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5"/>
  <workbookPr/>
  <bookViews>
    <workbookView xWindow="0" yWindow="0" windowWidth="17900" windowHeight="8060" activeTab="1"/>
  </bookViews>
  <sheets>
    <sheet name="REPORT DONNÉES" sheetId="1" r:id="rId1"/>
    <sheet name="CALCUL PALETTES (À TRAVAILLER) " sheetId="2" r:id="rId2"/>
  </sheets>
  <definedNames>
    <definedName name="article">'REPORT DONNÉES'!$C$1:$C$180</definedName>
    <definedName name="bdd">'REPORT DONNÉES'!$B$3:$W$25</definedName>
    <definedName name="colg">OFFSET('REPORT DONNÉES'!$G$1,,,200)</definedName>
    <definedName name="indexdr">'REPORT DONNÉES'!$I$3:$I$25</definedName>
  </definedNames>
  <calcPr calcId="124519"/>
  <extLst xmlns:x15="http://schemas.microsoft.com/office/spreadsheetml/2010/11/main">
    <ext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A4" i="2"/>
  <c r="A5"/>
  <c r="A6"/>
  <c r="A7"/>
  <c r="A8"/>
  <c r="A3"/>
  <c r="B3" a="1"/>
  <c r="B3" s="1"/>
  <c r="C3" s="1"/>
  <c r="B4" a="1"/>
  <c r="B4" s="1"/>
  <c r="C4" s="1"/>
  <c r="B5" a="1"/>
  <c r="B5" s="1"/>
  <c r="C5" s="1"/>
  <c r="B6" a="1"/>
  <c r="B6" s="1"/>
  <c r="C6" s="1"/>
  <c r="B7" a="1"/>
  <c r="B7" s="1"/>
  <c r="C7" s="1"/>
  <c r="B8" a="1"/>
  <c r="B8" s="1"/>
  <c r="C8" s="1"/>
  <c r="E8" l="1"/>
  <c r="E6"/>
  <c r="E4"/>
  <c r="E7"/>
  <c r="E5"/>
  <c r="D8"/>
  <c r="D6"/>
  <c r="D4"/>
  <c r="D7"/>
  <c r="D5"/>
  <c r="E3"/>
  <c r="G3" s="1"/>
  <c r="D3"/>
  <c r="I8"/>
  <c r="K7"/>
  <c r="I6"/>
  <c r="K5"/>
  <c r="I4"/>
  <c r="J5" l="1"/>
  <c r="H6"/>
  <c r="L6"/>
  <c r="J7"/>
  <c r="H8"/>
  <c r="L8"/>
  <c r="I5"/>
  <c r="G6"/>
  <c r="K6"/>
  <c r="I7"/>
  <c r="G8"/>
  <c r="K8"/>
  <c r="H5"/>
  <c r="L5"/>
  <c r="J6"/>
  <c r="H7"/>
  <c r="L7"/>
  <c r="J8"/>
  <c r="M8" s="1"/>
  <c r="G5"/>
  <c r="G7"/>
  <c r="J4"/>
  <c r="G4"/>
  <c r="K4"/>
  <c r="H4"/>
  <c r="L4"/>
  <c r="L3"/>
  <c r="K3"/>
  <c r="J3"/>
  <c r="I3"/>
  <c r="H3"/>
  <c r="M6"/>
  <c r="L178" i="1"/>
  <c r="V177"/>
  <c r="T177"/>
  <c r="U177" s="1"/>
  <c r="R177"/>
  <c r="S177" s="1"/>
  <c r="P177"/>
  <c r="Q177" s="1"/>
  <c r="N177"/>
  <c r="L177"/>
  <c r="M177" s="1"/>
  <c r="J177"/>
  <c r="K177" s="1"/>
  <c r="F177"/>
  <c r="V176"/>
  <c r="W176" s="1"/>
  <c r="U176"/>
  <c r="S176"/>
  <c r="Q176"/>
  <c r="O176"/>
  <c r="M176"/>
  <c r="K176"/>
  <c r="V175"/>
  <c r="W175" s="1"/>
  <c r="U175"/>
  <c r="S175"/>
  <c r="Q175"/>
  <c r="O175"/>
  <c r="M175"/>
  <c r="K175"/>
  <c r="V174"/>
  <c r="W174" s="1"/>
  <c r="U174"/>
  <c r="S174"/>
  <c r="Q174"/>
  <c r="O174"/>
  <c r="M174"/>
  <c r="K174"/>
  <c r="V173"/>
  <c r="W173" s="1"/>
  <c r="U173"/>
  <c r="S173"/>
  <c r="Q173"/>
  <c r="O173"/>
  <c r="M173"/>
  <c r="K173"/>
  <c r="V172"/>
  <c r="W172" s="1"/>
  <c r="U172"/>
  <c r="S172"/>
  <c r="Q172"/>
  <c r="O172"/>
  <c r="M172"/>
  <c r="K172"/>
  <c r="V171"/>
  <c r="W171" s="1"/>
  <c r="U171"/>
  <c r="S171"/>
  <c r="Q171"/>
  <c r="O171"/>
  <c r="M171"/>
  <c r="K171"/>
  <c r="V170"/>
  <c r="W170" s="1"/>
  <c r="U170"/>
  <c r="S170"/>
  <c r="Q170"/>
  <c r="O170"/>
  <c r="M170"/>
  <c r="K170"/>
  <c r="V169"/>
  <c r="W169" s="1"/>
  <c r="U169"/>
  <c r="S169"/>
  <c r="Q169"/>
  <c r="O169"/>
  <c r="M169"/>
  <c r="K169"/>
  <c r="V168"/>
  <c r="W168" s="1"/>
  <c r="U168"/>
  <c r="S168"/>
  <c r="Q168"/>
  <c r="O168"/>
  <c r="M168"/>
  <c r="K168"/>
  <c r="V167"/>
  <c r="W167" s="1"/>
  <c r="U167"/>
  <c r="S167"/>
  <c r="Q167"/>
  <c r="O167"/>
  <c r="M167"/>
  <c r="K167"/>
  <c r="T166"/>
  <c r="T178" s="1"/>
  <c r="U178" s="1"/>
  <c r="R166"/>
  <c r="R178" s="1"/>
  <c r="P166"/>
  <c r="Q166" s="1"/>
  <c r="N166"/>
  <c r="O166" s="1"/>
  <c r="L166"/>
  <c r="J166"/>
  <c r="V165"/>
  <c r="W165" s="1"/>
  <c r="U165"/>
  <c r="S165"/>
  <c r="Q165"/>
  <c r="O165"/>
  <c r="M165"/>
  <c r="K165"/>
  <c r="V164"/>
  <c r="W164" s="1"/>
  <c r="U164"/>
  <c r="S164"/>
  <c r="Q164"/>
  <c r="O164"/>
  <c r="M164"/>
  <c r="K164"/>
  <c r="V163"/>
  <c r="W163" s="1"/>
  <c r="U163"/>
  <c r="S163"/>
  <c r="Q163"/>
  <c r="O163"/>
  <c r="M163"/>
  <c r="K163"/>
  <c r="V162"/>
  <c r="W162" s="1"/>
  <c r="U162"/>
  <c r="S162"/>
  <c r="Q162"/>
  <c r="O162"/>
  <c r="M162"/>
  <c r="K162"/>
  <c r="V161"/>
  <c r="W161" s="1"/>
  <c r="U161"/>
  <c r="S161"/>
  <c r="Q161"/>
  <c r="O161"/>
  <c r="F161"/>
  <c r="M161" s="1"/>
  <c r="V160"/>
  <c r="W160" s="1"/>
  <c r="U160"/>
  <c r="S160"/>
  <c r="Q160"/>
  <c r="O160"/>
  <c r="M160"/>
  <c r="K160"/>
  <c r="V159"/>
  <c r="W159" s="1"/>
  <c r="U159"/>
  <c r="S159"/>
  <c r="Q159"/>
  <c r="O159"/>
  <c r="M159"/>
  <c r="K159"/>
  <c r="V158"/>
  <c r="W158" s="1"/>
  <c r="U158"/>
  <c r="S158"/>
  <c r="Q158"/>
  <c r="O158"/>
  <c r="M158"/>
  <c r="K158"/>
  <c r="V157"/>
  <c r="W157" s="1"/>
  <c r="U157"/>
  <c r="S157"/>
  <c r="Q157"/>
  <c r="O157"/>
  <c r="M157"/>
  <c r="K157"/>
  <c r="V156"/>
  <c r="W156" s="1"/>
  <c r="U156"/>
  <c r="S156"/>
  <c r="Q156"/>
  <c r="O156"/>
  <c r="F156"/>
  <c r="M156" s="1"/>
  <c r="V155"/>
  <c r="W155" s="1"/>
  <c r="U155"/>
  <c r="S155"/>
  <c r="Q155"/>
  <c r="O155"/>
  <c r="M155"/>
  <c r="K155"/>
  <c r="V154"/>
  <c r="U154"/>
  <c r="S154"/>
  <c r="Q154"/>
  <c r="O154"/>
  <c r="F154"/>
  <c r="M154" s="1"/>
  <c r="M3" i="2" l="1"/>
  <c r="M4"/>
  <c r="M5"/>
  <c r="M7"/>
  <c r="W177" i="1"/>
  <c r="K156"/>
  <c r="K161"/>
  <c r="F166"/>
  <c r="M166" s="1"/>
  <c r="V166"/>
  <c r="V178" s="1"/>
  <c r="K154"/>
  <c r="K166"/>
  <c r="F178"/>
  <c r="M178" s="1"/>
  <c r="U166"/>
  <c r="W154"/>
  <c r="W166" s="1"/>
  <c r="W178" s="1"/>
  <c r="J178"/>
  <c r="S166"/>
  <c r="S178" s="1"/>
  <c r="K178" l="1"/>
  <c r="T149"/>
  <c r="R149"/>
  <c r="P149"/>
  <c r="N149"/>
  <c r="L149"/>
  <c r="J149"/>
  <c r="F149"/>
  <c r="V148"/>
  <c r="W148" s="1"/>
  <c r="U148"/>
  <c r="S148"/>
  <c r="Q148"/>
  <c r="O148"/>
  <c r="M148"/>
  <c r="K148"/>
  <c r="V147"/>
  <c r="W147" s="1"/>
  <c r="U147"/>
  <c r="S147"/>
  <c r="Q147"/>
  <c r="O147"/>
  <c r="M147"/>
  <c r="K147"/>
  <c r="V146"/>
  <c r="W146" s="1"/>
  <c r="U146"/>
  <c r="S146"/>
  <c r="Q146"/>
  <c r="O146"/>
  <c r="M146"/>
  <c r="K146"/>
  <c r="V145"/>
  <c r="W145" s="1"/>
  <c r="U145"/>
  <c r="S145"/>
  <c r="Q145"/>
  <c r="O145"/>
  <c r="M145"/>
  <c r="K145"/>
  <c r="V144"/>
  <c r="W144" s="1"/>
  <c r="U144"/>
  <c r="S144"/>
  <c r="Q144"/>
  <c r="O144"/>
  <c r="M144"/>
  <c r="K144"/>
  <c r="V143"/>
  <c r="W143" s="1"/>
  <c r="U143"/>
  <c r="S143"/>
  <c r="Q143"/>
  <c r="O143"/>
  <c r="M143"/>
  <c r="K143"/>
  <c r="V142"/>
  <c r="W142" s="1"/>
  <c r="U142"/>
  <c r="S142"/>
  <c r="Q142"/>
  <c r="O142"/>
  <c r="M142"/>
  <c r="K142"/>
  <c r="V141"/>
  <c r="W141" s="1"/>
  <c r="U141"/>
  <c r="S141"/>
  <c r="Q141"/>
  <c r="O141"/>
  <c r="M141"/>
  <c r="K141"/>
  <c r="V140"/>
  <c r="W140" s="1"/>
  <c r="U140"/>
  <c r="S140"/>
  <c r="Q140"/>
  <c r="O140"/>
  <c r="M140"/>
  <c r="K140"/>
  <c r="V139"/>
  <c r="U139"/>
  <c r="S139"/>
  <c r="Q139"/>
  <c r="O139"/>
  <c r="M139"/>
  <c r="K139"/>
  <c r="T138"/>
  <c r="R138"/>
  <c r="P138"/>
  <c r="N138"/>
  <c r="L138"/>
  <c r="J138"/>
  <c r="V137"/>
  <c r="W137" s="1"/>
  <c r="U137"/>
  <c r="S137"/>
  <c r="Q137"/>
  <c r="O137"/>
  <c r="M137"/>
  <c r="K137"/>
  <c r="V136"/>
  <c r="W136" s="1"/>
  <c r="U136"/>
  <c r="S136"/>
  <c r="Q136"/>
  <c r="O136"/>
  <c r="M136"/>
  <c r="K136"/>
  <c r="V135"/>
  <c r="W135" s="1"/>
  <c r="U135"/>
  <c r="S135"/>
  <c r="Q135"/>
  <c r="O135"/>
  <c r="M135"/>
  <c r="K135"/>
  <c r="V134"/>
  <c r="W134" s="1"/>
  <c r="U134"/>
  <c r="S134"/>
  <c r="Q134"/>
  <c r="O134"/>
  <c r="M134"/>
  <c r="K134"/>
  <c r="V133"/>
  <c r="W133" s="1"/>
  <c r="F133"/>
  <c r="U133" s="1"/>
  <c r="V132"/>
  <c r="W132" s="1"/>
  <c r="U132"/>
  <c r="S132"/>
  <c r="Q132"/>
  <c r="O132"/>
  <c r="M132"/>
  <c r="K132"/>
  <c r="V131"/>
  <c r="W131" s="1"/>
  <c r="U131"/>
  <c r="S131"/>
  <c r="Q131"/>
  <c r="O131"/>
  <c r="M131"/>
  <c r="K131"/>
  <c r="V130"/>
  <c r="W130" s="1"/>
  <c r="U130"/>
  <c r="S130"/>
  <c r="Q130"/>
  <c r="O130"/>
  <c r="M130"/>
  <c r="K130"/>
  <c r="V129"/>
  <c r="W129" s="1"/>
  <c r="U129"/>
  <c r="S129"/>
  <c r="Q129"/>
  <c r="O129"/>
  <c r="M129"/>
  <c r="K129"/>
  <c r="V128"/>
  <c r="W128" s="1"/>
  <c r="F128"/>
  <c r="Q128" s="1"/>
  <c r="V127"/>
  <c r="W127" s="1"/>
  <c r="U127"/>
  <c r="S127"/>
  <c r="Q127"/>
  <c r="O127"/>
  <c r="M127"/>
  <c r="K127"/>
  <c r="V126"/>
  <c r="W126" s="1"/>
  <c r="F126"/>
  <c r="Q126" s="1"/>
  <c r="T121"/>
  <c r="R121"/>
  <c r="P121"/>
  <c r="N121"/>
  <c r="L121"/>
  <c r="J121"/>
  <c r="F121"/>
  <c r="V120"/>
  <c r="W120" s="1"/>
  <c r="U120"/>
  <c r="S120"/>
  <c r="Q120"/>
  <c r="O120"/>
  <c r="M120"/>
  <c r="K120"/>
  <c r="V119"/>
  <c r="W119" s="1"/>
  <c r="U119"/>
  <c r="S119"/>
  <c r="Q119"/>
  <c r="O119"/>
  <c r="M119"/>
  <c r="K119"/>
  <c r="V118"/>
  <c r="W118" s="1"/>
  <c r="U118"/>
  <c r="S118"/>
  <c r="Q118"/>
  <c r="O118"/>
  <c r="M118"/>
  <c r="K118"/>
  <c r="V117"/>
  <c r="W117" s="1"/>
  <c r="U117"/>
  <c r="S117"/>
  <c r="Q117"/>
  <c r="O117"/>
  <c r="M117"/>
  <c r="K117"/>
  <c r="V116"/>
  <c r="W116" s="1"/>
  <c r="U116"/>
  <c r="S116"/>
  <c r="Q116"/>
  <c r="O116"/>
  <c r="M116"/>
  <c r="K116"/>
  <c r="V115"/>
  <c r="W115" s="1"/>
  <c r="U115"/>
  <c r="S115"/>
  <c r="Q115"/>
  <c r="O115"/>
  <c r="M115"/>
  <c r="K115"/>
  <c r="V114"/>
  <c r="W114" s="1"/>
  <c r="U114"/>
  <c r="S114"/>
  <c r="Q114"/>
  <c r="O114"/>
  <c r="M114"/>
  <c r="K114"/>
  <c r="V113"/>
  <c r="W113" s="1"/>
  <c r="U113"/>
  <c r="S113"/>
  <c r="Q113"/>
  <c r="O113"/>
  <c r="M113"/>
  <c r="K113"/>
  <c r="V112"/>
  <c r="W112" s="1"/>
  <c r="U112"/>
  <c r="S112"/>
  <c r="Q112"/>
  <c r="O112"/>
  <c r="M112"/>
  <c r="K112"/>
  <c r="V111"/>
  <c r="U111"/>
  <c r="S111"/>
  <c r="Q111"/>
  <c r="O111"/>
  <c r="M111"/>
  <c r="K111"/>
  <c r="T110"/>
  <c r="R110"/>
  <c r="P110"/>
  <c r="N110"/>
  <c r="L110"/>
  <c r="J110"/>
  <c r="V109"/>
  <c r="W109" s="1"/>
  <c r="U109"/>
  <c r="S109"/>
  <c r="Q109"/>
  <c r="O109"/>
  <c r="M109"/>
  <c r="K109"/>
  <c r="V108"/>
  <c r="W108" s="1"/>
  <c r="U108"/>
  <c r="S108"/>
  <c r="Q108"/>
  <c r="O108"/>
  <c r="M108"/>
  <c r="K108"/>
  <c r="V107"/>
  <c r="W107" s="1"/>
  <c r="U107"/>
  <c r="S107"/>
  <c r="Q107"/>
  <c r="O107"/>
  <c r="M107"/>
  <c r="K107"/>
  <c r="V106"/>
  <c r="W106" s="1"/>
  <c r="U106"/>
  <c r="S106"/>
  <c r="Q106"/>
  <c r="O106"/>
  <c r="M106"/>
  <c r="K106"/>
  <c r="V105"/>
  <c r="W105" s="1"/>
  <c r="F105"/>
  <c r="Q105" s="1"/>
  <c r="V104"/>
  <c r="W104" s="1"/>
  <c r="U104"/>
  <c r="S104"/>
  <c r="Q104"/>
  <c r="O104"/>
  <c r="M104"/>
  <c r="K104"/>
  <c r="V103"/>
  <c r="W103" s="1"/>
  <c r="U103"/>
  <c r="S103"/>
  <c r="Q103"/>
  <c r="O103"/>
  <c r="M103"/>
  <c r="K103"/>
  <c r="V102"/>
  <c r="W102" s="1"/>
  <c r="U102"/>
  <c r="S102"/>
  <c r="Q102"/>
  <c r="O102"/>
  <c r="M102"/>
  <c r="K102"/>
  <c r="V101"/>
  <c r="W101" s="1"/>
  <c r="U101"/>
  <c r="S101"/>
  <c r="Q101"/>
  <c r="O101"/>
  <c r="M101"/>
  <c r="K101"/>
  <c r="V100"/>
  <c r="W100" s="1"/>
  <c r="F100"/>
  <c r="S100" s="1"/>
  <c r="V99"/>
  <c r="W99" s="1"/>
  <c r="U99"/>
  <c r="S99"/>
  <c r="Q99"/>
  <c r="O99"/>
  <c r="M99"/>
  <c r="K99"/>
  <c r="V98"/>
  <c r="F98"/>
  <c r="U98" s="1"/>
  <c r="T88"/>
  <c r="R88"/>
  <c r="P88"/>
  <c r="N88"/>
  <c r="L88"/>
  <c r="J88"/>
  <c r="F88"/>
  <c r="V87"/>
  <c r="W87" s="1"/>
  <c r="U87"/>
  <c r="S87"/>
  <c r="Q87"/>
  <c r="O87"/>
  <c r="M87"/>
  <c r="K87"/>
  <c r="V86"/>
  <c r="W86" s="1"/>
  <c r="U86"/>
  <c r="S86"/>
  <c r="Q86"/>
  <c r="O86"/>
  <c r="M86"/>
  <c r="K86"/>
  <c r="V85"/>
  <c r="W85" s="1"/>
  <c r="U85"/>
  <c r="S85"/>
  <c r="Q85"/>
  <c r="O85"/>
  <c r="M85"/>
  <c r="K85"/>
  <c r="V84"/>
  <c r="W84" s="1"/>
  <c r="U84"/>
  <c r="S84"/>
  <c r="Q84"/>
  <c r="O84"/>
  <c r="M84"/>
  <c r="K84"/>
  <c r="V83"/>
  <c r="W83" s="1"/>
  <c r="U83"/>
  <c r="S83"/>
  <c r="Q83"/>
  <c r="O83"/>
  <c r="M83"/>
  <c r="K83"/>
  <c r="V82"/>
  <c r="W82" s="1"/>
  <c r="U82"/>
  <c r="S82"/>
  <c r="Q82"/>
  <c r="O82"/>
  <c r="M82"/>
  <c r="K82"/>
  <c r="V81"/>
  <c r="W81" s="1"/>
  <c r="U81"/>
  <c r="S81"/>
  <c r="Q81"/>
  <c r="O81"/>
  <c r="M81"/>
  <c r="K81"/>
  <c r="V80"/>
  <c r="W80" s="1"/>
  <c r="U80"/>
  <c r="S80"/>
  <c r="Q80"/>
  <c r="O80"/>
  <c r="M80"/>
  <c r="K80"/>
  <c r="V79"/>
  <c r="W79" s="1"/>
  <c r="U79"/>
  <c r="S79"/>
  <c r="Q79"/>
  <c r="O79"/>
  <c r="M79"/>
  <c r="K79"/>
  <c r="V78"/>
  <c r="U78"/>
  <c r="S78"/>
  <c r="Q78"/>
  <c r="O78"/>
  <c r="M78"/>
  <c r="K78"/>
  <c r="T77"/>
  <c r="R77"/>
  <c r="P77"/>
  <c r="N77"/>
  <c r="L77"/>
  <c r="J77"/>
  <c r="V76"/>
  <c r="W76" s="1"/>
  <c r="U76"/>
  <c r="S76"/>
  <c r="Q76"/>
  <c r="O76"/>
  <c r="M76"/>
  <c r="K76"/>
  <c r="V75"/>
  <c r="W75" s="1"/>
  <c r="U75"/>
  <c r="S75"/>
  <c r="Q75"/>
  <c r="M75"/>
  <c r="K75"/>
  <c r="V74"/>
  <c r="W74" s="1"/>
  <c r="U74"/>
  <c r="S74"/>
  <c r="Q74"/>
  <c r="O74"/>
  <c r="M74"/>
  <c r="K74"/>
  <c r="V73"/>
  <c r="W73" s="1"/>
  <c r="U73"/>
  <c r="S73"/>
  <c r="Q73"/>
  <c r="O73"/>
  <c r="M73"/>
  <c r="K73"/>
  <c r="V72"/>
  <c r="F72"/>
  <c r="U72" s="1"/>
  <c r="V71"/>
  <c r="W71" s="1"/>
  <c r="U71"/>
  <c r="S71"/>
  <c r="Q71"/>
  <c r="O71"/>
  <c r="M71"/>
  <c r="K71"/>
  <c r="V70"/>
  <c r="W70" s="1"/>
  <c r="U70"/>
  <c r="S70"/>
  <c r="Q70"/>
  <c r="O70"/>
  <c r="M70"/>
  <c r="K70"/>
  <c r="V69"/>
  <c r="W69" s="1"/>
  <c r="U69"/>
  <c r="S69"/>
  <c r="Q69"/>
  <c r="O69"/>
  <c r="M69"/>
  <c r="K69"/>
  <c r="V68"/>
  <c r="W68" s="1"/>
  <c r="U68"/>
  <c r="S68"/>
  <c r="Q68"/>
  <c r="O68"/>
  <c r="M68"/>
  <c r="K68"/>
  <c r="V67"/>
  <c r="W67" s="1"/>
  <c r="F67"/>
  <c r="Q67" s="1"/>
  <c r="V66"/>
  <c r="W66" s="1"/>
  <c r="U66"/>
  <c r="S66"/>
  <c r="Q66"/>
  <c r="O66"/>
  <c r="M66"/>
  <c r="K66"/>
  <c r="V65"/>
  <c r="W65" s="1"/>
  <c r="F65"/>
  <c r="Q65" s="1"/>
  <c r="T60"/>
  <c r="R60"/>
  <c r="P60"/>
  <c r="N60"/>
  <c r="L60"/>
  <c r="J60"/>
  <c r="F60"/>
  <c r="V59"/>
  <c r="W59" s="1"/>
  <c r="U59"/>
  <c r="S59"/>
  <c r="Q59"/>
  <c r="O59"/>
  <c r="M59"/>
  <c r="K59"/>
  <c r="V58"/>
  <c r="W58" s="1"/>
  <c r="U58"/>
  <c r="S58"/>
  <c r="Q58"/>
  <c r="O58"/>
  <c r="M58"/>
  <c r="K58"/>
  <c r="V57"/>
  <c r="W57" s="1"/>
  <c r="U57"/>
  <c r="S57"/>
  <c r="Q57"/>
  <c r="O57"/>
  <c r="M57"/>
  <c r="K57"/>
  <c r="V56"/>
  <c r="W56" s="1"/>
  <c r="U56"/>
  <c r="S56"/>
  <c r="Q56"/>
  <c r="O56"/>
  <c r="M56"/>
  <c r="K56"/>
  <c r="V55"/>
  <c r="W55" s="1"/>
  <c r="U55"/>
  <c r="S55"/>
  <c r="Q55"/>
  <c r="O55"/>
  <c r="M55"/>
  <c r="K55"/>
  <c r="V54"/>
  <c r="W54" s="1"/>
  <c r="U54"/>
  <c r="S54"/>
  <c r="Q54"/>
  <c r="O54"/>
  <c r="M54"/>
  <c r="K54"/>
  <c r="V53"/>
  <c r="W53" s="1"/>
  <c r="U53"/>
  <c r="S53"/>
  <c r="Q53"/>
  <c r="O53"/>
  <c r="M53"/>
  <c r="K53"/>
  <c r="V52"/>
  <c r="W52" s="1"/>
  <c r="U52"/>
  <c r="S52"/>
  <c r="Q52"/>
  <c r="O52"/>
  <c r="M52"/>
  <c r="K52"/>
  <c r="V51"/>
  <c r="W51" s="1"/>
  <c r="U51"/>
  <c r="S51"/>
  <c r="Q51"/>
  <c r="O51"/>
  <c r="M51"/>
  <c r="K51"/>
  <c r="V50"/>
  <c r="U50"/>
  <c r="S50"/>
  <c r="Q50"/>
  <c r="O50"/>
  <c r="M50"/>
  <c r="K50"/>
  <c r="T49"/>
  <c r="R49"/>
  <c r="P49"/>
  <c r="N49"/>
  <c r="L49"/>
  <c r="J49"/>
  <c r="V48"/>
  <c r="W48" s="1"/>
  <c r="U48"/>
  <c r="S48"/>
  <c r="Q48"/>
  <c r="O48"/>
  <c r="M48"/>
  <c r="K48"/>
  <c r="V47"/>
  <c r="W47" s="1"/>
  <c r="U47"/>
  <c r="S47"/>
  <c r="Q47"/>
  <c r="O47"/>
  <c r="M47"/>
  <c r="K47"/>
  <c r="V46"/>
  <c r="W46" s="1"/>
  <c r="U46"/>
  <c r="S46"/>
  <c r="Q46"/>
  <c r="O46"/>
  <c r="M46"/>
  <c r="K46"/>
  <c r="V45"/>
  <c r="W45" s="1"/>
  <c r="U45"/>
  <c r="S45"/>
  <c r="Q45"/>
  <c r="O45"/>
  <c r="M45"/>
  <c r="K45"/>
  <c r="V44"/>
  <c r="W44" s="1"/>
  <c r="F44"/>
  <c r="Q44" s="1"/>
  <c r="V43"/>
  <c r="W43" s="1"/>
  <c r="U43"/>
  <c r="S43"/>
  <c r="Q43"/>
  <c r="O43"/>
  <c r="M43"/>
  <c r="K43"/>
  <c r="V42"/>
  <c r="W42" s="1"/>
  <c r="U42"/>
  <c r="S42"/>
  <c r="Q42"/>
  <c r="O42"/>
  <c r="M42"/>
  <c r="K42"/>
  <c r="V41"/>
  <c r="W41" s="1"/>
  <c r="U41"/>
  <c r="S41"/>
  <c r="Q41"/>
  <c r="O41"/>
  <c r="M41"/>
  <c r="K41"/>
  <c r="V40"/>
  <c r="W40" s="1"/>
  <c r="U40"/>
  <c r="S40"/>
  <c r="Q40"/>
  <c r="O40"/>
  <c r="M40"/>
  <c r="K40"/>
  <c r="V39"/>
  <c r="W39" s="1"/>
  <c r="F39"/>
  <c r="S39" s="1"/>
  <c r="V38"/>
  <c r="W38" s="1"/>
  <c r="U38"/>
  <c r="S38"/>
  <c r="Q38"/>
  <c r="O38"/>
  <c r="M38"/>
  <c r="K38"/>
  <c r="V37"/>
  <c r="W37" s="1"/>
  <c r="F37"/>
  <c r="Q37" s="1"/>
  <c r="T26"/>
  <c r="R26"/>
  <c r="P26"/>
  <c r="N26"/>
  <c r="L26"/>
  <c r="J26"/>
  <c r="F26"/>
  <c r="V25"/>
  <c r="W25" s="1"/>
  <c r="U25"/>
  <c r="S25"/>
  <c r="Q25"/>
  <c r="O25"/>
  <c r="M25"/>
  <c r="K25"/>
  <c r="V24"/>
  <c r="W24" s="1"/>
  <c r="U24"/>
  <c r="S24"/>
  <c r="Q24"/>
  <c r="O24"/>
  <c r="M24"/>
  <c r="K24"/>
  <c r="V23"/>
  <c r="W23" s="1"/>
  <c r="U23"/>
  <c r="S23"/>
  <c r="Q23"/>
  <c r="O23"/>
  <c r="M23"/>
  <c r="K23"/>
  <c r="V22"/>
  <c r="W22" s="1"/>
  <c r="U22"/>
  <c r="S22"/>
  <c r="Q22"/>
  <c r="O22"/>
  <c r="M22"/>
  <c r="K22"/>
  <c r="V21"/>
  <c r="W21" s="1"/>
  <c r="U21"/>
  <c r="S21"/>
  <c r="Q21"/>
  <c r="O21"/>
  <c r="M21"/>
  <c r="K21"/>
  <c r="V20"/>
  <c r="W20" s="1"/>
  <c r="U20"/>
  <c r="S20"/>
  <c r="Q20"/>
  <c r="O20"/>
  <c r="M20"/>
  <c r="K20"/>
  <c r="V19"/>
  <c r="W19" s="1"/>
  <c r="U19"/>
  <c r="S19"/>
  <c r="Q19"/>
  <c r="O19"/>
  <c r="M19"/>
  <c r="K19"/>
  <c r="V18"/>
  <c r="W18" s="1"/>
  <c r="U18"/>
  <c r="S18"/>
  <c r="Q18"/>
  <c r="O18"/>
  <c r="M18"/>
  <c r="K18"/>
  <c r="V17"/>
  <c r="W17" s="1"/>
  <c r="U17"/>
  <c r="S17"/>
  <c r="Q17"/>
  <c r="O17"/>
  <c r="M17"/>
  <c r="K17"/>
  <c r="V16"/>
  <c r="U16"/>
  <c r="S16"/>
  <c r="Q16"/>
  <c r="O16"/>
  <c r="M16"/>
  <c r="K16"/>
  <c r="T15"/>
  <c r="R15"/>
  <c r="P15"/>
  <c r="N15"/>
  <c r="L15"/>
  <c r="J15"/>
  <c r="V14"/>
  <c r="W14" s="1"/>
  <c r="U14"/>
  <c r="S14"/>
  <c r="Q14"/>
  <c r="O14"/>
  <c r="M14"/>
  <c r="K14"/>
  <c r="V13"/>
  <c r="W13" s="1"/>
  <c r="U13"/>
  <c r="S13"/>
  <c r="Q13"/>
  <c r="O13"/>
  <c r="M13"/>
  <c r="K13"/>
  <c r="V12"/>
  <c r="W12" s="1"/>
  <c r="U12"/>
  <c r="S12"/>
  <c r="Q12"/>
  <c r="O12"/>
  <c r="M12"/>
  <c r="K12"/>
  <c r="V11"/>
  <c r="W11" s="1"/>
  <c r="U11"/>
  <c r="S11"/>
  <c r="Q11"/>
  <c r="O11"/>
  <c r="M11"/>
  <c r="V10"/>
  <c r="W10" s="1"/>
  <c r="F10"/>
  <c r="S10" s="1"/>
  <c r="V9"/>
  <c r="W9" s="1"/>
  <c r="U9"/>
  <c r="S9"/>
  <c r="Q9"/>
  <c r="O9"/>
  <c r="M9"/>
  <c r="K9"/>
  <c r="V8"/>
  <c r="W8" s="1"/>
  <c r="U8"/>
  <c r="S8"/>
  <c r="Q8"/>
  <c r="O8"/>
  <c r="M8"/>
  <c r="K8"/>
  <c r="V7"/>
  <c r="W7" s="1"/>
  <c r="U7"/>
  <c r="S7"/>
  <c r="Q7"/>
  <c r="O7"/>
  <c r="M7"/>
  <c r="K7"/>
  <c r="V6"/>
  <c r="W6" s="1"/>
  <c r="U6"/>
  <c r="S6"/>
  <c r="Q6"/>
  <c r="O6"/>
  <c r="M6"/>
  <c r="K6"/>
  <c r="V5"/>
  <c r="W5" s="1"/>
  <c r="F5"/>
  <c r="U5" s="1"/>
  <c r="V4"/>
  <c r="W4" s="1"/>
  <c r="U4"/>
  <c r="S4"/>
  <c r="Q4"/>
  <c r="O4"/>
  <c r="M4"/>
  <c r="K4"/>
  <c r="V3"/>
  <c r="F3"/>
  <c r="U3" s="1"/>
  <c r="P89" l="1"/>
  <c r="T27"/>
  <c r="O126"/>
  <c r="U39"/>
  <c r="M39"/>
  <c r="O39"/>
  <c r="V121"/>
  <c r="M126"/>
  <c r="U149"/>
  <c r="V60"/>
  <c r="O65"/>
  <c r="O100"/>
  <c r="M105"/>
  <c r="M65"/>
  <c r="O3"/>
  <c r="M10"/>
  <c r="O105"/>
  <c r="J122"/>
  <c r="P122"/>
  <c r="O10"/>
  <c r="J61"/>
  <c r="L122"/>
  <c r="O149"/>
  <c r="K105"/>
  <c r="S105"/>
  <c r="L61"/>
  <c r="U105"/>
  <c r="Q149"/>
  <c r="S149"/>
  <c r="K44"/>
  <c r="O72"/>
  <c r="M44"/>
  <c r="V88"/>
  <c r="T89"/>
  <c r="M100"/>
  <c r="T122"/>
  <c r="W111"/>
  <c r="W121" s="1"/>
  <c r="L150"/>
  <c r="T61"/>
  <c r="W50"/>
  <c r="W60" s="1"/>
  <c r="U100"/>
  <c r="U10"/>
  <c r="L27"/>
  <c r="R27"/>
  <c r="L89"/>
  <c r="S88"/>
  <c r="W49"/>
  <c r="O98"/>
  <c r="O44"/>
  <c r="F49"/>
  <c r="S49" s="1"/>
  <c r="M88"/>
  <c r="S126"/>
  <c r="N27"/>
  <c r="O37"/>
  <c r="S44"/>
  <c r="K65"/>
  <c r="O88"/>
  <c r="U121"/>
  <c r="U126"/>
  <c r="V149"/>
  <c r="P27"/>
  <c r="U44"/>
  <c r="J150"/>
  <c r="O133"/>
  <c r="J27"/>
  <c r="S26"/>
  <c r="P61"/>
  <c r="V26"/>
  <c r="V15"/>
  <c r="U26"/>
  <c r="S65"/>
  <c r="F110"/>
  <c r="O110" s="1"/>
  <c r="K88"/>
  <c r="M5"/>
  <c r="U60"/>
  <c r="U65"/>
  <c r="U88"/>
  <c r="K126"/>
  <c r="Q3"/>
  <c r="W3"/>
  <c r="W15" s="1"/>
  <c r="O5"/>
  <c r="Q26"/>
  <c r="N61"/>
  <c r="O60"/>
  <c r="V77"/>
  <c r="W72"/>
  <c r="W77" s="1"/>
  <c r="R122"/>
  <c r="S121"/>
  <c r="W138"/>
  <c r="O128"/>
  <c r="F138"/>
  <c r="S138" s="1"/>
  <c r="U128"/>
  <c r="M128"/>
  <c r="S128"/>
  <c r="K128"/>
  <c r="K3"/>
  <c r="S3"/>
  <c r="S5"/>
  <c r="Q10"/>
  <c r="F15"/>
  <c r="S15" s="1"/>
  <c r="W16"/>
  <c r="W26" s="1"/>
  <c r="V49"/>
  <c r="V61" s="1"/>
  <c r="V110"/>
  <c r="W98"/>
  <c r="W110" s="1"/>
  <c r="P150"/>
  <c r="M3"/>
  <c r="K5"/>
  <c r="K10"/>
  <c r="O26"/>
  <c r="U37"/>
  <c r="M37"/>
  <c r="S37"/>
  <c r="K37"/>
  <c r="R61"/>
  <c r="S60"/>
  <c r="O67"/>
  <c r="U67"/>
  <c r="M67"/>
  <c r="F77"/>
  <c r="O77" s="1"/>
  <c r="S67"/>
  <c r="K67"/>
  <c r="N122"/>
  <c r="O121"/>
  <c r="Q72"/>
  <c r="R89"/>
  <c r="Q98"/>
  <c r="Q133"/>
  <c r="V138"/>
  <c r="R150"/>
  <c r="Q39"/>
  <c r="K72"/>
  <c r="S72"/>
  <c r="W78"/>
  <c r="W88" s="1"/>
  <c r="J89"/>
  <c r="N89"/>
  <c r="K98"/>
  <c r="S98"/>
  <c r="Q100"/>
  <c r="K133"/>
  <c r="S133"/>
  <c r="W139"/>
  <c r="W149" s="1"/>
  <c r="N150"/>
  <c r="K39"/>
  <c r="Q60"/>
  <c r="M72"/>
  <c r="M98"/>
  <c r="K100"/>
  <c r="Q121"/>
  <c r="M133"/>
  <c r="T150"/>
  <c r="V150" l="1"/>
  <c r="V89"/>
  <c r="U110"/>
  <c r="V122"/>
  <c r="S150"/>
  <c r="S110"/>
  <c r="S122" s="1"/>
  <c r="W122"/>
  <c r="S61"/>
  <c r="Q49"/>
  <c r="O138"/>
  <c r="U49"/>
  <c r="F61"/>
  <c r="Q61" s="1"/>
  <c r="Q110"/>
  <c r="O49"/>
  <c r="S77"/>
  <c r="W61"/>
  <c r="K77"/>
  <c r="V27"/>
  <c r="F122"/>
  <c r="S27"/>
  <c r="W150"/>
  <c r="O61"/>
  <c r="U15"/>
  <c r="F27"/>
  <c r="Q15"/>
  <c r="F89"/>
  <c r="M89" s="1"/>
  <c r="U77"/>
  <c r="W89"/>
  <c r="M77"/>
  <c r="U138"/>
  <c r="F150"/>
  <c r="Q150" s="1"/>
  <c r="Q138"/>
  <c r="W27"/>
  <c r="O15"/>
  <c r="U150" l="1"/>
  <c r="U61"/>
  <c r="Q122"/>
  <c r="U122"/>
  <c r="O122"/>
  <c r="K89"/>
  <c r="U27"/>
  <c r="O27"/>
  <c r="Q27"/>
  <c r="O89"/>
  <c r="O150"/>
</calcChain>
</file>

<file path=xl/sharedStrings.xml><?xml version="1.0" encoding="utf-8"?>
<sst xmlns="http://schemas.openxmlformats.org/spreadsheetml/2006/main" count="463" uniqueCount="92">
  <si>
    <t>S40</t>
  </si>
  <si>
    <t>Qtés pour livraison
entrepôt en COLIS</t>
  </si>
  <si>
    <t xml:space="preserve">Total
</t>
  </si>
  <si>
    <t>UVC</t>
  </si>
  <si>
    <t>GEO</t>
  </si>
  <si>
    <t>DR</t>
  </si>
  <si>
    <t>Nom DR</t>
  </si>
  <si>
    <t>CA DR /
CA FR TOTAL</t>
  </si>
  <si>
    <t>CA FL / CA</t>
  </si>
  <si>
    <t>Nombre
magasins</t>
  </si>
  <si>
    <t>UVC / Colis</t>
  </si>
  <si>
    <t>Colis/Pal.</t>
  </si>
  <si>
    <t>samedi</t>
  </si>
  <si>
    <t>Colis
/mag</t>
  </si>
  <si>
    <t>Lundi</t>
  </si>
  <si>
    <t>Mardi</t>
  </si>
  <si>
    <t>Mercredi</t>
  </si>
  <si>
    <t>Jeudi</t>
  </si>
  <si>
    <t>Vendredi</t>
  </si>
  <si>
    <t>B</t>
  </si>
  <si>
    <t>C</t>
  </si>
  <si>
    <t>D</t>
  </si>
  <si>
    <t>F</t>
  </si>
  <si>
    <t>G</t>
  </si>
  <si>
    <t>H</t>
  </si>
  <si>
    <t>J</t>
  </si>
  <si>
    <t>K</t>
  </si>
  <si>
    <t>L</t>
  </si>
  <si>
    <t>M</t>
  </si>
  <si>
    <t>N</t>
  </si>
  <si>
    <t>O</t>
  </si>
  <si>
    <t>TOTAL KORTRICHT</t>
  </si>
  <si>
    <t>P</t>
  </si>
  <si>
    <t>Q</t>
  </si>
  <si>
    <t>R</t>
  </si>
  <si>
    <t>S</t>
  </si>
  <si>
    <t>T</t>
  </si>
  <si>
    <t>U</t>
  </si>
  <si>
    <t>V</t>
  </si>
  <si>
    <t>W</t>
  </si>
  <si>
    <t>X</t>
  </si>
  <si>
    <t>Y</t>
  </si>
  <si>
    <t>TOTAL MONTPELLIER</t>
  </si>
  <si>
    <t>TOTAL France</t>
  </si>
  <si>
    <t>VEUILLEZ ATTRIBUER QUOTIDIENNEMENT TOUT LE STOCK ET TOUTES LES QUANTITES RECEPTIONNEES</t>
  </si>
  <si>
    <t>MEA Mer-Dim</t>
  </si>
  <si>
    <t>MEA Lu-Mar</t>
  </si>
  <si>
    <t>Total</t>
  </si>
  <si>
    <t>80611-Ananas</t>
  </si>
  <si>
    <t>QUANTITÉ PALETTES</t>
  </si>
  <si>
    <t>SAMEDI</t>
  </si>
  <si>
    <t>LUNDI</t>
  </si>
  <si>
    <t>MARDI</t>
  </si>
  <si>
    <t>MERCREDI</t>
  </si>
  <si>
    <t>JEUDI</t>
  </si>
  <si>
    <t>VENDREDI</t>
  </si>
  <si>
    <t>PRIX</t>
  </si>
  <si>
    <t>COLIS / PAL.</t>
  </si>
  <si>
    <t>UVC / COLIS</t>
  </si>
  <si>
    <t>ARTICLE</t>
  </si>
  <si>
    <t>S 40</t>
  </si>
  <si>
    <t>s 40</t>
  </si>
  <si>
    <t>DATA 1</t>
  </si>
  <si>
    <t>DATA 2</t>
  </si>
  <si>
    <t>DATA 3</t>
  </si>
  <si>
    <t>DATA 4</t>
  </si>
  <si>
    <t>DATA 5</t>
  </si>
  <si>
    <t>DATA 6</t>
  </si>
  <si>
    <t>DATA 7</t>
  </si>
  <si>
    <t>DATA 8</t>
  </si>
  <si>
    <t>DATA 9</t>
  </si>
  <si>
    <t>DATA 10</t>
  </si>
  <si>
    <t>DATA 11</t>
  </si>
  <si>
    <t>DATA 12</t>
  </si>
  <si>
    <t>DATA 13</t>
  </si>
  <si>
    <t>DATA 14</t>
  </si>
  <si>
    <t>DATA 15</t>
  </si>
  <si>
    <t>DATA 16</t>
  </si>
  <si>
    <t>DATA 17</t>
  </si>
  <si>
    <t>DATA 18</t>
  </si>
  <si>
    <t>DATA 19</t>
  </si>
  <si>
    <t>DATA 20</t>
  </si>
  <si>
    <t>DATA 21</t>
  </si>
  <si>
    <t>DATA 22</t>
  </si>
  <si>
    <t>45254 Courgette Bio 700g</t>
  </si>
  <si>
    <t>46996-Ananas 300g</t>
  </si>
  <si>
    <t>90154-Orange 1kg</t>
  </si>
  <si>
    <t>45985-Herbes aromatiques 25g</t>
  </si>
  <si>
    <t>125546 citron</t>
  </si>
  <si>
    <t>TOTAL PALETTES</t>
  </si>
  <si>
    <t>MEA Me-Dim</t>
  </si>
  <si>
    <t xml:space="preserve">tu peux choisir le DR  au cas ou </t>
  </si>
</sst>
</file>

<file path=xl/styles.xml><?xml version="1.0" encoding="utf-8"?>
<styleSheet xmlns="http://schemas.openxmlformats.org/spreadsheetml/2006/main">
  <numFmts count="2">
    <numFmt numFmtId="8" formatCode="#,##0.00\ &quot;€&quot;;[Red]\-#,##0.00\ &quot;€&quot;"/>
    <numFmt numFmtId="164" formatCode="#,##0.00\ &quot;€&quot;"/>
  </numFmts>
  <fonts count="11">
    <font>
      <sz val="10"/>
      <color theme="1"/>
      <name val="Arial"/>
      <family val="2"/>
    </font>
    <font>
      <b/>
      <sz val="11"/>
      <color rgb="FF000000"/>
      <name val="Calibri"/>
      <family val="2"/>
    </font>
    <font>
      <b/>
      <sz val="16"/>
      <color rgb="FFFF0000"/>
      <name val="Calibri"/>
      <family val="2"/>
    </font>
    <font>
      <b/>
      <sz val="11"/>
      <color rgb="FFFF0000"/>
      <name val="Calibri"/>
      <family val="2"/>
    </font>
    <font>
      <sz val="11"/>
      <name val="Calibri"/>
      <family val="2"/>
    </font>
    <font>
      <b/>
      <sz val="18"/>
      <color rgb="FFFF0000"/>
      <name val="Calibri"/>
      <family val="2"/>
    </font>
    <font>
      <sz val="11"/>
      <color theme="1"/>
      <name val="Calibri"/>
      <family val="2"/>
    </font>
    <font>
      <b/>
      <sz val="11"/>
      <name val="Calibri"/>
      <family val="2"/>
    </font>
    <font>
      <b/>
      <sz val="11"/>
      <color theme="0"/>
      <name val="Calibri"/>
      <family val="2"/>
    </font>
    <font>
      <b/>
      <sz val="11"/>
      <color theme="1"/>
      <name val="Calibri"/>
      <family val="2"/>
    </font>
    <font>
      <sz val="11"/>
      <color theme="1"/>
      <name val="Arial"/>
      <family val="2"/>
    </font>
  </fonts>
  <fills count="16">
    <fill>
      <patternFill patternType="none"/>
    </fill>
    <fill>
      <patternFill patternType="gray125"/>
    </fill>
    <fill>
      <patternFill patternType="solid">
        <fgColor rgb="FFFFC000"/>
        <bgColor rgb="FF000000"/>
      </patternFill>
    </fill>
    <fill>
      <patternFill patternType="solid">
        <fgColor rgb="FFD9D9D9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FFFF00"/>
        <bgColor rgb="FF000000"/>
      </patternFill>
    </fill>
    <fill>
      <patternFill patternType="solid">
        <fgColor rgb="FF000000"/>
        <bgColor rgb="FF000000"/>
      </patternFill>
    </fill>
    <fill>
      <patternFill patternType="solid">
        <fgColor rgb="FFBFBFBF"/>
        <bgColor rgb="FF000000"/>
      </patternFill>
    </fill>
    <fill>
      <patternFill patternType="solid">
        <fgColor theme="1"/>
        <bgColor rgb="FF000000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4" tint="0.39997558519241921"/>
        <bgColor rgb="FF000000"/>
      </patternFill>
    </fill>
    <fill>
      <patternFill patternType="solid">
        <fgColor theme="4" tint="-0.249977111117893"/>
        <bgColor rgb="FF000000"/>
      </patternFill>
    </fill>
    <fill>
      <patternFill patternType="darkDown">
        <bgColor theme="2" tint="-9.9978637043366805E-2"/>
      </patternFill>
    </fill>
    <fill>
      <patternFill patternType="darkDown">
        <fgColor rgb="FF000000"/>
        <bgColor theme="2" tint="-9.9978637043366805E-2"/>
      </patternFill>
    </fill>
    <fill>
      <patternFill patternType="solid">
        <fgColor rgb="FF0070C0"/>
        <bgColor rgb="FF000000"/>
      </patternFill>
    </fill>
    <fill>
      <patternFill patternType="solid">
        <fgColor rgb="FF0070C0"/>
        <bgColor indexed="64"/>
      </patternFill>
    </fill>
  </fills>
  <borders count="47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medium">
        <color indexed="64"/>
      </left>
      <right/>
      <top/>
      <bottom/>
      <diagonal/>
    </border>
  </borders>
  <cellStyleXfs count="1">
    <xf numFmtId="0" fontId="0" fillId="0" borderId="0"/>
  </cellStyleXfs>
  <cellXfs count="206">
    <xf numFmtId="0" fontId="0" fillId="0" borderId="0" xfId="0"/>
    <xf numFmtId="0" fontId="1" fillId="2" borderId="3" xfId="0" applyFont="1" applyFill="1" applyBorder="1" applyAlignment="1" applyProtection="1">
      <alignment horizontal="center" vertical="center" wrapText="1"/>
      <protection locked="0"/>
    </xf>
    <xf numFmtId="8" fontId="1" fillId="2" borderId="3" xfId="0" applyNumberFormat="1" applyFont="1" applyFill="1" applyBorder="1" applyAlignment="1" applyProtection="1">
      <alignment horizontal="center" vertical="center" wrapText="1"/>
      <protection locked="0"/>
    </xf>
    <xf numFmtId="0" fontId="1" fillId="3" borderId="6" xfId="0" applyFont="1" applyFill="1" applyBorder="1" applyAlignment="1" applyProtection="1">
      <alignment horizontal="center" vertical="center"/>
    </xf>
    <xf numFmtId="0" fontId="1" fillId="3" borderId="7" xfId="0" applyFont="1" applyFill="1" applyBorder="1" applyAlignment="1" applyProtection="1">
      <alignment horizontal="center" vertical="center"/>
    </xf>
    <xf numFmtId="0" fontId="1" fillId="3" borderId="7" xfId="0" applyFont="1" applyFill="1" applyBorder="1" applyAlignment="1" applyProtection="1">
      <alignment horizontal="center" vertical="center" wrapText="1"/>
    </xf>
    <xf numFmtId="0" fontId="1" fillId="3" borderId="8" xfId="0" applyFont="1" applyFill="1" applyBorder="1" applyAlignment="1" applyProtection="1">
      <alignment horizontal="center" vertical="center"/>
      <protection locked="0"/>
    </xf>
    <xf numFmtId="0" fontId="1" fillId="3" borderId="3" xfId="0" applyFont="1" applyFill="1" applyBorder="1" applyAlignment="1" applyProtection="1">
      <alignment horizontal="center" vertical="center" wrapText="1"/>
      <protection locked="0"/>
    </xf>
    <xf numFmtId="1" fontId="1" fillId="3" borderId="9" xfId="0" applyNumberFormat="1" applyFont="1" applyFill="1" applyBorder="1" applyAlignment="1" applyProtection="1">
      <alignment horizontal="center" vertical="center" wrapText="1"/>
      <protection locked="0"/>
    </xf>
    <xf numFmtId="0" fontId="1" fillId="3" borderId="10" xfId="0" applyFont="1" applyFill="1" applyBorder="1" applyAlignment="1" applyProtection="1">
      <alignment horizontal="center" vertical="center" wrapText="1"/>
      <protection locked="0"/>
    </xf>
    <xf numFmtId="0" fontId="1" fillId="3" borderId="9" xfId="0" applyFont="1" applyFill="1" applyBorder="1" applyAlignment="1" applyProtection="1">
      <alignment horizontal="center" vertical="center"/>
    </xf>
    <xf numFmtId="3" fontId="3" fillId="3" borderId="5" xfId="0" applyNumberFormat="1" applyFont="1" applyFill="1" applyBorder="1" applyAlignment="1" applyProtection="1">
      <alignment horizontal="center" vertical="center"/>
      <protection locked="0"/>
    </xf>
    <xf numFmtId="3" fontId="1" fillId="3" borderId="5" xfId="0" applyNumberFormat="1" applyFont="1" applyFill="1" applyBorder="1" applyAlignment="1" applyProtection="1">
      <alignment horizontal="center" vertical="center" wrapText="1"/>
      <protection locked="0"/>
    </xf>
    <xf numFmtId="3" fontId="3" fillId="3" borderId="11" xfId="0" applyNumberFormat="1" applyFont="1" applyFill="1" applyBorder="1" applyAlignment="1" applyProtection="1">
      <alignment horizontal="center" vertical="center"/>
      <protection locked="0"/>
    </xf>
    <xf numFmtId="1" fontId="1" fillId="4" borderId="13" xfId="0" applyNumberFormat="1" applyFont="1" applyFill="1" applyBorder="1" applyAlignment="1" applyProtection="1">
      <alignment horizontal="center" vertical="center"/>
    </xf>
    <xf numFmtId="1" fontId="1" fillId="4" borderId="13" xfId="0" applyNumberFormat="1" applyFont="1" applyFill="1" applyBorder="1" applyAlignment="1" applyProtection="1">
      <alignment horizontal="center"/>
    </xf>
    <xf numFmtId="0" fontId="1" fillId="4" borderId="14" xfId="0" applyFont="1" applyFill="1" applyBorder="1" applyAlignment="1" applyProtection="1">
      <alignment horizontal="left"/>
    </xf>
    <xf numFmtId="1" fontId="1" fillId="0" borderId="13" xfId="0" applyNumberFormat="1" applyFont="1" applyFill="1" applyBorder="1" applyAlignment="1" applyProtection="1">
      <alignment horizontal="center" vertical="center"/>
    </xf>
    <xf numFmtId="1" fontId="1" fillId="0" borderId="13" xfId="0" applyNumberFormat="1" applyFont="1" applyFill="1" applyBorder="1" applyAlignment="1" applyProtection="1">
      <alignment horizontal="center"/>
    </xf>
    <xf numFmtId="1" fontId="1" fillId="4" borderId="20" xfId="0" applyNumberFormat="1" applyFont="1" applyFill="1" applyBorder="1" applyAlignment="1" applyProtection="1">
      <alignment horizontal="center" vertical="center"/>
    </xf>
    <xf numFmtId="1" fontId="1" fillId="4" borderId="20" xfId="0" applyNumberFormat="1" applyFont="1" applyFill="1" applyBorder="1" applyAlignment="1" applyProtection="1">
      <alignment horizontal="center"/>
    </xf>
    <xf numFmtId="1" fontId="1" fillId="7" borderId="6" xfId="0" applyNumberFormat="1" applyFont="1" applyFill="1" applyBorder="1" applyAlignment="1" applyProtection="1">
      <alignment horizontal="center" vertical="center"/>
    </xf>
    <xf numFmtId="1" fontId="1" fillId="6" borderId="4" xfId="0" applyNumberFormat="1" applyFont="1" applyFill="1" applyBorder="1" applyAlignment="1" applyProtection="1">
      <alignment horizontal="center"/>
    </xf>
    <xf numFmtId="3" fontId="4" fillId="7" borderId="4" xfId="0" applyNumberFormat="1" applyFont="1" applyFill="1" applyBorder="1" applyAlignment="1" applyProtection="1">
      <alignment horizontal="center" vertical="center"/>
    </xf>
    <xf numFmtId="3" fontId="4" fillId="6" borderId="1" xfId="0" applyNumberFormat="1" applyFont="1" applyFill="1" applyBorder="1" applyAlignment="1" applyProtection="1">
      <alignment horizontal="center" vertical="center"/>
    </xf>
    <xf numFmtId="3" fontId="4" fillId="6" borderId="4" xfId="0" applyNumberFormat="1" applyFont="1" applyFill="1" applyBorder="1" applyAlignment="1" applyProtection="1">
      <alignment horizontal="center" vertical="center"/>
    </xf>
    <xf numFmtId="3" fontId="4" fillId="7" borderId="3" xfId="0" applyNumberFormat="1" applyFont="1" applyFill="1" applyBorder="1" applyAlignment="1" applyProtection="1">
      <alignment horizontal="center" vertical="center"/>
    </xf>
    <xf numFmtId="1" fontId="1" fillId="4" borderId="28" xfId="0" applyNumberFormat="1" applyFont="1" applyFill="1" applyBorder="1" applyAlignment="1" applyProtection="1">
      <alignment horizontal="center" vertical="center"/>
    </xf>
    <xf numFmtId="1" fontId="1" fillId="4" borderId="28" xfId="0" applyNumberFormat="1" applyFont="1" applyFill="1" applyBorder="1" applyAlignment="1" applyProtection="1">
      <alignment horizontal="center"/>
    </xf>
    <xf numFmtId="0" fontId="1" fillId="4" borderId="29" xfId="0" applyFont="1" applyFill="1" applyBorder="1" applyAlignment="1" applyProtection="1">
      <alignment horizontal="left"/>
    </xf>
    <xf numFmtId="1" fontId="1" fillId="4" borderId="35" xfId="0" applyNumberFormat="1" applyFont="1" applyFill="1" applyBorder="1" applyAlignment="1" applyProtection="1">
      <alignment horizontal="center" vertical="center"/>
    </xf>
    <xf numFmtId="1" fontId="1" fillId="4" borderId="35" xfId="0" applyNumberFormat="1" applyFont="1" applyFill="1" applyBorder="1" applyAlignment="1" applyProtection="1">
      <alignment horizontal="center"/>
    </xf>
    <xf numFmtId="1" fontId="1" fillId="6" borderId="27" xfId="0" applyNumberFormat="1" applyFont="1" applyFill="1" applyBorder="1" applyAlignment="1" applyProtection="1">
      <alignment horizontal="center"/>
    </xf>
    <xf numFmtId="3" fontId="1" fillId="7" borderId="12" xfId="0" applyNumberFormat="1" applyFont="1" applyFill="1" applyBorder="1" applyAlignment="1" applyProtection="1">
      <alignment horizontal="center" vertical="center"/>
    </xf>
    <xf numFmtId="3" fontId="1" fillId="7" borderId="12" xfId="0" applyNumberFormat="1" applyFont="1" applyFill="1" applyBorder="1" applyAlignment="1" applyProtection="1">
      <alignment horizontal="center" vertical="center" wrapText="1"/>
    </xf>
    <xf numFmtId="3" fontId="1" fillId="6" borderId="12" xfId="0" applyNumberFormat="1" applyFont="1" applyFill="1" applyBorder="1" applyAlignment="1" applyProtection="1">
      <alignment horizontal="center" vertical="center"/>
    </xf>
    <xf numFmtId="3" fontId="1" fillId="6" borderId="12" xfId="0" applyNumberFormat="1" applyFont="1" applyFill="1" applyBorder="1" applyAlignment="1" applyProtection="1">
      <alignment horizontal="center" vertical="center" wrapText="1"/>
    </xf>
    <xf numFmtId="3" fontId="1" fillId="6" borderId="38" xfId="0" applyNumberFormat="1" applyFont="1" applyFill="1" applyBorder="1" applyAlignment="1" applyProtection="1">
      <alignment horizontal="center" vertical="center"/>
    </xf>
    <xf numFmtId="3" fontId="1" fillId="7" borderId="38" xfId="0" applyNumberFormat="1" applyFont="1" applyFill="1" applyBorder="1" applyAlignment="1" applyProtection="1">
      <alignment horizontal="center" vertical="center"/>
    </xf>
    <xf numFmtId="3" fontId="1" fillId="7" borderId="3" xfId="0" applyNumberFormat="1" applyFont="1" applyFill="1" applyBorder="1" applyAlignment="1" applyProtection="1">
      <alignment horizontal="center" vertical="center"/>
    </xf>
    <xf numFmtId="0" fontId="6" fillId="0" borderId="0" xfId="0" applyFont="1" applyFill="1" applyBorder="1" applyProtection="1">
      <protection locked="0"/>
    </xf>
    <xf numFmtId="10" fontId="6" fillId="4" borderId="14" xfId="0" applyNumberFormat="1" applyFont="1" applyFill="1" applyBorder="1" applyAlignment="1" applyProtection="1">
      <alignment horizontal="center"/>
    </xf>
    <xf numFmtId="10" fontId="6" fillId="4" borderId="15" xfId="0" applyNumberFormat="1" applyFont="1" applyFill="1" applyBorder="1" applyAlignment="1" applyProtection="1">
      <alignment horizontal="center"/>
    </xf>
    <xf numFmtId="1" fontId="6" fillId="5" borderId="16" xfId="0" applyNumberFormat="1" applyFont="1" applyFill="1" applyBorder="1" applyAlignment="1" applyProtection="1">
      <alignment horizontal="center"/>
    </xf>
    <xf numFmtId="1" fontId="6" fillId="0" borderId="13" xfId="0" applyNumberFormat="1" applyFont="1" applyFill="1" applyBorder="1" applyAlignment="1" applyProtection="1">
      <alignment horizontal="center" vertical="center"/>
    </xf>
    <xf numFmtId="0" fontId="6" fillId="4" borderId="17" xfId="0" applyFont="1" applyFill="1" applyBorder="1" applyAlignment="1" applyProtection="1">
      <alignment horizontal="center"/>
      <protection locked="0"/>
    </xf>
    <xf numFmtId="3" fontId="6" fillId="6" borderId="16" xfId="0" applyNumberFormat="1" applyFont="1" applyFill="1" applyBorder="1" applyAlignment="1" applyProtection="1">
      <alignment horizontal="center" vertical="center"/>
    </xf>
    <xf numFmtId="3" fontId="6" fillId="6" borderId="19" xfId="0" applyNumberFormat="1" applyFont="1" applyFill="1" applyBorder="1" applyAlignment="1" applyProtection="1">
      <alignment horizontal="center" vertical="center" wrapText="1"/>
    </xf>
    <xf numFmtId="3" fontId="6" fillId="0" borderId="16" xfId="0" applyNumberFormat="1" applyFont="1" applyFill="1" applyBorder="1" applyAlignment="1" applyProtection="1">
      <alignment horizontal="center" vertical="center"/>
    </xf>
    <xf numFmtId="3" fontId="6" fillId="0" borderId="19" xfId="0" applyNumberFormat="1" applyFont="1" applyFill="1" applyBorder="1" applyAlignment="1" applyProtection="1">
      <alignment horizontal="center" vertical="center" wrapText="1"/>
    </xf>
    <xf numFmtId="3" fontId="6" fillId="4" borderId="19" xfId="0" applyNumberFormat="1" applyFont="1" applyFill="1" applyBorder="1" applyAlignment="1" applyProtection="1">
      <alignment horizontal="center" vertical="center"/>
    </xf>
    <xf numFmtId="3" fontId="6" fillId="0" borderId="19" xfId="0" applyNumberFormat="1" applyFont="1" applyFill="1" applyBorder="1" applyAlignment="1" applyProtection="1">
      <alignment horizontal="center" vertical="center"/>
    </xf>
    <xf numFmtId="1" fontId="6" fillId="6" borderId="16" xfId="0" applyNumberFormat="1" applyFont="1" applyFill="1" applyBorder="1" applyAlignment="1" applyProtection="1">
      <alignment horizontal="center"/>
    </xf>
    <xf numFmtId="1" fontId="6" fillId="0" borderId="16" xfId="0" applyNumberFormat="1" applyFont="1" applyFill="1" applyBorder="1" applyAlignment="1" applyProtection="1">
      <alignment horizontal="center"/>
    </xf>
    <xf numFmtId="10" fontId="6" fillId="0" borderId="14" xfId="0" applyNumberFormat="1" applyFont="1" applyFill="1" applyBorder="1" applyAlignment="1" applyProtection="1">
      <alignment horizontal="center"/>
    </xf>
    <xf numFmtId="10" fontId="6" fillId="0" borderId="15" xfId="0" applyNumberFormat="1" applyFont="1" applyFill="1" applyBorder="1" applyAlignment="1" applyProtection="1">
      <alignment horizontal="center"/>
    </xf>
    <xf numFmtId="10" fontId="6" fillId="4" borderId="21" xfId="0" applyNumberFormat="1" applyFont="1" applyFill="1" applyBorder="1" applyAlignment="1" applyProtection="1">
      <alignment horizontal="center"/>
    </xf>
    <xf numFmtId="10" fontId="6" fillId="4" borderId="22" xfId="0" applyNumberFormat="1" applyFont="1" applyFill="1" applyBorder="1" applyAlignment="1" applyProtection="1">
      <alignment horizontal="center"/>
    </xf>
    <xf numFmtId="1" fontId="6" fillId="5" borderId="23" xfId="0" applyNumberFormat="1" applyFont="1" applyFill="1" applyBorder="1" applyAlignment="1" applyProtection="1">
      <alignment horizontal="center"/>
    </xf>
    <xf numFmtId="1" fontId="6" fillId="6" borderId="23" xfId="0" applyNumberFormat="1" applyFont="1" applyFill="1" applyBorder="1" applyAlignment="1" applyProtection="1">
      <alignment horizontal="center"/>
    </xf>
    <xf numFmtId="3" fontId="6" fillId="6" borderId="25" xfId="0" applyNumberFormat="1" applyFont="1" applyFill="1" applyBorder="1" applyAlignment="1" applyProtection="1">
      <alignment horizontal="center" vertical="center" wrapText="1"/>
    </xf>
    <xf numFmtId="3" fontId="6" fillId="6" borderId="26" xfId="0" applyNumberFormat="1" applyFont="1" applyFill="1" applyBorder="1" applyAlignment="1" applyProtection="1">
      <alignment horizontal="center" vertical="center" wrapText="1"/>
    </xf>
    <xf numFmtId="1" fontId="6" fillId="0" borderId="23" xfId="0" applyNumberFormat="1" applyFont="1" applyFill="1" applyBorder="1" applyAlignment="1" applyProtection="1">
      <alignment horizontal="center"/>
    </xf>
    <xf numFmtId="3" fontId="6" fillId="0" borderId="26" xfId="0" applyNumberFormat="1" applyFont="1" applyFill="1" applyBorder="1" applyAlignment="1" applyProtection="1">
      <alignment horizontal="center" vertical="center" wrapText="1"/>
    </xf>
    <xf numFmtId="3" fontId="6" fillId="0" borderId="26" xfId="0" applyNumberFormat="1" applyFont="1" applyFill="1" applyBorder="1" applyAlignment="1" applyProtection="1">
      <alignment horizontal="center" vertical="center"/>
    </xf>
    <xf numFmtId="3" fontId="6" fillId="4" borderId="26" xfId="0" applyNumberFormat="1" applyFont="1" applyFill="1" applyBorder="1" applyAlignment="1" applyProtection="1">
      <alignment horizontal="center" vertical="center"/>
    </xf>
    <xf numFmtId="10" fontId="6" fillId="7" borderId="7" xfId="0" applyNumberFormat="1" applyFont="1" applyFill="1" applyBorder="1" applyAlignment="1" applyProtection="1">
      <alignment horizontal="center"/>
    </xf>
    <xf numFmtId="10" fontId="6" fillId="7" borderId="8" xfId="0" applyNumberFormat="1" applyFont="1" applyFill="1" applyBorder="1" applyAlignment="1" applyProtection="1">
      <alignment horizontal="center"/>
    </xf>
    <xf numFmtId="1" fontId="6" fillId="7" borderId="1" xfId="0" applyNumberFormat="1" applyFont="1" applyFill="1" applyBorder="1" applyAlignment="1" applyProtection="1">
      <alignment horizontal="center"/>
    </xf>
    <xf numFmtId="1" fontId="6" fillId="6" borderId="1" xfId="0" applyNumberFormat="1" applyFont="1" applyFill="1" applyBorder="1" applyAlignment="1" applyProtection="1">
      <alignment horizontal="center"/>
      <protection locked="0"/>
    </xf>
    <xf numFmtId="0" fontId="6" fillId="6" borderId="3" xfId="0" applyFont="1" applyFill="1" applyBorder="1" applyAlignment="1" applyProtection="1">
      <alignment horizontal="center"/>
      <protection locked="0"/>
    </xf>
    <xf numFmtId="3" fontId="6" fillId="6" borderId="3" xfId="0" applyNumberFormat="1" applyFont="1" applyFill="1" applyBorder="1" applyAlignment="1" applyProtection="1">
      <alignment horizontal="center" vertical="center" wrapText="1"/>
    </xf>
    <xf numFmtId="3" fontId="6" fillId="7" borderId="3" xfId="0" applyNumberFormat="1" applyFont="1" applyFill="1" applyBorder="1" applyAlignment="1" applyProtection="1">
      <alignment horizontal="center" vertical="center" wrapText="1"/>
    </xf>
    <xf numFmtId="10" fontId="6" fillId="4" borderId="29" xfId="0" applyNumberFormat="1" applyFont="1" applyFill="1" applyBorder="1" applyAlignment="1" applyProtection="1">
      <alignment horizontal="center"/>
    </xf>
    <xf numFmtId="10" fontId="6" fillId="4" borderId="30" xfId="0" applyNumberFormat="1" applyFont="1" applyFill="1" applyBorder="1" applyAlignment="1" applyProtection="1">
      <alignment horizontal="center"/>
    </xf>
    <xf numFmtId="1" fontId="6" fillId="5" borderId="31" xfId="0" applyNumberFormat="1" applyFont="1" applyFill="1" applyBorder="1" applyAlignment="1" applyProtection="1">
      <alignment horizontal="center"/>
    </xf>
    <xf numFmtId="3" fontId="6" fillId="6" borderId="33" xfId="0" applyNumberFormat="1" applyFont="1" applyFill="1" applyBorder="1" applyAlignment="1" applyProtection="1">
      <alignment horizontal="center" vertical="center"/>
    </xf>
    <xf numFmtId="3" fontId="6" fillId="6" borderId="32" xfId="0" applyNumberFormat="1" applyFont="1" applyFill="1" applyBorder="1" applyAlignment="1" applyProtection="1">
      <alignment horizontal="center" vertical="center" wrapText="1"/>
    </xf>
    <xf numFmtId="3" fontId="6" fillId="0" borderId="33" xfId="0" applyNumberFormat="1" applyFont="1" applyFill="1" applyBorder="1" applyAlignment="1" applyProtection="1">
      <alignment horizontal="center" vertical="center"/>
    </xf>
    <xf numFmtId="3" fontId="6" fillId="0" borderId="32" xfId="0" applyNumberFormat="1" applyFont="1" applyFill="1" applyBorder="1" applyAlignment="1" applyProtection="1">
      <alignment horizontal="center" vertical="center" wrapText="1"/>
    </xf>
    <xf numFmtId="3" fontId="6" fillId="0" borderId="34" xfId="0" applyNumberFormat="1" applyFont="1" applyFill="1" applyBorder="1" applyAlignment="1" applyProtection="1">
      <alignment horizontal="center" vertical="center"/>
    </xf>
    <xf numFmtId="3" fontId="6" fillId="6" borderId="19" xfId="0" applyNumberFormat="1" applyFont="1" applyFill="1" applyBorder="1" applyAlignment="1" applyProtection="1">
      <alignment horizontal="center" vertical="center"/>
    </xf>
    <xf numFmtId="0" fontId="6" fillId="4" borderId="15" xfId="0" applyFont="1" applyFill="1" applyBorder="1" applyAlignment="1" applyProtection="1">
      <alignment horizontal="center"/>
      <protection locked="0"/>
    </xf>
    <xf numFmtId="0" fontId="6" fillId="5" borderId="16" xfId="0" applyFont="1" applyFill="1" applyBorder="1" applyAlignment="1" applyProtection="1">
      <alignment horizontal="center"/>
      <protection locked="0"/>
    </xf>
    <xf numFmtId="3" fontId="6" fillId="6" borderId="26" xfId="0" applyNumberFormat="1" applyFont="1" applyFill="1" applyBorder="1" applyAlignment="1" applyProtection="1">
      <alignment horizontal="center" vertical="center"/>
    </xf>
    <xf numFmtId="3" fontId="6" fillId="0" borderId="25" xfId="0" applyNumberFormat="1" applyFont="1" applyFill="1" applyBorder="1" applyAlignment="1" applyProtection="1">
      <alignment horizontal="center" vertical="center"/>
    </xf>
    <xf numFmtId="1" fontId="6" fillId="7" borderId="3" xfId="0" applyNumberFormat="1" applyFont="1" applyFill="1" applyBorder="1" applyAlignment="1" applyProtection="1">
      <alignment horizontal="center"/>
    </xf>
    <xf numFmtId="1" fontId="6" fillId="6" borderId="3" xfId="0" applyNumberFormat="1" applyFont="1" applyFill="1" applyBorder="1" applyAlignment="1" applyProtection="1">
      <alignment horizontal="center"/>
      <protection locked="0"/>
    </xf>
    <xf numFmtId="3" fontId="6" fillId="6" borderId="3" xfId="0" applyNumberFormat="1" applyFont="1" applyFill="1" applyBorder="1" applyAlignment="1" applyProtection="1">
      <alignment horizontal="center" vertical="center"/>
    </xf>
    <xf numFmtId="3" fontId="6" fillId="7" borderId="3" xfId="0" applyNumberFormat="1" applyFont="1" applyFill="1" applyBorder="1" applyAlignment="1" applyProtection="1">
      <alignment horizontal="center" vertical="center"/>
    </xf>
    <xf numFmtId="3" fontId="6" fillId="7" borderId="1" xfId="0" applyNumberFormat="1" applyFont="1" applyFill="1" applyBorder="1" applyAlignment="1" applyProtection="1">
      <alignment horizontal="center" vertical="center"/>
    </xf>
    <xf numFmtId="0" fontId="6" fillId="4" borderId="6" xfId="0" applyFont="1" applyFill="1" applyBorder="1" applyAlignment="1" applyProtection="1">
      <alignment horizontal="center" vertical="center"/>
    </xf>
    <xf numFmtId="10" fontId="6" fillId="4" borderId="7" xfId="0" applyNumberFormat="1" applyFont="1" applyFill="1" applyBorder="1" applyAlignment="1" applyProtection="1">
      <alignment horizontal="center"/>
    </xf>
    <xf numFmtId="1" fontId="6" fillId="4" borderId="7" xfId="0" applyNumberFormat="1" applyFont="1" applyFill="1" applyBorder="1" applyAlignment="1" applyProtection="1">
      <alignment horizontal="center"/>
    </xf>
    <xf numFmtId="1" fontId="6" fillId="6" borderId="7" xfId="0" applyNumberFormat="1" applyFont="1" applyFill="1" applyBorder="1" applyAlignment="1" applyProtection="1">
      <alignment horizontal="center"/>
      <protection locked="0"/>
    </xf>
    <xf numFmtId="0" fontId="6" fillId="6" borderId="37" xfId="0" applyFont="1" applyFill="1" applyBorder="1" applyAlignment="1" applyProtection="1">
      <alignment horizontal="center"/>
      <protection locked="0"/>
    </xf>
    <xf numFmtId="0" fontId="6" fillId="6" borderId="27" xfId="0" applyFont="1" applyFill="1" applyBorder="1" applyProtection="1"/>
    <xf numFmtId="3" fontId="6" fillId="6" borderId="18" xfId="0" applyNumberFormat="1" applyFont="1" applyFill="1" applyBorder="1" applyAlignment="1" applyProtection="1">
      <alignment horizontal="center" vertical="center"/>
    </xf>
    <xf numFmtId="3" fontId="6" fillId="4" borderId="19" xfId="0" applyNumberFormat="1" applyFont="1" applyFill="1" applyBorder="1" applyAlignment="1" applyProtection="1">
      <alignment horizontal="center" vertical="center" wrapText="1"/>
    </xf>
    <xf numFmtId="3" fontId="6" fillId="0" borderId="18" xfId="0" applyNumberFormat="1" applyFont="1" applyFill="1" applyBorder="1" applyAlignment="1" applyProtection="1">
      <alignment horizontal="center" vertical="center"/>
    </xf>
    <xf numFmtId="3" fontId="6" fillId="0" borderId="0" xfId="0" applyNumberFormat="1" applyFont="1" applyFill="1" applyBorder="1" applyProtection="1">
      <protection locked="0"/>
    </xf>
    <xf numFmtId="3" fontId="6" fillId="6" borderId="24" xfId="0" applyNumberFormat="1" applyFont="1" applyFill="1" applyBorder="1" applyAlignment="1" applyProtection="1">
      <alignment horizontal="center" vertical="center"/>
    </xf>
    <xf numFmtId="3" fontId="6" fillId="4" borderId="26" xfId="0" applyNumberFormat="1" applyFont="1" applyFill="1" applyBorder="1" applyAlignment="1" applyProtection="1">
      <alignment horizontal="center" vertical="center" wrapText="1"/>
    </xf>
    <xf numFmtId="3" fontId="4" fillId="6" borderId="14" xfId="0" applyNumberFormat="1" applyFont="1" applyFill="1" applyBorder="1" applyAlignment="1" applyProtection="1">
      <alignment horizontal="center" vertical="center"/>
    </xf>
    <xf numFmtId="3" fontId="4" fillId="7" borderId="1" xfId="0" applyNumberFormat="1" applyFont="1" applyFill="1" applyBorder="1" applyAlignment="1" applyProtection="1">
      <alignment horizontal="center" vertical="center"/>
    </xf>
    <xf numFmtId="3" fontId="6" fillId="4" borderId="32" xfId="0" applyNumberFormat="1" applyFont="1" applyFill="1" applyBorder="1" applyAlignment="1" applyProtection="1">
      <alignment horizontal="center" vertical="center" wrapText="1"/>
    </xf>
    <xf numFmtId="3" fontId="6" fillId="4" borderId="33" xfId="0" applyNumberFormat="1" applyFont="1" applyFill="1" applyBorder="1" applyAlignment="1" applyProtection="1">
      <alignment horizontal="center" vertical="center" wrapText="1"/>
    </xf>
    <xf numFmtId="3" fontId="6" fillId="0" borderId="39" xfId="0" applyNumberFormat="1" applyFont="1" applyFill="1" applyBorder="1" applyAlignment="1" applyProtection="1">
      <alignment horizontal="center" vertical="center"/>
    </xf>
    <xf numFmtId="3" fontId="6" fillId="4" borderId="25" xfId="0" applyNumberFormat="1" applyFont="1" applyFill="1" applyBorder="1" applyAlignment="1" applyProtection="1">
      <alignment horizontal="center" vertical="center" wrapText="1"/>
    </xf>
    <xf numFmtId="1" fontId="1" fillId="6" borderId="6" xfId="0" applyNumberFormat="1" applyFont="1" applyFill="1" applyBorder="1" applyAlignment="1" applyProtection="1">
      <alignment horizontal="center"/>
    </xf>
    <xf numFmtId="3" fontId="6" fillId="7" borderId="4" xfId="0" applyNumberFormat="1" applyFont="1" applyFill="1" applyBorder="1" applyAlignment="1" applyProtection="1">
      <alignment horizontal="center" vertical="center" wrapText="1"/>
    </xf>
    <xf numFmtId="0" fontId="6" fillId="6" borderId="6" xfId="0" applyFont="1" applyFill="1" applyBorder="1" applyProtection="1"/>
    <xf numFmtId="3" fontId="6" fillId="6" borderId="39" xfId="0" applyNumberFormat="1" applyFont="1" applyFill="1" applyBorder="1" applyAlignment="1" applyProtection="1">
      <alignment horizontal="center" vertical="center" wrapText="1"/>
    </xf>
    <xf numFmtId="1" fontId="6" fillId="6" borderId="19" xfId="0" applyNumberFormat="1" applyFont="1" applyFill="1" applyBorder="1" applyAlignment="1" applyProtection="1">
      <alignment horizontal="center"/>
    </xf>
    <xf numFmtId="1" fontId="6" fillId="6" borderId="26" xfId="0" applyNumberFormat="1" applyFont="1" applyFill="1" applyBorder="1" applyAlignment="1" applyProtection="1">
      <alignment horizontal="center"/>
    </xf>
    <xf numFmtId="3" fontId="6" fillId="6" borderId="23" xfId="0" applyNumberFormat="1" applyFont="1" applyFill="1" applyBorder="1" applyAlignment="1" applyProtection="1">
      <alignment horizontal="center" vertical="center"/>
    </xf>
    <xf numFmtId="3" fontId="6" fillId="6" borderId="1" xfId="0" applyNumberFormat="1" applyFont="1" applyFill="1" applyBorder="1" applyAlignment="1" applyProtection="1">
      <alignment horizontal="center" vertical="center" wrapText="1"/>
    </xf>
    <xf numFmtId="3" fontId="6" fillId="6" borderId="33" xfId="0" applyNumberFormat="1" applyFont="1" applyFill="1" applyBorder="1" applyAlignment="1" applyProtection="1">
      <alignment horizontal="center" vertical="center" wrapText="1"/>
    </xf>
    <xf numFmtId="3" fontId="6" fillId="6" borderId="31" xfId="0" applyNumberFormat="1" applyFont="1" applyFill="1" applyBorder="1" applyAlignment="1" applyProtection="1">
      <alignment horizontal="center" vertical="center"/>
    </xf>
    <xf numFmtId="3" fontId="6" fillId="6" borderId="4" xfId="0" applyNumberFormat="1" applyFont="1" applyFill="1" applyBorder="1" applyAlignment="1" applyProtection="1">
      <alignment horizontal="center" vertical="center" wrapText="1"/>
    </xf>
    <xf numFmtId="1" fontId="6" fillId="0" borderId="19" xfId="0" applyNumberFormat="1" applyFont="1" applyFill="1" applyBorder="1" applyAlignment="1" applyProtection="1">
      <alignment horizontal="center"/>
    </xf>
    <xf numFmtId="1" fontId="6" fillId="0" borderId="26" xfId="0" applyNumberFormat="1" applyFont="1" applyFill="1" applyBorder="1" applyAlignment="1" applyProtection="1">
      <alignment horizontal="center"/>
    </xf>
    <xf numFmtId="3" fontId="6" fillId="0" borderId="23" xfId="0" applyNumberFormat="1" applyFont="1" applyFill="1" applyBorder="1" applyAlignment="1" applyProtection="1">
      <alignment horizontal="center" vertical="center"/>
    </xf>
    <xf numFmtId="3" fontId="6" fillId="7" borderId="1" xfId="0" applyNumberFormat="1" applyFont="1" applyFill="1" applyBorder="1" applyAlignment="1" applyProtection="1">
      <alignment horizontal="center" vertical="center" wrapText="1"/>
    </xf>
    <xf numFmtId="3" fontId="6" fillId="4" borderId="33" xfId="0" applyNumberFormat="1" applyFont="1" applyFill="1" applyBorder="1" applyAlignment="1" applyProtection="1">
      <alignment horizontal="center" vertical="center"/>
    </xf>
    <xf numFmtId="3" fontId="6" fillId="4" borderId="34" xfId="0" applyNumberFormat="1" applyFont="1" applyFill="1" applyBorder="1" applyAlignment="1" applyProtection="1">
      <alignment horizontal="center" vertical="center"/>
    </xf>
    <xf numFmtId="3" fontId="6" fillId="4" borderId="25" xfId="0" applyNumberFormat="1" applyFont="1" applyFill="1" applyBorder="1" applyAlignment="1" applyProtection="1">
      <alignment horizontal="center" vertical="center"/>
    </xf>
    <xf numFmtId="3" fontId="6" fillId="4" borderId="3" xfId="0" applyNumberFormat="1" applyFont="1" applyFill="1" applyBorder="1" applyAlignment="1" applyProtection="1">
      <alignment horizontal="center" vertical="center"/>
    </xf>
    <xf numFmtId="3" fontId="6" fillId="4" borderId="3" xfId="0" applyNumberFormat="1" applyFont="1" applyFill="1" applyBorder="1" applyAlignment="1" applyProtection="1">
      <alignment horizontal="center" vertical="center" wrapText="1"/>
    </xf>
    <xf numFmtId="3" fontId="6" fillId="4" borderId="4" xfId="0" applyNumberFormat="1" applyFont="1" applyFill="1" applyBorder="1" applyAlignment="1" applyProtection="1">
      <alignment horizontal="center" vertical="center" wrapText="1"/>
    </xf>
    <xf numFmtId="3" fontId="6" fillId="4" borderId="1" xfId="0" applyNumberFormat="1" applyFont="1" applyFill="1" applyBorder="1" applyAlignment="1" applyProtection="1">
      <alignment horizontal="center" vertical="center"/>
    </xf>
    <xf numFmtId="3" fontId="6" fillId="4" borderId="16" xfId="0" applyNumberFormat="1" applyFont="1" applyFill="1" applyBorder="1" applyAlignment="1" applyProtection="1">
      <alignment horizontal="center" vertical="center"/>
    </xf>
    <xf numFmtId="1" fontId="6" fillId="4" borderId="16" xfId="0" applyNumberFormat="1" applyFont="1" applyFill="1" applyBorder="1" applyAlignment="1" applyProtection="1">
      <alignment horizontal="center"/>
    </xf>
    <xf numFmtId="1" fontId="6" fillId="4" borderId="19" xfId="0" applyNumberFormat="1" applyFont="1" applyFill="1" applyBorder="1" applyAlignment="1" applyProtection="1">
      <alignment horizontal="center"/>
    </xf>
    <xf numFmtId="1" fontId="6" fillId="4" borderId="23" xfId="0" applyNumberFormat="1" applyFont="1" applyFill="1" applyBorder="1" applyAlignment="1" applyProtection="1">
      <alignment horizontal="center"/>
    </xf>
    <xf numFmtId="1" fontId="6" fillId="4" borderId="26" xfId="0" applyNumberFormat="1" applyFont="1" applyFill="1" applyBorder="1" applyAlignment="1" applyProtection="1">
      <alignment horizontal="center"/>
    </xf>
    <xf numFmtId="3" fontId="6" fillId="4" borderId="23" xfId="0" applyNumberFormat="1" applyFont="1" applyFill="1" applyBorder="1" applyAlignment="1" applyProtection="1">
      <alignment horizontal="center" vertical="center"/>
    </xf>
    <xf numFmtId="3" fontId="6" fillId="4" borderId="31" xfId="0" applyNumberFormat="1" applyFont="1" applyFill="1" applyBorder="1" applyAlignment="1" applyProtection="1">
      <alignment horizontal="center" vertical="center"/>
    </xf>
    <xf numFmtId="0" fontId="6" fillId="0" borderId="0" xfId="0" applyFont="1" applyFill="1" applyBorder="1" applyAlignment="1" applyProtection="1">
      <alignment horizontal="center" vertical="center"/>
      <protection locked="0"/>
    </xf>
    <xf numFmtId="2" fontId="6" fillId="0" borderId="0" xfId="0" applyNumberFormat="1" applyFont="1" applyFill="1" applyBorder="1" applyProtection="1">
      <protection locked="0"/>
    </xf>
    <xf numFmtId="0" fontId="6" fillId="0" borderId="0" xfId="0" applyFont="1" applyFill="1" applyBorder="1" applyAlignment="1" applyProtection="1">
      <alignment wrapText="1"/>
      <protection locked="0"/>
    </xf>
    <xf numFmtId="3" fontId="6" fillId="0" borderId="0" xfId="0" applyNumberFormat="1" applyFont="1" applyFill="1" applyBorder="1" applyAlignment="1" applyProtection="1">
      <alignment horizontal="center" vertical="center"/>
      <protection locked="0"/>
    </xf>
    <xf numFmtId="3" fontId="6" fillId="0" borderId="0" xfId="0" applyNumberFormat="1" applyFont="1" applyFill="1" applyBorder="1" applyAlignment="1" applyProtection="1">
      <alignment horizontal="center" vertical="center" wrapText="1"/>
      <protection locked="0"/>
    </xf>
    <xf numFmtId="0" fontId="0" fillId="0" borderId="0" xfId="0" applyAlignment="1">
      <alignment horizontal="center"/>
    </xf>
    <xf numFmtId="3" fontId="7" fillId="8" borderId="12" xfId="0" applyNumberFormat="1" applyFont="1" applyFill="1" applyBorder="1" applyAlignment="1" applyProtection="1">
      <alignment vertical="center" wrapText="1"/>
      <protection locked="0"/>
    </xf>
    <xf numFmtId="3" fontId="8" fillId="11" borderId="5" xfId="0" applyNumberFormat="1" applyFont="1" applyFill="1" applyBorder="1" applyAlignment="1" applyProtection="1">
      <alignment horizontal="center" vertical="center" wrapText="1"/>
      <protection locked="0"/>
    </xf>
    <xf numFmtId="0" fontId="1" fillId="3" borderId="43" xfId="0" applyFont="1" applyFill="1" applyBorder="1" applyAlignment="1" applyProtection="1">
      <alignment horizontal="center" vertical="center" wrapText="1"/>
      <protection locked="0"/>
    </xf>
    <xf numFmtId="3" fontId="3" fillId="3" borderId="42" xfId="0" applyNumberFormat="1" applyFont="1" applyFill="1" applyBorder="1" applyAlignment="1" applyProtection="1">
      <alignment horizontal="center" vertical="center"/>
      <protection locked="0"/>
    </xf>
    <xf numFmtId="0" fontId="1" fillId="12" borderId="21" xfId="0" applyFont="1" applyFill="1" applyBorder="1" applyAlignment="1" applyProtection="1">
      <alignment horizontal="center" vertical="center"/>
      <protection locked="0"/>
    </xf>
    <xf numFmtId="0" fontId="1" fillId="13" borderId="36" xfId="0" applyFont="1" applyFill="1" applyBorder="1" applyAlignment="1" applyProtection="1">
      <alignment horizontal="center" vertical="center" wrapText="1"/>
      <protection locked="0"/>
    </xf>
    <xf numFmtId="1" fontId="1" fillId="13" borderId="36" xfId="0" applyNumberFormat="1" applyFont="1" applyFill="1" applyBorder="1" applyAlignment="1" applyProtection="1">
      <alignment horizontal="center"/>
    </xf>
    <xf numFmtId="0" fontId="0" fillId="12" borderId="36" xfId="0" applyFill="1" applyBorder="1"/>
    <xf numFmtId="0" fontId="5" fillId="0" borderId="0" xfId="0" applyFont="1" applyFill="1" applyBorder="1" applyAlignment="1" applyProtection="1">
      <alignment horizontal="center" vertical="center" wrapText="1"/>
      <protection locked="0"/>
    </xf>
    <xf numFmtId="0" fontId="5" fillId="0" borderId="44" xfId="0" applyFont="1" applyFill="1" applyBorder="1" applyAlignment="1" applyProtection="1">
      <alignment horizontal="center" vertical="center" wrapText="1"/>
      <protection locked="0"/>
    </xf>
    <xf numFmtId="0" fontId="5" fillId="0" borderId="40" xfId="0" applyFont="1" applyFill="1" applyBorder="1" applyAlignment="1" applyProtection="1">
      <alignment horizontal="center" vertical="center" wrapText="1"/>
      <protection locked="0"/>
    </xf>
    <xf numFmtId="0" fontId="1" fillId="0" borderId="29" xfId="0" applyFont="1" applyFill="1" applyBorder="1" applyAlignment="1" applyProtection="1">
      <alignment horizontal="left"/>
    </xf>
    <xf numFmtId="0" fontId="6" fillId="0" borderId="17" xfId="0" applyFont="1" applyFill="1" applyBorder="1" applyAlignment="1" applyProtection="1">
      <alignment horizontal="center"/>
      <protection locked="0"/>
    </xf>
    <xf numFmtId="1" fontId="1" fillId="14" borderId="13" xfId="0" applyNumberFormat="1" applyFont="1" applyFill="1" applyBorder="1" applyAlignment="1" applyProtection="1">
      <alignment horizontal="center" vertical="center"/>
    </xf>
    <xf numFmtId="1" fontId="1" fillId="14" borderId="13" xfId="0" applyNumberFormat="1" applyFont="1" applyFill="1" applyBorder="1" applyAlignment="1" applyProtection="1">
      <alignment horizontal="center"/>
    </xf>
    <xf numFmtId="0" fontId="1" fillId="14" borderId="29" xfId="0" applyFont="1" applyFill="1" applyBorder="1" applyAlignment="1" applyProtection="1">
      <alignment horizontal="left"/>
    </xf>
    <xf numFmtId="10" fontId="6" fillId="14" borderId="14" xfId="0" applyNumberFormat="1" applyFont="1" applyFill="1" applyBorder="1" applyAlignment="1" applyProtection="1">
      <alignment horizontal="center"/>
    </xf>
    <xf numFmtId="10" fontId="6" fillId="14" borderId="15" xfId="0" applyNumberFormat="1" applyFont="1" applyFill="1" applyBorder="1" applyAlignment="1" applyProtection="1">
      <alignment horizontal="center"/>
    </xf>
    <xf numFmtId="1" fontId="6" fillId="14" borderId="16" xfId="0" applyNumberFormat="1" applyFont="1" applyFill="1" applyBorder="1" applyAlignment="1" applyProtection="1">
      <alignment horizontal="center"/>
    </xf>
    <xf numFmtId="1" fontId="6" fillId="15" borderId="13" xfId="0" applyNumberFormat="1" applyFont="1" applyFill="1" applyBorder="1" applyAlignment="1" applyProtection="1">
      <alignment horizontal="center" vertical="center"/>
    </xf>
    <xf numFmtId="0" fontId="6" fillId="14" borderId="17" xfId="0" applyFont="1" applyFill="1" applyBorder="1" applyAlignment="1" applyProtection="1">
      <alignment horizontal="center"/>
      <protection locked="0"/>
    </xf>
    <xf numFmtId="3" fontId="6" fillId="14" borderId="32" xfId="0" applyNumberFormat="1" applyFont="1" applyFill="1" applyBorder="1" applyAlignment="1" applyProtection="1">
      <alignment horizontal="center" vertical="center" wrapText="1"/>
    </xf>
    <xf numFmtId="3" fontId="6" fillId="15" borderId="19" xfId="0" applyNumberFormat="1" applyFont="1" applyFill="1" applyBorder="1" applyAlignment="1" applyProtection="1">
      <alignment horizontal="center" vertical="center"/>
    </xf>
    <xf numFmtId="3" fontId="6" fillId="14" borderId="19" xfId="0" applyNumberFormat="1" applyFont="1" applyFill="1" applyBorder="1" applyAlignment="1" applyProtection="1">
      <alignment horizontal="center" vertical="center" wrapText="1"/>
    </xf>
    <xf numFmtId="3" fontId="6" fillId="15" borderId="26" xfId="0" applyNumberFormat="1" applyFont="1" applyFill="1" applyBorder="1" applyAlignment="1" applyProtection="1">
      <alignment horizontal="center" vertical="center"/>
    </xf>
    <xf numFmtId="3" fontId="6" fillId="15" borderId="18" xfId="0" applyNumberFormat="1" applyFont="1" applyFill="1" applyBorder="1" applyAlignment="1" applyProtection="1">
      <alignment horizontal="center" vertical="center"/>
    </xf>
    <xf numFmtId="3" fontId="6" fillId="14" borderId="19" xfId="0" applyNumberFormat="1" applyFont="1" applyFill="1" applyBorder="1" applyAlignment="1" applyProtection="1">
      <alignment horizontal="center" vertical="center"/>
    </xf>
    <xf numFmtId="3" fontId="6" fillId="14" borderId="26" xfId="0" applyNumberFormat="1" applyFont="1" applyFill="1" applyBorder="1" applyAlignment="1" applyProtection="1">
      <alignment horizontal="center" vertical="center"/>
    </xf>
    <xf numFmtId="3" fontId="6" fillId="14" borderId="16" xfId="0" applyNumberFormat="1" applyFont="1" applyFill="1" applyBorder="1" applyAlignment="1" applyProtection="1">
      <alignment horizontal="center" vertical="center"/>
    </xf>
    <xf numFmtId="1" fontId="6" fillId="15" borderId="16" xfId="0" applyNumberFormat="1" applyFont="1" applyFill="1" applyBorder="1" applyAlignment="1" applyProtection="1">
      <alignment horizontal="center"/>
    </xf>
    <xf numFmtId="3" fontId="6" fillId="15" borderId="19" xfId="0" applyNumberFormat="1" applyFont="1" applyFill="1" applyBorder="1" applyAlignment="1" applyProtection="1">
      <alignment horizontal="center" vertical="center" wrapText="1"/>
    </xf>
    <xf numFmtId="3" fontId="6" fillId="15" borderId="33" xfId="0" applyNumberFormat="1" applyFont="1" applyFill="1" applyBorder="1" applyAlignment="1" applyProtection="1">
      <alignment horizontal="center" vertical="center"/>
    </xf>
    <xf numFmtId="3" fontId="6" fillId="15" borderId="32" xfId="0" applyNumberFormat="1" applyFont="1" applyFill="1" applyBorder="1" applyAlignment="1" applyProtection="1">
      <alignment horizontal="center" vertical="center" wrapText="1"/>
    </xf>
    <xf numFmtId="164" fontId="1" fillId="4" borderId="14" xfId="0" applyNumberFormat="1" applyFont="1" applyFill="1" applyBorder="1" applyAlignment="1" applyProtection="1">
      <alignment horizontal="center"/>
    </xf>
    <xf numFmtId="0" fontId="9" fillId="4" borderId="14" xfId="0" applyNumberFormat="1" applyFont="1" applyFill="1" applyBorder="1" applyAlignment="1" applyProtection="1">
      <alignment horizontal="center"/>
    </xf>
    <xf numFmtId="0" fontId="2" fillId="0" borderId="1" xfId="0" applyFont="1" applyFill="1" applyBorder="1" applyAlignment="1" applyProtection="1">
      <alignment horizontal="center" vertical="center" wrapText="1"/>
      <protection locked="0"/>
    </xf>
    <xf numFmtId="0" fontId="2" fillId="0" borderId="4" xfId="0" applyFont="1" applyFill="1" applyBorder="1" applyAlignment="1" applyProtection="1">
      <alignment horizontal="center" vertical="center" wrapText="1"/>
      <protection locked="0"/>
    </xf>
    <xf numFmtId="0" fontId="2" fillId="0" borderId="2" xfId="0" applyFont="1" applyFill="1" applyBorder="1" applyAlignment="1" applyProtection="1">
      <alignment horizontal="center" vertical="center" wrapText="1"/>
      <protection locked="0"/>
    </xf>
    <xf numFmtId="49" fontId="10" fillId="0" borderId="0" xfId="0" applyNumberFormat="1" applyFont="1" applyAlignment="1">
      <alignment horizontal="center" vertical="center" wrapText="1"/>
    </xf>
    <xf numFmtId="49" fontId="10" fillId="0" borderId="45" xfId="0" applyNumberFormat="1" applyFont="1" applyBorder="1" applyAlignment="1">
      <alignment horizontal="center" vertical="center" wrapText="1"/>
    </xf>
    <xf numFmtId="3" fontId="3" fillId="3" borderId="46" xfId="0" applyNumberFormat="1" applyFont="1" applyFill="1" applyBorder="1" applyAlignment="1" applyProtection="1">
      <alignment horizontal="center" vertical="center"/>
      <protection locked="0"/>
    </xf>
    <xf numFmtId="1" fontId="1" fillId="7" borderId="1" xfId="0" applyNumberFormat="1" applyFont="1" applyFill="1" applyBorder="1" applyAlignment="1" applyProtection="1">
      <alignment horizontal="center"/>
    </xf>
    <xf numFmtId="1" fontId="1" fillId="7" borderId="27" xfId="0" applyNumberFormat="1" applyFont="1" applyFill="1" applyBorder="1" applyAlignment="1" applyProtection="1">
      <alignment horizontal="center"/>
    </xf>
    <xf numFmtId="0" fontId="1" fillId="4" borderId="1" xfId="0" applyFont="1" applyFill="1" applyBorder="1" applyAlignment="1" applyProtection="1">
      <alignment horizontal="center"/>
    </xf>
    <xf numFmtId="0" fontId="1" fillId="4" borderId="27" xfId="0" applyFont="1" applyFill="1" applyBorder="1" applyAlignment="1" applyProtection="1">
      <alignment horizontal="center"/>
    </xf>
    <xf numFmtId="0" fontId="5" fillId="0" borderId="4" xfId="0" applyFont="1" applyFill="1" applyBorder="1" applyAlignment="1" applyProtection="1">
      <alignment horizontal="center" vertical="center" wrapText="1"/>
      <protection locked="0"/>
    </xf>
    <xf numFmtId="0" fontId="1" fillId="0" borderId="1" xfId="0" applyFont="1" applyFill="1" applyBorder="1" applyAlignment="1" applyProtection="1">
      <alignment horizontal="center" vertical="center"/>
      <protection locked="0"/>
    </xf>
    <xf numFmtId="0" fontId="1" fillId="0" borderId="2" xfId="0" applyFont="1" applyFill="1" applyBorder="1" applyAlignment="1" applyProtection="1">
      <alignment horizontal="center" vertical="center"/>
      <protection locked="0"/>
    </xf>
    <xf numFmtId="0" fontId="2" fillId="0" borderId="1" xfId="0" applyFont="1" applyFill="1" applyBorder="1" applyAlignment="1" applyProtection="1">
      <alignment horizontal="center" vertical="center" wrapText="1"/>
      <protection locked="0"/>
    </xf>
    <xf numFmtId="0" fontId="2" fillId="0" borderId="4" xfId="0" applyFont="1" applyFill="1" applyBorder="1" applyAlignment="1" applyProtection="1">
      <alignment horizontal="center" vertical="center" wrapText="1"/>
      <protection locked="0"/>
    </xf>
    <xf numFmtId="0" fontId="2" fillId="0" borderId="2" xfId="0" applyFont="1" applyFill="1" applyBorder="1" applyAlignment="1" applyProtection="1">
      <alignment horizontal="center" vertical="center" wrapText="1"/>
      <protection locked="0"/>
    </xf>
    <xf numFmtId="0" fontId="1" fillId="3" borderId="1" xfId="0" applyFont="1" applyFill="1" applyBorder="1" applyAlignment="1" applyProtection="1">
      <alignment horizontal="center" vertical="center" wrapText="1"/>
      <protection locked="0"/>
    </xf>
    <xf numFmtId="0" fontId="1" fillId="3" borderId="4" xfId="0" applyFont="1" applyFill="1" applyBorder="1" applyAlignment="1" applyProtection="1">
      <alignment horizontal="center" vertical="center" wrapText="1"/>
      <protection locked="0"/>
    </xf>
    <xf numFmtId="0" fontId="1" fillId="3" borderId="2" xfId="0" applyFont="1" applyFill="1" applyBorder="1" applyAlignment="1" applyProtection="1">
      <alignment horizontal="center" vertical="center" wrapText="1"/>
      <protection locked="0"/>
    </xf>
    <xf numFmtId="3" fontId="1" fillId="3" borderId="5" xfId="0" applyNumberFormat="1" applyFont="1" applyFill="1" applyBorder="1" applyAlignment="1" applyProtection="1">
      <alignment horizontal="center" vertical="center" wrapText="1"/>
      <protection locked="0"/>
    </xf>
    <xf numFmtId="3" fontId="1" fillId="3" borderId="12" xfId="0" applyNumberFormat="1" applyFont="1" applyFill="1" applyBorder="1" applyAlignment="1" applyProtection="1">
      <alignment horizontal="center" vertical="center" wrapText="1"/>
      <protection locked="0"/>
    </xf>
    <xf numFmtId="0" fontId="5" fillId="0" borderId="1" xfId="0" applyFont="1" applyFill="1" applyBorder="1" applyAlignment="1" applyProtection="1">
      <alignment horizontal="center" vertical="center" wrapText="1"/>
      <protection locked="0"/>
    </xf>
    <xf numFmtId="0" fontId="5" fillId="0" borderId="2" xfId="0" applyFont="1" applyFill="1" applyBorder="1" applyAlignment="1" applyProtection="1">
      <alignment horizontal="center" vertical="center" wrapText="1"/>
      <protection locked="0"/>
    </xf>
    <xf numFmtId="0" fontId="1" fillId="9" borderId="40" xfId="0" applyFont="1" applyFill="1" applyBorder="1" applyAlignment="1" applyProtection="1">
      <alignment horizontal="center" vertical="center"/>
      <protection locked="0"/>
    </xf>
    <xf numFmtId="0" fontId="1" fillId="9" borderId="41" xfId="0" applyFont="1" applyFill="1" applyBorder="1" applyAlignment="1" applyProtection="1">
      <alignment horizontal="center" vertical="center"/>
      <protection locked="0"/>
    </xf>
    <xf numFmtId="0" fontId="1" fillId="10" borderId="1" xfId="0" applyFont="1" applyFill="1" applyBorder="1" applyAlignment="1" applyProtection="1">
      <alignment horizontal="center" vertical="center" wrapText="1"/>
      <protection locked="0"/>
    </xf>
    <xf numFmtId="0" fontId="1" fillId="10" borderId="4" xfId="0" applyFont="1" applyFill="1" applyBorder="1" applyAlignment="1" applyProtection="1">
      <alignment horizontal="center" vertical="center" wrapText="1"/>
      <protection locked="0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158750</xdr:colOff>
      <xdr:row>1</xdr:row>
      <xdr:rowOff>146050</xdr:rowOff>
    </xdr:from>
    <xdr:to>
      <xdr:col>1</xdr:col>
      <xdr:colOff>1035050</xdr:colOff>
      <xdr:row>10</xdr:row>
      <xdr:rowOff>146050</xdr:rowOff>
    </xdr:to>
    <xdr:cxnSp macro="">
      <xdr:nvCxnSpPr>
        <xdr:cNvPr id="3" name="Connecteur droit avec flèche 2"/>
        <xdr:cNvCxnSpPr/>
      </xdr:nvCxnSpPr>
      <xdr:spPr>
        <a:xfrm rot="16200000" flipH="1">
          <a:off x="-180975" y="758825"/>
          <a:ext cx="1797050" cy="1117600"/>
        </a:xfrm>
        <a:prstGeom prst="straightConnector1">
          <a:avLst/>
        </a:prstGeom>
        <a:ln w="19050"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AF178"/>
  <sheetViews>
    <sheetView topLeftCell="A108" zoomScale="70" zoomScaleNormal="70" workbookViewId="0">
      <selection activeCell="G124" sqref="G124:I124"/>
    </sheetView>
  </sheetViews>
  <sheetFormatPr baseColWidth="10" defaultColWidth="11.453125" defaultRowHeight="14.5"/>
  <cols>
    <col min="1" max="1" width="5.1796875" style="138" bestFit="1" customWidth="1"/>
    <col min="2" max="2" width="4.7265625" style="40" customWidth="1"/>
    <col min="3" max="3" width="26.7265625" style="40" customWidth="1"/>
    <col min="4" max="4" width="12.7265625" style="40" customWidth="1"/>
    <col min="5" max="5" width="18.54296875" style="40" customWidth="1"/>
    <col min="6" max="6" width="9.1796875" style="40" bestFit="1" customWidth="1"/>
    <col min="7" max="7" width="10" style="139" bestFit="1" customWidth="1"/>
    <col min="8" max="8" width="9.453125" style="40" bestFit="1" customWidth="1"/>
    <col min="9" max="9" width="3.453125" style="40" bestFit="1" customWidth="1"/>
    <col min="10" max="10" width="12.54296875" style="40" customWidth="1"/>
    <col min="11" max="11" width="7.54296875" style="140" customWidth="1"/>
    <col min="12" max="12" width="12.54296875" style="40" customWidth="1"/>
    <col min="13" max="13" width="7.54296875" style="140" customWidth="1"/>
    <col min="14" max="14" width="12.54296875" style="141" customWidth="1"/>
    <col min="15" max="15" width="7.54296875" style="142" customWidth="1"/>
    <col min="16" max="16" width="12.54296875" style="141" customWidth="1"/>
    <col min="17" max="17" width="9.26953125" style="142" customWidth="1"/>
    <col min="18" max="18" width="12.54296875" style="141" customWidth="1"/>
    <col min="19" max="19" width="7.54296875" style="142" customWidth="1"/>
    <col min="20" max="20" width="12.54296875" style="141" customWidth="1"/>
    <col min="21" max="21" width="9.54296875" style="142" customWidth="1"/>
    <col min="22" max="22" width="11.453125" style="141"/>
    <col min="23" max="23" width="11.453125" style="40"/>
    <col min="24" max="31" width="0" style="40" hidden="1" customWidth="1"/>
    <col min="32" max="32" width="11.453125" style="40"/>
    <col min="33" max="33" width="12.26953125" style="40" customWidth="1"/>
    <col min="34" max="16384" width="11.453125" style="40"/>
  </cols>
  <sheetData>
    <row r="1" spans="1:32" ht="48.75" customHeight="1" thickBot="1">
      <c r="A1" s="190" t="s">
        <v>60</v>
      </c>
      <c r="B1" s="191"/>
      <c r="C1" s="1" t="s">
        <v>84</v>
      </c>
      <c r="F1" s="2">
        <v>37</v>
      </c>
      <c r="G1" s="179" t="s">
        <v>45</v>
      </c>
      <c r="H1" s="180"/>
      <c r="I1" s="181"/>
      <c r="J1" s="195" t="s">
        <v>1</v>
      </c>
      <c r="K1" s="196"/>
      <c r="L1" s="196"/>
      <c r="M1" s="196"/>
      <c r="N1" s="196"/>
      <c r="O1" s="196"/>
      <c r="P1" s="196"/>
      <c r="Q1" s="196"/>
      <c r="R1" s="196"/>
      <c r="S1" s="196"/>
      <c r="T1" s="196"/>
      <c r="U1" s="197"/>
      <c r="V1" s="198" t="s">
        <v>2</v>
      </c>
      <c r="W1" s="198" t="s">
        <v>3</v>
      </c>
    </row>
    <row r="2" spans="1:32" ht="29.5" thickBot="1">
      <c r="A2" s="3" t="s">
        <v>4</v>
      </c>
      <c r="B2" s="3" t="s">
        <v>5</v>
      </c>
      <c r="C2" s="4" t="s">
        <v>6</v>
      </c>
      <c r="D2" s="5" t="s">
        <v>7</v>
      </c>
      <c r="E2" s="6" t="s">
        <v>8</v>
      </c>
      <c r="F2" s="7" t="s">
        <v>9</v>
      </c>
      <c r="G2" s="8" t="s">
        <v>10</v>
      </c>
      <c r="H2" s="9" t="s">
        <v>11</v>
      </c>
      <c r="I2" s="10" t="s">
        <v>5</v>
      </c>
      <c r="J2" s="11" t="s">
        <v>12</v>
      </c>
      <c r="K2" s="12" t="s">
        <v>13</v>
      </c>
      <c r="L2" s="11" t="s">
        <v>14</v>
      </c>
      <c r="M2" s="12" t="s">
        <v>13</v>
      </c>
      <c r="N2" s="11" t="s">
        <v>15</v>
      </c>
      <c r="O2" s="12" t="s">
        <v>13</v>
      </c>
      <c r="P2" s="11" t="s">
        <v>16</v>
      </c>
      <c r="Q2" s="12" t="s">
        <v>13</v>
      </c>
      <c r="R2" s="11" t="s">
        <v>17</v>
      </c>
      <c r="S2" s="12" t="s">
        <v>13</v>
      </c>
      <c r="T2" s="11" t="s">
        <v>18</v>
      </c>
      <c r="U2" s="12" t="s">
        <v>13</v>
      </c>
      <c r="V2" s="199"/>
      <c r="W2" s="199"/>
    </row>
    <row r="3" spans="1:32">
      <c r="A3" s="14" t="s">
        <v>19</v>
      </c>
      <c r="B3" s="15">
        <v>50</v>
      </c>
      <c r="C3" s="16" t="s">
        <v>62</v>
      </c>
      <c r="D3" s="41"/>
      <c r="E3" s="42"/>
      <c r="F3" s="43">
        <f>53+53</f>
        <v>106</v>
      </c>
      <c r="G3" s="44">
        <v>8</v>
      </c>
      <c r="H3" s="45">
        <v>64</v>
      </c>
      <c r="I3" s="15">
        <v>50</v>
      </c>
      <c r="J3" s="46"/>
      <c r="K3" s="47">
        <f t="shared" ref="K3:K10" si="0">J3/F3</f>
        <v>0</v>
      </c>
      <c r="L3" s="97"/>
      <c r="M3" s="98">
        <f t="shared" ref="M3:M14" si="1">L3/F3</f>
        <v>0</v>
      </c>
      <c r="N3" s="48">
        <v>320</v>
      </c>
      <c r="O3" s="98">
        <f t="shared" ref="O3:O27" si="2">N3/F3</f>
        <v>3.0188679245283021</v>
      </c>
      <c r="P3" s="99">
        <v>128</v>
      </c>
      <c r="Q3" s="98">
        <f>P3/F3</f>
        <v>1.2075471698113207</v>
      </c>
      <c r="R3" s="99">
        <v>320</v>
      </c>
      <c r="S3" s="98">
        <f t="shared" ref="S3:S26" si="3">R3/F3</f>
        <v>3.0188679245283021</v>
      </c>
      <c r="T3" s="48">
        <v>128</v>
      </c>
      <c r="U3" s="98">
        <f t="shared" ref="U3:U27" si="4">T3/F3</f>
        <v>1.2075471698113207</v>
      </c>
      <c r="V3" s="50">
        <f t="shared" ref="V3:V14" si="5">+J3+L3+N3+P3+R3+T3</f>
        <v>896</v>
      </c>
      <c r="W3" s="50">
        <f t="shared" ref="W3:W14" si="6">+V3*G3</f>
        <v>7168</v>
      </c>
      <c r="AF3" s="100"/>
    </row>
    <row r="4" spans="1:32">
      <c r="A4" s="14" t="s">
        <v>20</v>
      </c>
      <c r="B4" s="15">
        <v>25</v>
      </c>
      <c r="C4" s="16" t="s">
        <v>63</v>
      </c>
      <c r="D4" s="41"/>
      <c r="E4" s="42"/>
      <c r="F4" s="43">
        <v>70</v>
      </c>
      <c r="G4" s="44">
        <v>8</v>
      </c>
      <c r="H4" s="45">
        <v>64</v>
      </c>
      <c r="I4" s="15">
        <v>25</v>
      </c>
      <c r="J4" s="46"/>
      <c r="K4" s="47">
        <f t="shared" si="0"/>
        <v>0</v>
      </c>
      <c r="L4" s="97"/>
      <c r="M4" s="98">
        <f t="shared" si="1"/>
        <v>0</v>
      </c>
      <c r="N4" s="48">
        <v>256</v>
      </c>
      <c r="O4" s="98">
        <f t="shared" si="2"/>
        <v>3.657142857142857</v>
      </c>
      <c r="P4" s="99">
        <v>128</v>
      </c>
      <c r="Q4" s="98">
        <f>P4/F4</f>
        <v>1.8285714285714285</v>
      </c>
      <c r="R4" s="99">
        <v>128</v>
      </c>
      <c r="S4" s="98">
        <f t="shared" si="3"/>
        <v>1.8285714285714285</v>
      </c>
      <c r="T4" s="48">
        <v>224</v>
      </c>
      <c r="U4" s="98">
        <f t="shared" si="4"/>
        <v>3.2</v>
      </c>
      <c r="V4" s="50">
        <f t="shared" si="5"/>
        <v>736</v>
      </c>
      <c r="W4" s="50">
        <f t="shared" si="6"/>
        <v>5888</v>
      </c>
      <c r="AF4" s="100"/>
    </row>
    <row r="5" spans="1:32">
      <c r="A5" s="14" t="s">
        <v>21</v>
      </c>
      <c r="B5" s="15">
        <v>64</v>
      </c>
      <c r="C5" s="16" t="s">
        <v>64</v>
      </c>
      <c r="D5" s="41"/>
      <c r="E5" s="42"/>
      <c r="F5" s="43">
        <f>61+58</f>
        <v>119</v>
      </c>
      <c r="G5" s="44">
        <v>8</v>
      </c>
      <c r="H5" s="45">
        <v>64</v>
      </c>
      <c r="I5" s="15">
        <v>64</v>
      </c>
      <c r="J5" s="46"/>
      <c r="K5" s="47">
        <f t="shared" si="0"/>
        <v>0</v>
      </c>
      <c r="L5" s="97"/>
      <c r="M5" s="98">
        <f t="shared" si="1"/>
        <v>0</v>
      </c>
      <c r="N5" s="48">
        <v>576</v>
      </c>
      <c r="O5" s="98">
        <f t="shared" si="2"/>
        <v>4.8403361344537812</v>
      </c>
      <c r="P5" s="99">
        <v>384</v>
      </c>
      <c r="Q5" s="98">
        <v>5</v>
      </c>
      <c r="R5" s="99">
        <v>576</v>
      </c>
      <c r="S5" s="98">
        <f t="shared" si="3"/>
        <v>4.8403361344537812</v>
      </c>
      <c r="T5" s="48">
        <v>384</v>
      </c>
      <c r="U5" s="98">
        <f t="shared" si="4"/>
        <v>3.2268907563025211</v>
      </c>
      <c r="V5" s="50">
        <f t="shared" si="5"/>
        <v>1920</v>
      </c>
      <c r="W5" s="50">
        <f t="shared" si="6"/>
        <v>15360</v>
      </c>
      <c r="AF5" s="100"/>
    </row>
    <row r="6" spans="1:32">
      <c r="A6" s="14" t="s">
        <v>22</v>
      </c>
      <c r="B6" s="15">
        <v>78</v>
      </c>
      <c r="C6" s="16" t="s">
        <v>65</v>
      </c>
      <c r="D6" s="41"/>
      <c r="E6" s="42"/>
      <c r="F6" s="43">
        <v>69</v>
      </c>
      <c r="G6" s="44">
        <v>8</v>
      </c>
      <c r="H6" s="45">
        <v>64</v>
      </c>
      <c r="I6" s="15">
        <v>78</v>
      </c>
      <c r="J6" s="46"/>
      <c r="K6" s="47">
        <f t="shared" si="0"/>
        <v>0</v>
      </c>
      <c r="L6" s="97"/>
      <c r="M6" s="98">
        <f t="shared" si="1"/>
        <v>0</v>
      </c>
      <c r="N6" s="48">
        <v>320</v>
      </c>
      <c r="O6" s="98">
        <f t="shared" si="2"/>
        <v>4.63768115942029</v>
      </c>
      <c r="P6" s="99">
        <v>128</v>
      </c>
      <c r="Q6" s="98">
        <f t="shared" ref="Q6:Q27" si="7">P6/F6</f>
        <v>1.855072463768116</v>
      </c>
      <c r="R6" s="99">
        <v>192</v>
      </c>
      <c r="S6" s="98">
        <f t="shared" si="3"/>
        <v>2.7826086956521738</v>
      </c>
      <c r="T6" s="48">
        <v>128</v>
      </c>
      <c r="U6" s="98">
        <f t="shared" si="4"/>
        <v>1.855072463768116</v>
      </c>
      <c r="V6" s="50">
        <f t="shared" si="5"/>
        <v>768</v>
      </c>
      <c r="W6" s="50">
        <f t="shared" si="6"/>
        <v>6144</v>
      </c>
      <c r="AF6" s="100"/>
    </row>
    <row r="7" spans="1:32">
      <c r="A7" s="14" t="s">
        <v>23</v>
      </c>
      <c r="B7" s="15">
        <v>94</v>
      </c>
      <c r="C7" s="16" t="s">
        <v>66</v>
      </c>
      <c r="D7" s="41"/>
      <c r="E7" s="42"/>
      <c r="F7" s="43">
        <v>63</v>
      </c>
      <c r="G7" s="44">
        <v>8</v>
      </c>
      <c r="H7" s="45">
        <v>64</v>
      </c>
      <c r="I7" s="15">
        <v>94</v>
      </c>
      <c r="J7" s="46"/>
      <c r="K7" s="47">
        <f t="shared" si="0"/>
        <v>0</v>
      </c>
      <c r="L7" s="97"/>
      <c r="M7" s="98">
        <f t="shared" si="1"/>
        <v>0</v>
      </c>
      <c r="N7" s="48">
        <v>256</v>
      </c>
      <c r="O7" s="98">
        <f t="shared" si="2"/>
        <v>4.0634920634920633</v>
      </c>
      <c r="P7" s="99">
        <v>128</v>
      </c>
      <c r="Q7" s="98">
        <f t="shared" si="7"/>
        <v>2.0317460317460316</v>
      </c>
      <c r="R7" s="99">
        <v>256</v>
      </c>
      <c r="S7" s="98">
        <f t="shared" si="3"/>
        <v>4.0634920634920633</v>
      </c>
      <c r="T7" s="48">
        <v>128</v>
      </c>
      <c r="U7" s="98">
        <f t="shared" si="4"/>
        <v>2.0317460317460316</v>
      </c>
      <c r="V7" s="51">
        <f t="shared" si="5"/>
        <v>768</v>
      </c>
      <c r="W7" s="50">
        <f t="shared" si="6"/>
        <v>6144</v>
      </c>
      <c r="AF7" s="100"/>
    </row>
    <row r="8" spans="1:32">
      <c r="A8" s="14" t="s">
        <v>24</v>
      </c>
      <c r="B8" s="15">
        <v>21</v>
      </c>
      <c r="C8" s="16" t="s">
        <v>67</v>
      </c>
      <c r="D8" s="41"/>
      <c r="E8" s="42"/>
      <c r="F8" s="43">
        <v>50</v>
      </c>
      <c r="G8" s="44">
        <v>8</v>
      </c>
      <c r="H8" s="45">
        <v>64</v>
      </c>
      <c r="I8" s="15">
        <v>21</v>
      </c>
      <c r="J8" s="46"/>
      <c r="K8" s="47">
        <f t="shared" si="0"/>
        <v>0</v>
      </c>
      <c r="L8" s="97"/>
      <c r="M8" s="98">
        <f t="shared" si="1"/>
        <v>0</v>
      </c>
      <c r="N8" s="48">
        <v>256</v>
      </c>
      <c r="O8" s="98">
        <f t="shared" si="2"/>
        <v>5.12</v>
      </c>
      <c r="P8" s="99">
        <v>64</v>
      </c>
      <c r="Q8" s="98">
        <f t="shared" si="7"/>
        <v>1.28</v>
      </c>
      <c r="R8" s="99">
        <v>192</v>
      </c>
      <c r="S8" s="98">
        <f t="shared" si="3"/>
        <v>3.84</v>
      </c>
      <c r="T8" s="48">
        <v>128</v>
      </c>
      <c r="U8" s="98">
        <f t="shared" si="4"/>
        <v>2.56</v>
      </c>
      <c r="V8" s="51">
        <f t="shared" si="5"/>
        <v>640</v>
      </c>
      <c r="W8" s="50">
        <f t="shared" si="6"/>
        <v>5120</v>
      </c>
      <c r="AF8" s="100"/>
    </row>
    <row r="9" spans="1:32">
      <c r="A9" s="14" t="s">
        <v>25</v>
      </c>
      <c r="B9" s="15">
        <v>45</v>
      </c>
      <c r="C9" s="16" t="s">
        <v>68</v>
      </c>
      <c r="D9" s="41"/>
      <c r="E9" s="42"/>
      <c r="F9" s="43">
        <v>52</v>
      </c>
      <c r="G9" s="44">
        <v>8</v>
      </c>
      <c r="H9" s="45">
        <v>64</v>
      </c>
      <c r="I9" s="15">
        <v>45</v>
      </c>
      <c r="J9" s="46"/>
      <c r="K9" s="47">
        <f t="shared" si="0"/>
        <v>0</v>
      </c>
      <c r="L9" s="97"/>
      <c r="M9" s="98">
        <f t="shared" si="1"/>
        <v>0</v>
      </c>
      <c r="N9" s="48">
        <v>256</v>
      </c>
      <c r="O9" s="98">
        <f t="shared" si="2"/>
        <v>4.9230769230769234</v>
      </c>
      <c r="P9" s="99">
        <v>64</v>
      </c>
      <c r="Q9" s="98">
        <f t="shared" si="7"/>
        <v>1.2307692307692308</v>
      </c>
      <c r="R9" s="99">
        <v>192</v>
      </c>
      <c r="S9" s="98">
        <f t="shared" si="3"/>
        <v>3.6923076923076925</v>
      </c>
      <c r="T9" s="48">
        <v>192</v>
      </c>
      <c r="U9" s="98">
        <f t="shared" si="4"/>
        <v>3.6923076923076925</v>
      </c>
      <c r="V9" s="51">
        <f t="shared" si="5"/>
        <v>704</v>
      </c>
      <c r="W9" s="50">
        <f t="shared" si="6"/>
        <v>5632</v>
      </c>
      <c r="AF9" s="100"/>
    </row>
    <row r="10" spans="1:32">
      <c r="A10" s="14" t="s">
        <v>26</v>
      </c>
      <c r="B10" s="15">
        <v>70</v>
      </c>
      <c r="C10" s="16" t="s">
        <v>69</v>
      </c>
      <c r="D10" s="41"/>
      <c r="E10" s="42"/>
      <c r="F10" s="43">
        <f>34+59</f>
        <v>93</v>
      </c>
      <c r="G10" s="44">
        <v>8</v>
      </c>
      <c r="H10" s="45">
        <v>64</v>
      </c>
      <c r="I10" s="15">
        <v>67</v>
      </c>
      <c r="J10" s="52"/>
      <c r="K10" s="47">
        <f t="shared" si="0"/>
        <v>0</v>
      </c>
      <c r="L10" s="97"/>
      <c r="M10" s="98">
        <f t="shared" si="1"/>
        <v>0</v>
      </c>
      <c r="N10" s="53">
        <v>320</v>
      </c>
      <c r="O10" s="98">
        <f t="shared" si="2"/>
        <v>3.4408602150537635</v>
      </c>
      <c r="P10" s="99">
        <v>320</v>
      </c>
      <c r="Q10" s="98">
        <f t="shared" si="7"/>
        <v>3.4408602150537635</v>
      </c>
      <c r="R10" s="99">
        <v>320</v>
      </c>
      <c r="S10" s="98">
        <f t="shared" si="3"/>
        <v>3.4408602150537635</v>
      </c>
      <c r="T10" s="53">
        <v>320</v>
      </c>
      <c r="U10" s="98">
        <f t="shared" si="4"/>
        <v>3.4408602150537635</v>
      </c>
      <c r="V10" s="51">
        <f t="shared" si="5"/>
        <v>1280</v>
      </c>
      <c r="W10" s="50">
        <f t="shared" si="6"/>
        <v>10240</v>
      </c>
      <c r="AF10" s="100"/>
    </row>
    <row r="11" spans="1:32">
      <c r="A11" s="17" t="s">
        <v>27</v>
      </c>
      <c r="B11" s="18">
        <v>82</v>
      </c>
      <c r="C11" s="16" t="s">
        <v>70</v>
      </c>
      <c r="D11" s="54"/>
      <c r="E11" s="55"/>
      <c r="F11" s="43">
        <v>60</v>
      </c>
      <c r="G11" s="44">
        <v>8</v>
      </c>
      <c r="H11" s="45">
        <v>64</v>
      </c>
      <c r="I11" s="18">
        <v>82</v>
      </c>
      <c r="J11" s="52"/>
      <c r="K11" s="47">
        <v>0</v>
      </c>
      <c r="L11" s="97"/>
      <c r="M11" s="98">
        <f t="shared" si="1"/>
        <v>0</v>
      </c>
      <c r="N11" s="53">
        <v>256</v>
      </c>
      <c r="O11" s="98">
        <f t="shared" si="2"/>
        <v>4.2666666666666666</v>
      </c>
      <c r="P11" s="99">
        <v>128</v>
      </c>
      <c r="Q11" s="98">
        <f t="shared" si="7"/>
        <v>2.1333333333333333</v>
      </c>
      <c r="R11" s="99">
        <v>256</v>
      </c>
      <c r="S11" s="98">
        <f t="shared" si="3"/>
        <v>4.2666666666666666</v>
      </c>
      <c r="T11" s="53">
        <v>128</v>
      </c>
      <c r="U11" s="98">
        <f t="shared" si="4"/>
        <v>2.1333333333333333</v>
      </c>
      <c r="V11" s="51">
        <f t="shared" si="5"/>
        <v>768</v>
      </c>
      <c r="W11" s="50">
        <f t="shared" si="6"/>
        <v>6144</v>
      </c>
      <c r="AF11" s="100"/>
    </row>
    <row r="12" spans="1:32">
      <c r="A12" s="17" t="s">
        <v>28</v>
      </c>
      <c r="B12" s="18">
        <v>34</v>
      </c>
      <c r="C12" s="16" t="s">
        <v>71</v>
      </c>
      <c r="D12" s="54"/>
      <c r="E12" s="55"/>
      <c r="F12" s="43">
        <v>59</v>
      </c>
      <c r="G12" s="44">
        <v>8</v>
      </c>
      <c r="H12" s="45">
        <v>64</v>
      </c>
      <c r="I12" s="18">
        <v>34</v>
      </c>
      <c r="J12" s="52"/>
      <c r="K12" s="47">
        <f>J12/F12</f>
        <v>0</v>
      </c>
      <c r="L12" s="97"/>
      <c r="M12" s="98">
        <f t="shared" si="1"/>
        <v>0</v>
      </c>
      <c r="N12" s="53">
        <v>192</v>
      </c>
      <c r="O12" s="98">
        <f t="shared" si="2"/>
        <v>3.2542372881355934</v>
      </c>
      <c r="P12" s="99">
        <v>64</v>
      </c>
      <c r="Q12" s="98">
        <f t="shared" si="7"/>
        <v>1.0847457627118644</v>
      </c>
      <c r="R12" s="99">
        <v>192</v>
      </c>
      <c r="S12" s="98">
        <f t="shared" si="3"/>
        <v>3.2542372881355934</v>
      </c>
      <c r="T12" s="53">
        <v>128</v>
      </c>
      <c r="U12" s="98">
        <f t="shared" si="4"/>
        <v>2.1694915254237288</v>
      </c>
      <c r="V12" s="51">
        <f t="shared" si="5"/>
        <v>576</v>
      </c>
      <c r="W12" s="50">
        <f t="shared" si="6"/>
        <v>4608</v>
      </c>
      <c r="AF12" s="100"/>
    </row>
    <row r="13" spans="1:32">
      <c r="A13" s="14" t="s">
        <v>29</v>
      </c>
      <c r="B13" s="15">
        <v>11</v>
      </c>
      <c r="C13" s="16" t="s">
        <v>72</v>
      </c>
      <c r="D13" s="41"/>
      <c r="E13" s="42"/>
      <c r="F13" s="43">
        <v>60</v>
      </c>
      <c r="G13" s="44">
        <v>8</v>
      </c>
      <c r="H13" s="45">
        <v>64</v>
      </c>
      <c r="I13" s="15">
        <v>11</v>
      </c>
      <c r="J13" s="52"/>
      <c r="K13" s="47">
        <f>J13/F13</f>
        <v>0</v>
      </c>
      <c r="L13" s="97"/>
      <c r="M13" s="98">
        <f t="shared" si="1"/>
        <v>0</v>
      </c>
      <c r="N13" s="53">
        <v>192</v>
      </c>
      <c r="O13" s="98">
        <f t="shared" si="2"/>
        <v>3.2</v>
      </c>
      <c r="P13" s="99">
        <v>128</v>
      </c>
      <c r="Q13" s="98">
        <f t="shared" si="7"/>
        <v>2.1333333333333333</v>
      </c>
      <c r="R13" s="99">
        <v>192</v>
      </c>
      <c r="S13" s="98">
        <f t="shared" si="3"/>
        <v>3.2</v>
      </c>
      <c r="T13" s="53">
        <v>128</v>
      </c>
      <c r="U13" s="98">
        <f t="shared" si="4"/>
        <v>2.1333333333333333</v>
      </c>
      <c r="V13" s="51">
        <f t="shared" si="5"/>
        <v>640</v>
      </c>
      <c r="W13" s="50">
        <f t="shared" si="6"/>
        <v>5120</v>
      </c>
      <c r="AF13" s="100"/>
    </row>
    <row r="14" spans="1:32" ht="15" thickBot="1">
      <c r="A14" s="19" t="s">
        <v>30</v>
      </c>
      <c r="B14" s="20">
        <v>16</v>
      </c>
      <c r="C14" s="16" t="s">
        <v>73</v>
      </c>
      <c r="D14" s="56"/>
      <c r="E14" s="57"/>
      <c r="F14" s="58">
        <v>78</v>
      </c>
      <c r="G14" s="44">
        <v>8</v>
      </c>
      <c r="H14" s="45">
        <v>64</v>
      </c>
      <c r="I14" s="20">
        <v>16</v>
      </c>
      <c r="J14" s="59"/>
      <c r="K14" s="61">
        <f>J14/F14</f>
        <v>0</v>
      </c>
      <c r="L14" s="101"/>
      <c r="M14" s="102">
        <f t="shared" si="1"/>
        <v>0</v>
      </c>
      <c r="N14" s="62">
        <v>320</v>
      </c>
      <c r="O14" s="102">
        <f t="shared" si="2"/>
        <v>4.1025641025641022</v>
      </c>
      <c r="P14" s="99">
        <v>128</v>
      </c>
      <c r="Q14" s="102">
        <f t="shared" si="7"/>
        <v>1.641025641025641</v>
      </c>
      <c r="R14" s="99">
        <v>256</v>
      </c>
      <c r="S14" s="102">
        <f t="shared" si="3"/>
        <v>3.2820512820512819</v>
      </c>
      <c r="T14" s="62">
        <v>128</v>
      </c>
      <c r="U14" s="102">
        <f t="shared" si="4"/>
        <v>1.641025641025641</v>
      </c>
      <c r="V14" s="64">
        <f t="shared" si="5"/>
        <v>832</v>
      </c>
      <c r="W14" s="65">
        <f t="shared" si="6"/>
        <v>6656</v>
      </c>
      <c r="AF14" s="100"/>
    </row>
    <row r="15" spans="1:32" ht="15" thickBot="1">
      <c r="A15" s="21"/>
      <c r="B15" s="185" t="s">
        <v>31</v>
      </c>
      <c r="C15" s="186"/>
      <c r="D15" s="66"/>
      <c r="E15" s="67"/>
      <c r="F15" s="68">
        <f>SUM(F2:F14)</f>
        <v>879</v>
      </c>
      <c r="G15" s="69"/>
      <c r="H15" s="70"/>
      <c r="I15" s="22"/>
      <c r="J15" s="25">
        <f>SUM(J3:J14)</f>
        <v>0</v>
      </c>
      <c r="K15" s="103"/>
      <c r="L15" s="103">
        <f>SUM(L3:L14)</f>
        <v>0</v>
      </c>
      <c r="M15" s="104"/>
      <c r="N15" s="104">
        <f>SUM(N3:N14)</f>
        <v>3520</v>
      </c>
      <c r="O15" s="72">
        <f t="shared" si="2"/>
        <v>4.004550625711035</v>
      </c>
      <c r="P15" s="23">
        <f>SUM(P3:P14)</f>
        <v>1792</v>
      </c>
      <c r="Q15" s="72">
        <f t="shared" si="7"/>
        <v>2.0386803185437996</v>
      </c>
      <c r="R15" s="23">
        <f>SUM(R3:R14)</f>
        <v>3072</v>
      </c>
      <c r="S15" s="72">
        <f t="shared" si="3"/>
        <v>3.4948805460750854</v>
      </c>
      <c r="T15" s="104">
        <f>SUM(T3:T14)</f>
        <v>2144</v>
      </c>
      <c r="U15" s="72">
        <f t="shared" si="4"/>
        <v>2.4391353811149035</v>
      </c>
      <c r="V15" s="26">
        <f>SUM(V3:V14)</f>
        <v>10528</v>
      </c>
      <c r="W15" s="26">
        <f>SUM(W3:W14)</f>
        <v>84224</v>
      </c>
      <c r="AF15" s="100"/>
    </row>
    <row r="16" spans="1:32">
      <c r="A16" s="27" t="s">
        <v>32</v>
      </c>
      <c r="B16" s="28">
        <v>74</v>
      </c>
      <c r="C16" s="29" t="s">
        <v>74</v>
      </c>
      <c r="D16" s="73"/>
      <c r="E16" s="74"/>
      <c r="F16" s="75">
        <v>65</v>
      </c>
      <c r="G16" s="44">
        <v>8</v>
      </c>
      <c r="H16" s="45">
        <v>64</v>
      </c>
      <c r="I16" s="28">
        <v>74</v>
      </c>
      <c r="J16" s="76"/>
      <c r="K16" s="77">
        <f t="shared" ref="K16:K25" si="8">J16/F16</f>
        <v>0</v>
      </c>
      <c r="L16" s="76"/>
      <c r="M16" s="105">
        <f t="shared" ref="M16:M25" si="9">L16/F16</f>
        <v>0</v>
      </c>
      <c r="N16" s="78">
        <v>192</v>
      </c>
      <c r="O16" s="106">
        <f t="shared" si="2"/>
        <v>2.953846153846154</v>
      </c>
      <c r="P16" s="107">
        <v>64</v>
      </c>
      <c r="Q16" s="106">
        <f t="shared" si="7"/>
        <v>0.98461538461538467</v>
      </c>
      <c r="R16" s="107">
        <v>192</v>
      </c>
      <c r="S16" s="106">
        <f t="shared" si="3"/>
        <v>2.953846153846154</v>
      </c>
      <c r="T16" s="78">
        <v>128</v>
      </c>
      <c r="U16" s="106">
        <f t="shared" si="4"/>
        <v>1.9692307692307693</v>
      </c>
      <c r="V16" s="80">
        <f t="shared" ref="V16:V25" si="10">+J16+L16+N16+P16+R16+T16</f>
        <v>576</v>
      </c>
      <c r="W16" s="78">
        <f t="shared" ref="W16:W25" si="11">+V16*G16</f>
        <v>4608</v>
      </c>
      <c r="AF16" s="100"/>
    </row>
    <row r="17" spans="1:32">
      <c r="A17" s="14" t="s">
        <v>33</v>
      </c>
      <c r="B17" s="15">
        <v>59</v>
      </c>
      <c r="C17" s="16" t="s">
        <v>75</v>
      </c>
      <c r="D17" s="41"/>
      <c r="E17" s="42"/>
      <c r="F17" s="43">
        <v>57</v>
      </c>
      <c r="G17" s="44">
        <v>8</v>
      </c>
      <c r="H17" s="45">
        <v>64</v>
      </c>
      <c r="I17" s="15">
        <v>59</v>
      </c>
      <c r="J17" s="81"/>
      <c r="K17" s="77">
        <f t="shared" si="8"/>
        <v>0</v>
      </c>
      <c r="L17" s="81"/>
      <c r="M17" s="105">
        <f t="shared" si="9"/>
        <v>0</v>
      </c>
      <c r="N17" s="51">
        <v>192</v>
      </c>
      <c r="O17" s="98">
        <f t="shared" si="2"/>
        <v>3.3684210526315788</v>
      </c>
      <c r="P17" s="51">
        <v>0</v>
      </c>
      <c r="Q17" s="98">
        <f t="shared" si="7"/>
        <v>0</v>
      </c>
      <c r="R17" s="51">
        <v>128</v>
      </c>
      <c r="S17" s="98">
        <f t="shared" si="3"/>
        <v>2.2456140350877192</v>
      </c>
      <c r="T17" s="51">
        <v>64</v>
      </c>
      <c r="U17" s="98">
        <f t="shared" si="4"/>
        <v>1.1228070175438596</v>
      </c>
      <c r="V17" s="64">
        <f t="shared" si="10"/>
        <v>384</v>
      </c>
      <c r="W17" s="51">
        <f t="shared" si="11"/>
        <v>3072</v>
      </c>
      <c r="AF17" s="100"/>
    </row>
    <row r="18" spans="1:32">
      <c r="A18" s="157" t="s">
        <v>34</v>
      </c>
      <c r="B18" s="158">
        <v>67</v>
      </c>
      <c r="C18" s="159" t="s">
        <v>76</v>
      </c>
      <c r="D18" s="160"/>
      <c r="E18" s="161"/>
      <c r="F18" s="162">
        <v>57</v>
      </c>
      <c r="G18" s="163">
        <v>8</v>
      </c>
      <c r="H18" s="164">
        <v>64</v>
      </c>
      <c r="I18" s="158">
        <v>67</v>
      </c>
      <c r="J18" s="81"/>
      <c r="K18" s="77">
        <f t="shared" si="8"/>
        <v>0</v>
      </c>
      <c r="L18" s="81"/>
      <c r="M18" s="165">
        <f t="shared" si="9"/>
        <v>0</v>
      </c>
      <c r="N18" s="166">
        <v>256</v>
      </c>
      <c r="O18" s="167">
        <f t="shared" si="2"/>
        <v>4.4912280701754383</v>
      </c>
      <c r="P18" s="166">
        <v>64</v>
      </c>
      <c r="Q18" s="167">
        <f t="shared" si="7"/>
        <v>1.1228070175438596</v>
      </c>
      <c r="R18" s="166">
        <v>128</v>
      </c>
      <c r="S18" s="167">
        <f t="shared" si="3"/>
        <v>2.2456140350877192</v>
      </c>
      <c r="T18" s="166">
        <v>128</v>
      </c>
      <c r="U18" s="167">
        <f t="shared" si="4"/>
        <v>2.2456140350877192</v>
      </c>
      <c r="V18" s="168">
        <f t="shared" si="10"/>
        <v>576</v>
      </c>
      <c r="W18" s="166">
        <f t="shared" si="11"/>
        <v>4608</v>
      </c>
      <c r="AF18" s="100"/>
    </row>
    <row r="19" spans="1:32">
      <c r="A19" s="14" t="s">
        <v>35</v>
      </c>
      <c r="B19" s="15">
        <v>14</v>
      </c>
      <c r="C19" s="16" t="s">
        <v>77</v>
      </c>
      <c r="D19" s="41"/>
      <c r="E19" s="42"/>
      <c r="F19" s="43">
        <v>66</v>
      </c>
      <c r="G19" s="44">
        <v>8</v>
      </c>
      <c r="H19" s="45">
        <v>64</v>
      </c>
      <c r="I19" s="15">
        <v>14</v>
      </c>
      <c r="J19" s="81"/>
      <c r="K19" s="77">
        <f t="shared" si="8"/>
        <v>0</v>
      </c>
      <c r="L19" s="81"/>
      <c r="M19" s="105">
        <f t="shared" si="9"/>
        <v>0</v>
      </c>
      <c r="N19" s="51">
        <v>256</v>
      </c>
      <c r="O19" s="98">
        <f t="shared" si="2"/>
        <v>3.8787878787878789</v>
      </c>
      <c r="P19" s="51">
        <v>0</v>
      </c>
      <c r="Q19" s="98">
        <f t="shared" si="7"/>
        <v>0</v>
      </c>
      <c r="R19" s="51">
        <v>256</v>
      </c>
      <c r="S19" s="98">
        <f t="shared" si="3"/>
        <v>3.8787878787878789</v>
      </c>
      <c r="T19" s="51">
        <v>128</v>
      </c>
      <c r="U19" s="98">
        <f t="shared" si="4"/>
        <v>1.9393939393939394</v>
      </c>
      <c r="V19" s="64">
        <f t="shared" si="10"/>
        <v>640</v>
      </c>
      <c r="W19" s="51">
        <f t="shared" si="11"/>
        <v>5120</v>
      </c>
      <c r="AF19" s="100"/>
    </row>
    <row r="20" spans="1:32">
      <c r="A20" s="14" t="s">
        <v>36</v>
      </c>
      <c r="B20" s="15">
        <v>29</v>
      </c>
      <c r="C20" s="29" t="s">
        <v>78</v>
      </c>
      <c r="D20" s="41"/>
      <c r="E20" s="82"/>
      <c r="F20" s="83">
        <v>72</v>
      </c>
      <c r="G20" s="44">
        <v>8</v>
      </c>
      <c r="H20" s="45">
        <v>64</v>
      </c>
      <c r="I20" s="15">
        <v>29</v>
      </c>
      <c r="J20" s="81"/>
      <c r="K20" s="77">
        <f t="shared" si="8"/>
        <v>0</v>
      </c>
      <c r="L20" s="81"/>
      <c r="M20" s="105">
        <f t="shared" si="9"/>
        <v>0</v>
      </c>
      <c r="N20" s="51">
        <v>256</v>
      </c>
      <c r="O20" s="98">
        <f t="shared" si="2"/>
        <v>3.5555555555555554</v>
      </c>
      <c r="P20" s="51">
        <v>64</v>
      </c>
      <c r="Q20" s="98">
        <f t="shared" si="7"/>
        <v>0.88888888888888884</v>
      </c>
      <c r="R20" s="51">
        <v>256</v>
      </c>
      <c r="S20" s="98">
        <f t="shared" si="3"/>
        <v>3.5555555555555554</v>
      </c>
      <c r="T20" s="51">
        <v>128</v>
      </c>
      <c r="U20" s="98">
        <f t="shared" si="4"/>
        <v>1.7777777777777777</v>
      </c>
      <c r="V20" s="64">
        <f t="shared" si="10"/>
        <v>704</v>
      </c>
      <c r="W20" s="51">
        <f t="shared" si="11"/>
        <v>5632</v>
      </c>
      <c r="AF20" s="100"/>
    </row>
    <row r="21" spans="1:32">
      <c r="A21" s="14" t="s">
        <v>37</v>
      </c>
      <c r="B21" s="15">
        <v>39</v>
      </c>
      <c r="C21" s="16" t="s">
        <v>79</v>
      </c>
      <c r="D21" s="41"/>
      <c r="E21" s="42"/>
      <c r="F21" s="43">
        <v>77</v>
      </c>
      <c r="G21" s="44">
        <v>8</v>
      </c>
      <c r="H21" s="45">
        <v>64</v>
      </c>
      <c r="I21" s="15">
        <v>39</v>
      </c>
      <c r="J21" s="81"/>
      <c r="K21" s="77">
        <f t="shared" si="8"/>
        <v>0</v>
      </c>
      <c r="L21" s="81"/>
      <c r="M21" s="105">
        <f t="shared" si="9"/>
        <v>0</v>
      </c>
      <c r="N21" s="51">
        <v>256</v>
      </c>
      <c r="O21" s="98">
        <f t="shared" si="2"/>
        <v>3.3246753246753249</v>
      </c>
      <c r="P21" s="51">
        <v>64</v>
      </c>
      <c r="Q21" s="98">
        <f t="shared" si="7"/>
        <v>0.83116883116883122</v>
      </c>
      <c r="R21" s="51">
        <v>192</v>
      </c>
      <c r="S21" s="98">
        <f t="shared" si="3"/>
        <v>2.4935064935064934</v>
      </c>
      <c r="T21" s="51">
        <v>256</v>
      </c>
      <c r="U21" s="98">
        <f t="shared" si="4"/>
        <v>3.3246753246753249</v>
      </c>
      <c r="V21" s="64">
        <f t="shared" si="10"/>
        <v>768</v>
      </c>
      <c r="W21" s="51">
        <f t="shared" si="11"/>
        <v>6144</v>
      </c>
      <c r="AF21" s="100"/>
    </row>
    <row r="22" spans="1:32">
      <c r="A22" s="17" t="s">
        <v>38</v>
      </c>
      <c r="B22" s="18">
        <v>66</v>
      </c>
      <c r="C22" s="155" t="s">
        <v>80</v>
      </c>
      <c r="D22" s="54"/>
      <c r="E22" s="55"/>
      <c r="F22" s="53">
        <v>55</v>
      </c>
      <c r="G22" s="44">
        <v>8</v>
      </c>
      <c r="H22" s="156">
        <v>64</v>
      </c>
      <c r="I22" s="18">
        <v>66</v>
      </c>
      <c r="J22" s="81"/>
      <c r="K22" s="77">
        <f t="shared" si="8"/>
        <v>0</v>
      </c>
      <c r="L22" s="81"/>
      <c r="M22" s="79">
        <f t="shared" si="9"/>
        <v>0</v>
      </c>
      <c r="N22" s="51">
        <v>192</v>
      </c>
      <c r="O22" s="49">
        <f t="shared" si="2"/>
        <v>3.4909090909090907</v>
      </c>
      <c r="P22" s="51">
        <v>64</v>
      </c>
      <c r="Q22" s="49">
        <f t="shared" si="7"/>
        <v>1.1636363636363636</v>
      </c>
      <c r="R22" s="51">
        <v>192</v>
      </c>
      <c r="S22" s="49">
        <f t="shared" si="3"/>
        <v>3.4909090909090907</v>
      </c>
      <c r="T22" s="51">
        <v>64</v>
      </c>
      <c r="U22" s="49">
        <f t="shared" si="4"/>
        <v>1.1636363636363636</v>
      </c>
      <c r="V22" s="64">
        <f t="shared" si="10"/>
        <v>512</v>
      </c>
      <c r="W22" s="51">
        <f t="shared" si="11"/>
        <v>4096</v>
      </c>
      <c r="AF22" s="100"/>
    </row>
    <row r="23" spans="1:32">
      <c r="A23" s="14" t="s">
        <v>39</v>
      </c>
      <c r="B23" s="15">
        <v>55</v>
      </c>
      <c r="C23" s="16" t="s">
        <v>81</v>
      </c>
      <c r="D23" s="41"/>
      <c r="E23" s="42"/>
      <c r="F23" s="43">
        <v>61</v>
      </c>
      <c r="G23" s="44">
        <v>8</v>
      </c>
      <c r="H23" s="45">
        <v>64</v>
      </c>
      <c r="I23" s="15">
        <v>55</v>
      </c>
      <c r="J23" s="81"/>
      <c r="K23" s="77">
        <f t="shared" si="8"/>
        <v>0</v>
      </c>
      <c r="L23" s="81"/>
      <c r="M23" s="105">
        <f t="shared" si="9"/>
        <v>0</v>
      </c>
      <c r="N23" s="51">
        <v>192</v>
      </c>
      <c r="O23" s="98">
        <f t="shared" si="2"/>
        <v>3.1475409836065573</v>
      </c>
      <c r="P23" s="51">
        <v>64</v>
      </c>
      <c r="Q23" s="98">
        <f t="shared" si="7"/>
        <v>1.0491803278688525</v>
      </c>
      <c r="R23" s="51">
        <v>192</v>
      </c>
      <c r="S23" s="98">
        <f t="shared" si="3"/>
        <v>3.1475409836065573</v>
      </c>
      <c r="T23" s="51">
        <v>64</v>
      </c>
      <c r="U23" s="98">
        <f t="shared" si="4"/>
        <v>1.0491803278688525</v>
      </c>
      <c r="V23" s="64">
        <f t="shared" si="10"/>
        <v>512</v>
      </c>
      <c r="W23" s="50">
        <f t="shared" si="11"/>
        <v>4096</v>
      </c>
      <c r="AF23" s="100"/>
    </row>
    <row r="24" spans="1:32">
      <c r="A24" s="14" t="s">
        <v>40</v>
      </c>
      <c r="B24" s="15">
        <v>44</v>
      </c>
      <c r="C24" s="29" t="s">
        <v>82</v>
      </c>
      <c r="D24" s="41"/>
      <c r="E24" s="42"/>
      <c r="F24" s="43">
        <v>51</v>
      </c>
      <c r="G24" s="44">
        <v>8</v>
      </c>
      <c r="H24" s="45">
        <v>64</v>
      </c>
      <c r="I24" s="15">
        <v>44</v>
      </c>
      <c r="J24" s="81"/>
      <c r="K24" s="77">
        <f t="shared" si="8"/>
        <v>0</v>
      </c>
      <c r="L24" s="81"/>
      <c r="M24" s="105">
        <f t="shared" si="9"/>
        <v>0</v>
      </c>
      <c r="N24" s="51">
        <v>128</v>
      </c>
      <c r="O24" s="98">
        <f t="shared" si="2"/>
        <v>2.5098039215686274</v>
      </c>
      <c r="P24" s="51">
        <v>64</v>
      </c>
      <c r="Q24" s="98">
        <f t="shared" si="7"/>
        <v>1.2549019607843137</v>
      </c>
      <c r="R24" s="51">
        <v>128</v>
      </c>
      <c r="S24" s="98">
        <f t="shared" si="3"/>
        <v>2.5098039215686274</v>
      </c>
      <c r="T24" s="51">
        <v>224</v>
      </c>
      <c r="U24" s="98">
        <f t="shared" si="4"/>
        <v>4.3921568627450984</v>
      </c>
      <c r="V24" s="64">
        <f t="shared" si="10"/>
        <v>544</v>
      </c>
      <c r="W24" s="50">
        <f t="shared" si="11"/>
        <v>4352</v>
      </c>
      <c r="AF24" s="100"/>
    </row>
    <row r="25" spans="1:32" ht="15" thickBot="1">
      <c r="A25" s="30" t="s">
        <v>41</v>
      </c>
      <c r="B25" s="31">
        <v>98</v>
      </c>
      <c r="C25" s="16" t="s">
        <v>83</v>
      </c>
      <c r="D25" s="56"/>
      <c r="E25" s="57"/>
      <c r="F25" s="58">
        <v>37</v>
      </c>
      <c r="G25" s="44">
        <v>8</v>
      </c>
      <c r="H25" s="45">
        <v>64</v>
      </c>
      <c r="I25" s="31">
        <v>98</v>
      </c>
      <c r="J25" s="84"/>
      <c r="K25" s="77">
        <f t="shared" si="8"/>
        <v>0</v>
      </c>
      <c r="L25" s="84"/>
      <c r="M25" s="105">
        <f t="shared" si="9"/>
        <v>0</v>
      </c>
      <c r="N25" s="64">
        <v>192</v>
      </c>
      <c r="O25" s="98">
        <f t="shared" si="2"/>
        <v>5.1891891891891895</v>
      </c>
      <c r="P25" s="85">
        <v>64</v>
      </c>
      <c r="Q25" s="98">
        <f t="shared" si="7"/>
        <v>1.7297297297297298</v>
      </c>
      <c r="R25" s="85">
        <v>192</v>
      </c>
      <c r="S25" s="108">
        <f t="shared" si="3"/>
        <v>5.1891891891891895</v>
      </c>
      <c r="T25" s="64">
        <v>64</v>
      </c>
      <c r="U25" s="98">
        <f t="shared" si="4"/>
        <v>1.7297297297297298</v>
      </c>
      <c r="V25" s="85">
        <f t="shared" si="10"/>
        <v>512</v>
      </c>
      <c r="W25" s="50">
        <f t="shared" si="11"/>
        <v>4096</v>
      </c>
      <c r="AF25" s="100"/>
    </row>
    <row r="26" spans="1:32" ht="15" thickBot="1">
      <c r="A26" s="21"/>
      <c r="B26" s="185" t="s">
        <v>42</v>
      </c>
      <c r="C26" s="186"/>
      <c r="D26" s="66"/>
      <c r="E26" s="67"/>
      <c r="F26" s="86">
        <f>SUM(F16:F25)</f>
        <v>598</v>
      </c>
      <c r="G26" s="87"/>
      <c r="H26" s="70"/>
      <c r="I26" s="109"/>
      <c r="J26" s="88">
        <f>SUM(J16:J25)</f>
        <v>0</v>
      </c>
      <c r="K26" s="71"/>
      <c r="L26" s="88">
        <f>SUM(L16:L25)</f>
        <v>0</v>
      </c>
      <c r="M26" s="72"/>
      <c r="N26" s="89">
        <f>SUM(N16:N25)</f>
        <v>2112</v>
      </c>
      <c r="O26" s="72">
        <f t="shared" si="2"/>
        <v>3.531772575250836</v>
      </c>
      <c r="P26" s="89">
        <f>SUM(P16:P25)</f>
        <v>512</v>
      </c>
      <c r="Q26" s="72">
        <f t="shared" si="7"/>
        <v>0.85618729096989965</v>
      </c>
      <c r="R26" s="89">
        <f>SUM(R16:R25)</f>
        <v>1856</v>
      </c>
      <c r="S26" s="72">
        <f t="shared" si="3"/>
        <v>3.1036789297658864</v>
      </c>
      <c r="T26" s="110">
        <f>SUM(T16:T25)</f>
        <v>1248</v>
      </c>
      <c r="U26" s="72">
        <f t="shared" si="4"/>
        <v>2.0869565217391304</v>
      </c>
      <c r="V26" s="90">
        <f>SUM(V16:V25)</f>
        <v>5728</v>
      </c>
      <c r="W26" s="89">
        <f>SUM(W16:W25)</f>
        <v>45824</v>
      </c>
      <c r="AF26" s="100"/>
    </row>
    <row r="27" spans="1:32" ht="15" thickBot="1">
      <c r="A27" s="91"/>
      <c r="B27" s="187" t="s">
        <v>43</v>
      </c>
      <c r="C27" s="188"/>
      <c r="D27" s="92"/>
      <c r="E27" s="92"/>
      <c r="F27" s="93">
        <f>SUM(F26,F15)</f>
        <v>1477</v>
      </c>
      <c r="G27" s="94"/>
      <c r="H27" s="95"/>
      <c r="I27" s="111"/>
      <c r="J27" s="35">
        <f>J15+J26</f>
        <v>0</v>
      </c>
      <c r="K27" s="36"/>
      <c r="L27" s="35">
        <f>L15+L26</f>
        <v>0</v>
      </c>
      <c r="M27" s="34"/>
      <c r="N27" s="33">
        <f>N26+N15</f>
        <v>5632</v>
      </c>
      <c r="O27" s="34">
        <f t="shared" si="2"/>
        <v>3.8131347325660121</v>
      </c>
      <c r="P27" s="33">
        <f>P26+P15</f>
        <v>2304</v>
      </c>
      <c r="Q27" s="34">
        <f t="shared" si="7"/>
        <v>1.5599187542315505</v>
      </c>
      <c r="R27" s="33">
        <f>R15+R26</f>
        <v>4928</v>
      </c>
      <c r="S27" s="34">
        <f>S15+S26</f>
        <v>6.5985594758409718</v>
      </c>
      <c r="T27" s="38">
        <f>T15+T26</f>
        <v>3392</v>
      </c>
      <c r="U27" s="34">
        <f t="shared" si="4"/>
        <v>2.2965470548408935</v>
      </c>
      <c r="V27" s="38">
        <f>V15+V26</f>
        <v>16256</v>
      </c>
      <c r="W27" s="39">
        <f>W15+W26</f>
        <v>130048</v>
      </c>
    </row>
    <row r="28" spans="1:32" ht="24" thickBot="1">
      <c r="A28" s="200" t="s">
        <v>44</v>
      </c>
      <c r="B28" s="189"/>
      <c r="C28" s="189"/>
      <c r="D28" s="189"/>
      <c r="E28" s="189"/>
      <c r="F28" s="189"/>
      <c r="G28" s="189"/>
      <c r="H28" s="189"/>
      <c r="I28" s="189"/>
      <c r="J28" s="189"/>
      <c r="K28" s="189"/>
      <c r="L28" s="189"/>
      <c r="M28" s="189"/>
      <c r="N28" s="189"/>
      <c r="O28" s="189"/>
      <c r="P28" s="189"/>
      <c r="Q28" s="189"/>
      <c r="R28" s="189"/>
      <c r="S28" s="189"/>
      <c r="T28" s="189"/>
      <c r="U28" s="189"/>
      <c r="V28" s="189"/>
      <c r="W28" s="201"/>
    </row>
    <row r="29" spans="1:32" ht="23.5">
      <c r="A29" s="153"/>
      <c r="B29" s="153">
        <v>1</v>
      </c>
      <c r="C29" s="153">
        <v>2</v>
      </c>
      <c r="D29" s="152"/>
      <c r="E29" s="152"/>
      <c r="F29" s="153"/>
      <c r="G29" s="153">
        <v>6</v>
      </c>
      <c r="H29" s="153">
        <v>7</v>
      </c>
      <c r="I29" s="153"/>
      <c r="J29" s="153">
        <v>9</v>
      </c>
      <c r="K29" s="153"/>
      <c r="L29" s="153">
        <v>11</v>
      </c>
      <c r="M29" s="153"/>
      <c r="N29" s="153">
        <v>13</v>
      </c>
      <c r="O29" s="153"/>
      <c r="P29" s="153">
        <v>15</v>
      </c>
      <c r="Q29" s="153"/>
      <c r="R29" s="153">
        <v>17</v>
      </c>
      <c r="S29" s="153"/>
      <c r="T29" s="153">
        <v>19</v>
      </c>
      <c r="U29" s="153"/>
      <c r="V29" s="153">
        <v>21</v>
      </c>
      <c r="W29" s="153">
        <v>22</v>
      </c>
    </row>
    <row r="30" spans="1:32" ht="13.5" customHeight="1">
      <c r="A30" s="152"/>
      <c r="B30" s="152"/>
      <c r="C30" s="152"/>
      <c r="D30" s="152"/>
      <c r="E30" s="152"/>
      <c r="F30" s="152"/>
      <c r="G30" s="152"/>
      <c r="H30" s="152"/>
      <c r="I30" s="152"/>
      <c r="J30" s="152"/>
      <c r="K30" s="152"/>
      <c r="L30" s="152"/>
      <c r="M30" s="152"/>
      <c r="N30" s="152"/>
      <c r="O30" s="152"/>
      <c r="P30" s="152"/>
      <c r="Q30" s="152"/>
      <c r="R30" s="152"/>
      <c r="S30" s="152"/>
      <c r="T30" s="152"/>
      <c r="U30" s="152"/>
      <c r="V30" s="152"/>
      <c r="W30" s="152"/>
    </row>
    <row r="31" spans="1:32" ht="13.5" customHeight="1">
      <c r="A31" s="152"/>
      <c r="B31" s="152"/>
      <c r="C31" s="152"/>
      <c r="D31" s="152"/>
      <c r="E31" s="152"/>
      <c r="F31" s="152"/>
      <c r="G31" s="152"/>
      <c r="H31" s="152"/>
      <c r="I31" s="152"/>
      <c r="J31" s="152"/>
      <c r="K31" s="152"/>
      <c r="L31" s="152"/>
      <c r="M31" s="152"/>
      <c r="N31" s="152"/>
      <c r="O31" s="152"/>
      <c r="P31" s="152"/>
      <c r="Q31" s="152"/>
      <c r="R31" s="152"/>
      <c r="S31" s="152"/>
      <c r="T31" s="152"/>
      <c r="U31" s="152"/>
      <c r="V31" s="152"/>
      <c r="W31" s="152"/>
    </row>
    <row r="32" spans="1:32" ht="13.5" customHeight="1">
      <c r="A32" s="152"/>
      <c r="B32" s="152"/>
      <c r="C32" s="152"/>
      <c r="D32" s="152"/>
      <c r="E32" s="152"/>
      <c r="F32" s="152"/>
      <c r="G32" s="152"/>
      <c r="H32" s="152"/>
      <c r="I32" s="152"/>
      <c r="J32" s="152"/>
      <c r="K32" s="152"/>
      <c r="L32" s="152"/>
      <c r="M32" s="152"/>
      <c r="N32" s="152"/>
      <c r="O32" s="152"/>
      <c r="P32" s="152"/>
      <c r="Q32" s="152"/>
      <c r="R32" s="152"/>
      <c r="S32" s="152"/>
      <c r="T32" s="152"/>
      <c r="U32" s="152"/>
      <c r="V32" s="152"/>
      <c r="W32" s="152"/>
    </row>
    <row r="33" spans="1:32" ht="13.5" customHeight="1">
      <c r="A33" s="152"/>
      <c r="B33" s="152"/>
      <c r="C33" s="152"/>
      <c r="D33" s="152"/>
      <c r="E33" s="152"/>
      <c r="F33" s="152"/>
      <c r="G33" s="152"/>
      <c r="H33" s="152"/>
      <c r="I33" s="152"/>
      <c r="J33" s="152"/>
      <c r="K33" s="152"/>
      <c r="L33" s="152"/>
      <c r="M33" s="152"/>
      <c r="N33" s="152"/>
      <c r="O33" s="152"/>
      <c r="P33" s="152"/>
      <c r="Q33" s="152"/>
      <c r="R33" s="152"/>
      <c r="S33" s="152"/>
      <c r="T33" s="152"/>
      <c r="U33" s="152"/>
      <c r="V33" s="152"/>
      <c r="W33" s="152"/>
    </row>
    <row r="34" spans="1:32" ht="24" thickBot="1">
      <c r="A34" s="154"/>
      <c r="B34" s="154"/>
      <c r="C34" s="154"/>
      <c r="D34" s="152"/>
      <c r="E34" s="152"/>
      <c r="F34" s="154"/>
      <c r="G34" s="154"/>
      <c r="H34" s="154"/>
      <c r="I34" s="154"/>
      <c r="J34" s="154"/>
      <c r="K34" s="154"/>
      <c r="L34" s="154"/>
      <c r="M34" s="154"/>
      <c r="N34" s="154"/>
      <c r="O34" s="154"/>
      <c r="P34" s="154"/>
      <c r="Q34" s="154"/>
      <c r="R34" s="154"/>
      <c r="S34" s="154"/>
      <c r="T34" s="154"/>
      <c r="U34" s="154"/>
      <c r="V34" s="152"/>
      <c r="W34" s="152"/>
    </row>
    <row r="35" spans="1:32" ht="48.75" customHeight="1" thickBot="1">
      <c r="A35" s="190" t="s">
        <v>0</v>
      </c>
      <c r="B35" s="191"/>
      <c r="C35" s="1" t="s">
        <v>85</v>
      </c>
      <c r="F35" s="2">
        <v>25</v>
      </c>
      <c r="G35" s="192" t="s">
        <v>45</v>
      </c>
      <c r="H35" s="193"/>
      <c r="I35" s="194"/>
      <c r="J35" s="195" t="s">
        <v>1</v>
      </c>
      <c r="K35" s="196"/>
      <c r="L35" s="196"/>
      <c r="M35" s="196"/>
      <c r="N35" s="196"/>
      <c r="O35" s="196"/>
      <c r="P35" s="196"/>
      <c r="Q35" s="196"/>
      <c r="R35" s="196"/>
      <c r="S35" s="196"/>
      <c r="T35" s="196"/>
      <c r="U35" s="197"/>
      <c r="V35" s="198" t="s">
        <v>2</v>
      </c>
      <c r="W35" s="198" t="s">
        <v>3</v>
      </c>
    </row>
    <row r="36" spans="1:32" ht="29.5" thickBot="1">
      <c r="A36" s="3" t="s">
        <v>4</v>
      </c>
      <c r="B36" s="3" t="s">
        <v>5</v>
      </c>
      <c r="C36" s="4" t="s">
        <v>6</v>
      </c>
      <c r="D36" s="5" t="s">
        <v>7</v>
      </c>
      <c r="E36" s="6" t="s">
        <v>8</v>
      </c>
      <c r="F36" s="7" t="s">
        <v>9</v>
      </c>
      <c r="G36" s="8" t="s">
        <v>10</v>
      </c>
      <c r="H36" s="9" t="s">
        <v>11</v>
      </c>
      <c r="I36" s="10" t="s">
        <v>5</v>
      </c>
      <c r="J36" s="11" t="s">
        <v>12</v>
      </c>
      <c r="K36" s="12" t="s">
        <v>13</v>
      </c>
      <c r="L36" s="11" t="s">
        <v>14</v>
      </c>
      <c r="M36" s="12" t="s">
        <v>13</v>
      </c>
      <c r="N36" s="11" t="s">
        <v>15</v>
      </c>
      <c r="O36" s="12" t="s">
        <v>13</v>
      </c>
      <c r="P36" s="11" t="s">
        <v>16</v>
      </c>
      <c r="Q36" s="12" t="s">
        <v>13</v>
      </c>
      <c r="R36" s="11" t="s">
        <v>17</v>
      </c>
      <c r="S36" s="12" t="s">
        <v>13</v>
      </c>
      <c r="T36" s="11" t="s">
        <v>18</v>
      </c>
      <c r="U36" s="12" t="s">
        <v>13</v>
      </c>
      <c r="V36" s="199"/>
      <c r="W36" s="199"/>
    </row>
    <row r="37" spans="1:32">
      <c r="A37" s="14" t="s">
        <v>19</v>
      </c>
      <c r="B37" s="15">
        <v>50</v>
      </c>
      <c r="C37" s="16" t="s">
        <v>62</v>
      </c>
      <c r="D37" s="41"/>
      <c r="E37" s="42"/>
      <c r="F37" s="43">
        <f>53+53</f>
        <v>106</v>
      </c>
      <c r="G37" s="44">
        <v>56</v>
      </c>
      <c r="H37" s="45">
        <v>145</v>
      </c>
      <c r="I37" s="15">
        <v>50</v>
      </c>
      <c r="J37" s="46"/>
      <c r="K37" s="47">
        <f t="shared" ref="K37:K48" si="12">J37/F37</f>
        <v>0</v>
      </c>
      <c r="L37" s="97"/>
      <c r="M37" s="98">
        <f t="shared" ref="M37:M48" si="13">L37/F37</f>
        <v>0</v>
      </c>
      <c r="N37" s="48">
        <v>870</v>
      </c>
      <c r="O37" s="98">
        <f t="shared" ref="O37:O61" si="14">N37/F37</f>
        <v>8.2075471698113205</v>
      </c>
      <c r="P37" s="99">
        <v>0</v>
      </c>
      <c r="Q37" s="98">
        <f t="shared" ref="Q37:Q61" si="15">P37/F37</f>
        <v>0</v>
      </c>
      <c r="R37" s="99">
        <v>435</v>
      </c>
      <c r="S37" s="98">
        <f t="shared" ref="S37:S60" si="16">R37/F37</f>
        <v>4.1037735849056602</v>
      </c>
      <c r="T37" s="99">
        <v>290</v>
      </c>
      <c r="U37" s="98">
        <f t="shared" ref="U37:U61" si="17">T37/F37</f>
        <v>2.7358490566037736</v>
      </c>
      <c r="V37" s="50">
        <f t="shared" ref="V37:V48" si="18">+J37+L37+N37+P37+R37+T37</f>
        <v>1595</v>
      </c>
      <c r="W37" s="50">
        <f t="shared" ref="W37:W48" si="19">+V37*G37</f>
        <v>89320</v>
      </c>
      <c r="AF37" s="100"/>
    </row>
    <row r="38" spans="1:32">
      <c r="A38" s="14" t="s">
        <v>20</v>
      </c>
      <c r="B38" s="15">
        <v>25</v>
      </c>
      <c r="C38" s="16" t="s">
        <v>63</v>
      </c>
      <c r="D38" s="41"/>
      <c r="E38" s="42"/>
      <c r="F38" s="43">
        <v>70</v>
      </c>
      <c r="G38" s="44">
        <v>56</v>
      </c>
      <c r="H38" s="45">
        <v>145</v>
      </c>
      <c r="I38" s="15">
        <v>25</v>
      </c>
      <c r="J38" s="46"/>
      <c r="K38" s="47">
        <f t="shared" si="12"/>
        <v>0</v>
      </c>
      <c r="L38" s="97"/>
      <c r="M38" s="98">
        <f t="shared" si="13"/>
        <v>0</v>
      </c>
      <c r="N38" s="48">
        <v>580</v>
      </c>
      <c r="O38" s="98">
        <f t="shared" si="14"/>
        <v>8.2857142857142865</v>
      </c>
      <c r="P38" s="99">
        <v>0</v>
      </c>
      <c r="Q38" s="98">
        <f t="shared" si="15"/>
        <v>0</v>
      </c>
      <c r="R38" s="99">
        <v>290</v>
      </c>
      <c r="S38" s="98">
        <f t="shared" si="16"/>
        <v>4.1428571428571432</v>
      </c>
      <c r="T38" s="99">
        <v>145</v>
      </c>
      <c r="U38" s="98">
        <f t="shared" si="17"/>
        <v>2.0714285714285716</v>
      </c>
      <c r="V38" s="50">
        <f t="shared" si="18"/>
        <v>1015</v>
      </c>
      <c r="W38" s="50">
        <f t="shared" si="19"/>
        <v>56840</v>
      </c>
      <c r="AF38" s="100"/>
    </row>
    <row r="39" spans="1:32">
      <c r="A39" s="14" t="s">
        <v>21</v>
      </c>
      <c r="B39" s="15">
        <v>64</v>
      </c>
      <c r="C39" s="16" t="s">
        <v>64</v>
      </c>
      <c r="D39" s="41"/>
      <c r="E39" s="42"/>
      <c r="F39" s="43">
        <f>61+58</f>
        <v>119</v>
      </c>
      <c r="G39" s="44">
        <v>56</v>
      </c>
      <c r="H39" s="45">
        <v>145</v>
      </c>
      <c r="I39" s="15">
        <v>64</v>
      </c>
      <c r="J39" s="46"/>
      <c r="K39" s="47">
        <f t="shared" si="12"/>
        <v>0</v>
      </c>
      <c r="L39" s="97"/>
      <c r="M39" s="98">
        <f t="shared" si="13"/>
        <v>0</v>
      </c>
      <c r="N39" s="48">
        <v>1015</v>
      </c>
      <c r="O39" s="98">
        <f t="shared" si="14"/>
        <v>8.5294117647058822</v>
      </c>
      <c r="P39" s="99">
        <v>0</v>
      </c>
      <c r="Q39" s="98">
        <f t="shared" si="15"/>
        <v>0</v>
      </c>
      <c r="R39" s="99">
        <v>435</v>
      </c>
      <c r="S39" s="98">
        <f t="shared" si="16"/>
        <v>3.6554621848739495</v>
      </c>
      <c r="T39" s="99">
        <v>290</v>
      </c>
      <c r="U39" s="98">
        <f t="shared" si="17"/>
        <v>2.4369747899159662</v>
      </c>
      <c r="V39" s="50">
        <f t="shared" si="18"/>
        <v>1740</v>
      </c>
      <c r="W39" s="50">
        <f t="shared" si="19"/>
        <v>97440</v>
      </c>
      <c r="AF39" s="100"/>
    </row>
    <row r="40" spans="1:32">
      <c r="A40" s="14" t="s">
        <v>22</v>
      </c>
      <c r="B40" s="15">
        <v>78</v>
      </c>
      <c r="C40" s="16" t="s">
        <v>65</v>
      </c>
      <c r="D40" s="41"/>
      <c r="E40" s="42"/>
      <c r="F40" s="43">
        <v>69</v>
      </c>
      <c r="G40" s="44">
        <v>56</v>
      </c>
      <c r="H40" s="45">
        <v>145</v>
      </c>
      <c r="I40" s="15">
        <v>78</v>
      </c>
      <c r="J40" s="46"/>
      <c r="K40" s="47">
        <f t="shared" si="12"/>
        <v>0</v>
      </c>
      <c r="L40" s="97"/>
      <c r="M40" s="98">
        <f t="shared" si="13"/>
        <v>0</v>
      </c>
      <c r="N40" s="48">
        <v>580</v>
      </c>
      <c r="O40" s="98">
        <f t="shared" si="14"/>
        <v>8.4057971014492754</v>
      </c>
      <c r="P40" s="99">
        <v>0</v>
      </c>
      <c r="Q40" s="98">
        <f t="shared" si="15"/>
        <v>0</v>
      </c>
      <c r="R40" s="99">
        <v>290</v>
      </c>
      <c r="S40" s="98">
        <f t="shared" si="16"/>
        <v>4.2028985507246377</v>
      </c>
      <c r="T40" s="99">
        <v>145</v>
      </c>
      <c r="U40" s="98">
        <f t="shared" si="17"/>
        <v>2.1014492753623188</v>
      </c>
      <c r="V40" s="50">
        <f t="shared" si="18"/>
        <v>1015</v>
      </c>
      <c r="W40" s="50">
        <f t="shared" si="19"/>
        <v>56840</v>
      </c>
      <c r="AF40" s="100"/>
    </row>
    <row r="41" spans="1:32">
      <c r="A41" s="14" t="s">
        <v>23</v>
      </c>
      <c r="B41" s="15">
        <v>94</v>
      </c>
      <c r="C41" s="16" t="s">
        <v>66</v>
      </c>
      <c r="D41" s="41"/>
      <c r="E41" s="42"/>
      <c r="F41" s="43">
        <v>63</v>
      </c>
      <c r="G41" s="44">
        <v>56</v>
      </c>
      <c r="H41" s="45">
        <v>145</v>
      </c>
      <c r="I41" s="15">
        <v>94</v>
      </c>
      <c r="J41" s="46"/>
      <c r="K41" s="47">
        <f t="shared" si="12"/>
        <v>0</v>
      </c>
      <c r="L41" s="97"/>
      <c r="M41" s="98">
        <f t="shared" si="13"/>
        <v>0</v>
      </c>
      <c r="N41" s="48">
        <v>580</v>
      </c>
      <c r="O41" s="98">
        <f t="shared" si="14"/>
        <v>9.2063492063492056</v>
      </c>
      <c r="P41" s="99">
        <v>0</v>
      </c>
      <c r="Q41" s="98">
        <f t="shared" si="15"/>
        <v>0</v>
      </c>
      <c r="R41" s="99">
        <v>290</v>
      </c>
      <c r="S41" s="98">
        <f t="shared" si="16"/>
        <v>4.6031746031746028</v>
      </c>
      <c r="T41" s="99">
        <v>145</v>
      </c>
      <c r="U41" s="98">
        <f t="shared" si="17"/>
        <v>2.3015873015873014</v>
      </c>
      <c r="V41" s="51">
        <f t="shared" si="18"/>
        <v>1015</v>
      </c>
      <c r="W41" s="50">
        <f t="shared" si="19"/>
        <v>56840</v>
      </c>
      <c r="AF41" s="100"/>
    </row>
    <row r="42" spans="1:32">
      <c r="A42" s="14" t="s">
        <v>24</v>
      </c>
      <c r="B42" s="15">
        <v>21</v>
      </c>
      <c r="C42" s="16" t="s">
        <v>67</v>
      </c>
      <c r="D42" s="41"/>
      <c r="E42" s="42"/>
      <c r="F42" s="43">
        <v>50</v>
      </c>
      <c r="G42" s="44">
        <v>56</v>
      </c>
      <c r="H42" s="45">
        <v>145</v>
      </c>
      <c r="I42" s="15">
        <v>21</v>
      </c>
      <c r="J42" s="46"/>
      <c r="K42" s="47">
        <f t="shared" si="12"/>
        <v>0</v>
      </c>
      <c r="L42" s="97"/>
      <c r="M42" s="98">
        <f t="shared" si="13"/>
        <v>0</v>
      </c>
      <c r="N42" s="48">
        <v>580</v>
      </c>
      <c r="O42" s="98">
        <f t="shared" si="14"/>
        <v>11.6</v>
      </c>
      <c r="P42" s="99">
        <v>0</v>
      </c>
      <c r="Q42" s="98">
        <f t="shared" si="15"/>
        <v>0</v>
      </c>
      <c r="R42" s="99">
        <v>290</v>
      </c>
      <c r="S42" s="98">
        <f t="shared" si="16"/>
        <v>5.8</v>
      </c>
      <c r="T42" s="99">
        <v>145</v>
      </c>
      <c r="U42" s="98">
        <f t="shared" si="17"/>
        <v>2.9</v>
      </c>
      <c r="V42" s="51">
        <f t="shared" si="18"/>
        <v>1015</v>
      </c>
      <c r="W42" s="50">
        <f t="shared" si="19"/>
        <v>56840</v>
      </c>
      <c r="AF42" s="100"/>
    </row>
    <row r="43" spans="1:32">
      <c r="A43" s="14" t="s">
        <v>25</v>
      </c>
      <c r="B43" s="15">
        <v>45</v>
      </c>
      <c r="C43" s="16" t="s">
        <v>68</v>
      </c>
      <c r="D43" s="41"/>
      <c r="E43" s="42"/>
      <c r="F43" s="43">
        <v>52</v>
      </c>
      <c r="G43" s="44">
        <v>56</v>
      </c>
      <c r="H43" s="45">
        <v>145</v>
      </c>
      <c r="I43" s="15">
        <v>45</v>
      </c>
      <c r="J43" s="46"/>
      <c r="K43" s="47">
        <f t="shared" si="12"/>
        <v>0</v>
      </c>
      <c r="L43" s="97"/>
      <c r="M43" s="98">
        <f t="shared" si="13"/>
        <v>0</v>
      </c>
      <c r="N43" s="48">
        <v>580</v>
      </c>
      <c r="O43" s="98">
        <f t="shared" si="14"/>
        <v>11.153846153846153</v>
      </c>
      <c r="P43" s="99">
        <v>0</v>
      </c>
      <c r="Q43" s="98">
        <f t="shared" si="15"/>
        <v>0</v>
      </c>
      <c r="R43" s="99">
        <v>290</v>
      </c>
      <c r="S43" s="98">
        <f t="shared" si="16"/>
        <v>5.5769230769230766</v>
      </c>
      <c r="T43" s="99">
        <v>145</v>
      </c>
      <c r="U43" s="98">
        <f t="shared" si="17"/>
        <v>2.7884615384615383</v>
      </c>
      <c r="V43" s="51">
        <f t="shared" si="18"/>
        <v>1015</v>
      </c>
      <c r="W43" s="50">
        <f t="shared" si="19"/>
        <v>56840</v>
      </c>
      <c r="AF43" s="100"/>
    </row>
    <row r="44" spans="1:32">
      <c r="A44" s="14" t="s">
        <v>26</v>
      </c>
      <c r="B44" s="15">
        <v>70</v>
      </c>
      <c r="C44" s="16" t="s">
        <v>69</v>
      </c>
      <c r="D44" s="41"/>
      <c r="E44" s="42"/>
      <c r="F44" s="43">
        <f>34+59</f>
        <v>93</v>
      </c>
      <c r="G44" s="44">
        <v>56</v>
      </c>
      <c r="H44" s="45">
        <v>145</v>
      </c>
      <c r="I44" s="15">
        <v>67</v>
      </c>
      <c r="J44" s="52"/>
      <c r="K44" s="47">
        <f t="shared" si="12"/>
        <v>0</v>
      </c>
      <c r="L44" s="97"/>
      <c r="M44" s="98">
        <f t="shared" si="13"/>
        <v>0</v>
      </c>
      <c r="N44" s="53">
        <v>870</v>
      </c>
      <c r="O44" s="98">
        <f t="shared" si="14"/>
        <v>9.3548387096774199</v>
      </c>
      <c r="P44" s="99">
        <v>0</v>
      </c>
      <c r="Q44" s="98">
        <f t="shared" si="15"/>
        <v>0</v>
      </c>
      <c r="R44" s="99">
        <v>435</v>
      </c>
      <c r="S44" s="98">
        <f t="shared" si="16"/>
        <v>4.67741935483871</v>
      </c>
      <c r="T44" s="99">
        <v>290</v>
      </c>
      <c r="U44" s="98">
        <f t="shared" si="17"/>
        <v>3.118279569892473</v>
      </c>
      <c r="V44" s="51">
        <f t="shared" si="18"/>
        <v>1595</v>
      </c>
      <c r="W44" s="50">
        <f t="shared" si="19"/>
        <v>89320</v>
      </c>
      <c r="AF44" s="100"/>
    </row>
    <row r="45" spans="1:32">
      <c r="A45" s="17" t="s">
        <v>27</v>
      </c>
      <c r="B45" s="18">
        <v>82</v>
      </c>
      <c r="C45" s="16" t="s">
        <v>70</v>
      </c>
      <c r="D45" s="54"/>
      <c r="E45" s="55"/>
      <c r="F45" s="43">
        <v>60</v>
      </c>
      <c r="G45" s="44">
        <v>56</v>
      </c>
      <c r="H45" s="45">
        <v>145</v>
      </c>
      <c r="I45" s="18">
        <v>82</v>
      </c>
      <c r="J45" s="52"/>
      <c r="K45" s="47">
        <f t="shared" si="12"/>
        <v>0</v>
      </c>
      <c r="L45" s="97"/>
      <c r="M45" s="98">
        <f t="shared" si="13"/>
        <v>0</v>
      </c>
      <c r="N45" s="53">
        <v>580</v>
      </c>
      <c r="O45" s="98">
        <f t="shared" si="14"/>
        <v>9.6666666666666661</v>
      </c>
      <c r="P45" s="99">
        <v>0</v>
      </c>
      <c r="Q45" s="98">
        <f t="shared" si="15"/>
        <v>0</v>
      </c>
      <c r="R45" s="99">
        <v>290</v>
      </c>
      <c r="S45" s="98">
        <f t="shared" si="16"/>
        <v>4.833333333333333</v>
      </c>
      <c r="T45" s="99">
        <v>145</v>
      </c>
      <c r="U45" s="98">
        <f t="shared" si="17"/>
        <v>2.4166666666666665</v>
      </c>
      <c r="V45" s="51">
        <f t="shared" si="18"/>
        <v>1015</v>
      </c>
      <c r="W45" s="50">
        <f t="shared" si="19"/>
        <v>56840</v>
      </c>
      <c r="AF45" s="100"/>
    </row>
    <row r="46" spans="1:32">
      <c r="A46" s="17" t="s">
        <v>28</v>
      </c>
      <c r="B46" s="18">
        <v>34</v>
      </c>
      <c r="C46" s="16" t="s">
        <v>71</v>
      </c>
      <c r="D46" s="54"/>
      <c r="E46" s="55"/>
      <c r="F46" s="43">
        <v>59</v>
      </c>
      <c r="G46" s="44">
        <v>56</v>
      </c>
      <c r="H46" s="45">
        <v>145</v>
      </c>
      <c r="I46" s="18">
        <v>34</v>
      </c>
      <c r="J46" s="52"/>
      <c r="K46" s="47">
        <f t="shared" si="12"/>
        <v>0</v>
      </c>
      <c r="L46" s="97"/>
      <c r="M46" s="98">
        <f t="shared" si="13"/>
        <v>0</v>
      </c>
      <c r="N46" s="53">
        <v>580</v>
      </c>
      <c r="O46" s="98">
        <f t="shared" si="14"/>
        <v>9.8305084745762716</v>
      </c>
      <c r="P46" s="99">
        <v>0</v>
      </c>
      <c r="Q46" s="98">
        <f t="shared" si="15"/>
        <v>0</v>
      </c>
      <c r="R46" s="99">
        <v>290</v>
      </c>
      <c r="S46" s="98">
        <f t="shared" si="16"/>
        <v>4.9152542372881358</v>
      </c>
      <c r="T46" s="99">
        <v>145</v>
      </c>
      <c r="U46" s="98">
        <f t="shared" si="17"/>
        <v>2.4576271186440679</v>
      </c>
      <c r="V46" s="51">
        <f t="shared" si="18"/>
        <v>1015</v>
      </c>
      <c r="W46" s="50">
        <f t="shared" si="19"/>
        <v>56840</v>
      </c>
      <c r="AF46" s="100"/>
    </row>
    <row r="47" spans="1:32">
      <c r="A47" s="14" t="s">
        <v>29</v>
      </c>
      <c r="B47" s="15">
        <v>11</v>
      </c>
      <c r="C47" s="16" t="s">
        <v>72</v>
      </c>
      <c r="D47" s="41"/>
      <c r="E47" s="42"/>
      <c r="F47" s="43">
        <v>60</v>
      </c>
      <c r="G47" s="44">
        <v>56</v>
      </c>
      <c r="H47" s="45">
        <v>145</v>
      </c>
      <c r="I47" s="15">
        <v>11</v>
      </c>
      <c r="J47" s="52"/>
      <c r="K47" s="47">
        <f t="shared" si="12"/>
        <v>0</v>
      </c>
      <c r="L47" s="97"/>
      <c r="M47" s="98">
        <f t="shared" si="13"/>
        <v>0</v>
      </c>
      <c r="N47" s="53">
        <v>580</v>
      </c>
      <c r="O47" s="98">
        <f t="shared" si="14"/>
        <v>9.6666666666666661</v>
      </c>
      <c r="P47" s="99">
        <v>0</v>
      </c>
      <c r="Q47" s="98">
        <f t="shared" si="15"/>
        <v>0</v>
      </c>
      <c r="R47" s="99">
        <v>290</v>
      </c>
      <c r="S47" s="98">
        <f t="shared" si="16"/>
        <v>4.833333333333333</v>
      </c>
      <c r="T47" s="99">
        <v>145</v>
      </c>
      <c r="U47" s="98">
        <f t="shared" si="17"/>
        <v>2.4166666666666665</v>
      </c>
      <c r="V47" s="51">
        <f t="shared" si="18"/>
        <v>1015</v>
      </c>
      <c r="W47" s="50">
        <f t="shared" si="19"/>
        <v>56840</v>
      </c>
      <c r="AF47" s="100"/>
    </row>
    <row r="48" spans="1:32" ht="15" thickBot="1">
      <c r="A48" s="19" t="s">
        <v>30</v>
      </c>
      <c r="B48" s="20">
        <v>16</v>
      </c>
      <c r="C48" s="16" t="s">
        <v>73</v>
      </c>
      <c r="D48" s="56"/>
      <c r="E48" s="57"/>
      <c r="F48" s="58">
        <v>78</v>
      </c>
      <c r="G48" s="44">
        <v>56</v>
      </c>
      <c r="H48" s="45">
        <v>145</v>
      </c>
      <c r="I48" s="20">
        <v>16</v>
      </c>
      <c r="J48" s="59"/>
      <c r="K48" s="61">
        <f t="shared" si="12"/>
        <v>0</v>
      </c>
      <c r="L48" s="101"/>
      <c r="M48" s="102">
        <f t="shared" si="13"/>
        <v>0</v>
      </c>
      <c r="N48" s="62">
        <v>725</v>
      </c>
      <c r="O48" s="102">
        <f t="shared" si="14"/>
        <v>9.2948717948717956</v>
      </c>
      <c r="P48" s="99">
        <v>0</v>
      </c>
      <c r="Q48" s="102">
        <f t="shared" si="15"/>
        <v>0</v>
      </c>
      <c r="R48" s="99">
        <v>290</v>
      </c>
      <c r="S48" s="102">
        <f t="shared" si="16"/>
        <v>3.7179487179487181</v>
      </c>
      <c r="T48" s="99">
        <v>290</v>
      </c>
      <c r="U48" s="102">
        <f t="shared" si="17"/>
        <v>3.7179487179487181</v>
      </c>
      <c r="V48" s="64">
        <f t="shared" si="18"/>
        <v>1305</v>
      </c>
      <c r="W48" s="65">
        <f t="shared" si="19"/>
        <v>73080</v>
      </c>
      <c r="AF48" s="100"/>
    </row>
    <row r="49" spans="1:32" ht="15" thickBot="1">
      <c r="A49" s="21"/>
      <c r="B49" s="185" t="s">
        <v>31</v>
      </c>
      <c r="C49" s="186"/>
      <c r="D49" s="66"/>
      <c r="E49" s="67"/>
      <c r="F49" s="68">
        <f>SUM(F36:F48)</f>
        <v>879</v>
      </c>
      <c r="G49" s="69"/>
      <c r="H49" s="70"/>
      <c r="I49" s="22"/>
      <c r="J49" s="25">
        <f>SUM(J37:J48)</f>
        <v>0</v>
      </c>
      <c r="K49" s="103"/>
      <c r="L49" s="103">
        <f>SUM(L37:L48)</f>
        <v>0</v>
      </c>
      <c r="M49" s="104"/>
      <c r="N49" s="104">
        <f>SUM(N37:N48)</f>
        <v>8120</v>
      </c>
      <c r="O49" s="72">
        <f t="shared" si="14"/>
        <v>9.2377701934015928</v>
      </c>
      <c r="P49" s="23">
        <f>SUM(P37:P48)</f>
        <v>0</v>
      </c>
      <c r="Q49" s="72">
        <f t="shared" si="15"/>
        <v>0</v>
      </c>
      <c r="R49" s="23">
        <f>SUM(R37:R48)</f>
        <v>3915</v>
      </c>
      <c r="S49" s="72">
        <f t="shared" si="16"/>
        <v>4.4539249146757678</v>
      </c>
      <c r="T49" s="104">
        <f>SUM(T37:T48)</f>
        <v>2320</v>
      </c>
      <c r="U49" s="72">
        <f t="shared" si="17"/>
        <v>2.639362912400455</v>
      </c>
      <c r="V49" s="26">
        <f>SUM(V37:V48)</f>
        <v>14355</v>
      </c>
      <c r="W49" s="26">
        <f>SUM(W37:W48)</f>
        <v>803880</v>
      </c>
      <c r="AF49" s="100"/>
    </row>
    <row r="50" spans="1:32">
      <c r="A50" s="27" t="s">
        <v>32</v>
      </c>
      <c r="B50" s="28">
        <v>74</v>
      </c>
      <c r="C50" s="29" t="s">
        <v>74</v>
      </c>
      <c r="D50" s="73"/>
      <c r="E50" s="74"/>
      <c r="F50" s="75">
        <v>65</v>
      </c>
      <c r="G50" s="44">
        <v>56</v>
      </c>
      <c r="H50" s="45">
        <v>145</v>
      </c>
      <c r="I50" s="28">
        <v>74</v>
      </c>
      <c r="J50" s="76"/>
      <c r="K50" s="77">
        <f t="shared" ref="K50:K59" si="20">J50/F50</f>
        <v>0</v>
      </c>
      <c r="L50" s="76"/>
      <c r="M50" s="105">
        <f t="shared" ref="M50:M59" si="21">L50/F50</f>
        <v>0</v>
      </c>
      <c r="N50" s="78">
        <v>580</v>
      </c>
      <c r="O50" s="106">
        <f t="shared" si="14"/>
        <v>8.9230769230769234</v>
      </c>
      <c r="P50" s="99">
        <v>0</v>
      </c>
      <c r="Q50" s="106">
        <f t="shared" si="15"/>
        <v>0</v>
      </c>
      <c r="R50" s="99">
        <v>290</v>
      </c>
      <c r="S50" s="106">
        <f t="shared" si="16"/>
        <v>4.4615384615384617</v>
      </c>
      <c r="T50" s="99">
        <v>145</v>
      </c>
      <c r="U50" s="106">
        <f t="shared" si="17"/>
        <v>2.2307692307692308</v>
      </c>
      <c r="V50" s="80">
        <f t="shared" ref="V50:V59" si="22">+J50+L50+N50+P50+R50+T50</f>
        <v>1015</v>
      </c>
      <c r="W50" s="78">
        <f t="shared" ref="W50:W59" si="23">+V50*G50</f>
        <v>56840</v>
      </c>
      <c r="AF50" s="100"/>
    </row>
    <row r="51" spans="1:32">
      <c r="A51" s="14" t="s">
        <v>33</v>
      </c>
      <c r="B51" s="15">
        <v>59</v>
      </c>
      <c r="C51" s="16" t="s">
        <v>75</v>
      </c>
      <c r="D51" s="41"/>
      <c r="E51" s="42"/>
      <c r="F51" s="43">
        <v>57</v>
      </c>
      <c r="G51" s="44">
        <v>56</v>
      </c>
      <c r="H51" s="45">
        <v>145</v>
      </c>
      <c r="I51" s="15">
        <v>59</v>
      </c>
      <c r="J51" s="81"/>
      <c r="K51" s="77">
        <f t="shared" si="20"/>
        <v>0</v>
      </c>
      <c r="L51" s="81"/>
      <c r="M51" s="105">
        <f t="shared" si="21"/>
        <v>0</v>
      </c>
      <c r="N51" s="51">
        <v>580</v>
      </c>
      <c r="O51" s="98">
        <f t="shared" si="14"/>
        <v>10.175438596491228</v>
      </c>
      <c r="P51" s="99">
        <v>0</v>
      </c>
      <c r="Q51" s="98">
        <f t="shared" si="15"/>
        <v>0</v>
      </c>
      <c r="R51" s="99">
        <v>290</v>
      </c>
      <c r="S51" s="98">
        <f t="shared" si="16"/>
        <v>5.0877192982456139</v>
      </c>
      <c r="T51" s="99">
        <v>145</v>
      </c>
      <c r="U51" s="98">
        <f t="shared" si="17"/>
        <v>2.5438596491228069</v>
      </c>
      <c r="V51" s="64">
        <f t="shared" si="22"/>
        <v>1015</v>
      </c>
      <c r="W51" s="51">
        <f t="shared" si="23"/>
        <v>56840</v>
      </c>
      <c r="AF51" s="100"/>
    </row>
    <row r="52" spans="1:32">
      <c r="A52" s="157" t="s">
        <v>34</v>
      </c>
      <c r="B52" s="158">
        <v>67</v>
      </c>
      <c r="C52" s="159" t="s">
        <v>76</v>
      </c>
      <c r="D52" s="160"/>
      <c r="E52" s="161"/>
      <c r="F52" s="162">
        <v>57</v>
      </c>
      <c r="G52" s="163">
        <v>56</v>
      </c>
      <c r="H52" s="164">
        <v>145</v>
      </c>
      <c r="I52" s="158">
        <v>67</v>
      </c>
      <c r="J52" s="81"/>
      <c r="K52" s="77">
        <f t="shared" si="20"/>
        <v>0</v>
      </c>
      <c r="L52" s="81"/>
      <c r="M52" s="165">
        <f t="shared" si="21"/>
        <v>0</v>
      </c>
      <c r="N52" s="166">
        <v>580</v>
      </c>
      <c r="O52" s="167">
        <f t="shared" si="14"/>
        <v>10.175438596491228</v>
      </c>
      <c r="P52" s="169">
        <v>0</v>
      </c>
      <c r="Q52" s="167">
        <f t="shared" si="15"/>
        <v>0</v>
      </c>
      <c r="R52" s="169">
        <v>290</v>
      </c>
      <c r="S52" s="167">
        <f t="shared" si="16"/>
        <v>5.0877192982456139</v>
      </c>
      <c r="T52" s="169">
        <v>145</v>
      </c>
      <c r="U52" s="167">
        <f t="shared" si="17"/>
        <v>2.5438596491228069</v>
      </c>
      <c r="V52" s="168">
        <f t="shared" si="22"/>
        <v>1015</v>
      </c>
      <c r="W52" s="166">
        <f t="shared" si="23"/>
        <v>56840</v>
      </c>
      <c r="AF52" s="100"/>
    </row>
    <row r="53" spans="1:32">
      <c r="A53" s="14" t="s">
        <v>35</v>
      </c>
      <c r="B53" s="15">
        <v>14</v>
      </c>
      <c r="C53" s="16" t="s">
        <v>77</v>
      </c>
      <c r="D53" s="41"/>
      <c r="E53" s="42"/>
      <c r="F53" s="43">
        <v>66</v>
      </c>
      <c r="G53" s="44">
        <v>56</v>
      </c>
      <c r="H53" s="45">
        <v>145</v>
      </c>
      <c r="I53" s="15">
        <v>14</v>
      </c>
      <c r="J53" s="81"/>
      <c r="K53" s="77">
        <f t="shared" si="20"/>
        <v>0</v>
      </c>
      <c r="L53" s="81"/>
      <c r="M53" s="105">
        <f t="shared" si="21"/>
        <v>0</v>
      </c>
      <c r="N53" s="51">
        <v>580</v>
      </c>
      <c r="O53" s="98">
        <f t="shared" si="14"/>
        <v>8.7878787878787872</v>
      </c>
      <c r="P53" s="99">
        <v>0</v>
      </c>
      <c r="Q53" s="98">
        <f t="shared" si="15"/>
        <v>0</v>
      </c>
      <c r="R53" s="99">
        <v>290</v>
      </c>
      <c r="S53" s="98">
        <f t="shared" si="16"/>
        <v>4.3939393939393936</v>
      </c>
      <c r="T53" s="99">
        <v>290</v>
      </c>
      <c r="U53" s="98">
        <f t="shared" si="17"/>
        <v>4.3939393939393936</v>
      </c>
      <c r="V53" s="64">
        <f t="shared" si="22"/>
        <v>1160</v>
      </c>
      <c r="W53" s="51">
        <f t="shared" si="23"/>
        <v>64960</v>
      </c>
      <c r="AF53" s="100"/>
    </row>
    <row r="54" spans="1:32">
      <c r="A54" s="14" t="s">
        <v>36</v>
      </c>
      <c r="B54" s="15">
        <v>29</v>
      </c>
      <c r="C54" s="29" t="s">
        <v>78</v>
      </c>
      <c r="D54" s="41"/>
      <c r="E54" s="82"/>
      <c r="F54" s="83">
        <v>72</v>
      </c>
      <c r="G54" s="44">
        <v>56</v>
      </c>
      <c r="H54" s="45">
        <v>145</v>
      </c>
      <c r="I54" s="15">
        <v>29</v>
      </c>
      <c r="J54" s="81"/>
      <c r="K54" s="77">
        <f t="shared" si="20"/>
        <v>0</v>
      </c>
      <c r="L54" s="81"/>
      <c r="M54" s="105">
        <f t="shared" si="21"/>
        <v>0</v>
      </c>
      <c r="N54" s="51">
        <v>725</v>
      </c>
      <c r="O54" s="98">
        <f t="shared" si="14"/>
        <v>10.069444444444445</v>
      </c>
      <c r="P54" s="99">
        <v>0</v>
      </c>
      <c r="Q54" s="98">
        <f t="shared" si="15"/>
        <v>0</v>
      </c>
      <c r="R54" s="99">
        <v>435</v>
      </c>
      <c r="S54" s="98">
        <f t="shared" si="16"/>
        <v>6.041666666666667</v>
      </c>
      <c r="T54" s="99">
        <v>290</v>
      </c>
      <c r="U54" s="98">
        <f t="shared" si="17"/>
        <v>4.0277777777777777</v>
      </c>
      <c r="V54" s="64">
        <f t="shared" si="22"/>
        <v>1450</v>
      </c>
      <c r="W54" s="51">
        <f t="shared" si="23"/>
        <v>81200</v>
      </c>
      <c r="AF54" s="100"/>
    </row>
    <row r="55" spans="1:32">
      <c r="A55" s="14" t="s">
        <v>37</v>
      </c>
      <c r="B55" s="15">
        <v>39</v>
      </c>
      <c r="C55" s="16" t="s">
        <v>79</v>
      </c>
      <c r="D55" s="41"/>
      <c r="E55" s="42"/>
      <c r="F55" s="43">
        <v>77</v>
      </c>
      <c r="G55" s="44">
        <v>56</v>
      </c>
      <c r="H55" s="45">
        <v>145</v>
      </c>
      <c r="I55" s="15">
        <v>39</v>
      </c>
      <c r="J55" s="81"/>
      <c r="K55" s="77">
        <f t="shared" si="20"/>
        <v>0</v>
      </c>
      <c r="L55" s="81"/>
      <c r="M55" s="105">
        <f t="shared" si="21"/>
        <v>0</v>
      </c>
      <c r="N55" s="51">
        <v>725</v>
      </c>
      <c r="O55" s="98">
        <f t="shared" si="14"/>
        <v>9.4155844155844157</v>
      </c>
      <c r="P55" s="99">
        <v>0</v>
      </c>
      <c r="Q55" s="98">
        <f t="shared" si="15"/>
        <v>0</v>
      </c>
      <c r="R55" s="99">
        <v>435</v>
      </c>
      <c r="S55" s="98">
        <f t="shared" si="16"/>
        <v>5.6493506493506498</v>
      </c>
      <c r="T55" s="99">
        <v>290</v>
      </c>
      <c r="U55" s="98">
        <f t="shared" si="17"/>
        <v>3.7662337662337664</v>
      </c>
      <c r="V55" s="64">
        <f t="shared" si="22"/>
        <v>1450</v>
      </c>
      <c r="W55" s="51">
        <f t="shared" si="23"/>
        <v>81200</v>
      </c>
      <c r="AF55" s="100"/>
    </row>
    <row r="56" spans="1:32">
      <c r="A56" s="17" t="s">
        <v>38</v>
      </c>
      <c r="B56" s="18">
        <v>66</v>
      </c>
      <c r="C56" s="155" t="s">
        <v>80</v>
      </c>
      <c r="D56" s="54"/>
      <c r="E56" s="55"/>
      <c r="F56" s="53">
        <v>55</v>
      </c>
      <c r="G56" s="44">
        <v>56</v>
      </c>
      <c r="H56" s="156">
        <v>145</v>
      </c>
      <c r="I56" s="18">
        <v>66</v>
      </c>
      <c r="J56" s="81"/>
      <c r="K56" s="77">
        <f t="shared" si="20"/>
        <v>0</v>
      </c>
      <c r="L56" s="81"/>
      <c r="M56" s="79">
        <f t="shared" si="21"/>
        <v>0</v>
      </c>
      <c r="N56" s="51">
        <v>435</v>
      </c>
      <c r="O56" s="49">
        <f t="shared" si="14"/>
        <v>7.9090909090909092</v>
      </c>
      <c r="P56" s="99">
        <v>0</v>
      </c>
      <c r="Q56" s="49">
        <f t="shared" si="15"/>
        <v>0</v>
      </c>
      <c r="R56" s="99">
        <v>290</v>
      </c>
      <c r="S56" s="49">
        <f t="shared" si="16"/>
        <v>5.2727272727272725</v>
      </c>
      <c r="T56" s="99">
        <v>145</v>
      </c>
      <c r="U56" s="49">
        <f t="shared" si="17"/>
        <v>2.6363636363636362</v>
      </c>
      <c r="V56" s="64">
        <f t="shared" si="22"/>
        <v>870</v>
      </c>
      <c r="W56" s="51">
        <f t="shared" si="23"/>
        <v>48720</v>
      </c>
      <c r="AF56" s="100"/>
    </row>
    <row r="57" spans="1:32">
      <c r="A57" s="14" t="s">
        <v>39</v>
      </c>
      <c r="B57" s="15">
        <v>55</v>
      </c>
      <c r="C57" s="16" t="s">
        <v>81</v>
      </c>
      <c r="D57" s="41"/>
      <c r="E57" s="42"/>
      <c r="F57" s="43">
        <v>61</v>
      </c>
      <c r="G57" s="44">
        <v>56</v>
      </c>
      <c r="H57" s="45">
        <v>145</v>
      </c>
      <c r="I57" s="15">
        <v>55</v>
      </c>
      <c r="J57" s="81"/>
      <c r="K57" s="77">
        <f t="shared" si="20"/>
        <v>0</v>
      </c>
      <c r="L57" s="81"/>
      <c r="M57" s="105">
        <f t="shared" si="21"/>
        <v>0</v>
      </c>
      <c r="N57" s="51">
        <v>580</v>
      </c>
      <c r="O57" s="98">
        <f t="shared" si="14"/>
        <v>9.5081967213114762</v>
      </c>
      <c r="P57" s="99">
        <v>0</v>
      </c>
      <c r="Q57" s="98">
        <f t="shared" si="15"/>
        <v>0</v>
      </c>
      <c r="R57" s="99">
        <v>290</v>
      </c>
      <c r="S57" s="98">
        <f t="shared" si="16"/>
        <v>4.7540983606557381</v>
      </c>
      <c r="T57" s="99">
        <v>145</v>
      </c>
      <c r="U57" s="98">
        <f t="shared" si="17"/>
        <v>2.377049180327869</v>
      </c>
      <c r="V57" s="64">
        <f t="shared" si="22"/>
        <v>1015</v>
      </c>
      <c r="W57" s="50">
        <f t="shared" si="23"/>
        <v>56840</v>
      </c>
      <c r="AF57" s="100"/>
    </row>
    <row r="58" spans="1:32">
      <c r="A58" s="14" t="s">
        <v>40</v>
      </c>
      <c r="B58" s="15">
        <v>44</v>
      </c>
      <c r="C58" s="29" t="s">
        <v>82</v>
      </c>
      <c r="D58" s="41"/>
      <c r="E58" s="42"/>
      <c r="F58" s="43">
        <v>51</v>
      </c>
      <c r="G58" s="44">
        <v>56</v>
      </c>
      <c r="H58" s="45">
        <v>145</v>
      </c>
      <c r="I58" s="15">
        <v>44</v>
      </c>
      <c r="J58" s="81"/>
      <c r="K58" s="77">
        <f t="shared" si="20"/>
        <v>0</v>
      </c>
      <c r="L58" s="81"/>
      <c r="M58" s="105">
        <f t="shared" si="21"/>
        <v>0</v>
      </c>
      <c r="N58" s="51">
        <v>435</v>
      </c>
      <c r="O58" s="98">
        <f t="shared" si="14"/>
        <v>8.5294117647058822</v>
      </c>
      <c r="P58" s="99">
        <v>0</v>
      </c>
      <c r="Q58" s="98">
        <f t="shared" si="15"/>
        <v>0</v>
      </c>
      <c r="R58" s="99">
        <v>290</v>
      </c>
      <c r="S58" s="98">
        <f t="shared" si="16"/>
        <v>5.6862745098039218</v>
      </c>
      <c r="T58" s="99">
        <v>145</v>
      </c>
      <c r="U58" s="98">
        <f t="shared" si="17"/>
        <v>2.8431372549019609</v>
      </c>
      <c r="V58" s="64">
        <f t="shared" si="22"/>
        <v>870</v>
      </c>
      <c r="W58" s="50">
        <f t="shared" si="23"/>
        <v>48720</v>
      </c>
      <c r="AF58" s="100"/>
    </row>
    <row r="59" spans="1:32" ht="15" thickBot="1">
      <c r="A59" s="30" t="s">
        <v>41</v>
      </c>
      <c r="B59" s="31">
        <v>98</v>
      </c>
      <c r="C59" s="16" t="s">
        <v>83</v>
      </c>
      <c r="D59" s="56"/>
      <c r="E59" s="57"/>
      <c r="F59" s="58">
        <v>37</v>
      </c>
      <c r="G59" s="44">
        <v>56</v>
      </c>
      <c r="H59" s="45">
        <v>145</v>
      </c>
      <c r="I59" s="31">
        <v>98</v>
      </c>
      <c r="J59" s="84"/>
      <c r="K59" s="77">
        <f t="shared" si="20"/>
        <v>0</v>
      </c>
      <c r="L59" s="84"/>
      <c r="M59" s="105">
        <f t="shared" si="21"/>
        <v>0</v>
      </c>
      <c r="N59" s="64">
        <v>435</v>
      </c>
      <c r="O59" s="98">
        <f t="shared" si="14"/>
        <v>11.756756756756756</v>
      </c>
      <c r="P59" s="99">
        <v>0</v>
      </c>
      <c r="Q59" s="98">
        <f t="shared" si="15"/>
        <v>0</v>
      </c>
      <c r="R59" s="99">
        <v>290</v>
      </c>
      <c r="S59" s="108">
        <f t="shared" si="16"/>
        <v>7.8378378378378377</v>
      </c>
      <c r="T59" s="99">
        <v>145</v>
      </c>
      <c r="U59" s="98">
        <f t="shared" si="17"/>
        <v>3.9189189189189189</v>
      </c>
      <c r="V59" s="85">
        <f t="shared" si="22"/>
        <v>870</v>
      </c>
      <c r="W59" s="50">
        <f t="shared" si="23"/>
        <v>48720</v>
      </c>
      <c r="AF59" s="100"/>
    </row>
    <row r="60" spans="1:32" ht="15" thickBot="1">
      <c r="A60" s="21"/>
      <c r="B60" s="185" t="s">
        <v>42</v>
      </c>
      <c r="C60" s="186"/>
      <c r="D60" s="66"/>
      <c r="E60" s="67"/>
      <c r="F60" s="86">
        <f>SUM(F50:F59)</f>
        <v>598</v>
      </c>
      <c r="G60" s="87"/>
      <c r="H60" s="70"/>
      <c r="I60" s="109"/>
      <c r="J60" s="88">
        <f>SUM(J50:J59)</f>
        <v>0</v>
      </c>
      <c r="K60" s="71"/>
      <c r="L60" s="88">
        <f>SUM(L50:L59)</f>
        <v>0</v>
      </c>
      <c r="M60" s="72"/>
      <c r="N60" s="89">
        <f>SUM(N50:N59)</f>
        <v>5655</v>
      </c>
      <c r="O60" s="72">
        <f t="shared" si="14"/>
        <v>9.4565217391304355</v>
      </c>
      <c r="P60" s="89">
        <f>SUM(P50:P59)</f>
        <v>0</v>
      </c>
      <c r="Q60" s="72">
        <f t="shared" si="15"/>
        <v>0</v>
      </c>
      <c r="R60" s="89">
        <f>SUM(R50:R59)</f>
        <v>3190</v>
      </c>
      <c r="S60" s="72">
        <f t="shared" si="16"/>
        <v>5.3344481605351168</v>
      </c>
      <c r="T60" s="110">
        <f>SUM(T50:T59)</f>
        <v>1885</v>
      </c>
      <c r="U60" s="72">
        <f t="shared" si="17"/>
        <v>3.152173913043478</v>
      </c>
      <c r="V60" s="90">
        <f>SUM(V50:V59)</f>
        <v>10730</v>
      </c>
      <c r="W60" s="89">
        <f>SUM(W50:W59)</f>
        <v>600880</v>
      </c>
      <c r="AF60" s="100"/>
    </row>
    <row r="61" spans="1:32" ht="15" thickBot="1">
      <c r="A61" s="91"/>
      <c r="B61" s="187" t="s">
        <v>43</v>
      </c>
      <c r="C61" s="188"/>
      <c r="D61" s="92"/>
      <c r="E61" s="92"/>
      <c r="F61" s="93">
        <f>SUM(F60,F49)</f>
        <v>1477</v>
      </c>
      <c r="G61" s="94"/>
      <c r="H61" s="95"/>
      <c r="I61" s="111"/>
      <c r="J61" s="35">
        <f>J49+J60</f>
        <v>0</v>
      </c>
      <c r="K61" s="36"/>
      <c r="L61" s="35">
        <f>L49+L60</f>
        <v>0</v>
      </c>
      <c r="M61" s="34"/>
      <c r="N61" s="33">
        <f>N60+N49</f>
        <v>13775</v>
      </c>
      <c r="O61" s="34">
        <f t="shared" si="14"/>
        <v>9.326337169939066</v>
      </c>
      <c r="P61" s="33">
        <f>P60+P49</f>
        <v>0</v>
      </c>
      <c r="Q61" s="34">
        <f t="shared" si="15"/>
        <v>0</v>
      </c>
      <c r="R61" s="33">
        <f>R49+R60</f>
        <v>7105</v>
      </c>
      <c r="S61" s="34">
        <f>S49+S60</f>
        <v>9.7883730752108846</v>
      </c>
      <c r="T61" s="38">
        <f>T49+T60</f>
        <v>4205</v>
      </c>
      <c r="U61" s="34">
        <f t="shared" si="17"/>
        <v>2.8469871360866623</v>
      </c>
      <c r="V61" s="38">
        <f>V49+V60</f>
        <v>25085</v>
      </c>
      <c r="W61" s="39">
        <f>W49+W60</f>
        <v>1404760</v>
      </c>
    </row>
    <row r="62" spans="1:32" ht="24" thickBot="1">
      <c r="A62" s="189" t="s">
        <v>44</v>
      </c>
      <c r="B62" s="189"/>
      <c r="C62" s="189"/>
      <c r="D62" s="189"/>
      <c r="E62" s="189"/>
      <c r="F62" s="189"/>
      <c r="G62" s="189"/>
      <c r="H62" s="189"/>
      <c r="I62" s="189"/>
      <c r="J62" s="189"/>
      <c r="K62" s="189"/>
      <c r="L62" s="189"/>
      <c r="M62" s="189"/>
      <c r="N62" s="189"/>
      <c r="O62" s="189"/>
      <c r="P62" s="189"/>
      <c r="Q62" s="189"/>
      <c r="R62" s="189"/>
      <c r="S62" s="189"/>
      <c r="T62" s="189"/>
      <c r="U62" s="189"/>
      <c r="V62" s="189"/>
      <c r="W62" s="189"/>
    </row>
    <row r="63" spans="1:32" ht="33" customHeight="1" thickBot="1">
      <c r="A63" s="190" t="s">
        <v>61</v>
      </c>
      <c r="B63" s="191"/>
      <c r="C63" s="1" t="s">
        <v>86</v>
      </c>
      <c r="F63" s="2">
        <v>18</v>
      </c>
      <c r="G63" s="192" t="s">
        <v>45</v>
      </c>
      <c r="H63" s="193"/>
      <c r="I63" s="194"/>
      <c r="J63" s="195" t="s">
        <v>1</v>
      </c>
      <c r="K63" s="196"/>
      <c r="L63" s="196"/>
      <c r="M63" s="196"/>
      <c r="N63" s="196"/>
      <c r="O63" s="196"/>
      <c r="P63" s="196"/>
      <c r="Q63" s="196"/>
      <c r="R63" s="196"/>
      <c r="S63" s="196"/>
      <c r="T63" s="196"/>
      <c r="U63" s="197"/>
      <c r="V63" s="198" t="s">
        <v>47</v>
      </c>
      <c r="W63" s="198" t="s">
        <v>3</v>
      </c>
    </row>
    <row r="64" spans="1:32" ht="29.5" thickBot="1">
      <c r="A64" s="3" t="s">
        <v>4</v>
      </c>
      <c r="B64" s="3" t="s">
        <v>5</v>
      </c>
      <c r="C64" s="4" t="s">
        <v>6</v>
      </c>
      <c r="D64" s="5" t="s">
        <v>7</v>
      </c>
      <c r="E64" s="6" t="s">
        <v>8</v>
      </c>
      <c r="F64" s="7" t="s">
        <v>9</v>
      </c>
      <c r="G64" s="8" t="s">
        <v>10</v>
      </c>
      <c r="H64" s="9" t="s">
        <v>11</v>
      </c>
      <c r="I64" s="10" t="s">
        <v>5</v>
      </c>
      <c r="J64" s="11" t="s">
        <v>12</v>
      </c>
      <c r="K64" s="12" t="s">
        <v>13</v>
      </c>
      <c r="L64" s="11" t="s">
        <v>14</v>
      </c>
      <c r="M64" s="12" t="s">
        <v>13</v>
      </c>
      <c r="N64" s="11" t="s">
        <v>15</v>
      </c>
      <c r="O64" s="12" t="s">
        <v>13</v>
      </c>
      <c r="P64" s="11" t="s">
        <v>16</v>
      </c>
      <c r="Q64" s="12" t="s">
        <v>13</v>
      </c>
      <c r="R64" s="11" t="s">
        <v>17</v>
      </c>
      <c r="S64" s="12" t="s">
        <v>13</v>
      </c>
      <c r="T64" s="11" t="s">
        <v>18</v>
      </c>
      <c r="U64" s="12" t="s">
        <v>13</v>
      </c>
      <c r="V64" s="199"/>
      <c r="W64" s="199"/>
    </row>
    <row r="65" spans="1:23">
      <c r="A65" s="14" t="s">
        <v>19</v>
      </c>
      <c r="B65" s="15">
        <v>50</v>
      </c>
      <c r="C65" s="16" t="s">
        <v>62</v>
      </c>
      <c r="D65" s="41"/>
      <c r="E65" s="42"/>
      <c r="F65" s="43">
        <f>53+53</f>
        <v>106</v>
      </c>
      <c r="G65" s="44">
        <v>6</v>
      </c>
      <c r="H65" s="45">
        <v>80</v>
      </c>
      <c r="I65" s="15">
        <v>50</v>
      </c>
      <c r="J65" s="46"/>
      <c r="K65" s="47">
        <f t="shared" ref="K65:K89" si="24">J65/F65</f>
        <v>0</v>
      </c>
      <c r="L65" s="46"/>
      <c r="M65" s="47">
        <f t="shared" ref="M65:M89" si="25">L65/F65</f>
        <v>0</v>
      </c>
      <c r="N65" s="48">
        <v>960</v>
      </c>
      <c r="O65" s="98">
        <f t="shared" ref="O65:O74" si="26">N65/$F65</f>
        <v>9.0566037735849054</v>
      </c>
      <c r="P65" s="51">
        <v>160</v>
      </c>
      <c r="Q65" s="98">
        <f t="shared" ref="Q65:Q76" si="27">P65/F65</f>
        <v>1.5094339622641511</v>
      </c>
      <c r="R65" s="48">
        <v>800</v>
      </c>
      <c r="S65" s="98">
        <f t="shared" ref="S65:S88" si="28">R65/F65</f>
        <v>7.5471698113207548</v>
      </c>
      <c r="T65" s="48">
        <v>240</v>
      </c>
      <c r="U65" s="49">
        <f t="shared" ref="U65:U88" si="29">T65/F65</f>
        <v>2.2641509433962264</v>
      </c>
      <c r="V65" s="50">
        <f t="shared" ref="V65:V76" si="30">+J65+L65+N65+P65+R65+T65</f>
        <v>2160</v>
      </c>
      <c r="W65" s="50">
        <f t="shared" ref="W65:W76" si="31">+V65*G65</f>
        <v>12960</v>
      </c>
    </row>
    <row r="66" spans="1:23">
      <c r="A66" s="14" t="s">
        <v>20</v>
      </c>
      <c r="B66" s="15">
        <v>25</v>
      </c>
      <c r="C66" s="16" t="s">
        <v>63</v>
      </c>
      <c r="D66" s="41"/>
      <c r="E66" s="42"/>
      <c r="F66" s="43">
        <v>70</v>
      </c>
      <c r="G66" s="44">
        <v>6</v>
      </c>
      <c r="H66" s="45">
        <v>80</v>
      </c>
      <c r="I66" s="15">
        <v>25</v>
      </c>
      <c r="J66" s="46"/>
      <c r="K66" s="47">
        <f t="shared" si="24"/>
        <v>0</v>
      </c>
      <c r="L66" s="46"/>
      <c r="M66" s="47">
        <f t="shared" si="25"/>
        <v>0</v>
      </c>
      <c r="N66" s="48">
        <v>400</v>
      </c>
      <c r="O66" s="98">
        <f t="shared" si="26"/>
        <v>5.7142857142857144</v>
      </c>
      <c r="P66" s="51">
        <v>80</v>
      </c>
      <c r="Q66" s="98">
        <f t="shared" si="27"/>
        <v>1.1428571428571428</v>
      </c>
      <c r="R66" s="48">
        <v>400</v>
      </c>
      <c r="S66" s="98">
        <f t="shared" si="28"/>
        <v>5.7142857142857144</v>
      </c>
      <c r="T66" s="48">
        <v>160</v>
      </c>
      <c r="U66" s="49">
        <f t="shared" si="29"/>
        <v>2.2857142857142856</v>
      </c>
      <c r="V66" s="50">
        <f t="shared" si="30"/>
        <v>1040</v>
      </c>
      <c r="W66" s="50">
        <f t="shared" si="31"/>
        <v>6240</v>
      </c>
    </row>
    <row r="67" spans="1:23">
      <c r="A67" s="14" t="s">
        <v>21</v>
      </c>
      <c r="B67" s="15">
        <v>64</v>
      </c>
      <c r="C67" s="16" t="s">
        <v>64</v>
      </c>
      <c r="D67" s="41"/>
      <c r="E67" s="42"/>
      <c r="F67" s="43">
        <f>61+58</f>
        <v>119</v>
      </c>
      <c r="G67" s="44">
        <v>6</v>
      </c>
      <c r="H67" s="45">
        <v>80</v>
      </c>
      <c r="I67" s="15">
        <v>64</v>
      </c>
      <c r="J67" s="46"/>
      <c r="K67" s="47">
        <f t="shared" si="24"/>
        <v>0</v>
      </c>
      <c r="L67" s="46"/>
      <c r="M67" s="47">
        <f t="shared" si="25"/>
        <v>0</v>
      </c>
      <c r="N67" s="48">
        <v>800</v>
      </c>
      <c r="O67" s="98">
        <f t="shared" si="26"/>
        <v>6.7226890756302522</v>
      </c>
      <c r="P67" s="51">
        <v>160</v>
      </c>
      <c r="Q67" s="98">
        <f t="shared" si="27"/>
        <v>1.3445378151260505</v>
      </c>
      <c r="R67" s="48">
        <v>800</v>
      </c>
      <c r="S67" s="49">
        <f t="shared" si="28"/>
        <v>6.7226890756302522</v>
      </c>
      <c r="T67" s="48">
        <v>160</v>
      </c>
      <c r="U67" s="49">
        <f t="shared" si="29"/>
        <v>1.3445378151260505</v>
      </c>
      <c r="V67" s="50">
        <f t="shared" si="30"/>
        <v>1920</v>
      </c>
      <c r="W67" s="50">
        <f t="shared" si="31"/>
        <v>11520</v>
      </c>
    </row>
    <row r="68" spans="1:23">
      <c r="A68" s="14" t="s">
        <v>22</v>
      </c>
      <c r="B68" s="15">
        <v>78</v>
      </c>
      <c r="C68" s="16" t="s">
        <v>65</v>
      </c>
      <c r="D68" s="41"/>
      <c r="E68" s="42"/>
      <c r="F68" s="43">
        <v>69</v>
      </c>
      <c r="G68" s="44">
        <v>6</v>
      </c>
      <c r="H68" s="45">
        <v>80</v>
      </c>
      <c r="I68" s="15">
        <v>78</v>
      </c>
      <c r="J68" s="46"/>
      <c r="K68" s="47">
        <f t="shared" si="24"/>
        <v>0</v>
      </c>
      <c r="L68" s="46"/>
      <c r="M68" s="47">
        <f t="shared" si="25"/>
        <v>0</v>
      </c>
      <c r="N68" s="48">
        <v>800</v>
      </c>
      <c r="O68" s="98">
        <f t="shared" si="26"/>
        <v>11.594202898550725</v>
      </c>
      <c r="P68" s="51">
        <v>160</v>
      </c>
      <c r="Q68" s="98">
        <f t="shared" si="27"/>
        <v>2.318840579710145</v>
      </c>
      <c r="R68" s="48">
        <v>480</v>
      </c>
      <c r="S68" s="49">
        <f t="shared" si="28"/>
        <v>6.9565217391304346</v>
      </c>
      <c r="T68" s="48">
        <v>480</v>
      </c>
      <c r="U68" s="49">
        <f t="shared" si="29"/>
        <v>6.9565217391304346</v>
      </c>
      <c r="V68" s="50">
        <f t="shared" si="30"/>
        <v>1920</v>
      </c>
      <c r="W68" s="50">
        <f t="shared" si="31"/>
        <v>11520</v>
      </c>
    </row>
    <row r="69" spans="1:23">
      <c r="A69" s="14" t="s">
        <v>23</v>
      </c>
      <c r="B69" s="15">
        <v>94</v>
      </c>
      <c r="C69" s="16" t="s">
        <v>66</v>
      </c>
      <c r="D69" s="41"/>
      <c r="E69" s="42"/>
      <c r="F69" s="43">
        <v>63</v>
      </c>
      <c r="G69" s="44">
        <v>6</v>
      </c>
      <c r="H69" s="45">
        <v>80</v>
      </c>
      <c r="I69" s="15">
        <v>94</v>
      </c>
      <c r="J69" s="46"/>
      <c r="K69" s="47">
        <f t="shared" si="24"/>
        <v>0</v>
      </c>
      <c r="L69" s="46"/>
      <c r="M69" s="47">
        <f t="shared" si="25"/>
        <v>0</v>
      </c>
      <c r="N69" s="48">
        <v>480</v>
      </c>
      <c r="O69" s="98">
        <f t="shared" si="26"/>
        <v>7.6190476190476186</v>
      </c>
      <c r="P69" s="51">
        <v>240</v>
      </c>
      <c r="Q69" s="98">
        <f t="shared" si="27"/>
        <v>3.8095238095238093</v>
      </c>
      <c r="R69" s="48">
        <v>480</v>
      </c>
      <c r="S69" s="49">
        <f t="shared" si="28"/>
        <v>7.6190476190476186</v>
      </c>
      <c r="T69" s="48">
        <v>240</v>
      </c>
      <c r="U69" s="49">
        <f t="shared" si="29"/>
        <v>3.8095238095238093</v>
      </c>
      <c r="V69" s="51">
        <f t="shared" si="30"/>
        <v>1440</v>
      </c>
      <c r="W69" s="50">
        <f t="shared" si="31"/>
        <v>8640</v>
      </c>
    </row>
    <row r="70" spans="1:23">
      <c r="A70" s="14" t="s">
        <v>24</v>
      </c>
      <c r="B70" s="15">
        <v>21</v>
      </c>
      <c r="C70" s="16" t="s">
        <v>67</v>
      </c>
      <c r="D70" s="41"/>
      <c r="E70" s="42"/>
      <c r="F70" s="43">
        <v>50</v>
      </c>
      <c r="G70" s="44">
        <v>6</v>
      </c>
      <c r="H70" s="45">
        <v>80</v>
      </c>
      <c r="I70" s="15">
        <v>21</v>
      </c>
      <c r="J70" s="46"/>
      <c r="K70" s="47">
        <f t="shared" si="24"/>
        <v>0</v>
      </c>
      <c r="L70" s="46"/>
      <c r="M70" s="47">
        <f t="shared" si="25"/>
        <v>0</v>
      </c>
      <c r="N70" s="48">
        <v>480</v>
      </c>
      <c r="O70" s="98">
        <f t="shared" si="26"/>
        <v>9.6</v>
      </c>
      <c r="P70" s="51">
        <v>240</v>
      </c>
      <c r="Q70" s="98">
        <f t="shared" si="27"/>
        <v>4.8</v>
      </c>
      <c r="R70" s="48">
        <v>480</v>
      </c>
      <c r="S70" s="49">
        <f t="shared" si="28"/>
        <v>9.6</v>
      </c>
      <c r="T70" s="48">
        <v>320</v>
      </c>
      <c r="U70" s="49">
        <f t="shared" si="29"/>
        <v>6.4</v>
      </c>
      <c r="V70" s="51">
        <f t="shared" si="30"/>
        <v>1520</v>
      </c>
      <c r="W70" s="50">
        <f t="shared" si="31"/>
        <v>9120</v>
      </c>
    </row>
    <row r="71" spans="1:23">
      <c r="A71" s="14" t="s">
        <v>25</v>
      </c>
      <c r="B71" s="15">
        <v>45</v>
      </c>
      <c r="C71" s="16" t="s">
        <v>68</v>
      </c>
      <c r="D71" s="41"/>
      <c r="E71" s="42"/>
      <c r="F71" s="43">
        <v>52</v>
      </c>
      <c r="G71" s="44">
        <v>6</v>
      </c>
      <c r="H71" s="45">
        <v>80</v>
      </c>
      <c r="I71" s="15">
        <v>45</v>
      </c>
      <c r="J71" s="46"/>
      <c r="K71" s="47">
        <f t="shared" si="24"/>
        <v>0</v>
      </c>
      <c r="L71" s="46"/>
      <c r="M71" s="47">
        <f t="shared" si="25"/>
        <v>0</v>
      </c>
      <c r="N71" s="48">
        <v>560</v>
      </c>
      <c r="O71" s="98">
        <f t="shared" si="26"/>
        <v>10.76923076923077</v>
      </c>
      <c r="P71" s="51">
        <v>160</v>
      </c>
      <c r="Q71" s="98">
        <f t="shared" si="27"/>
        <v>3.0769230769230771</v>
      </c>
      <c r="R71" s="48">
        <v>560</v>
      </c>
      <c r="S71" s="49">
        <f t="shared" si="28"/>
        <v>10.76923076923077</v>
      </c>
      <c r="T71" s="48">
        <v>240</v>
      </c>
      <c r="U71" s="49">
        <f t="shared" si="29"/>
        <v>4.615384615384615</v>
      </c>
      <c r="V71" s="51">
        <f t="shared" si="30"/>
        <v>1520</v>
      </c>
      <c r="W71" s="50">
        <f t="shared" si="31"/>
        <v>9120</v>
      </c>
    </row>
    <row r="72" spans="1:23">
      <c r="A72" s="14" t="s">
        <v>26</v>
      </c>
      <c r="B72" s="15">
        <v>70</v>
      </c>
      <c r="C72" s="16" t="s">
        <v>69</v>
      </c>
      <c r="D72" s="41"/>
      <c r="E72" s="42"/>
      <c r="F72" s="43">
        <f>34+59</f>
        <v>93</v>
      </c>
      <c r="G72" s="44">
        <v>6</v>
      </c>
      <c r="H72" s="45">
        <v>80</v>
      </c>
      <c r="I72" s="15">
        <v>67</v>
      </c>
      <c r="J72" s="52"/>
      <c r="K72" s="47">
        <f t="shared" si="24"/>
        <v>0</v>
      </c>
      <c r="L72" s="52"/>
      <c r="M72" s="47">
        <f t="shared" si="25"/>
        <v>0</v>
      </c>
      <c r="N72" s="53">
        <v>880</v>
      </c>
      <c r="O72" s="98">
        <f t="shared" si="26"/>
        <v>9.4623655913978499</v>
      </c>
      <c r="P72" s="120">
        <v>320</v>
      </c>
      <c r="Q72" s="98">
        <f t="shared" si="27"/>
        <v>3.4408602150537635</v>
      </c>
      <c r="R72" s="48">
        <v>560</v>
      </c>
      <c r="S72" s="49">
        <f t="shared" si="28"/>
        <v>6.021505376344086</v>
      </c>
      <c r="T72" s="48">
        <v>640</v>
      </c>
      <c r="U72" s="49">
        <f t="shared" si="29"/>
        <v>6.881720430107527</v>
      </c>
      <c r="V72" s="51">
        <f t="shared" si="30"/>
        <v>2400</v>
      </c>
      <c r="W72" s="50">
        <f t="shared" si="31"/>
        <v>14400</v>
      </c>
    </row>
    <row r="73" spans="1:23">
      <c r="A73" s="17" t="s">
        <v>27</v>
      </c>
      <c r="B73" s="18">
        <v>82</v>
      </c>
      <c r="C73" s="16" t="s">
        <v>70</v>
      </c>
      <c r="D73" s="54"/>
      <c r="E73" s="55"/>
      <c r="F73" s="43">
        <v>60</v>
      </c>
      <c r="G73" s="44">
        <v>6</v>
      </c>
      <c r="H73" s="45">
        <v>80</v>
      </c>
      <c r="I73" s="18">
        <v>82</v>
      </c>
      <c r="J73" s="52"/>
      <c r="K73" s="47">
        <f t="shared" si="24"/>
        <v>0</v>
      </c>
      <c r="L73" s="52"/>
      <c r="M73" s="47">
        <f t="shared" si="25"/>
        <v>0</v>
      </c>
      <c r="N73" s="53">
        <v>480</v>
      </c>
      <c r="O73" s="98">
        <f t="shared" si="26"/>
        <v>8</v>
      </c>
      <c r="P73" s="120">
        <v>80</v>
      </c>
      <c r="Q73" s="98">
        <f t="shared" si="27"/>
        <v>1.3333333333333333</v>
      </c>
      <c r="R73" s="48">
        <v>480</v>
      </c>
      <c r="S73" s="49">
        <f t="shared" si="28"/>
        <v>8</v>
      </c>
      <c r="T73" s="48">
        <v>240</v>
      </c>
      <c r="U73" s="49">
        <f t="shared" si="29"/>
        <v>4</v>
      </c>
      <c r="V73" s="51">
        <f t="shared" si="30"/>
        <v>1280</v>
      </c>
      <c r="W73" s="50">
        <f t="shared" si="31"/>
        <v>7680</v>
      </c>
    </row>
    <row r="74" spans="1:23">
      <c r="A74" s="17" t="s">
        <v>28</v>
      </c>
      <c r="B74" s="18">
        <v>34</v>
      </c>
      <c r="C74" s="16" t="s">
        <v>71</v>
      </c>
      <c r="D74" s="54"/>
      <c r="E74" s="55"/>
      <c r="F74" s="43">
        <v>59</v>
      </c>
      <c r="G74" s="44">
        <v>6</v>
      </c>
      <c r="H74" s="45">
        <v>80</v>
      </c>
      <c r="I74" s="18">
        <v>34</v>
      </c>
      <c r="J74" s="52"/>
      <c r="K74" s="47">
        <f t="shared" si="24"/>
        <v>0</v>
      </c>
      <c r="L74" s="52"/>
      <c r="M74" s="47">
        <f t="shared" si="25"/>
        <v>0</v>
      </c>
      <c r="N74" s="53">
        <v>480</v>
      </c>
      <c r="O74" s="98">
        <f t="shared" si="26"/>
        <v>8.1355932203389827</v>
      </c>
      <c r="P74" s="120">
        <v>80</v>
      </c>
      <c r="Q74" s="98">
        <f t="shared" si="27"/>
        <v>1.3559322033898304</v>
      </c>
      <c r="R74" s="48">
        <v>480</v>
      </c>
      <c r="S74" s="49">
        <f t="shared" si="28"/>
        <v>8.1355932203389827</v>
      </c>
      <c r="T74" s="48">
        <v>160</v>
      </c>
      <c r="U74" s="49">
        <f t="shared" si="29"/>
        <v>2.7118644067796609</v>
      </c>
      <c r="V74" s="51">
        <f t="shared" si="30"/>
        <v>1200</v>
      </c>
      <c r="W74" s="50">
        <f t="shared" si="31"/>
        <v>7200</v>
      </c>
    </row>
    <row r="75" spans="1:23">
      <c r="A75" s="14" t="s">
        <v>29</v>
      </c>
      <c r="B75" s="15">
        <v>11</v>
      </c>
      <c r="C75" s="16" t="s">
        <v>72</v>
      </c>
      <c r="D75" s="41"/>
      <c r="E75" s="42"/>
      <c r="F75" s="43">
        <v>60</v>
      </c>
      <c r="G75" s="44">
        <v>6</v>
      </c>
      <c r="H75" s="45">
        <v>80</v>
      </c>
      <c r="I75" s="15">
        <v>11</v>
      </c>
      <c r="J75" s="52"/>
      <c r="K75" s="47">
        <f t="shared" si="24"/>
        <v>0</v>
      </c>
      <c r="L75" s="52"/>
      <c r="M75" s="47">
        <f t="shared" si="25"/>
        <v>0</v>
      </c>
      <c r="N75" s="53">
        <v>560</v>
      </c>
      <c r="O75" s="98">
        <v>8</v>
      </c>
      <c r="P75" s="120">
        <v>240</v>
      </c>
      <c r="Q75" s="98">
        <f t="shared" si="27"/>
        <v>4</v>
      </c>
      <c r="R75" s="48">
        <v>400</v>
      </c>
      <c r="S75" s="49">
        <f t="shared" si="28"/>
        <v>6.666666666666667</v>
      </c>
      <c r="T75" s="48">
        <v>400</v>
      </c>
      <c r="U75" s="49">
        <f t="shared" si="29"/>
        <v>6.666666666666667</v>
      </c>
      <c r="V75" s="51">
        <f t="shared" si="30"/>
        <v>1600</v>
      </c>
      <c r="W75" s="50">
        <f t="shared" si="31"/>
        <v>9600</v>
      </c>
    </row>
    <row r="76" spans="1:23" ht="15" thickBot="1">
      <c r="A76" s="19" t="s">
        <v>30</v>
      </c>
      <c r="B76" s="20">
        <v>16</v>
      </c>
      <c r="C76" s="16" t="s">
        <v>73</v>
      </c>
      <c r="D76" s="56"/>
      <c r="E76" s="57"/>
      <c r="F76" s="58">
        <v>78</v>
      </c>
      <c r="G76" s="44">
        <v>6</v>
      </c>
      <c r="H76" s="45">
        <v>80</v>
      </c>
      <c r="I76" s="20">
        <v>16</v>
      </c>
      <c r="J76" s="59"/>
      <c r="K76" s="60">
        <f t="shared" si="24"/>
        <v>0</v>
      </c>
      <c r="L76" s="59"/>
      <c r="M76" s="61">
        <f t="shared" si="25"/>
        <v>0</v>
      </c>
      <c r="N76" s="62">
        <v>480</v>
      </c>
      <c r="O76" s="102">
        <f>N76/$F76</f>
        <v>6.1538461538461542</v>
      </c>
      <c r="P76" s="121">
        <v>240</v>
      </c>
      <c r="Q76" s="102">
        <f t="shared" si="27"/>
        <v>3.0769230769230771</v>
      </c>
      <c r="R76" s="122">
        <v>400</v>
      </c>
      <c r="S76" s="63">
        <f t="shared" si="28"/>
        <v>5.1282051282051286</v>
      </c>
      <c r="T76" s="122">
        <v>240</v>
      </c>
      <c r="U76" s="63">
        <f t="shared" si="29"/>
        <v>3.0769230769230771</v>
      </c>
      <c r="V76" s="64">
        <f t="shared" si="30"/>
        <v>1360</v>
      </c>
      <c r="W76" s="65">
        <f t="shared" si="31"/>
        <v>8160</v>
      </c>
    </row>
    <row r="77" spans="1:23" ht="15" thickBot="1">
      <c r="A77" s="21"/>
      <c r="B77" s="185" t="s">
        <v>31</v>
      </c>
      <c r="C77" s="186"/>
      <c r="D77" s="66"/>
      <c r="E77" s="67"/>
      <c r="F77" s="68">
        <f>SUM(F64:F76)</f>
        <v>879</v>
      </c>
      <c r="G77" s="69"/>
      <c r="H77" s="70"/>
      <c r="I77" s="22"/>
      <c r="J77" s="25">
        <f>SUM(J65:J76)</f>
        <v>0</v>
      </c>
      <c r="K77" s="71">
        <f t="shared" si="24"/>
        <v>0</v>
      </c>
      <c r="L77" s="25">
        <f>SUM(L65:L76)</f>
        <v>0</v>
      </c>
      <c r="M77" s="71">
        <f t="shared" si="25"/>
        <v>0</v>
      </c>
      <c r="N77" s="104">
        <f>SUM(N65:N76)</f>
        <v>7360</v>
      </c>
      <c r="O77" s="72">
        <f>N77/F77</f>
        <v>8.3731513083048927</v>
      </c>
      <c r="P77" s="23">
        <f>SUM(P65:P76)</f>
        <v>2160</v>
      </c>
      <c r="Q77" s="72"/>
      <c r="R77" s="123">
        <f>SUM(R65:R76)</f>
        <v>6320</v>
      </c>
      <c r="S77" s="72">
        <f t="shared" si="28"/>
        <v>7.1899886234357222</v>
      </c>
      <c r="T77" s="123">
        <f>SUM(T65:T76)</f>
        <v>3520</v>
      </c>
      <c r="U77" s="72">
        <f t="shared" si="29"/>
        <v>4.004550625711035</v>
      </c>
      <c r="V77" s="26">
        <f>SUM(V65:V76)</f>
        <v>19360</v>
      </c>
      <c r="W77" s="26">
        <f>SUM(W65:W76)</f>
        <v>116160</v>
      </c>
    </row>
    <row r="78" spans="1:23">
      <c r="A78" s="27" t="s">
        <v>32</v>
      </c>
      <c r="B78" s="28">
        <v>74</v>
      </c>
      <c r="C78" s="29" t="s">
        <v>74</v>
      </c>
      <c r="D78" s="73"/>
      <c r="E78" s="74"/>
      <c r="F78" s="75">
        <v>65</v>
      </c>
      <c r="G78" s="44">
        <v>6</v>
      </c>
      <c r="H78" s="45">
        <v>80</v>
      </c>
      <c r="I78" s="28">
        <v>74</v>
      </c>
      <c r="J78" s="76"/>
      <c r="K78" s="77">
        <f t="shared" si="24"/>
        <v>0</v>
      </c>
      <c r="L78" s="76"/>
      <c r="M78" s="77">
        <f t="shared" si="25"/>
        <v>0</v>
      </c>
      <c r="N78" s="124">
        <v>480</v>
      </c>
      <c r="O78" s="106">
        <f t="shared" ref="O78:O87" si="32">N78/$F78</f>
        <v>7.384615384615385</v>
      </c>
      <c r="P78" s="124">
        <v>160</v>
      </c>
      <c r="Q78" s="106">
        <f t="shared" ref="Q78:Q87" si="33">P78/F78</f>
        <v>2.4615384615384617</v>
      </c>
      <c r="R78" s="124">
        <v>480</v>
      </c>
      <c r="S78" s="106">
        <f t="shared" si="28"/>
        <v>7.384615384615385</v>
      </c>
      <c r="T78" s="124">
        <v>160</v>
      </c>
      <c r="U78" s="106">
        <f t="shared" si="29"/>
        <v>2.4615384615384617</v>
      </c>
      <c r="V78" s="125">
        <f t="shared" ref="V78:V87" si="34">+J78+L78+N78+P78+R78+T78</f>
        <v>1280</v>
      </c>
      <c r="W78" s="124">
        <f t="shared" ref="W78:W87" si="35">+V78*G78</f>
        <v>7680</v>
      </c>
    </row>
    <row r="79" spans="1:23">
      <c r="A79" s="14" t="s">
        <v>33</v>
      </c>
      <c r="B79" s="15">
        <v>59</v>
      </c>
      <c r="C79" s="16" t="s">
        <v>75</v>
      </c>
      <c r="D79" s="41"/>
      <c r="E79" s="42"/>
      <c r="F79" s="43">
        <v>57</v>
      </c>
      <c r="G79" s="44">
        <v>6</v>
      </c>
      <c r="H79" s="45">
        <v>80</v>
      </c>
      <c r="I79" s="15">
        <v>59</v>
      </c>
      <c r="J79" s="81"/>
      <c r="K79" s="77">
        <f t="shared" si="24"/>
        <v>0</v>
      </c>
      <c r="L79" s="81"/>
      <c r="M79" s="77">
        <f t="shared" si="25"/>
        <v>0</v>
      </c>
      <c r="N79" s="50">
        <v>480</v>
      </c>
      <c r="O79" s="98">
        <f t="shared" si="32"/>
        <v>8.4210526315789469</v>
      </c>
      <c r="P79" s="50">
        <v>80</v>
      </c>
      <c r="Q79" s="98">
        <f t="shared" si="33"/>
        <v>1.4035087719298245</v>
      </c>
      <c r="R79" s="50">
        <v>480</v>
      </c>
      <c r="S79" s="98">
        <f t="shared" si="28"/>
        <v>8.4210526315789469</v>
      </c>
      <c r="T79" s="50">
        <v>160</v>
      </c>
      <c r="U79" s="98">
        <f t="shared" si="29"/>
        <v>2.807017543859649</v>
      </c>
      <c r="V79" s="65">
        <f t="shared" si="34"/>
        <v>1200</v>
      </c>
      <c r="W79" s="50">
        <f t="shared" si="35"/>
        <v>7200</v>
      </c>
    </row>
    <row r="80" spans="1:23">
      <c r="A80" s="157" t="s">
        <v>34</v>
      </c>
      <c r="B80" s="158">
        <v>67</v>
      </c>
      <c r="C80" s="159" t="s">
        <v>76</v>
      </c>
      <c r="D80" s="160"/>
      <c r="E80" s="161"/>
      <c r="F80" s="162">
        <v>57</v>
      </c>
      <c r="G80" s="163">
        <v>6</v>
      </c>
      <c r="H80" s="164">
        <v>80</v>
      </c>
      <c r="I80" s="158">
        <v>67</v>
      </c>
      <c r="J80" s="81"/>
      <c r="K80" s="77">
        <f t="shared" si="24"/>
        <v>0</v>
      </c>
      <c r="L80" s="81"/>
      <c r="M80" s="77">
        <f t="shared" si="25"/>
        <v>0</v>
      </c>
      <c r="N80" s="170">
        <v>480</v>
      </c>
      <c r="O80" s="167">
        <f t="shared" si="32"/>
        <v>8.4210526315789469</v>
      </c>
      <c r="P80" s="170">
        <v>160</v>
      </c>
      <c r="Q80" s="167">
        <f t="shared" si="33"/>
        <v>2.807017543859649</v>
      </c>
      <c r="R80" s="170">
        <v>480</v>
      </c>
      <c r="S80" s="167">
        <f t="shared" si="28"/>
        <v>8.4210526315789469</v>
      </c>
      <c r="T80" s="170">
        <v>160</v>
      </c>
      <c r="U80" s="167">
        <f t="shared" si="29"/>
        <v>2.807017543859649</v>
      </c>
      <c r="V80" s="171">
        <f t="shared" si="34"/>
        <v>1280</v>
      </c>
      <c r="W80" s="170">
        <f t="shared" si="35"/>
        <v>7680</v>
      </c>
    </row>
    <row r="81" spans="1:23">
      <c r="A81" s="14" t="s">
        <v>35</v>
      </c>
      <c r="B81" s="15">
        <v>14</v>
      </c>
      <c r="C81" s="16" t="s">
        <v>77</v>
      </c>
      <c r="D81" s="41"/>
      <c r="E81" s="42"/>
      <c r="F81" s="43">
        <v>66</v>
      </c>
      <c r="G81" s="44">
        <v>6</v>
      </c>
      <c r="H81" s="45">
        <v>80</v>
      </c>
      <c r="I81" s="15">
        <v>14</v>
      </c>
      <c r="J81" s="81"/>
      <c r="K81" s="77">
        <f t="shared" si="24"/>
        <v>0</v>
      </c>
      <c r="L81" s="81"/>
      <c r="M81" s="77">
        <f t="shared" si="25"/>
        <v>0</v>
      </c>
      <c r="N81" s="50">
        <v>480</v>
      </c>
      <c r="O81" s="98">
        <f t="shared" si="32"/>
        <v>7.2727272727272725</v>
      </c>
      <c r="P81" s="50">
        <v>160</v>
      </c>
      <c r="Q81" s="98">
        <f t="shared" si="33"/>
        <v>2.4242424242424243</v>
      </c>
      <c r="R81" s="50">
        <v>480</v>
      </c>
      <c r="S81" s="98">
        <f t="shared" si="28"/>
        <v>7.2727272727272725</v>
      </c>
      <c r="T81" s="50">
        <v>240</v>
      </c>
      <c r="U81" s="98">
        <f t="shared" si="29"/>
        <v>3.6363636363636362</v>
      </c>
      <c r="V81" s="65">
        <f t="shared" si="34"/>
        <v>1360</v>
      </c>
      <c r="W81" s="50">
        <f t="shared" si="35"/>
        <v>8160</v>
      </c>
    </row>
    <row r="82" spans="1:23">
      <c r="A82" s="14" t="s">
        <v>36</v>
      </c>
      <c r="B82" s="15">
        <v>29</v>
      </c>
      <c r="C82" s="29" t="s">
        <v>78</v>
      </c>
      <c r="D82" s="41"/>
      <c r="E82" s="82"/>
      <c r="F82" s="83">
        <v>72</v>
      </c>
      <c r="G82" s="44">
        <v>6</v>
      </c>
      <c r="H82" s="45">
        <v>80</v>
      </c>
      <c r="I82" s="15">
        <v>29</v>
      </c>
      <c r="J82" s="81"/>
      <c r="K82" s="77">
        <f t="shared" si="24"/>
        <v>0</v>
      </c>
      <c r="L82" s="81"/>
      <c r="M82" s="77">
        <f t="shared" si="25"/>
        <v>0</v>
      </c>
      <c r="N82" s="50">
        <v>720</v>
      </c>
      <c r="O82" s="98">
        <f t="shared" si="32"/>
        <v>10</v>
      </c>
      <c r="P82" s="50">
        <v>240</v>
      </c>
      <c r="Q82" s="98">
        <f t="shared" si="33"/>
        <v>3.3333333333333335</v>
      </c>
      <c r="R82" s="50">
        <v>720</v>
      </c>
      <c r="S82" s="98">
        <f t="shared" si="28"/>
        <v>10</v>
      </c>
      <c r="T82" s="50">
        <v>320</v>
      </c>
      <c r="U82" s="98">
        <f t="shared" si="29"/>
        <v>4.4444444444444446</v>
      </c>
      <c r="V82" s="65">
        <f t="shared" si="34"/>
        <v>2000</v>
      </c>
      <c r="W82" s="50">
        <f t="shared" si="35"/>
        <v>12000</v>
      </c>
    </row>
    <row r="83" spans="1:23">
      <c r="A83" s="14" t="s">
        <v>37</v>
      </c>
      <c r="B83" s="15">
        <v>39</v>
      </c>
      <c r="C83" s="16" t="s">
        <v>79</v>
      </c>
      <c r="D83" s="41"/>
      <c r="E83" s="42"/>
      <c r="F83" s="43">
        <v>77</v>
      </c>
      <c r="G83" s="44">
        <v>6</v>
      </c>
      <c r="H83" s="45">
        <v>80</v>
      </c>
      <c r="I83" s="15">
        <v>39</v>
      </c>
      <c r="J83" s="81"/>
      <c r="K83" s="77">
        <f t="shared" si="24"/>
        <v>0</v>
      </c>
      <c r="L83" s="81"/>
      <c r="M83" s="77">
        <f t="shared" si="25"/>
        <v>0</v>
      </c>
      <c r="N83" s="50">
        <v>720</v>
      </c>
      <c r="O83" s="98">
        <f t="shared" si="32"/>
        <v>9.3506493506493502</v>
      </c>
      <c r="P83" s="50">
        <v>160</v>
      </c>
      <c r="Q83" s="98">
        <f t="shared" si="33"/>
        <v>2.0779220779220777</v>
      </c>
      <c r="R83" s="50">
        <v>720</v>
      </c>
      <c r="S83" s="98">
        <f t="shared" si="28"/>
        <v>9.3506493506493502</v>
      </c>
      <c r="T83" s="50">
        <v>240</v>
      </c>
      <c r="U83" s="98">
        <f t="shared" si="29"/>
        <v>3.116883116883117</v>
      </c>
      <c r="V83" s="65">
        <f t="shared" si="34"/>
        <v>1840</v>
      </c>
      <c r="W83" s="50">
        <f t="shared" si="35"/>
        <v>11040</v>
      </c>
    </row>
    <row r="84" spans="1:23">
      <c r="A84" s="17" t="s">
        <v>38</v>
      </c>
      <c r="B84" s="18">
        <v>66</v>
      </c>
      <c r="C84" s="155" t="s">
        <v>80</v>
      </c>
      <c r="D84" s="54"/>
      <c r="E84" s="55"/>
      <c r="F84" s="53">
        <v>55</v>
      </c>
      <c r="G84" s="44">
        <v>6</v>
      </c>
      <c r="H84" s="156">
        <v>80</v>
      </c>
      <c r="I84" s="18">
        <v>66</v>
      </c>
      <c r="J84" s="81"/>
      <c r="K84" s="77">
        <f t="shared" si="24"/>
        <v>0</v>
      </c>
      <c r="L84" s="81"/>
      <c r="M84" s="77">
        <f t="shared" si="25"/>
        <v>0</v>
      </c>
      <c r="N84" s="51">
        <v>480</v>
      </c>
      <c r="O84" s="49">
        <f t="shared" si="32"/>
        <v>8.7272727272727266</v>
      </c>
      <c r="P84" s="51">
        <v>160</v>
      </c>
      <c r="Q84" s="49">
        <f t="shared" si="33"/>
        <v>2.9090909090909092</v>
      </c>
      <c r="R84" s="51">
        <v>480</v>
      </c>
      <c r="S84" s="49">
        <f t="shared" si="28"/>
        <v>8.7272727272727266</v>
      </c>
      <c r="T84" s="51">
        <v>240</v>
      </c>
      <c r="U84" s="49">
        <f t="shared" si="29"/>
        <v>4.3636363636363633</v>
      </c>
      <c r="V84" s="64">
        <f t="shared" si="34"/>
        <v>1360</v>
      </c>
      <c r="W84" s="51">
        <f t="shared" si="35"/>
        <v>8160</v>
      </c>
    </row>
    <row r="85" spans="1:23">
      <c r="A85" s="14" t="s">
        <v>39</v>
      </c>
      <c r="B85" s="15">
        <v>55</v>
      </c>
      <c r="C85" s="16" t="s">
        <v>81</v>
      </c>
      <c r="D85" s="41"/>
      <c r="E85" s="42"/>
      <c r="F85" s="43">
        <v>61</v>
      </c>
      <c r="G85" s="44">
        <v>6</v>
      </c>
      <c r="H85" s="45">
        <v>80</v>
      </c>
      <c r="I85" s="15">
        <v>55</v>
      </c>
      <c r="J85" s="81"/>
      <c r="K85" s="77">
        <f t="shared" si="24"/>
        <v>0</v>
      </c>
      <c r="L85" s="81"/>
      <c r="M85" s="77">
        <f t="shared" si="25"/>
        <v>0</v>
      </c>
      <c r="N85" s="50">
        <v>640</v>
      </c>
      <c r="O85" s="98">
        <f t="shared" si="32"/>
        <v>10.491803278688524</v>
      </c>
      <c r="P85" s="50">
        <v>240</v>
      </c>
      <c r="Q85" s="98">
        <f t="shared" si="33"/>
        <v>3.9344262295081966</v>
      </c>
      <c r="R85" s="50">
        <v>400</v>
      </c>
      <c r="S85" s="98">
        <f t="shared" si="28"/>
        <v>6.557377049180328</v>
      </c>
      <c r="T85" s="50">
        <v>560</v>
      </c>
      <c r="U85" s="98">
        <f t="shared" si="29"/>
        <v>9.1803278688524586</v>
      </c>
      <c r="V85" s="65">
        <f t="shared" si="34"/>
        <v>1840</v>
      </c>
      <c r="W85" s="50">
        <f t="shared" si="35"/>
        <v>11040</v>
      </c>
    </row>
    <row r="86" spans="1:23">
      <c r="A86" s="14" t="s">
        <v>40</v>
      </c>
      <c r="B86" s="15">
        <v>44</v>
      </c>
      <c r="C86" s="29" t="s">
        <v>82</v>
      </c>
      <c r="D86" s="41"/>
      <c r="E86" s="42"/>
      <c r="F86" s="43">
        <v>51</v>
      </c>
      <c r="G86" s="44">
        <v>6</v>
      </c>
      <c r="H86" s="45">
        <v>80</v>
      </c>
      <c r="I86" s="15">
        <v>44</v>
      </c>
      <c r="J86" s="81"/>
      <c r="K86" s="77">
        <f t="shared" si="24"/>
        <v>0</v>
      </c>
      <c r="L86" s="81"/>
      <c r="M86" s="77">
        <f t="shared" si="25"/>
        <v>0</v>
      </c>
      <c r="N86" s="50">
        <v>400</v>
      </c>
      <c r="O86" s="98">
        <f t="shared" si="32"/>
        <v>7.8431372549019605</v>
      </c>
      <c r="P86" s="50">
        <v>80</v>
      </c>
      <c r="Q86" s="98">
        <f t="shared" si="33"/>
        <v>1.5686274509803921</v>
      </c>
      <c r="R86" s="50">
        <v>400</v>
      </c>
      <c r="S86" s="98">
        <f t="shared" si="28"/>
        <v>7.8431372549019605</v>
      </c>
      <c r="T86" s="50">
        <v>240</v>
      </c>
      <c r="U86" s="98">
        <f t="shared" si="29"/>
        <v>4.7058823529411766</v>
      </c>
      <c r="V86" s="65">
        <f t="shared" si="34"/>
        <v>1120</v>
      </c>
      <c r="W86" s="50">
        <f t="shared" si="35"/>
        <v>6720</v>
      </c>
    </row>
    <row r="87" spans="1:23" ht="15" thickBot="1">
      <c r="A87" s="30" t="s">
        <v>41</v>
      </c>
      <c r="B87" s="31">
        <v>98</v>
      </c>
      <c r="C87" s="16" t="s">
        <v>83</v>
      </c>
      <c r="D87" s="56"/>
      <c r="E87" s="57"/>
      <c r="F87" s="58">
        <v>37</v>
      </c>
      <c r="G87" s="44">
        <v>6</v>
      </c>
      <c r="H87" s="45">
        <v>80</v>
      </c>
      <c r="I87" s="31">
        <v>98</v>
      </c>
      <c r="J87" s="84"/>
      <c r="K87" s="77">
        <f t="shared" si="24"/>
        <v>0</v>
      </c>
      <c r="L87" s="84"/>
      <c r="M87" s="77">
        <f t="shared" si="25"/>
        <v>0</v>
      </c>
      <c r="N87" s="65">
        <v>560</v>
      </c>
      <c r="O87" s="98">
        <f t="shared" si="32"/>
        <v>15.135135135135135</v>
      </c>
      <c r="P87" s="65">
        <v>240</v>
      </c>
      <c r="Q87" s="98">
        <f t="shared" si="33"/>
        <v>6.4864864864864868</v>
      </c>
      <c r="R87" s="65">
        <v>400</v>
      </c>
      <c r="S87" s="108">
        <f t="shared" si="28"/>
        <v>10.810810810810811</v>
      </c>
      <c r="T87" s="65">
        <v>400</v>
      </c>
      <c r="U87" s="98">
        <f t="shared" si="29"/>
        <v>10.810810810810811</v>
      </c>
      <c r="V87" s="126">
        <f t="shared" si="34"/>
        <v>1600</v>
      </c>
      <c r="W87" s="50">
        <f t="shared" si="35"/>
        <v>9600</v>
      </c>
    </row>
    <row r="88" spans="1:23" ht="15" thickBot="1">
      <c r="A88" s="21"/>
      <c r="B88" s="185" t="s">
        <v>42</v>
      </c>
      <c r="C88" s="186"/>
      <c r="D88" s="66"/>
      <c r="E88" s="67"/>
      <c r="F88" s="86">
        <f>SUM(F78:F87)</f>
        <v>598</v>
      </c>
      <c r="G88" s="87"/>
      <c r="H88" s="70"/>
      <c r="I88" s="109"/>
      <c r="J88" s="88">
        <f>SUM(J78:J87)</f>
        <v>0</v>
      </c>
      <c r="K88" s="71">
        <f t="shared" si="24"/>
        <v>0</v>
      </c>
      <c r="L88" s="88">
        <f>SUM(L78:L87)</f>
        <v>0</v>
      </c>
      <c r="M88" s="71">
        <f t="shared" si="25"/>
        <v>0</v>
      </c>
      <c r="N88" s="127">
        <f>SUM(N78:N87)</f>
        <v>5440</v>
      </c>
      <c r="O88" s="128">
        <f>N88/F88</f>
        <v>9.0969899665551832</v>
      </c>
      <c r="P88" s="127">
        <f>SUM(P78:P87)</f>
        <v>1680</v>
      </c>
      <c r="Q88" s="128"/>
      <c r="R88" s="127">
        <f>SUM(R78:R87)</f>
        <v>5040</v>
      </c>
      <c r="S88" s="128">
        <f t="shared" si="28"/>
        <v>8.4280936454849495</v>
      </c>
      <c r="T88" s="129">
        <f>SUM(T78:T87)</f>
        <v>2720</v>
      </c>
      <c r="U88" s="128">
        <f t="shared" si="29"/>
        <v>4.5484949832775916</v>
      </c>
      <c r="V88" s="130">
        <f>SUM(V78:V87)</f>
        <v>14880</v>
      </c>
      <c r="W88" s="127">
        <f>SUM(W78:W87)</f>
        <v>89280</v>
      </c>
    </row>
    <row r="89" spans="1:23" ht="15" thickBot="1">
      <c r="A89" s="91"/>
      <c r="B89" s="187" t="s">
        <v>43</v>
      </c>
      <c r="C89" s="188"/>
      <c r="D89" s="92"/>
      <c r="E89" s="92"/>
      <c r="F89" s="93">
        <f>SUM(F88,F77)</f>
        <v>1477</v>
      </c>
      <c r="G89" s="94"/>
      <c r="H89" s="95"/>
      <c r="I89" s="111"/>
      <c r="J89" s="35">
        <f>J77+J88</f>
        <v>0</v>
      </c>
      <c r="K89" s="36">
        <f t="shared" si="24"/>
        <v>0</v>
      </c>
      <c r="L89" s="35">
        <f>L77+L88</f>
        <v>0</v>
      </c>
      <c r="M89" s="36">
        <f t="shared" si="25"/>
        <v>0</v>
      </c>
      <c r="N89" s="33">
        <f>N77+N88</f>
        <v>12800</v>
      </c>
      <c r="O89" s="34">
        <f>N89/F89</f>
        <v>8.6662153012863907</v>
      </c>
      <c r="P89" s="33">
        <f>P88+P77</f>
        <v>3840</v>
      </c>
      <c r="Q89" s="34"/>
      <c r="R89" s="33">
        <f>R77+R88</f>
        <v>11360</v>
      </c>
      <c r="S89" s="34"/>
      <c r="T89" s="38">
        <f>T77+T88</f>
        <v>6240</v>
      </c>
      <c r="U89" s="34"/>
      <c r="V89" s="38">
        <f>V77+V88</f>
        <v>34240</v>
      </c>
      <c r="W89" s="38">
        <f>W77+W88</f>
        <v>205440</v>
      </c>
    </row>
    <row r="90" spans="1:23" ht="24" thickBot="1">
      <c r="A90" s="189" t="s">
        <v>44</v>
      </c>
      <c r="B90" s="189"/>
      <c r="C90" s="189"/>
      <c r="D90" s="189"/>
      <c r="E90" s="189"/>
      <c r="F90" s="189"/>
      <c r="G90" s="189"/>
      <c r="H90" s="189"/>
      <c r="I90" s="189"/>
      <c r="J90" s="189"/>
      <c r="K90" s="189"/>
      <c r="L90" s="189"/>
      <c r="M90" s="189"/>
      <c r="N90" s="189"/>
      <c r="O90" s="189"/>
      <c r="P90" s="189"/>
      <c r="Q90" s="189"/>
      <c r="R90" s="189"/>
      <c r="S90" s="189"/>
      <c r="T90" s="189"/>
      <c r="U90" s="189"/>
      <c r="V90" s="189"/>
      <c r="W90" s="189"/>
    </row>
    <row r="91" spans="1:23" ht="23.5">
      <c r="A91" s="153"/>
      <c r="B91" s="153"/>
      <c r="C91" s="153"/>
      <c r="D91" s="152"/>
      <c r="E91" s="152"/>
      <c r="F91" s="153"/>
      <c r="G91" s="153"/>
      <c r="H91" s="153"/>
      <c r="I91" s="153"/>
      <c r="J91" s="153"/>
      <c r="K91" s="153"/>
      <c r="L91" s="153"/>
      <c r="M91" s="153"/>
      <c r="N91" s="153"/>
      <c r="O91" s="153"/>
      <c r="P91" s="153"/>
      <c r="Q91" s="153"/>
      <c r="R91" s="153"/>
      <c r="S91" s="153"/>
      <c r="T91" s="153"/>
      <c r="U91" s="153"/>
      <c r="V91" s="153"/>
      <c r="W91" s="153"/>
    </row>
    <row r="92" spans="1:23" ht="15.75" customHeight="1">
      <c r="A92" s="152"/>
      <c r="B92" s="152"/>
      <c r="C92" s="152"/>
      <c r="D92" s="152"/>
      <c r="E92" s="152"/>
      <c r="F92" s="152"/>
      <c r="G92" s="152"/>
      <c r="H92" s="152"/>
      <c r="I92" s="152"/>
      <c r="J92" s="152"/>
      <c r="K92" s="152"/>
      <c r="L92" s="152"/>
      <c r="M92" s="152"/>
      <c r="N92" s="152"/>
      <c r="O92" s="152"/>
      <c r="P92" s="152"/>
      <c r="Q92" s="152"/>
      <c r="R92" s="152"/>
      <c r="S92" s="152"/>
      <c r="T92" s="152"/>
      <c r="U92" s="152"/>
      <c r="V92" s="152"/>
      <c r="W92" s="152"/>
    </row>
    <row r="93" spans="1:23" ht="15.75" customHeight="1">
      <c r="A93" s="152"/>
      <c r="B93" s="152"/>
      <c r="C93" s="152"/>
      <c r="D93" s="152"/>
      <c r="E93" s="152"/>
      <c r="F93" s="152"/>
      <c r="G93" s="152"/>
      <c r="H93" s="152"/>
      <c r="I93" s="152"/>
      <c r="J93" s="152"/>
      <c r="K93" s="152"/>
      <c r="L93" s="152"/>
      <c r="M93" s="152"/>
      <c r="N93" s="152"/>
      <c r="O93" s="152"/>
      <c r="P93" s="152"/>
      <c r="Q93" s="152"/>
      <c r="R93" s="152"/>
      <c r="S93" s="152"/>
      <c r="T93" s="152"/>
      <c r="U93" s="152"/>
      <c r="V93" s="152"/>
      <c r="W93" s="152"/>
    </row>
    <row r="94" spans="1:23" ht="15.75" customHeight="1">
      <c r="A94" s="152"/>
      <c r="B94" s="152"/>
      <c r="C94" s="152"/>
      <c r="D94" s="152"/>
      <c r="E94" s="152"/>
      <c r="F94" s="152"/>
      <c r="G94" s="152"/>
      <c r="H94" s="152"/>
      <c r="I94" s="152"/>
      <c r="J94" s="152"/>
      <c r="K94" s="152"/>
      <c r="L94" s="152"/>
      <c r="M94" s="152"/>
      <c r="N94" s="152"/>
      <c r="O94" s="152"/>
      <c r="P94" s="152"/>
      <c r="Q94" s="152"/>
      <c r="R94" s="152"/>
      <c r="S94" s="152"/>
      <c r="T94" s="152"/>
      <c r="U94" s="152"/>
      <c r="V94" s="152"/>
      <c r="W94" s="152"/>
    </row>
    <row r="95" spans="1:23" ht="24" thickBot="1">
      <c r="A95" s="154"/>
      <c r="B95" s="154"/>
      <c r="C95" s="154"/>
      <c r="D95" s="152"/>
      <c r="E95" s="152"/>
      <c r="F95" s="154"/>
      <c r="G95" s="154"/>
      <c r="H95" s="154"/>
      <c r="I95" s="154"/>
      <c r="J95" s="154"/>
      <c r="K95" s="154"/>
      <c r="L95" s="154"/>
      <c r="M95" s="154"/>
      <c r="N95" s="154"/>
      <c r="O95" s="154"/>
      <c r="P95" s="154"/>
      <c r="Q95" s="154"/>
      <c r="R95" s="154"/>
      <c r="S95" s="154"/>
      <c r="T95" s="154"/>
      <c r="U95" s="154"/>
      <c r="V95" s="152"/>
      <c r="W95" s="152"/>
    </row>
    <row r="96" spans="1:23" ht="33" customHeight="1" thickBot="1">
      <c r="A96" s="190" t="s">
        <v>0</v>
      </c>
      <c r="B96" s="191"/>
      <c r="C96" s="1" t="s">
        <v>87</v>
      </c>
      <c r="F96" s="2">
        <v>15</v>
      </c>
      <c r="G96" s="192" t="s">
        <v>45</v>
      </c>
      <c r="H96" s="193"/>
      <c r="I96" s="194"/>
      <c r="J96" s="195" t="s">
        <v>1</v>
      </c>
      <c r="K96" s="196"/>
      <c r="L96" s="196"/>
      <c r="M96" s="196"/>
      <c r="N96" s="196"/>
      <c r="O96" s="196"/>
      <c r="P96" s="196"/>
      <c r="Q96" s="196"/>
      <c r="R96" s="196"/>
      <c r="S96" s="196"/>
      <c r="T96" s="196"/>
      <c r="U96" s="197"/>
      <c r="V96" s="198" t="s">
        <v>2</v>
      </c>
      <c r="W96" s="198" t="s">
        <v>3</v>
      </c>
    </row>
    <row r="97" spans="1:23" ht="29.5" thickBot="1">
      <c r="A97" s="3" t="s">
        <v>4</v>
      </c>
      <c r="B97" s="3" t="s">
        <v>5</v>
      </c>
      <c r="C97" s="4" t="s">
        <v>6</v>
      </c>
      <c r="D97" s="5" t="s">
        <v>7</v>
      </c>
      <c r="E97" s="6" t="s">
        <v>8</v>
      </c>
      <c r="F97" s="7" t="s">
        <v>9</v>
      </c>
      <c r="G97" s="8" t="s">
        <v>10</v>
      </c>
      <c r="H97" s="9" t="s">
        <v>11</v>
      </c>
      <c r="I97" s="10" t="s">
        <v>5</v>
      </c>
      <c r="J97" s="11" t="s">
        <v>12</v>
      </c>
      <c r="K97" s="12" t="s">
        <v>13</v>
      </c>
      <c r="L97" s="11" t="s">
        <v>14</v>
      </c>
      <c r="M97" s="12" t="s">
        <v>13</v>
      </c>
      <c r="N97" s="11" t="s">
        <v>15</v>
      </c>
      <c r="O97" s="12" t="s">
        <v>13</v>
      </c>
      <c r="P97" s="11" t="s">
        <v>16</v>
      </c>
      <c r="Q97" s="12" t="s">
        <v>13</v>
      </c>
      <c r="R97" s="11" t="s">
        <v>17</v>
      </c>
      <c r="S97" s="12" t="s">
        <v>13</v>
      </c>
      <c r="T97" s="11" t="s">
        <v>18</v>
      </c>
      <c r="U97" s="12" t="s">
        <v>13</v>
      </c>
      <c r="V97" s="199"/>
      <c r="W97" s="199"/>
    </row>
    <row r="98" spans="1:23">
      <c r="A98" s="14" t="s">
        <v>19</v>
      </c>
      <c r="B98" s="15">
        <v>50</v>
      </c>
      <c r="C98" s="16" t="s">
        <v>62</v>
      </c>
      <c r="D98" s="41"/>
      <c r="E98" s="42"/>
      <c r="F98" s="43">
        <f>53+53</f>
        <v>106</v>
      </c>
      <c r="G98" s="44">
        <v>6</v>
      </c>
      <c r="H98" s="45">
        <v>80</v>
      </c>
      <c r="I98" s="15">
        <v>50</v>
      </c>
      <c r="J98" s="46"/>
      <c r="K98" s="47">
        <f t="shared" ref="K98:K109" si="36">J98/F98</f>
        <v>0</v>
      </c>
      <c r="L98" s="97"/>
      <c r="M98" s="47">
        <f t="shared" ref="M98:M109" si="37">L98/F98</f>
        <v>0</v>
      </c>
      <c r="N98" s="131">
        <v>240</v>
      </c>
      <c r="O98" s="98">
        <f t="shared" ref="O98:O122" si="38">N98/F98</f>
        <v>2.2641509433962264</v>
      </c>
      <c r="P98" s="50">
        <v>0</v>
      </c>
      <c r="Q98" s="98">
        <f t="shared" ref="Q98:Q122" si="39">P98/F98</f>
        <v>0</v>
      </c>
      <c r="R98" s="131">
        <v>80</v>
      </c>
      <c r="S98" s="98">
        <f t="shared" ref="S98:S121" si="40">R98/F98</f>
        <v>0.75471698113207553</v>
      </c>
      <c r="T98" s="131">
        <v>80</v>
      </c>
      <c r="U98" s="98">
        <f t="shared" ref="U98:U122" si="41">T98/F98</f>
        <v>0.75471698113207553</v>
      </c>
      <c r="V98" s="50">
        <f t="shared" ref="V98:V109" si="42">+J98+L98+N98+P98+R98+T98</f>
        <v>400</v>
      </c>
      <c r="W98" s="50">
        <f t="shared" ref="W98:W109" si="43">+V98*G98</f>
        <v>2400</v>
      </c>
    </row>
    <row r="99" spans="1:23">
      <c r="A99" s="14" t="s">
        <v>20</v>
      </c>
      <c r="B99" s="15">
        <v>25</v>
      </c>
      <c r="C99" s="16" t="s">
        <v>63</v>
      </c>
      <c r="D99" s="41"/>
      <c r="E99" s="42"/>
      <c r="F99" s="43">
        <v>70</v>
      </c>
      <c r="G99" s="44">
        <v>6</v>
      </c>
      <c r="H99" s="45">
        <v>80</v>
      </c>
      <c r="I99" s="15">
        <v>25</v>
      </c>
      <c r="J99" s="46"/>
      <c r="K99" s="47">
        <f t="shared" si="36"/>
        <v>0</v>
      </c>
      <c r="L99" s="97"/>
      <c r="M99" s="47">
        <f t="shared" si="37"/>
        <v>0</v>
      </c>
      <c r="N99" s="131">
        <v>160</v>
      </c>
      <c r="O99" s="98">
        <f t="shared" si="38"/>
        <v>2.2857142857142856</v>
      </c>
      <c r="P99" s="50">
        <v>0</v>
      </c>
      <c r="Q99" s="98">
        <f t="shared" si="39"/>
        <v>0</v>
      </c>
      <c r="R99" s="131">
        <v>80</v>
      </c>
      <c r="S99" s="98">
        <f t="shared" si="40"/>
        <v>1.1428571428571428</v>
      </c>
      <c r="T99" s="131">
        <v>0</v>
      </c>
      <c r="U99" s="98">
        <f t="shared" si="41"/>
        <v>0</v>
      </c>
      <c r="V99" s="50">
        <f t="shared" si="42"/>
        <v>240</v>
      </c>
      <c r="W99" s="50">
        <f t="shared" si="43"/>
        <v>1440</v>
      </c>
    </row>
    <row r="100" spans="1:23">
      <c r="A100" s="14" t="s">
        <v>21</v>
      </c>
      <c r="B100" s="15">
        <v>64</v>
      </c>
      <c r="C100" s="16" t="s">
        <v>64</v>
      </c>
      <c r="D100" s="41"/>
      <c r="E100" s="42"/>
      <c r="F100" s="43">
        <f>61+58</f>
        <v>119</v>
      </c>
      <c r="G100" s="44">
        <v>6</v>
      </c>
      <c r="H100" s="45">
        <v>80</v>
      </c>
      <c r="I100" s="15">
        <v>64</v>
      </c>
      <c r="J100" s="46"/>
      <c r="K100" s="47">
        <f t="shared" si="36"/>
        <v>0</v>
      </c>
      <c r="L100" s="97"/>
      <c r="M100" s="47">
        <f t="shared" si="37"/>
        <v>0</v>
      </c>
      <c r="N100" s="131">
        <v>240</v>
      </c>
      <c r="O100" s="98">
        <f t="shared" si="38"/>
        <v>2.0168067226890756</v>
      </c>
      <c r="P100" s="50">
        <v>80</v>
      </c>
      <c r="Q100" s="98">
        <f t="shared" si="39"/>
        <v>0.67226890756302526</v>
      </c>
      <c r="R100" s="131">
        <v>160</v>
      </c>
      <c r="S100" s="98">
        <f t="shared" si="40"/>
        <v>1.3445378151260505</v>
      </c>
      <c r="T100" s="131">
        <v>160</v>
      </c>
      <c r="U100" s="98">
        <f t="shared" si="41"/>
        <v>1.3445378151260505</v>
      </c>
      <c r="V100" s="50">
        <f t="shared" si="42"/>
        <v>640</v>
      </c>
      <c r="W100" s="50">
        <f t="shared" si="43"/>
        <v>3840</v>
      </c>
    </row>
    <row r="101" spans="1:23">
      <c r="A101" s="14" t="s">
        <v>22</v>
      </c>
      <c r="B101" s="15">
        <v>78</v>
      </c>
      <c r="C101" s="16" t="s">
        <v>65</v>
      </c>
      <c r="D101" s="41"/>
      <c r="E101" s="42"/>
      <c r="F101" s="43">
        <v>69</v>
      </c>
      <c r="G101" s="44">
        <v>6</v>
      </c>
      <c r="H101" s="45">
        <v>80</v>
      </c>
      <c r="I101" s="15">
        <v>78</v>
      </c>
      <c r="J101" s="46"/>
      <c r="K101" s="47">
        <f t="shared" si="36"/>
        <v>0</v>
      </c>
      <c r="L101" s="97"/>
      <c r="M101" s="47">
        <f t="shared" si="37"/>
        <v>0</v>
      </c>
      <c r="N101" s="131">
        <v>240</v>
      </c>
      <c r="O101" s="98">
        <f t="shared" si="38"/>
        <v>3.4782608695652173</v>
      </c>
      <c r="P101" s="50">
        <v>0</v>
      </c>
      <c r="Q101" s="98">
        <f t="shared" si="39"/>
        <v>0</v>
      </c>
      <c r="R101" s="131">
        <v>160</v>
      </c>
      <c r="S101" s="98">
        <f t="shared" si="40"/>
        <v>2.318840579710145</v>
      </c>
      <c r="T101" s="131">
        <v>80</v>
      </c>
      <c r="U101" s="98">
        <f t="shared" si="41"/>
        <v>1.1594202898550725</v>
      </c>
      <c r="V101" s="50">
        <f t="shared" si="42"/>
        <v>480</v>
      </c>
      <c r="W101" s="50">
        <f t="shared" si="43"/>
        <v>2880</v>
      </c>
    </row>
    <row r="102" spans="1:23">
      <c r="A102" s="14" t="s">
        <v>23</v>
      </c>
      <c r="B102" s="15">
        <v>94</v>
      </c>
      <c r="C102" s="16" t="s">
        <v>66</v>
      </c>
      <c r="D102" s="41"/>
      <c r="E102" s="42"/>
      <c r="F102" s="43">
        <v>63</v>
      </c>
      <c r="G102" s="44">
        <v>6</v>
      </c>
      <c r="H102" s="45">
        <v>80</v>
      </c>
      <c r="I102" s="15">
        <v>94</v>
      </c>
      <c r="J102" s="46"/>
      <c r="K102" s="47">
        <f t="shared" si="36"/>
        <v>0</v>
      </c>
      <c r="L102" s="97"/>
      <c r="M102" s="47">
        <f t="shared" si="37"/>
        <v>0</v>
      </c>
      <c r="N102" s="131">
        <v>160</v>
      </c>
      <c r="O102" s="98">
        <f t="shared" si="38"/>
        <v>2.5396825396825395</v>
      </c>
      <c r="P102" s="50">
        <v>0</v>
      </c>
      <c r="Q102" s="98">
        <f t="shared" si="39"/>
        <v>0</v>
      </c>
      <c r="R102" s="131">
        <v>80</v>
      </c>
      <c r="S102" s="98">
        <f t="shared" si="40"/>
        <v>1.2698412698412698</v>
      </c>
      <c r="T102" s="131">
        <v>80</v>
      </c>
      <c r="U102" s="98">
        <f t="shared" si="41"/>
        <v>1.2698412698412698</v>
      </c>
      <c r="V102" s="51">
        <f t="shared" si="42"/>
        <v>320</v>
      </c>
      <c r="W102" s="50">
        <f t="shared" si="43"/>
        <v>1920</v>
      </c>
    </row>
    <row r="103" spans="1:23">
      <c r="A103" s="14" t="s">
        <v>24</v>
      </c>
      <c r="B103" s="15">
        <v>21</v>
      </c>
      <c r="C103" s="16" t="s">
        <v>67</v>
      </c>
      <c r="D103" s="41"/>
      <c r="E103" s="42"/>
      <c r="F103" s="43">
        <v>50</v>
      </c>
      <c r="G103" s="44">
        <v>6</v>
      </c>
      <c r="H103" s="45">
        <v>80</v>
      </c>
      <c r="I103" s="15">
        <v>21</v>
      </c>
      <c r="J103" s="46"/>
      <c r="K103" s="47">
        <f t="shared" si="36"/>
        <v>0</v>
      </c>
      <c r="L103" s="97"/>
      <c r="M103" s="47">
        <f t="shared" si="37"/>
        <v>0</v>
      </c>
      <c r="N103" s="131">
        <v>160</v>
      </c>
      <c r="O103" s="98">
        <f t="shared" si="38"/>
        <v>3.2</v>
      </c>
      <c r="P103" s="50">
        <v>0</v>
      </c>
      <c r="Q103" s="98">
        <f t="shared" si="39"/>
        <v>0</v>
      </c>
      <c r="R103" s="131">
        <v>160</v>
      </c>
      <c r="S103" s="98">
        <f t="shared" si="40"/>
        <v>3.2</v>
      </c>
      <c r="T103" s="131">
        <v>80</v>
      </c>
      <c r="U103" s="98">
        <f t="shared" si="41"/>
        <v>1.6</v>
      </c>
      <c r="V103" s="51">
        <f t="shared" si="42"/>
        <v>400</v>
      </c>
      <c r="W103" s="50">
        <f t="shared" si="43"/>
        <v>2400</v>
      </c>
    </row>
    <row r="104" spans="1:23">
      <c r="A104" s="14" t="s">
        <v>25</v>
      </c>
      <c r="B104" s="15">
        <v>45</v>
      </c>
      <c r="C104" s="16" t="s">
        <v>68</v>
      </c>
      <c r="D104" s="41"/>
      <c r="E104" s="42"/>
      <c r="F104" s="43">
        <v>52</v>
      </c>
      <c r="G104" s="44">
        <v>6</v>
      </c>
      <c r="H104" s="45">
        <v>80</v>
      </c>
      <c r="I104" s="15">
        <v>45</v>
      </c>
      <c r="J104" s="46"/>
      <c r="K104" s="47">
        <f t="shared" si="36"/>
        <v>0</v>
      </c>
      <c r="L104" s="97"/>
      <c r="M104" s="47">
        <f t="shared" si="37"/>
        <v>0</v>
      </c>
      <c r="N104" s="131">
        <v>240</v>
      </c>
      <c r="O104" s="98">
        <f t="shared" si="38"/>
        <v>4.615384615384615</v>
      </c>
      <c r="P104" s="50">
        <v>80</v>
      </c>
      <c r="Q104" s="98">
        <f t="shared" si="39"/>
        <v>1.5384615384615385</v>
      </c>
      <c r="R104" s="131">
        <v>80</v>
      </c>
      <c r="S104" s="98">
        <f t="shared" si="40"/>
        <v>1.5384615384615385</v>
      </c>
      <c r="T104" s="131">
        <v>160</v>
      </c>
      <c r="U104" s="98">
        <f t="shared" si="41"/>
        <v>3.0769230769230771</v>
      </c>
      <c r="V104" s="51">
        <f t="shared" si="42"/>
        <v>560</v>
      </c>
      <c r="W104" s="50">
        <f t="shared" si="43"/>
        <v>3360</v>
      </c>
    </row>
    <row r="105" spans="1:23">
      <c r="A105" s="14" t="s">
        <v>26</v>
      </c>
      <c r="B105" s="15">
        <v>70</v>
      </c>
      <c r="C105" s="16" t="s">
        <v>69</v>
      </c>
      <c r="D105" s="41"/>
      <c r="E105" s="42"/>
      <c r="F105" s="43">
        <f>34+59</f>
        <v>93</v>
      </c>
      <c r="G105" s="44">
        <v>6</v>
      </c>
      <c r="H105" s="45">
        <v>80</v>
      </c>
      <c r="I105" s="15">
        <v>67</v>
      </c>
      <c r="J105" s="52"/>
      <c r="K105" s="47">
        <f t="shared" si="36"/>
        <v>0</v>
      </c>
      <c r="L105" s="97"/>
      <c r="M105" s="47">
        <f t="shared" si="37"/>
        <v>0</v>
      </c>
      <c r="N105" s="132">
        <v>480</v>
      </c>
      <c r="O105" s="98">
        <f t="shared" si="38"/>
        <v>5.161290322580645</v>
      </c>
      <c r="P105" s="133">
        <v>80</v>
      </c>
      <c r="Q105" s="98">
        <f t="shared" si="39"/>
        <v>0.86021505376344087</v>
      </c>
      <c r="R105" s="131">
        <v>160</v>
      </c>
      <c r="S105" s="98">
        <f t="shared" si="40"/>
        <v>1.7204301075268817</v>
      </c>
      <c r="T105" s="131">
        <v>400</v>
      </c>
      <c r="U105" s="98">
        <f t="shared" si="41"/>
        <v>4.301075268817204</v>
      </c>
      <c r="V105" s="51">
        <f t="shared" si="42"/>
        <v>1120</v>
      </c>
      <c r="W105" s="50">
        <f t="shared" si="43"/>
        <v>6720</v>
      </c>
    </row>
    <row r="106" spans="1:23">
      <c r="A106" s="17" t="s">
        <v>27</v>
      </c>
      <c r="B106" s="18">
        <v>82</v>
      </c>
      <c r="C106" s="16" t="s">
        <v>70</v>
      </c>
      <c r="D106" s="54"/>
      <c r="E106" s="55"/>
      <c r="F106" s="43">
        <v>60</v>
      </c>
      <c r="G106" s="44">
        <v>6</v>
      </c>
      <c r="H106" s="45">
        <v>80</v>
      </c>
      <c r="I106" s="18">
        <v>82</v>
      </c>
      <c r="J106" s="52"/>
      <c r="K106" s="47">
        <f t="shared" si="36"/>
        <v>0</v>
      </c>
      <c r="L106" s="97"/>
      <c r="M106" s="47">
        <f t="shared" si="37"/>
        <v>0</v>
      </c>
      <c r="N106" s="132">
        <v>240</v>
      </c>
      <c r="O106" s="98">
        <f t="shared" si="38"/>
        <v>4</v>
      </c>
      <c r="P106" s="133">
        <v>0</v>
      </c>
      <c r="Q106" s="98">
        <f t="shared" si="39"/>
        <v>0</v>
      </c>
      <c r="R106" s="131">
        <v>160</v>
      </c>
      <c r="S106" s="98">
        <f t="shared" si="40"/>
        <v>2.6666666666666665</v>
      </c>
      <c r="T106" s="131">
        <v>80</v>
      </c>
      <c r="U106" s="98">
        <f t="shared" si="41"/>
        <v>1.3333333333333333</v>
      </c>
      <c r="V106" s="51">
        <f t="shared" si="42"/>
        <v>480</v>
      </c>
      <c r="W106" s="50">
        <f t="shared" si="43"/>
        <v>2880</v>
      </c>
    </row>
    <row r="107" spans="1:23">
      <c r="A107" s="17" t="s">
        <v>28</v>
      </c>
      <c r="B107" s="18">
        <v>34</v>
      </c>
      <c r="C107" s="16" t="s">
        <v>71</v>
      </c>
      <c r="D107" s="54"/>
      <c r="E107" s="55"/>
      <c r="F107" s="43">
        <v>59</v>
      </c>
      <c r="G107" s="44">
        <v>6</v>
      </c>
      <c r="H107" s="45">
        <v>80</v>
      </c>
      <c r="I107" s="18">
        <v>34</v>
      </c>
      <c r="J107" s="52"/>
      <c r="K107" s="47">
        <f t="shared" si="36"/>
        <v>0</v>
      </c>
      <c r="L107" s="97"/>
      <c r="M107" s="47">
        <f t="shared" si="37"/>
        <v>0</v>
      </c>
      <c r="N107" s="132">
        <v>160</v>
      </c>
      <c r="O107" s="98">
        <f t="shared" si="38"/>
        <v>2.7118644067796609</v>
      </c>
      <c r="P107" s="133">
        <v>80</v>
      </c>
      <c r="Q107" s="98">
        <f t="shared" si="39"/>
        <v>1.3559322033898304</v>
      </c>
      <c r="R107" s="131">
        <v>80</v>
      </c>
      <c r="S107" s="98">
        <f t="shared" si="40"/>
        <v>1.3559322033898304</v>
      </c>
      <c r="T107" s="131">
        <v>80</v>
      </c>
      <c r="U107" s="98">
        <f t="shared" si="41"/>
        <v>1.3559322033898304</v>
      </c>
      <c r="V107" s="51">
        <f t="shared" si="42"/>
        <v>400</v>
      </c>
      <c r="W107" s="50">
        <f t="shared" si="43"/>
        <v>2400</v>
      </c>
    </row>
    <row r="108" spans="1:23">
      <c r="A108" s="14" t="s">
        <v>29</v>
      </c>
      <c r="B108" s="15">
        <v>11</v>
      </c>
      <c r="C108" s="16" t="s">
        <v>72</v>
      </c>
      <c r="D108" s="41"/>
      <c r="E108" s="42"/>
      <c r="F108" s="43">
        <v>60</v>
      </c>
      <c r="G108" s="44">
        <v>6</v>
      </c>
      <c r="H108" s="45">
        <v>80</v>
      </c>
      <c r="I108" s="15">
        <v>11</v>
      </c>
      <c r="J108" s="52"/>
      <c r="K108" s="47">
        <f t="shared" si="36"/>
        <v>0</v>
      </c>
      <c r="L108" s="97"/>
      <c r="M108" s="47">
        <f t="shared" si="37"/>
        <v>0</v>
      </c>
      <c r="N108" s="132">
        <v>160</v>
      </c>
      <c r="O108" s="98">
        <f t="shared" si="38"/>
        <v>2.6666666666666665</v>
      </c>
      <c r="P108" s="133">
        <v>0</v>
      </c>
      <c r="Q108" s="98">
        <f t="shared" si="39"/>
        <v>0</v>
      </c>
      <c r="R108" s="131">
        <v>80</v>
      </c>
      <c r="S108" s="98">
        <f t="shared" si="40"/>
        <v>1.3333333333333333</v>
      </c>
      <c r="T108" s="131">
        <v>80</v>
      </c>
      <c r="U108" s="98">
        <f t="shared" si="41"/>
        <v>1.3333333333333333</v>
      </c>
      <c r="V108" s="51">
        <f t="shared" si="42"/>
        <v>320</v>
      </c>
      <c r="W108" s="50">
        <f t="shared" si="43"/>
        <v>1920</v>
      </c>
    </row>
    <row r="109" spans="1:23" ht="15" thickBot="1">
      <c r="A109" s="19" t="s">
        <v>30</v>
      </c>
      <c r="B109" s="20">
        <v>16</v>
      </c>
      <c r="C109" s="16" t="s">
        <v>73</v>
      </c>
      <c r="D109" s="56"/>
      <c r="E109" s="57"/>
      <c r="F109" s="58">
        <v>78</v>
      </c>
      <c r="G109" s="44">
        <v>6</v>
      </c>
      <c r="H109" s="45">
        <v>80</v>
      </c>
      <c r="I109" s="20">
        <v>16</v>
      </c>
      <c r="J109" s="59"/>
      <c r="K109" s="61">
        <f t="shared" si="36"/>
        <v>0</v>
      </c>
      <c r="L109" s="101"/>
      <c r="M109" s="61">
        <f t="shared" si="37"/>
        <v>0</v>
      </c>
      <c r="N109" s="134">
        <v>160</v>
      </c>
      <c r="O109" s="102">
        <f t="shared" si="38"/>
        <v>2.0512820512820511</v>
      </c>
      <c r="P109" s="135">
        <v>0</v>
      </c>
      <c r="Q109" s="102">
        <f t="shared" si="39"/>
        <v>0</v>
      </c>
      <c r="R109" s="136">
        <v>80</v>
      </c>
      <c r="S109" s="102">
        <f t="shared" si="40"/>
        <v>1.0256410256410255</v>
      </c>
      <c r="T109" s="136">
        <v>80</v>
      </c>
      <c r="U109" s="102">
        <f t="shared" si="41"/>
        <v>1.0256410256410255</v>
      </c>
      <c r="V109" s="64">
        <f t="shared" si="42"/>
        <v>320</v>
      </c>
      <c r="W109" s="65">
        <f t="shared" si="43"/>
        <v>1920</v>
      </c>
    </row>
    <row r="110" spans="1:23" ht="15" thickBot="1">
      <c r="A110" s="21"/>
      <c r="B110" s="185" t="s">
        <v>31</v>
      </c>
      <c r="C110" s="186"/>
      <c r="D110" s="66"/>
      <c r="E110" s="67"/>
      <c r="F110" s="68">
        <f>SUM(F97:F109)</f>
        <v>879</v>
      </c>
      <c r="G110" s="69"/>
      <c r="H110" s="70">
        <v>0</v>
      </c>
      <c r="I110" s="22"/>
      <c r="J110" s="25">
        <f>SUM(J98:J109)</f>
        <v>0</v>
      </c>
      <c r="K110" s="103"/>
      <c r="L110" s="103">
        <f>SUM(L98:L109)</f>
        <v>0</v>
      </c>
      <c r="M110" s="103"/>
      <c r="N110" s="104">
        <f>SUM(N98:N109)</f>
        <v>2640</v>
      </c>
      <c r="O110" s="72">
        <f t="shared" si="38"/>
        <v>3.0034129692832763</v>
      </c>
      <c r="P110" s="23">
        <f>SUM(P98:P109)</f>
        <v>320</v>
      </c>
      <c r="Q110" s="72">
        <f t="shared" si="39"/>
        <v>0.36405005688282138</v>
      </c>
      <c r="R110" s="23">
        <f>SUM(R98:R109)</f>
        <v>1360</v>
      </c>
      <c r="S110" s="72">
        <f t="shared" si="40"/>
        <v>1.547212741751991</v>
      </c>
      <c r="T110" s="123">
        <f>SUM(T98:T109)</f>
        <v>1360</v>
      </c>
      <c r="U110" s="72">
        <f t="shared" si="41"/>
        <v>1.547212741751991</v>
      </c>
      <c r="V110" s="26">
        <f>SUM(V98:V109)</f>
        <v>5680</v>
      </c>
      <c r="W110" s="26">
        <f>SUM(W98:W109)</f>
        <v>34080</v>
      </c>
    </row>
    <row r="111" spans="1:23">
      <c r="A111" s="27" t="s">
        <v>32</v>
      </c>
      <c r="B111" s="28">
        <v>74</v>
      </c>
      <c r="C111" s="29" t="s">
        <v>74</v>
      </c>
      <c r="D111" s="73"/>
      <c r="E111" s="74"/>
      <c r="F111" s="75">
        <v>65</v>
      </c>
      <c r="G111" s="44">
        <v>6</v>
      </c>
      <c r="H111" s="45">
        <v>80</v>
      </c>
      <c r="I111" s="28">
        <v>74</v>
      </c>
      <c r="J111" s="76"/>
      <c r="K111" s="77">
        <f t="shared" ref="K111:K120" si="44">J111/F111</f>
        <v>0</v>
      </c>
      <c r="L111" s="76"/>
      <c r="M111" s="77">
        <f t="shared" ref="M111:M120" si="45">L111/F111</f>
        <v>0</v>
      </c>
      <c r="N111" s="124">
        <v>160</v>
      </c>
      <c r="O111" s="106">
        <f t="shared" si="38"/>
        <v>2.4615384615384617</v>
      </c>
      <c r="P111" s="124">
        <v>0</v>
      </c>
      <c r="Q111" s="106">
        <f t="shared" si="39"/>
        <v>0</v>
      </c>
      <c r="R111" s="137">
        <v>88</v>
      </c>
      <c r="S111" s="106">
        <f t="shared" si="40"/>
        <v>1.3538461538461539</v>
      </c>
      <c r="T111" s="137">
        <v>80</v>
      </c>
      <c r="U111" s="106">
        <f t="shared" si="41"/>
        <v>1.2307692307692308</v>
      </c>
      <c r="V111" s="80">
        <f t="shared" ref="V111:V120" si="46">+J111+L111+N111+P111+R111+T111</f>
        <v>328</v>
      </c>
      <c r="W111" s="78">
        <f t="shared" ref="W111:W120" si="47">+V111*G111</f>
        <v>1968</v>
      </c>
    </row>
    <row r="112" spans="1:23">
      <c r="A112" s="14" t="s">
        <v>33</v>
      </c>
      <c r="B112" s="15">
        <v>59</v>
      </c>
      <c r="C112" s="16" t="s">
        <v>75</v>
      </c>
      <c r="D112" s="41"/>
      <c r="E112" s="42"/>
      <c r="F112" s="43">
        <v>57</v>
      </c>
      <c r="G112" s="44">
        <v>6</v>
      </c>
      <c r="H112" s="45">
        <v>80</v>
      </c>
      <c r="I112" s="15">
        <v>59</v>
      </c>
      <c r="J112" s="81"/>
      <c r="K112" s="77">
        <f t="shared" si="44"/>
        <v>0</v>
      </c>
      <c r="L112" s="81"/>
      <c r="M112" s="77">
        <f t="shared" si="45"/>
        <v>0</v>
      </c>
      <c r="N112" s="50">
        <v>160</v>
      </c>
      <c r="O112" s="98">
        <f t="shared" si="38"/>
        <v>2.807017543859649</v>
      </c>
      <c r="P112" s="50">
        <v>80</v>
      </c>
      <c r="Q112" s="98">
        <f t="shared" si="39"/>
        <v>1.4035087719298245</v>
      </c>
      <c r="R112" s="131">
        <v>160</v>
      </c>
      <c r="S112" s="98">
        <f t="shared" si="40"/>
        <v>2.807017543859649</v>
      </c>
      <c r="T112" s="131">
        <v>80</v>
      </c>
      <c r="U112" s="98">
        <f t="shared" si="41"/>
        <v>1.4035087719298245</v>
      </c>
      <c r="V112" s="64">
        <f t="shared" si="46"/>
        <v>480</v>
      </c>
      <c r="W112" s="51">
        <f t="shared" si="47"/>
        <v>2880</v>
      </c>
    </row>
    <row r="113" spans="1:23">
      <c r="A113" s="157" t="s">
        <v>34</v>
      </c>
      <c r="B113" s="158">
        <v>67</v>
      </c>
      <c r="C113" s="159" t="s">
        <v>76</v>
      </c>
      <c r="D113" s="160"/>
      <c r="E113" s="161"/>
      <c r="F113" s="162">
        <v>57</v>
      </c>
      <c r="G113" s="163">
        <v>6</v>
      </c>
      <c r="H113" s="164">
        <v>80</v>
      </c>
      <c r="I113" s="158">
        <v>67</v>
      </c>
      <c r="J113" s="81"/>
      <c r="K113" s="77">
        <f t="shared" si="44"/>
        <v>0</v>
      </c>
      <c r="L113" s="81"/>
      <c r="M113" s="77">
        <f t="shared" si="45"/>
        <v>0</v>
      </c>
      <c r="N113" s="170">
        <v>160</v>
      </c>
      <c r="O113" s="167">
        <f t="shared" si="38"/>
        <v>2.807017543859649</v>
      </c>
      <c r="P113" s="170">
        <v>0</v>
      </c>
      <c r="Q113" s="167">
        <f t="shared" si="39"/>
        <v>0</v>
      </c>
      <c r="R113" s="172">
        <v>80</v>
      </c>
      <c r="S113" s="167">
        <f t="shared" si="40"/>
        <v>1.4035087719298245</v>
      </c>
      <c r="T113" s="172">
        <v>80</v>
      </c>
      <c r="U113" s="167">
        <f t="shared" si="41"/>
        <v>1.4035087719298245</v>
      </c>
      <c r="V113" s="168">
        <f t="shared" si="46"/>
        <v>320</v>
      </c>
      <c r="W113" s="166">
        <f t="shared" si="47"/>
        <v>1920</v>
      </c>
    </row>
    <row r="114" spans="1:23">
      <c r="A114" s="14" t="s">
        <v>35</v>
      </c>
      <c r="B114" s="15">
        <v>14</v>
      </c>
      <c r="C114" s="16" t="s">
        <v>77</v>
      </c>
      <c r="D114" s="41"/>
      <c r="E114" s="42"/>
      <c r="F114" s="43">
        <v>66</v>
      </c>
      <c r="G114" s="44">
        <v>6</v>
      </c>
      <c r="H114" s="45">
        <v>80</v>
      </c>
      <c r="I114" s="15">
        <v>14</v>
      </c>
      <c r="J114" s="81"/>
      <c r="K114" s="77">
        <f t="shared" si="44"/>
        <v>0</v>
      </c>
      <c r="L114" s="81"/>
      <c r="M114" s="77">
        <f t="shared" si="45"/>
        <v>0</v>
      </c>
      <c r="N114" s="50">
        <v>160</v>
      </c>
      <c r="O114" s="98">
        <f t="shared" si="38"/>
        <v>2.4242424242424243</v>
      </c>
      <c r="P114" s="50">
        <v>0</v>
      </c>
      <c r="Q114" s="98">
        <f t="shared" si="39"/>
        <v>0</v>
      </c>
      <c r="R114" s="131">
        <v>80</v>
      </c>
      <c r="S114" s="98">
        <f t="shared" si="40"/>
        <v>1.2121212121212122</v>
      </c>
      <c r="T114" s="131">
        <v>160</v>
      </c>
      <c r="U114" s="98">
        <f t="shared" si="41"/>
        <v>2.4242424242424243</v>
      </c>
      <c r="V114" s="64">
        <f t="shared" si="46"/>
        <v>400</v>
      </c>
      <c r="W114" s="51">
        <f t="shared" si="47"/>
        <v>2400</v>
      </c>
    </row>
    <row r="115" spans="1:23">
      <c r="A115" s="14" t="s">
        <v>36</v>
      </c>
      <c r="B115" s="15">
        <v>29</v>
      </c>
      <c r="C115" s="29" t="s">
        <v>78</v>
      </c>
      <c r="D115" s="41"/>
      <c r="E115" s="82"/>
      <c r="F115" s="83">
        <v>72</v>
      </c>
      <c r="G115" s="44">
        <v>6</v>
      </c>
      <c r="H115" s="45">
        <v>80</v>
      </c>
      <c r="I115" s="15">
        <v>29</v>
      </c>
      <c r="J115" s="81"/>
      <c r="K115" s="77">
        <f t="shared" si="44"/>
        <v>0</v>
      </c>
      <c r="L115" s="81"/>
      <c r="M115" s="77">
        <f t="shared" si="45"/>
        <v>0</v>
      </c>
      <c r="N115" s="50">
        <v>160</v>
      </c>
      <c r="O115" s="98">
        <f t="shared" si="38"/>
        <v>2.2222222222222223</v>
      </c>
      <c r="P115" s="50">
        <v>80</v>
      </c>
      <c r="Q115" s="98">
        <f t="shared" si="39"/>
        <v>1.1111111111111112</v>
      </c>
      <c r="R115" s="131">
        <v>80</v>
      </c>
      <c r="S115" s="98">
        <f t="shared" si="40"/>
        <v>1.1111111111111112</v>
      </c>
      <c r="T115" s="131">
        <v>160</v>
      </c>
      <c r="U115" s="98">
        <f t="shared" si="41"/>
        <v>2.2222222222222223</v>
      </c>
      <c r="V115" s="64">
        <f t="shared" si="46"/>
        <v>480</v>
      </c>
      <c r="W115" s="51">
        <f t="shared" si="47"/>
        <v>2880</v>
      </c>
    </row>
    <row r="116" spans="1:23">
      <c r="A116" s="14" t="s">
        <v>37</v>
      </c>
      <c r="B116" s="15">
        <v>39</v>
      </c>
      <c r="C116" s="16" t="s">
        <v>79</v>
      </c>
      <c r="D116" s="41"/>
      <c r="E116" s="42"/>
      <c r="F116" s="43">
        <v>77</v>
      </c>
      <c r="G116" s="44">
        <v>6</v>
      </c>
      <c r="H116" s="45">
        <v>80</v>
      </c>
      <c r="I116" s="15">
        <v>39</v>
      </c>
      <c r="J116" s="81"/>
      <c r="K116" s="77">
        <f t="shared" si="44"/>
        <v>0</v>
      </c>
      <c r="L116" s="81"/>
      <c r="M116" s="77">
        <f t="shared" si="45"/>
        <v>0</v>
      </c>
      <c r="N116" s="50">
        <v>160</v>
      </c>
      <c r="O116" s="98">
        <f t="shared" si="38"/>
        <v>2.0779220779220777</v>
      </c>
      <c r="P116" s="50">
        <v>80</v>
      </c>
      <c r="Q116" s="98">
        <f t="shared" si="39"/>
        <v>1.0389610389610389</v>
      </c>
      <c r="R116" s="131">
        <v>160</v>
      </c>
      <c r="S116" s="98">
        <f t="shared" si="40"/>
        <v>2.0779220779220777</v>
      </c>
      <c r="T116" s="131">
        <v>80</v>
      </c>
      <c r="U116" s="98">
        <f t="shared" si="41"/>
        <v>1.0389610389610389</v>
      </c>
      <c r="V116" s="64">
        <f t="shared" si="46"/>
        <v>480</v>
      </c>
      <c r="W116" s="51">
        <f t="shared" si="47"/>
        <v>2880</v>
      </c>
    </row>
    <row r="117" spans="1:23">
      <c r="A117" s="17" t="s">
        <v>38</v>
      </c>
      <c r="B117" s="18">
        <v>66</v>
      </c>
      <c r="C117" s="155" t="s">
        <v>80</v>
      </c>
      <c r="D117" s="54"/>
      <c r="E117" s="55"/>
      <c r="F117" s="53">
        <v>55</v>
      </c>
      <c r="G117" s="44">
        <v>6</v>
      </c>
      <c r="H117" s="156">
        <v>80</v>
      </c>
      <c r="I117" s="18">
        <v>66</v>
      </c>
      <c r="J117" s="81"/>
      <c r="K117" s="77">
        <f t="shared" si="44"/>
        <v>0</v>
      </c>
      <c r="L117" s="81"/>
      <c r="M117" s="77">
        <f t="shared" si="45"/>
        <v>0</v>
      </c>
      <c r="N117" s="51">
        <v>240</v>
      </c>
      <c r="O117" s="49">
        <f t="shared" si="38"/>
        <v>4.3636363636363633</v>
      </c>
      <c r="P117" s="51">
        <v>0</v>
      </c>
      <c r="Q117" s="49">
        <f t="shared" si="39"/>
        <v>0</v>
      </c>
      <c r="R117" s="48">
        <v>160</v>
      </c>
      <c r="S117" s="49">
        <f t="shared" si="40"/>
        <v>2.9090909090909092</v>
      </c>
      <c r="T117" s="48">
        <v>160</v>
      </c>
      <c r="U117" s="49">
        <f t="shared" si="41"/>
        <v>2.9090909090909092</v>
      </c>
      <c r="V117" s="64">
        <f t="shared" si="46"/>
        <v>560</v>
      </c>
      <c r="W117" s="51">
        <f t="shared" si="47"/>
        <v>3360</v>
      </c>
    </row>
    <row r="118" spans="1:23">
      <c r="A118" s="14" t="s">
        <v>39</v>
      </c>
      <c r="B118" s="15">
        <v>55</v>
      </c>
      <c r="C118" s="16" t="s">
        <v>81</v>
      </c>
      <c r="D118" s="41"/>
      <c r="E118" s="42"/>
      <c r="F118" s="43">
        <v>61</v>
      </c>
      <c r="G118" s="44">
        <v>6</v>
      </c>
      <c r="H118" s="45">
        <v>80</v>
      </c>
      <c r="I118" s="15">
        <v>55</v>
      </c>
      <c r="J118" s="81"/>
      <c r="K118" s="77">
        <f t="shared" si="44"/>
        <v>0</v>
      </c>
      <c r="L118" s="81"/>
      <c r="M118" s="77">
        <f t="shared" si="45"/>
        <v>0</v>
      </c>
      <c r="N118" s="50">
        <v>160</v>
      </c>
      <c r="O118" s="98">
        <f t="shared" si="38"/>
        <v>2.622950819672131</v>
      </c>
      <c r="P118" s="50">
        <v>0</v>
      </c>
      <c r="Q118" s="98">
        <f t="shared" si="39"/>
        <v>0</v>
      </c>
      <c r="R118" s="131">
        <v>80</v>
      </c>
      <c r="S118" s="98">
        <f t="shared" si="40"/>
        <v>1.3114754098360655</v>
      </c>
      <c r="T118" s="131">
        <v>160</v>
      </c>
      <c r="U118" s="98">
        <f t="shared" si="41"/>
        <v>2.622950819672131</v>
      </c>
      <c r="V118" s="64">
        <f t="shared" si="46"/>
        <v>400</v>
      </c>
      <c r="W118" s="50">
        <f t="shared" si="47"/>
        <v>2400</v>
      </c>
    </row>
    <row r="119" spans="1:23">
      <c r="A119" s="14" t="s">
        <v>40</v>
      </c>
      <c r="B119" s="15">
        <v>44</v>
      </c>
      <c r="C119" s="29" t="s">
        <v>82</v>
      </c>
      <c r="D119" s="41"/>
      <c r="E119" s="42"/>
      <c r="F119" s="43">
        <v>51</v>
      </c>
      <c r="G119" s="44">
        <v>6</v>
      </c>
      <c r="H119" s="45">
        <v>80</v>
      </c>
      <c r="I119" s="15">
        <v>44</v>
      </c>
      <c r="J119" s="81"/>
      <c r="K119" s="77">
        <f t="shared" si="44"/>
        <v>0</v>
      </c>
      <c r="L119" s="81"/>
      <c r="M119" s="77">
        <f t="shared" si="45"/>
        <v>0</v>
      </c>
      <c r="N119" s="50">
        <v>160</v>
      </c>
      <c r="O119" s="98">
        <f t="shared" si="38"/>
        <v>3.1372549019607843</v>
      </c>
      <c r="P119" s="50">
        <v>80</v>
      </c>
      <c r="Q119" s="98">
        <f t="shared" si="39"/>
        <v>1.5686274509803921</v>
      </c>
      <c r="R119" s="131">
        <v>160</v>
      </c>
      <c r="S119" s="98">
        <f t="shared" si="40"/>
        <v>3.1372549019607843</v>
      </c>
      <c r="T119" s="131">
        <v>80</v>
      </c>
      <c r="U119" s="98">
        <f t="shared" si="41"/>
        <v>1.5686274509803921</v>
      </c>
      <c r="V119" s="64">
        <f t="shared" si="46"/>
        <v>480</v>
      </c>
      <c r="W119" s="50">
        <f t="shared" si="47"/>
        <v>2880</v>
      </c>
    </row>
    <row r="120" spans="1:23" ht="15" thickBot="1">
      <c r="A120" s="30" t="s">
        <v>41</v>
      </c>
      <c r="B120" s="31">
        <v>98</v>
      </c>
      <c r="C120" s="16" t="s">
        <v>83</v>
      </c>
      <c r="D120" s="56"/>
      <c r="E120" s="57"/>
      <c r="F120" s="58">
        <v>37</v>
      </c>
      <c r="G120" s="44">
        <v>6</v>
      </c>
      <c r="H120" s="45">
        <v>80</v>
      </c>
      <c r="I120" s="31">
        <v>98</v>
      </c>
      <c r="J120" s="84"/>
      <c r="K120" s="77">
        <f t="shared" si="44"/>
        <v>0</v>
      </c>
      <c r="L120" s="84"/>
      <c r="M120" s="77">
        <f t="shared" si="45"/>
        <v>0</v>
      </c>
      <c r="N120" s="65">
        <v>160</v>
      </c>
      <c r="O120" s="98">
        <f t="shared" si="38"/>
        <v>4.3243243243243246</v>
      </c>
      <c r="P120" s="65">
        <v>80</v>
      </c>
      <c r="Q120" s="98">
        <f t="shared" si="39"/>
        <v>2.1621621621621623</v>
      </c>
      <c r="R120" s="131">
        <v>160</v>
      </c>
      <c r="S120" s="108">
        <f t="shared" si="40"/>
        <v>4.3243243243243246</v>
      </c>
      <c r="T120" s="131">
        <v>80</v>
      </c>
      <c r="U120" s="98">
        <f t="shared" si="41"/>
        <v>2.1621621621621623</v>
      </c>
      <c r="V120" s="85">
        <f t="shared" si="46"/>
        <v>480</v>
      </c>
      <c r="W120" s="50">
        <f t="shared" si="47"/>
        <v>2880</v>
      </c>
    </row>
    <row r="121" spans="1:23" ht="15" thickBot="1">
      <c r="A121" s="21"/>
      <c r="B121" s="185" t="s">
        <v>42</v>
      </c>
      <c r="C121" s="186"/>
      <c r="D121" s="66"/>
      <c r="E121" s="67"/>
      <c r="F121" s="86">
        <f>SUM(F111:F120)</f>
        <v>598</v>
      </c>
      <c r="G121" s="87"/>
      <c r="H121" s="70"/>
      <c r="I121" s="109"/>
      <c r="J121" s="89">
        <f>SUM(J111:J120)</f>
        <v>0</v>
      </c>
      <c r="K121" s="72"/>
      <c r="L121" s="89">
        <f>SUM(L111:L120)</f>
        <v>0</v>
      </c>
      <c r="M121" s="72"/>
      <c r="N121" s="89">
        <f>SUM(N111:N120)</f>
        <v>1680</v>
      </c>
      <c r="O121" s="72">
        <f t="shared" si="38"/>
        <v>2.8093645484949832</v>
      </c>
      <c r="P121" s="89">
        <f>SUM(P111:P120)</f>
        <v>400</v>
      </c>
      <c r="Q121" s="72">
        <f t="shared" si="39"/>
        <v>0.66889632107023411</v>
      </c>
      <c r="R121" s="89">
        <f>SUM(R111:R120)</f>
        <v>1208</v>
      </c>
      <c r="S121" s="72">
        <f t="shared" si="40"/>
        <v>2.020066889632107</v>
      </c>
      <c r="T121" s="110">
        <f>SUM(T111:T120)</f>
        <v>1120</v>
      </c>
      <c r="U121" s="72">
        <f t="shared" si="41"/>
        <v>1.8729096989966556</v>
      </c>
      <c r="V121" s="90">
        <f>SUM(V111:V120)</f>
        <v>4408</v>
      </c>
      <c r="W121" s="89">
        <f>SUM(W111:W120)</f>
        <v>26448</v>
      </c>
    </row>
    <row r="122" spans="1:23" ht="15" thickBot="1">
      <c r="A122" s="91"/>
      <c r="B122" s="187" t="s">
        <v>43</v>
      </c>
      <c r="C122" s="188"/>
      <c r="D122" s="92"/>
      <c r="E122" s="92"/>
      <c r="F122" s="93">
        <f>SUM(F121,F110)</f>
        <v>1477</v>
      </c>
      <c r="G122" s="94"/>
      <c r="H122" s="95"/>
      <c r="I122" s="111"/>
      <c r="J122" s="33">
        <f>J110+J121</f>
        <v>0</v>
      </c>
      <c r="K122" s="34"/>
      <c r="L122" s="33">
        <f>L110+L121</f>
        <v>0</v>
      </c>
      <c r="M122" s="34"/>
      <c r="N122" s="33">
        <f>N121+N110</f>
        <v>4320</v>
      </c>
      <c r="O122" s="34">
        <f t="shared" si="38"/>
        <v>2.9248476641841572</v>
      </c>
      <c r="P122" s="33">
        <f>P121+P110</f>
        <v>720</v>
      </c>
      <c r="Q122" s="34">
        <f t="shared" si="39"/>
        <v>0.48747461069735953</v>
      </c>
      <c r="R122" s="33">
        <f>R110+R121</f>
        <v>2568</v>
      </c>
      <c r="S122" s="34">
        <f>S110+S121</f>
        <v>3.567279631384098</v>
      </c>
      <c r="T122" s="38">
        <f>T110+T121</f>
        <v>2480</v>
      </c>
      <c r="U122" s="34">
        <f t="shared" si="41"/>
        <v>1.6790792146242384</v>
      </c>
      <c r="V122" s="38">
        <f>V110+V121</f>
        <v>10088</v>
      </c>
      <c r="W122" s="39">
        <f>W110+W121</f>
        <v>60528</v>
      </c>
    </row>
    <row r="123" spans="1:23" ht="24" thickBot="1">
      <c r="A123" s="189" t="s">
        <v>44</v>
      </c>
      <c r="B123" s="189"/>
      <c r="C123" s="189"/>
      <c r="D123" s="189"/>
      <c r="E123" s="189"/>
      <c r="F123" s="189"/>
      <c r="G123" s="189"/>
      <c r="H123" s="189"/>
      <c r="I123" s="189"/>
      <c r="J123" s="189"/>
      <c r="K123" s="189"/>
      <c r="L123" s="189"/>
      <c r="M123" s="189"/>
      <c r="N123" s="189"/>
      <c r="O123" s="189"/>
      <c r="P123" s="189"/>
      <c r="Q123" s="189"/>
      <c r="R123" s="189"/>
      <c r="S123" s="189"/>
      <c r="T123" s="189"/>
      <c r="U123" s="189"/>
      <c r="V123" s="189"/>
      <c r="W123" s="189"/>
    </row>
    <row r="124" spans="1:23" ht="33" customHeight="1" thickBot="1">
      <c r="A124" s="190" t="s">
        <v>61</v>
      </c>
      <c r="B124" s="191"/>
      <c r="C124" s="1" t="s">
        <v>88</v>
      </c>
      <c r="F124" s="2">
        <v>100</v>
      </c>
      <c r="G124" s="192" t="s">
        <v>90</v>
      </c>
      <c r="H124" s="193"/>
      <c r="I124" s="194"/>
      <c r="J124" s="195" t="s">
        <v>1</v>
      </c>
      <c r="K124" s="196"/>
      <c r="L124" s="196"/>
      <c r="M124" s="196"/>
      <c r="N124" s="196"/>
      <c r="O124" s="196"/>
      <c r="P124" s="196"/>
      <c r="Q124" s="196"/>
      <c r="R124" s="196"/>
      <c r="S124" s="196"/>
      <c r="T124" s="196"/>
      <c r="U124" s="197"/>
      <c r="V124" s="198" t="s">
        <v>2</v>
      </c>
      <c r="W124" s="198" t="s">
        <v>3</v>
      </c>
    </row>
    <row r="125" spans="1:23" ht="29.5" thickBot="1">
      <c r="A125" s="3" t="s">
        <v>4</v>
      </c>
      <c r="B125" s="3" t="s">
        <v>5</v>
      </c>
      <c r="C125" s="4" t="s">
        <v>6</v>
      </c>
      <c r="D125" s="5" t="s">
        <v>7</v>
      </c>
      <c r="E125" s="6" t="s">
        <v>8</v>
      </c>
      <c r="F125" s="7" t="s">
        <v>9</v>
      </c>
      <c r="G125" s="8" t="s">
        <v>10</v>
      </c>
      <c r="H125" s="9" t="s">
        <v>11</v>
      </c>
      <c r="I125" s="10" t="s">
        <v>5</v>
      </c>
      <c r="J125" s="11" t="s">
        <v>12</v>
      </c>
      <c r="K125" s="12" t="s">
        <v>13</v>
      </c>
      <c r="L125" s="11" t="s">
        <v>14</v>
      </c>
      <c r="M125" s="12" t="s">
        <v>13</v>
      </c>
      <c r="N125" s="11" t="s">
        <v>15</v>
      </c>
      <c r="O125" s="12" t="s">
        <v>13</v>
      </c>
      <c r="P125" s="11" t="s">
        <v>16</v>
      </c>
      <c r="Q125" s="12" t="s">
        <v>13</v>
      </c>
      <c r="R125" s="11" t="s">
        <v>17</v>
      </c>
      <c r="S125" s="12" t="s">
        <v>13</v>
      </c>
      <c r="T125" s="11" t="s">
        <v>18</v>
      </c>
      <c r="U125" s="12" t="s">
        <v>13</v>
      </c>
      <c r="V125" s="199"/>
      <c r="W125" s="199"/>
    </row>
    <row r="126" spans="1:23">
      <c r="A126" s="14" t="s">
        <v>19</v>
      </c>
      <c r="B126" s="15">
        <v>50</v>
      </c>
      <c r="C126" s="16" t="s">
        <v>62</v>
      </c>
      <c r="D126" s="41"/>
      <c r="E126" s="42"/>
      <c r="F126" s="43">
        <f>53+53</f>
        <v>106</v>
      </c>
      <c r="G126" s="44">
        <v>30</v>
      </c>
      <c r="H126" s="45">
        <v>48</v>
      </c>
      <c r="I126" s="15">
        <v>50</v>
      </c>
      <c r="J126" s="46"/>
      <c r="K126" s="47">
        <f t="shared" ref="K126:K137" si="48">J126/F126</f>
        <v>0</v>
      </c>
      <c r="L126" s="97"/>
      <c r="M126" s="47">
        <f t="shared" ref="M126:M137" si="49">L126/F126</f>
        <v>0</v>
      </c>
      <c r="N126" s="131">
        <v>336</v>
      </c>
      <c r="O126" s="98">
        <f t="shared" ref="O126:O150" si="50">N126/F126</f>
        <v>3.1698113207547172</v>
      </c>
      <c r="P126" s="50">
        <v>144</v>
      </c>
      <c r="Q126" s="98">
        <f t="shared" ref="Q126:Q150" si="51">P126/F126</f>
        <v>1.3584905660377358</v>
      </c>
      <c r="R126" s="131">
        <v>144</v>
      </c>
      <c r="S126" s="98">
        <f t="shared" ref="S126:S149" si="52">R126/F126</f>
        <v>1.3584905660377358</v>
      </c>
      <c r="T126" s="131">
        <v>336</v>
      </c>
      <c r="U126" s="98">
        <f t="shared" ref="U126:U150" si="53">T126/F126</f>
        <v>3.1698113207547172</v>
      </c>
      <c r="V126" s="50">
        <f t="shared" ref="V126:V137" si="54">+J126+L126+N126+P126+R126+T126</f>
        <v>960</v>
      </c>
      <c r="W126" s="50">
        <f t="shared" ref="W126:W137" si="55">+V126*G126</f>
        <v>28800</v>
      </c>
    </row>
    <row r="127" spans="1:23">
      <c r="A127" s="14" t="s">
        <v>20</v>
      </c>
      <c r="B127" s="15">
        <v>25</v>
      </c>
      <c r="C127" s="16" t="s">
        <v>63</v>
      </c>
      <c r="D127" s="41"/>
      <c r="E127" s="42"/>
      <c r="F127" s="43">
        <v>70</v>
      </c>
      <c r="G127" s="44">
        <v>30</v>
      </c>
      <c r="H127" s="45">
        <v>48</v>
      </c>
      <c r="I127" s="15">
        <v>25</v>
      </c>
      <c r="J127" s="46"/>
      <c r="K127" s="47">
        <f t="shared" si="48"/>
        <v>0</v>
      </c>
      <c r="L127" s="97"/>
      <c r="M127" s="47">
        <f t="shared" si="49"/>
        <v>0</v>
      </c>
      <c r="N127" s="131">
        <v>192</v>
      </c>
      <c r="O127" s="98">
        <f t="shared" si="50"/>
        <v>2.7428571428571429</v>
      </c>
      <c r="P127" s="50">
        <v>48</v>
      </c>
      <c r="Q127" s="98">
        <f t="shared" si="51"/>
        <v>0.68571428571428572</v>
      </c>
      <c r="R127" s="131">
        <v>96</v>
      </c>
      <c r="S127" s="98">
        <f t="shared" si="52"/>
        <v>1.3714285714285714</v>
      </c>
      <c r="T127" s="131">
        <v>192</v>
      </c>
      <c r="U127" s="98">
        <f t="shared" si="53"/>
        <v>2.7428571428571429</v>
      </c>
      <c r="V127" s="50">
        <f t="shared" si="54"/>
        <v>528</v>
      </c>
      <c r="W127" s="50">
        <f t="shared" si="55"/>
        <v>15840</v>
      </c>
    </row>
    <row r="128" spans="1:23">
      <c r="A128" s="14" t="s">
        <v>21</v>
      </c>
      <c r="B128" s="15">
        <v>64</v>
      </c>
      <c r="C128" s="16" t="s">
        <v>64</v>
      </c>
      <c r="D128" s="41"/>
      <c r="E128" s="42"/>
      <c r="F128" s="43">
        <f>61+58</f>
        <v>119</v>
      </c>
      <c r="G128" s="44">
        <v>30</v>
      </c>
      <c r="H128" s="45">
        <v>48</v>
      </c>
      <c r="I128" s="15">
        <v>64</v>
      </c>
      <c r="J128" s="46"/>
      <c r="K128" s="47">
        <f t="shared" si="48"/>
        <v>0</v>
      </c>
      <c r="L128" s="97"/>
      <c r="M128" s="47">
        <f t="shared" si="49"/>
        <v>0</v>
      </c>
      <c r="N128" s="131">
        <v>384</v>
      </c>
      <c r="O128" s="98">
        <f t="shared" si="50"/>
        <v>3.2268907563025211</v>
      </c>
      <c r="P128" s="50">
        <v>96</v>
      </c>
      <c r="Q128" s="98">
        <f t="shared" si="51"/>
        <v>0.80672268907563027</v>
      </c>
      <c r="R128" s="131">
        <v>192</v>
      </c>
      <c r="S128" s="98">
        <f t="shared" si="52"/>
        <v>1.6134453781512605</v>
      </c>
      <c r="T128" s="131">
        <v>240</v>
      </c>
      <c r="U128" s="98">
        <f t="shared" si="53"/>
        <v>2.0168067226890756</v>
      </c>
      <c r="V128" s="50">
        <f t="shared" si="54"/>
        <v>912</v>
      </c>
      <c r="W128" s="50">
        <f t="shared" si="55"/>
        <v>27360</v>
      </c>
    </row>
    <row r="129" spans="1:23">
      <c r="A129" s="14" t="s">
        <v>22</v>
      </c>
      <c r="B129" s="15">
        <v>78</v>
      </c>
      <c r="C129" s="16" t="s">
        <v>65</v>
      </c>
      <c r="D129" s="41"/>
      <c r="E129" s="42"/>
      <c r="F129" s="43">
        <v>69</v>
      </c>
      <c r="G129" s="44">
        <v>30</v>
      </c>
      <c r="H129" s="45">
        <v>48</v>
      </c>
      <c r="I129" s="15">
        <v>78</v>
      </c>
      <c r="J129" s="46"/>
      <c r="K129" s="47">
        <f t="shared" si="48"/>
        <v>0</v>
      </c>
      <c r="L129" s="97"/>
      <c r="M129" s="47">
        <f t="shared" si="49"/>
        <v>0</v>
      </c>
      <c r="N129" s="131">
        <v>288</v>
      </c>
      <c r="O129" s="98">
        <f t="shared" si="50"/>
        <v>4.1739130434782608</v>
      </c>
      <c r="P129" s="50">
        <v>144</v>
      </c>
      <c r="Q129" s="98">
        <f t="shared" si="51"/>
        <v>2.0869565217391304</v>
      </c>
      <c r="R129" s="131">
        <v>192</v>
      </c>
      <c r="S129" s="98">
        <f t="shared" si="52"/>
        <v>2.7826086956521738</v>
      </c>
      <c r="T129" s="131">
        <v>288</v>
      </c>
      <c r="U129" s="98">
        <f t="shared" si="53"/>
        <v>4.1739130434782608</v>
      </c>
      <c r="V129" s="50">
        <f t="shared" si="54"/>
        <v>912</v>
      </c>
      <c r="W129" s="50">
        <f t="shared" si="55"/>
        <v>27360</v>
      </c>
    </row>
    <row r="130" spans="1:23">
      <c r="A130" s="14" t="s">
        <v>23</v>
      </c>
      <c r="B130" s="15">
        <v>94</v>
      </c>
      <c r="C130" s="16" t="s">
        <v>66</v>
      </c>
      <c r="D130" s="41"/>
      <c r="E130" s="42"/>
      <c r="F130" s="43">
        <v>63</v>
      </c>
      <c r="G130" s="44">
        <v>30</v>
      </c>
      <c r="H130" s="45">
        <v>48</v>
      </c>
      <c r="I130" s="15">
        <v>94</v>
      </c>
      <c r="J130" s="46"/>
      <c r="K130" s="47">
        <f t="shared" si="48"/>
        <v>0</v>
      </c>
      <c r="L130" s="97"/>
      <c r="M130" s="47">
        <f t="shared" si="49"/>
        <v>0</v>
      </c>
      <c r="N130" s="131">
        <v>192</v>
      </c>
      <c r="O130" s="98">
        <f t="shared" si="50"/>
        <v>3.0476190476190474</v>
      </c>
      <c r="P130" s="50">
        <v>96</v>
      </c>
      <c r="Q130" s="98">
        <f t="shared" si="51"/>
        <v>1.5238095238095237</v>
      </c>
      <c r="R130" s="131">
        <v>96</v>
      </c>
      <c r="S130" s="98">
        <f t="shared" si="52"/>
        <v>1.5238095238095237</v>
      </c>
      <c r="T130" s="131">
        <v>192</v>
      </c>
      <c r="U130" s="98">
        <f t="shared" si="53"/>
        <v>3.0476190476190474</v>
      </c>
      <c r="V130" s="51">
        <f t="shared" si="54"/>
        <v>576</v>
      </c>
      <c r="W130" s="50">
        <f t="shared" si="55"/>
        <v>17280</v>
      </c>
    </row>
    <row r="131" spans="1:23">
      <c r="A131" s="14" t="s">
        <v>24</v>
      </c>
      <c r="B131" s="15">
        <v>21</v>
      </c>
      <c r="C131" s="16" t="s">
        <v>67</v>
      </c>
      <c r="D131" s="41"/>
      <c r="E131" s="42"/>
      <c r="F131" s="43">
        <v>50</v>
      </c>
      <c r="G131" s="44">
        <v>30</v>
      </c>
      <c r="H131" s="45">
        <v>48</v>
      </c>
      <c r="I131" s="15">
        <v>21</v>
      </c>
      <c r="J131" s="46"/>
      <c r="K131" s="47">
        <f t="shared" si="48"/>
        <v>0</v>
      </c>
      <c r="L131" s="97"/>
      <c r="M131" s="47">
        <f t="shared" si="49"/>
        <v>0</v>
      </c>
      <c r="N131" s="131">
        <v>240</v>
      </c>
      <c r="O131" s="98">
        <f t="shared" si="50"/>
        <v>4.8</v>
      </c>
      <c r="P131" s="50">
        <v>144</v>
      </c>
      <c r="Q131" s="98">
        <f t="shared" si="51"/>
        <v>2.88</v>
      </c>
      <c r="R131" s="131">
        <v>144</v>
      </c>
      <c r="S131" s="98">
        <f t="shared" si="52"/>
        <v>2.88</v>
      </c>
      <c r="T131" s="131">
        <v>240</v>
      </c>
      <c r="U131" s="98">
        <f t="shared" si="53"/>
        <v>4.8</v>
      </c>
      <c r="V131" s="51">
        <f t="shared" si="54"/>
        <v>768</v>
      </c>
      <c r="W131" s="50">
        <f t="shared" si="55"/>
        <v>23040</v>
      </c>
    </row>
    <row r="132" spans="1:23">
      <c r="A132" s="14" t="s">
        <v>25</v>
      </c>
      <c r="B132" s="15">
        <v>45</v>
      </c>
      <c r="C132" s="16" t="s">
        <v>68</v>
      </c>
      <c r="D132" s="41"/>
      <c r="E132" s="42"/>
      <c r="F132" s="43">
        <v>52</v>
      </c>
      <c r="G132" s="44">
        <v>30</v>
      </c>
      <c r="H132" s="45">
        <v>48</v>
      </c>
      <c r="I132" s="15">
        <v>45</v>
      </c>
      <c r="J132" s="46"/>
      <c r="K132" s="47">
        <f t="shared" si="48"/>
        <v>0</v>
      </c>
      <c r="L132" s="97"/>
      <c r="M132" s="47">
        <f t="shared" si="49"/>
        <v>0</v>
      </c>
      <c r="N132" s="131">
        <v>240</v>
      </c>
      <c r="O132" s="98">
        <f t="shared" si="50"/>
        <v>4.615384615384615</v>
      </c>
      <c r="P132" s="50">
        <v>144</v>
      </c>
      <c r="Q132" s="98">
        <f t="shared" si="51"/>
        <v>2.7692307692307692</v>
      </c>
      <c r="R132" s="131">
        <v>144</v>
      </c>
      <c r="S132" s="98">
        <f t="shared" si="52"/>
        <v>2.7692307692307692</v>
      </c>
      <c r="T132" s="131">
        <v>240</v>
      </c>
      <c r="U132" s="98">
        <f t="shared" si="53"/>
        <v>4.615384615384615</v>
      </c>
      <c r="V132" s="51">
        <f t="shared" si="54"/>
        <v>768</v>
      </c>
      <c r="W132" s="50">
        <f t="shared" si="55"/>
        <v>23040</v>
      </c>
    </row>
    <row r="133" spans="1:23">
      <c r="A133" s="14" t="s">
        <v>26</v>
      </c>
      <c r="B133" s="15">
        <v>70</v>
      </c>
      <c r="C133" s="16" t="s">
        <v>69</v>
      </c>
      <c r="D133" s="41"/>
      <c r="E133" s="42"/>
      <c r="F133" s="43">
        <f>34+59</f>
        <v>93</v>
      </c>
      <c r="G133" s="44">
        <v>30</v>
      </c>
      <c r="H133" s="45">
        <v>48</v>
      </c>
      <c r="I133" s="15">
        <v>67</v>
      </c>
      <c r="J133" s="52"/>
      <c r="K133" s="47">
        <f t="shared" si="48"/>
        <v>0</v>
      </c>
      <c r="L133" s="97"/>
      <c r="M133" s="47">
        <f t="shared" si="49"/>
        <v>0</v>
      </c>
      <c r="N133" s="132">
        <v>480</v>
      </c>
      <c r="O133" s="98">
        <f t="shared" si="50"/>
        <v>5.161290322580645</v>
      </c>
      <c r="P133" s="133">
        <v>192</v>
      </c>
      <c r="Q133" s="98">
        <f t="shared" si="51"/>
        <v>2.064516129032258</v>
      </c>
      <c r="R133" s="131">
        <v>192</v>
      </c>
      <c r="S133" s="98">
        <f t="shared" si="52"/>
        <v>2.064516129032258</v>
      </c>
      <c r="T133" s="131">
        <v>384</v>
      </c>
      <c r="U133" s="98">
        <f t="shared" si="53"/>
        <v>4.129032258064516</v>
      </c>
      <c r="V133" s="51">
        <f t="shared" si="54"/>
        <v>1248</v>
      </c>
      <c r="W133" s="50">
        <f t="shared" si="55"/>
        <v>37440</v>
      </c>
    </row>
    <row r="134" spans="1:23">
      <c r="A134" s="17" t="s">
        <v>27</v>
      </c>
      <c r="B134" s="18">
        <v>82</v>
      </c>
      <c r="C134" s="16" t="s">
        <v>70</v>
      </c>
      <c r="D134" s="54"/>
      <c r="E134" s="55"/>
      <c r="F134" s="43">
        <v>60</v>
      </c>
      <c r="G134" s="44">
        <v>30</v>
      </c>
      <c r="H134" s="45">
        <v>48</v>
      </c>
      <c r="I134" s="18">
        <v>82</v>
      </c>
      <c r="J134" s="52"/>
      <c r="K134" s="47">
        <f t="shared" si="48"/>
        <v>0</v>
      </c>
      <c r="L134" s="97"/>
      <c r="M134" s="47">
        <f t="shared" si="49"/>
        <v>0</v>
      </c>
      <c r="N134" s="132">
        <v>192</v>
      </c>
      <c r="O134" s="98">
        <f t="shared" si="50"/>
        <v>3.2</v>
      </c>
      <c r="P134" s="133">
        <v>96</v>
      </c>
      <c r="Q134" s="98">
        <f t="shared" si="51"/>
        <v>1.6</v>
      </c>
      <c r="R134" s="131">
        <v>96</v>
      </c>
      <c r="S134" s="98">
        <f t="shared" si="52"/>
        <v>1.6</v>
      </c>
      <c r="T134" s="131">
        <v>192</v>
      </c>
      <c r="U134" s="98">
        <f t="shared" si="53"/>
        <v>3.2</v>
      </c>
      <c r="V134" s="51">
        <f t="shared" si="54"/>
        <v>576</v>
      </c>
      <c r="W134" s="50">
        <f t="shared" si="55"/>
        <v>17280</v>
      </c>
    </row>
    <row r="135" spans="1:23">
      <c r="A135" s="17" t="s">
        <v>28</v>
      </c>
      <c r="B135" s="18">
        <v>34</v>
      </c>
      <c r="C135" s="16" t="s">
        <v>71</v>
      </c>
      <c r="D135" s="54"/>
      <c r="E135" s="55"/>
      <c r="F135" s="43">
        <v>59</v>
      </c>
      <c r="G135" s="44">
        <v>30</v>
      </c>
      <c r="H135" s="45">
        <v>48</v>
      </c>
      <c r="I135" s="18">
        <v>34</v>
      </c>
      <c r="J135" s="52"/>
      <c r="K135" s="47">
        <f t="shared" si="48"/>
        <v>0</v>
      </c>
      <c r="L135" s="97"/>
      <c r="M135" s="47">
        <f t="shared" si="49"/>
        <v>0</v>
      </c>
      <c r="N135" s="132">
        <v>192</v>
      </c>
      <c r="O135" s="98">
        <f t="shared" si="50"/>
        <v>3.2542372881355934</v>
      </c>
      <c r="P135" s="133">
        <v>96</v>
      </c>
      <c r="Q135" s="98">
        <f t="shared" si="51"/>
        <v>1.6271186440677967</v>
      </c>
      <c r="R135" s="131">
        <v>96</v>
      </c>
      <c r="S135" s="98">
        <f t="shared" si="52"/>
        <v>1.6271186440677967</v>
      </c>
      <c r="T135" s="131">
        <v>192</v>
      </c>
      <c r="U135" s="98">
        <f t="shared" si="53"/>
        <v>3.2542372881355934</v>
      </c>
      <c r="V135" s="51">
        <f t="shared" si="54"/>
        <v>576</v>
      </c>
      <c r="W135" s="50">
        <f t="shared" si="55"/>
        <v>17280</v>
      </c>
    </row>
    <row r="136" spans="1:23">
      <c r="A136" s="14" t="s">
        <v>29</v>
      </c>
      <c r="B136" s="15">
        <v>11</v>
      </c>
      <c r="C136" s="16" t="s">
        <v>72</v>
      </c>
      <c r="D136" s="41"/>
      <c r="E136" s="42"/>
      <c r="F136" s="43">
        <v>60</v>
      </c>
      <c r="G136" s="44">
        <v>30</v>
      </c>
      <c r="H136" s="45">
        <v>48</v>
      </c>
      <c r="I136" s="15">
        <v>11</v>
      </c>
      <c r="J136" s="52"/>
      <c r="K136" s="47">
        <f t="shared" si="48"/>
        <v>0</v>
      </c>
      <c r="L136" s="97"/>
      <c r="M136" s="47">
        <f t="shared" si="49"/>
        <v>0</v>
      </c>
      <c r="N136" s="132">
        <v>192</v>
      </c>
      <c r="O136" s="98">
        <f t="shared" si="50"/>
        <v>3.2</v>
      </c>
      <c r="P136" s="133">
        <v>96</v>
      </c>
      <c r="Q136" s="98">
        <f t="shared" si="51"/>
        <v>1.6</v>
      </c>
      <c r="R136" s="131">
        <v>96</v>
      </c>
      <c r="S136" s="98">
        <f t="shared" si="52"/>
        <v>1.6</v>
      </c>
      <c r="T136" s="131">
        <v>192</v>
      </c>
      <c r="U136" s="98">
        <f t="shared" si="53"/>
        <v>3.2</v>
      </c>
      <c r="V136" s="51">
        <f t="shared" si="54"/>
        <v>576</v>
      </c>
      <c r="W136" s="50">
        <f t="shared" si="55"/>
        <v>17280</v>
      </c>
    </row>
    <row r="137" spans="1:23" ht="15" thickBot="1">
      <c r="A137" s="19" t="s">
        <v>30</v>
      </c>
      <c r="B137" s="20">
        <v>16</v>
      </c>
      <c r="C137" s="16" t="s">
        <v>73</v>
      </c>
      <c r="D137" s="56"/>
      <c r="E137" s="57"/>
      <c r="F137" s="58">
        <v>78</v>
      </c>
      <c r="G137" s="44">
        <v>30</v>
      </c>
      <c r="H137" s="45">
        <v>48</v>
      </c>
      <c r="I137" s="20">
        <v>16</v>
      </c>
      <c r="J137" s="59"/>
      <c r="K137" s="61">
        <f t="shared" si="48"/>
        <v>0</v>
      </c>
      <c r="L137" s="101"/>
      <c r="M137" s="61">
        <f t="shared" si="49"/>
        <v>0</v>
      </c>
      <c r="N137" s="134">
        <v>240</v>
      </c>
      <c r="O137" s="102">
        <f t="shared" si="50"/>
        <v>3.0769230769230771</v>
      </c>
      <c r="P137" s="135">
        <v>96</v>
      </c>
      <c r="Q137" s="102">
        <f t="shared" si="51"/>
        <v>1.2307692307692308</v>
      </c>
      <c r="R137" s="136">
        <v>96</v>
      </c>
      <c r="S137" s="102">
        <f t="shared" si="52"/>
        <v>1.2307692307692308</v>
      </c>
      <c r="T137" s="136">
        <v>192</v>
      </c>
      <c r="U137" s="102">
        <f t="shared" si="53"/>
        <v>2.4615384615384617</v>
      </c>
      <c r="V137" s="64">
        <f t="shared" si="54"/>
        <v>624</v>
      </c>
      <c r="W137" s="65">
        <f t="shared" si="55"/>
        <v>18720</v>
      </c>
    </row>
    <row r="138" spans="1:23" ht="15" thickBot="1">
      <c r="A138" s="21"/>
      <c r="B138" s="185" t="s">
        <v>31</v>
      </c>
      <c r="C138" s="186"/>
      <c r="D138" s="66"/>
      <c r="E138" s="67"/>
      <c r="F138" s="68">
        <f>SUM(F125:F137)</f>
        <v>879</v>
      </c>
      <c r="G138" s="69"/>
      <c r="H138" s="70"/>
      <c r="I138" s="22"/>
      <c r="J138" s="25">
        <f>SUM(J126:J137)</f>
        <v>0</v>
      </c>
      <c r="K138" s="103"/>
      <c r="L138" s="103">
        <f>SUM(L126:L137)</f>
        <v>0</v>
      </c>
      <c r="M138" s="103"/>
      <c r="N138" s="104">
        <f>SUM(N126:N137)</f>
        <v>3168</v>
      </c>
      <c r="O138" s="72">
        <f t="shared" si="50"/>
        <v>3.6040955631399316</v>
      </c>
      <c r="P138" s="23">
        <f>SUM(P126:P137)</f>
        <v>1392</v>
      </c>
      <c r="Q138" s="72">
        <f t="shared" si="51"/>
        <v>1.5836177474402731</v>
      </c>
      <c r="R138" s="23">
        <f>SUM(R126:R137)</f>
        <v>1584</v>
      </c>
      <c r="S138" s="72">
        <f t="shared" si="52"/>
        <v>1.8020477815699658</v>
      </c>
      <c r="T138" s="123">
        <f>SUM(T126:T137)</f>
        <v>2880</v>
      </c>
      <c r="U138" s="72">
        <f t="shared" si="53"/>
        <v>3.2764505119453924</v>
      </c>
      <c r="V138" s="26">
        <f>SUM(V126:V137)</f>
        <v>9024</v>
      </c>
      <c r="W138" s="26">
        <f>SUM(W126:W137)</f>
        <v>270720</v>
      </c>
    </row>
    <row r="139" spans="1:23">
      <c r="A139" s="27" t="s">
        <v>32</v>
      </c>
      <c r="B139" s="28">
        <v>74</v>
      </c>
      <c r="C139" s="29" t="s">
        <v>74</v>
      </c>
      <c r="D139" s="73"/>
      <c r="E139" s="74"/>
      <c r="F139" s="75">
        <v>65</v>
      </c>
      <c r="G139" s="44">
        <v>30</v>
      </c>
      <c r="H139" s="45">
        <v>48</v>
      </c>
      <c r="I139" s="28">
        <v>74</v>
      </c>
      <c r="J139" s="76"/>
      <c r="K139" s="77">
        <f t="shared" ref="K139:K148" si="56">J139/F139</f>
        <v>0</v>
      </c>
      <c r="L139" s="76"/>
      <c r="M139" s="77">
        <f t="shared" ref="M139:M148" si="57">L139/F139</f>
        <v>0</v>
      </c>
      <c r="N139" s="124">
        <v>240</v>
      </c>
      <c r="O139" s="106">
        <f t="shared" si="50"/>
        <v>3.6923076923076925</v>
      </c>
      <c r="P139" s="124">
        <v>192</v>
      </c>
      <c r="Q139" s="106">
        <f t="shared" si="51"/>
        <v>2.953846153846154</v>
      </c>
      <c r="R139" s="137">
        <v>96</v>
      </c>
      <c r="S139" s="106">
        <f t="shared" si="52"/>
        <v>1.476923076923077</v>
      </c>
      <c r="T139" s="137">
        <v>192</v>
      </c>
      <c r="U139" s="106">
        <f t="shared" si="53"/>
        <v>2.953846153846154</v>
      </c>
      <c r="V139" s="80">
        <f t="shared" ref="V139:V148" si="58">+J139+L139+N139+P139+R139+T139</f>
        <v>720</v>
      </c>
      <c r="W139" s="78">
        <f t="shared" ref="W139:W148" si="59">+V139*G139</f>
        <v>21600</v>
      </c>
    </row>
    <row r="140" spans="1:23">
      <c r="A140" s="14" t="s">
        <v>33</v>
      </c>
      <c r="B140" s="15">
        <v>59</v>
      </c>
      <c r="C140" s="16" t="s">
        <v>75</v>
      </c>
      <c r="D140" s="41"/>
      <c r="E140" s="42"/>
      <c r="F140" s="43">
        <v>57</v>
      </c>
      <c r="G140" s="44">
        <v>30</v>
      </c>
      <c r="H140" s="45">
        <v>48</v>
      </c>
      <c r="I140" s="15">
        <v>59</v>
      </c>
      <c r="J140" s="81"/>
      <c r="K140" s="77">
        <f t="shared" si="56"/>
        <v>0</v>
      </c>
      <c r="L140" s="81"/>
      <c r="M140" s="77">
        <f t="shared" si="57"/>
        <v>0</v>
      </c>
      <c r="N140" s="50">
        <v>240</v>
      </c>
      <c r="O140" s="98">
        <f t="shared" si="50"/>
        <v>4.2105263157894735</v>
      </c>
      <c r="P140" s="50">
        <v>192</v>
      </c>
      <c r="Q140" s="98">
        <f t="shared" si="51"/>
        <v>3.3684210526315788</v>
      </c>
      <c r="R140" s="131">
        <v>96</v>
      </c>
      <c r="S140" s="98">
        <f t="shared" si="52"/>
        <v>1.6842105263157894</v>
      </c>
      <c r="T140" s="131">
        <v>192</v>
      </c>
      <c r="U140" s="98">
        <f t="shared" si="53"/>
        <v>3.3684210526315788</v>
      </c>
      <c r="V140" s="64">
        <f t="shared" si="58"/>
        <v>720</v>
      </c>
      <c r="W140" s="51">
        <f t="shared" si="59"/>
        <v>21600</v>
      </c>
    </row>
    <row r="141" spans="1:23">
      <c r="A141" s="157" t="s">
        <v>34</v>
      </c>
      <c r="B141" s="158">
        <v>67</v>
      </c>
      <c r="C141" s="159" t="s">
        <v>76</v>
      </c>
      <c r="D141" s="160"/>
      <c r="E141" s="161"/>
      <c r="F141" s="162">
        <v>57</v>
      </c>
      <c r="G141" s="163">
        <v>30</v>
      </c>
      <c r="H141" s="164">
        <v>48</v>
      </c>
      <c r="I141" s="158">
        <v>67</v>
      </c>
      <c r="J141" s="81"/>
      <c r="K141" s="77">
        <f t="shared" si="56"/>
        <v>0</v>
      </c>
      <c r="L141" s="81"/>
      <c r="M141" s="77">
        <f t="shared" si="57"/>
        <v>0</v>
      </c>
      <c r="N141" s="170">
        <v>288</v>
      </c>
      <c r="O141" s="167">
        <f t="shared" si="50"/>
        <v>5.0526315789473681</v>
      </c>
      <c r="P141" s="170">
        <v>192</v>
      </c>
      <c r="Q141" s="167">
        <f t="shared" si="51"/>
        <v>3.3684210526315788</v>
      </c>
      <c r="R141" s="172">
        <v>192</v>
      </c>
      <c r="S141" s="167">
        <f t="shared" si="52"/>
        <v>3.3684210526315788</v>
      </c>
      <c r="T141" s="172">
        <v>240</v>
      </c>
      <c r="U141" s="167">
        <f t="shared" si="53"/>
        <v>4.2105263157894735</v>
      </c>
      <c r="V141" s="168">
        <f t="shared" si="58"/>
        <v>912</v>
      </c>
      <c r="W141" s="166">
        <f t="shared" si="59"/>
        <v>27360</v>
      </c>
    </row>
    <row r="142" spans="1:23">
      <c r="A142" s="14" t="s">
        <v>35</v>
      </c>
      <c r="B142" s="15">
        <v>14</v>
      </c>
      <c r="C142" s="16" t="s">
        <v>77</v>
      </c>
      <c r="D142" s="41"/>
      <c r="E142" s="42"/>
      <c r="F142" s="43">
        <v>66</v>
      </c>
      <c r="G142" s="44">
        <v>30</v>
      </c>
      <c r="H142" s="45">
        <v>48</v>
      </c>
      <c r="I142" s="15">
        <v>14</v>
      </c>
      <c r="J142" s="81"/>
      <c r="K142" s="77">
        <f t="shared" si="56"/>
        <v>0</v>
      </c>
      <c r="L142" s="81"/>
      <c r="M142" s="77">
        <f t="shared" si="57"/>
        <v>0</v>
      </c>
      <c r="N142" s="50">
        <v>240</v>
      </c>
      <c r="O142" s="98">
        <f t="shared" si="50"/>
        <v>3.6363636363636362</v>
      </c>
      <c r="P142" s="50">
        <v>192</v>
      </c>
      <c r="Q142" s="98">
        <f t="shared" si="51"/>
        <v>2.9090909090909092</v>
      </c>
      <c r="R142" s="131">
        <v>96</v>
      </c>
      <c r="S142" s="98">
        <f t="shared" si="52"/>
        <v>1.4545454545454546</v>
      </c>
      <c r="T142" s="131">
        <v>192</v>
      </c>
      <c r="U142" s="98">
        <f t="shared" si="53"/>
        <v>2.9090909090909092</v>
      </c>
      <c r="V142" s="64">
        <f t="shared" si="58"/>
        <v>720</v>
      </c>
      <c r="W142" s="51">
        <f t="shared" si="59"/>
        <v>21600</v>
      </c>
    </row>
    <row r="143" spans="1:23">
      <c r="A143" s="14" t="s">
        <v>36</v>
      </c>
      <c r="B143" s="15">
        <v>29</v>
      </c>
      <c r="C143" s="29" t="s">
        <v>78</v>
      </c>
      <c r="D143" s="41"/>
      <c r="E143" s="82"/>
      <c r="F143" s="83">
        <v>72</v>
      </c>
      <c r="G143" s="44">
        <v>30</v>
      </c>
      <c r="H143" s="45">
        <v>48</v>
      </c>
      <c r="I143" s="15">
        <v>29</v>
      </c>
      <c r="J143" s="81"/>
      <c r="K143" s="77">
        <f t="shared" si="56"/>
        <v>0</v>
      </c>
      <c r="L143" s="81"/>
      <c r="M143" s="77">
        <f t="shared" si="57"/>
        <v>0</v>
      </c>
      <c r="N143" s="50">
        <v>288</v>
      </c>
      <c r="O143" s="98">
        <f t="shared" si="50"/>
        <v>4</v>
      </c>
      <c r="P143" s="50">
        <v>192</v>
      </c>
      <c r="Q143" s="98">
        <f t="shared" si="51"/>
        <v>2.6666666666666665</v>
      </c>
      <c r="R143" s="131">
        <v>192</v>
      </c>
      <c r="S143" s="98">
        <f t="shared" si="52"/>
        <v>2.6666666666666665</v>
      </c>
      <c r="T143" s="131">
        <v>288</v>
      </c>
      <c r="U143" s="98">
        <f t="shared" si="53"/>
        <v>4</v>
      </c>
      <c r="V143" s="64">
        <f t="shared" si="58"/>
        <v>960</v>
      </c>
      <c r="W143" s="51">
        <f t="shared" si="59"/>
        <v>28800</v>
      </c>
    </row>
    <row r="144" spans="1:23">
      <c r="A144" s="14" t="s">
        <v>37</v>
      </c>
      <c r="B144" s="15">
        <v>39</v>
      </c>
      <c r="C144" s="16" t="s">
        <v>79</v>
      </c>
      <c r="D144" s="41"/>
      <c r="E144" s="42"/>
      <c r="F144" s="43">
        <v>77</v>
      </c>
      <c r="G144" s="44">
        <v>30</v>
      </c>
      <c r="H144" s="45">
        <v>48</v>
      </c>
      <c r="I144" s="15">
        <v>39</v>
      </c>
      <c r="J144" s="81"/>
      <c r="K144" s="77">
        <f t="shared" si="56"/>
        <v>0</v>
      </c>
      <c r="L144" s="81"/>
      <c r="M144" s="77">
        <f t="shared" si="57"/>
        <v>0</v>
      </c>
      <c r="N144" s="50">
        <v>288</v>
      </c>
      <c r="O144" s="98">
        <f t="shared" si="50"/>
        <v>3.7402597402597402</v>
      </c>
      <c r="P144" s="50">
        <v>192</v>
      </c>
      <c r="Q144" s="98">
        <f t="shared" si="51"/>
        <v>2.4935064935064934</v>
      </c>
      <c r="R144" s="131">
        <v>192</v>
      </c>
      <c r="S144" s="98">
        <f t="shared" si="52"/>
        <v>2.4935064935064934</v>
      </c>
      <c r="T144" s="131">
        <v>240</v>
      </c>
      <c r="U144" s="98">
        <f t="shared" si="53"/>
        <v>3.116883116883117</v>
      </c>
      <c r="V144" s="64">
        <f t="shared" si="58"/>
        <v>912</v>
      </c>
      <c r="W144" s="51">
        <f t="shared" si="59"/>
        <v>27360</v>
      </c>
    </row>
    <row r="145" spans="1:23">
      <c r="A145" s="17" t="s">
        <v>38</v>
      </c>
      <c r="B145" s="18">
        <v>66</v>
      </c>
      <c r="C145" s="155" t="s">
        <v>80</v>
      </c>
      <c r="D145" s="54"/>
      <c r="E145" s="55"/>
      <c r="F145" s="53">
        <v>55</v>
      </c>
      <c r="G145" s="44">
        <v>30</v>
      </c>
      <c r="H145" s="156">
        <v>48</v>
      </c>
      <c r="I145" s="18">
        <v>66</v>
      </c>
      <c r="J145" s="81"/>
      <c r="K145" s="77">
        <f t="shared" si="56"/>
        <v>0</v>
      </c>
      <c r="L145" s="81"/>
      <c r="M145" s="77">
        <f t="shared" si="57"/>
        <v>0</v>
      </c>
      <c r="N145" s="51">
        <v>240</v>
      </c>
      <c r="O145" s="49">
        <f t="shared" si="50"/>
        <v>4.3636363636363633</v>
      </c>
      <c r="P145" s="51">
        <v>192</v>
      </c>
      <c r="Q145" s="49">
        <f t="shared" si="51"/>
        <v>3.4909090909090907</v>
      </c>
      <c r="R145" s="48">
        <v>96</v>
      </c>
      <c r="S145" s="49">
        <f t="shared" si="52"/>
        <v>1.7454545454545454</v>
      </c>
      <c r="T145" s="48">
        <v>192</v>
      </c>
      <c r="U145" s="49">
        <f t="shared" si="53"/>
        <v>3.4909090909090907</v>
      </c>
      <c r="V145" s="64">
        <f t="shared" si="58"/>
        <v>720</v>
      </c>
      <c r="W145" s="51">
        <f t="shared" si="59"/>
        <v>21600</v>
      </c>
    </row>
    <row r="146" spans="1:23">
      <c r="A146" s="14" t="s">
        <v>39</v>
      </c>
      <c r="B146" s="15">
        <v>55</v>
      </c>
      <c r="C146" s="16" t="s">
        <v>81</v>
      </c>
      <c r="D146" s="41"/>
      <c r="E146" s="42"/>
      <c r="F146" s="43">
        <v>61</v>
      </c>
      <c r="G146" s="44">
        <v>30</v>
      </c>
      <c r="H146" s="45">
        <v>48</v>
      </c>
      <c r="I146" s="15">
        <v>55</v>
      </c>
      <c r="J146" s="81"/>
      <c r="K146" s="77">
        <f t="shared" si="56"/>
        <v>0</v>
      </c>
      <c r="L146" s="81"/>
      <c r="M146" s="77">
        <f t="shared" si="57"/>
        <v>0</v>
      </c>
      <c r="N146" s="50">
        <v>288</v>
      </c>
      <c r="O146" s="98">
        <f t="shared" si="50"/>
        <v>4.721311475409836</v>
      </c>
      <c r="P146" s="50">
        <v>192</v>
      </c>
      <c r="Q146" s="98">
        <f t="shared" si="51"/>
        <v>3.1475409836065573</v>
      </c>
      <c r="R146" s="131">
        <v>192</v>
      </c>
      <c r="S146" s="98">
        <f t="shared" si="52"/>
        <v>3.1475409836065573</v>
      </c>
      <c r="T146" s="131">
        <v>240</v>
      </c>
      <c r="U146" s="98">
        <f t="shared" si="53"/>
        <v>3.9344262295081966</v>
      </c>
      <c r="V146" s="64">
        <f t="shared" si="58"/>
        <v>912</v>
      </c>
      <c r="W146" s="50">
        <f t="shared" si="59"/>
        <v>27360</v>
      </c>
    </row>
    <row r="147" spans="1:23">
      <c r="A147" s="14" t="s">
        <v>40</v>
      </c>
      <c r="B147" s="15">
        <v>44</v>
      </c>
      <c r="C147" s="29" t="s">
        <v>82</v>
      </c>
      <c r="D147" s="41"/>
      <c r="E147" s="42"/>
      <c r="F147" s="43">
        <v>51</v>
      </c>
      <c r="G147" s="44">
        <v>30</v>
      </c>
      <c r="H147" s="45">
        <v>48</v>
      </c>
      <c r="I147" s="15">
        <v>44</v>
      </c>
      <c r="J147" s="81"/>
      <c r="K147" s="77">
        <f t="shared" si="56"/>
        <v>0</v>
      </c>
      <c r="L147" s="81"/>
      <c r="M147" s="77">
        <f t="shared" si="57"/>
        <v>0</v>
      </c>
      <c r="N147" s="50">
        <v>240</v>
      </c>
      <c r="O147" s="98">
        <f t="shared" si="50"/>
        <v>4.7058823529411766</v>
      </c>
      <c r="P147" s="50">
        <v>192</v>
      </c>
      <c r="Q147" s="98">
        <f t="shared" si="51"/>
        <v>3.7647058823529411</v>
      </c>
      <c r="R147" s="131">
        <v>192</v>
      </c>
      <c r="S147" s="98">
        <f t="shared" si="52"/>
        <v>3.7647058823529411</v>
      </c>
      <c r="T147" s="131">
        <v>240</v>
      </c>
      <c r="U147" s="98">
        <f t="shared" si="53"/>
        <v>4.7058823529411766</v>
      </c>
      <c r="V147" s="64">
        <f t="shared" si="58"/>
        <v>864</v>
      </c>
      <c r="W147" s="50">
        <f t="shared" si="59"/>
        <v>25920</v>
      </c>
    </row>
    <row r="148" spans="1:23" ht="15" thickBot="1">
      <c r="A148" s="30" t="s">
        <v>41</v>
      </c>
      <c r="B148" s="31">
        <v>98</v>
      </c>
      <c r="C148" s="16" t="s">
        <v>83</v>
      </c>
      <c r="D148" s="56"/>
      <c r="E148" s="57"/>
      <c r="F148" s="58">
        <v>37</v>
      </c>
      <c r="G148" s="44">
        <v>30</v>
      </c>
      <c r="H148" s="45">
        <v>48</v>
      </c>
      <c r="I148" s="31">
        <v>98</v>
      </c>
      <c r="J148" s="84"/>
      <c r="K148" s="77">
        <f t="shared" si="56"/>
        <v>0</v>
      </c>
      <c r="L148" s="84"/>
      <c r="M148" s="77">
        <f t="shared" si="57"/>
        <v>0</v>
      </c>
      <c r="N148" s="65">
        <v>240</v>
      </c>
      <c r="O148" s="98">
        <f t="shared" si="50"/>
        <v>6.4864864864864868</v>
      </c>
      <c r="P148" s="65">
        <v>192</v>
      </c>
      <c r="Q148" s="98">
        <f t="shared" si="51"/>
        <v>5.1891891891891895</v>
      </c>
      <c r="R148" s="131">
        <v>192</v>
      </c>
      <c r="S148" s="108">
        <f t="shared" si="52"/>
        <v>5.1891891891891895</v>
      </c>
      <c r="T148" s="131">
        <v>240</v>
      </c>
      <c r="U148" s="98">
        <f t="shared" si="53"/>
        <v>6.4864864864864868</v>
      </c>
      <c r="V148" s="85">
        <f t="shared" si="58"/>
        <v>864</v>
      </c>
      <c r="W148" s="50">
        <f t="shared" si="59"/>
        <v>25920</v>
      </c>
    </row>
    <row r="149" spans="1:23" ht="15" thickBot="1">
      <c r="A149" s="21"/>
      <c r="B149" s="185" t="s">
        <v>42</v>
      </c>
      <c r="C149" s="186"/>
      <c r="D149" s="66"/>
      <c r="E149" s="67"/>
      <c r="F149" s="86">
        <f>SUM(F139:F148)</f>
        <v>598</v>
      </c>
      <c r="G149" s="87"/>
      <c r="H149" s="70"/>
      <c r="I149" s="109"/>
      <c r="J149" s="89">
        <f>SUM(J139:J148)</f>
        <v>0</v>
      </c>
      <c r="K149" s="72"/>
      <c r="L149" s="89">
        <f>SUM(L139:L148)</f>
        <v>0</v>
      </c>
      <c r="M149" s="72"/>
      <c r="N149" s="89">
        <f>SUM(N139:N148)</f>
        <v>2592</v>
      </c>
      <c r="O149" s="72">
        <f t="shared" si="50"/>
        <v>4.3344481605351168</v>
      </c>
      <c r="P149" s="89">
        <f>SUM(P139:P148)</f>
        <v>1920</v>
      </c>
      <c r="Q149" s="72">
        <f t="shared" si="51"/>
        <v>3.2107023411371238</v>
      </c>
      <c r="R149" s="89">
        <f>SUM(R139:R148)</f>
        <v>1536</v>
      </c>
      <c r="S149" s="72">
        <f t="shared" si="52"/>
        <v>2.5685618729096991</v>
      </c>
      <c r="T149" s="110">
        <f>SUM(T139:T148)</f>
        <v>2256</v>
      </c>
      <c r="U149" s="72">
        <f t="shared" si="53"/>
        <v>3.7725752508361206</v>
      </c>
      <c r="V149" s="90">
        <f>SUM(V139:V148)</f>
        <v>8304</v>
      </c>
      <c r="W149" s="89">
        <f>SUM(W139:W148)</f>
        <v>249120</v>
      </c>
    </row>
    <row r="150" spans="1:23" ht="15" thickBot="1">
      <c r="A150" s="91"/>
      <c r="B150" s="187" t="s">
        <v>43</v>
      </c>
      <c r="C150" s="188"/>
      <c r="D150" s="92"/>
      <c r="E150" s="92"/>
      <c r="F150" s="93">
        <f>SUM(F149,F138)</f>
        <v>1477</v>
      </c>
      <c r="G150" s="94"/>
      <c r="H150" s="95"/>
      <c r="I150" s="111"/>
      <c r="J150" s="33">
        <f>J138+J149</f>
        <v>0</v>
      </c>
      <c r="K150" s="34"/>
      <c r="L150" s="33">
        <f>L138+L149</f>
        <v>0</v>
      </c>
      <c r="M150" s="34"/>
      <c r="N150" s="33">
        <f>N149+N138</f>
        <v>5760</v>
      </c>
      <c r="O150" s="34">
        <f t="shared" si="50"/>
        <v>3.8997968855788763</v>
      </c>
      <c r="P150" s="33">
        <f>P149+P138</f>
        <v>3312</v>
      </c>
      <c r="Q150" s="34">
        <f t="shared" si="51"/>
        <v>2.2423832092078539</v>
      </c>
      <c r="R150" s="33">
        <f>R138+R149</f>
        <v>3120</v>
      </c>
      <c r="S150" s="34">
        <f>S138+S149</f>
        <v>4.3706096544796651</v>
      </c>
      <c r="T150" s="38">
        <f>T138+T149</f>
        <v>5136</v>
      </c>
      <c r="U150" s="34">
        <f t="shared" si="53"/>
        <v>3.4773188896411646</v>
      </c>
      <c r="V150" s="38">
        <f>V138+V149</f>
        <v>17328</v>
      </c>
      <c r="W150" s="39">
        <f>W138+W149</f>
        <v>519840</v>
      </c>
    </row>
    <row r="151" spans="1:23" ht="24" thickBot="1">
      <c r="A151" s="189" t="s">
        <v>44</v>
      </c>
      <c r="B151" s="189"/>
      <c r="C151" s="189"/>
      <c r="D151" s="189"/>
      <c r="E151" s="189"/>
      <c r="F151" s="189"/>
      <c r="G151" s="189"/>
      <c r="H151" s="189"/>
      <c r="I151" s="189"/>
      <c r="J151" s="189"/>
      <c r="K151" s="189"/>
      <c r="L151" s="189"/>
      <c r="M151" s="189"/>
      <c r="N151" s="189"/>
      <c r="O151" s="189"/>
      <c r="P151" s="189"/>
      <c r="Q151" s="189"/>
      <c r="R151" s="189"/>
      <c r="S151" s="189"/>
      <c r="T151" s="189"/>
      <c r="U151" s="189"/>
      <c r="V151" s="189"/>
      <c r="W151" s="189"/>
    </row>
    <row r="152" spans="1:23" ht="21.5" thickBot="1">
      <c r="A152" s="190" t="s">
        <v>0</v>
      </c>
      <c r="B152" s="191"/>
      <c r="C152" s="1" t="s">
        <v>48</v>
      </c>
      <c r="F152" s="2">
        <v>2</v>
      </c>
      <c r="G152" s="192" t="s">
        <v>46</v>
      </c>
      <c r="H152" s="193"/>
      <c r="I152" s="194"/>
      <c r="J152" s="195" t="s">
        <v>1</v>
      </c>
      <c r="K152" s="196"/>
      <c r="L152" s="196"/>
      <c r="M152" s="196"/>
      <c r="N152" s="196"/>
      <c r="O152" s="196"/>
      <c r="P152" s="196"/>
      <c r="Q152" s="196"/>
      <c r="R152" s="196"/>
      <c r="S152" s="196"/>
      <c r="T152" s="196"/>
      <c r="U152" s="197"/>
      <c r="V152" s="198" t="s">
        <v>2</v>
      </c>
      <c r="W152" s="198" t="s">
        <v>3</v>
      </c>
    </row>
    <row r="153" spans="1:23" ht="29.5" thickBot="1">
      <c r="A153" s="3" t="s">
        <v>4</v>
      </c>
      <c r="B153" s="3" t="s">
        <v>5</v>
      </c>
      <c r="C153" s="4" t="s">
        <v>6</v>
      </c>
      <c r="D153" s="5" t="s">
        <v>7</v>
      </c>
      <c r="E153" s="6" t="s">
        <v>8</v>
      </c>
      <c r="F153" s="7" t="s">
        <v>9</v>
      </c>
      <c r="G153" s="8" t="s">
        <v>10</v>
      </c>
      <c r="H153" s="9" t="s">
        <v>11</v>
      </c>
      <c r="I153" s="10" t="s">
        <v>5</v>
      </c>
      <c r="J153" s="11" t="s">
        <v>12</v>
      </c>
      <c r="K153" s="12" t="s">
        <v>13</v>
      </c>
      <c r="L153" s="11" t="s">
        <v>14</v>
      </c>
      <c r="M153" s="12" t="s">
        <v>13</v>
      </c>
      <c r="N153" s="11" t="s">
        <v>15</v>
      </c>
      <c r="O153" s="12" t="s">
        <v>13</v>
      </c>
      <c r="P153" s="11" t="s">
        <v>16</v>
      </c>
      <c r="Q153" s="12" t="s">
        <v>13</v>
      </c>
      <c r="R153" s="11" t="s">
        <v>17</v>
      </c>
      <c r="S153" s="12" t="s">
        <v>13</v>
      </c>
      <c r="T153" s="13" t="s">
        <v>18</v>
      </c>
      <c r="U153" s="12" t="s">
        <v>13</v>
      </c>
      <c r="V153" s="199"/>
      <c r="W153" s="199"/>
    </row>
    <row r="154" spans="1:23" ht="15" thickBot="1">
      <c r="A154" s="14" t="s">
        <v>19</v>
      </c>
      <c r="B154" s="15">
        <v>50</v>
      </c>
      <c r="C154" s="16" t="s">
        <v>62</v>
      </c>
      <c r="D154" s="41"/>
      <c r="E154" s="42"/>
      <c r="F154" s="43">
        <f>53+53</f>
        <v>106</v>
      </c>
      <c r="G154" s="44"/>
      <c r="H154" s="45"/>
      <c r="I154" s="15">
        <v>50</v>
      </c>
      <c r="J154" s="46"/>
      <c r="K154" s="47">
        <f t="shared" ref="K154:K178" si="60">J154/F154</f>
        <v>0</v>
      </c>
      <c r="L154" s="46"/>
      <c r="M154" s="47">
        <f t="shared" ref="M154:M178" si="61">L154/F154</f>
        <v>0</v>
      </c>
      <c r="N154" s="46"/>
      <c r="O154" s="47" t="e">
        <f>N154/#REF!</f>
        <v>#REF!</v>
      </c>
      <c r="P154" s="81"/>
      <c r="Q154" s="47" t="e">
        <f>P154/#REF!</f>
        <v>#REF!</v>
      </c>
      <c r="R154" s="46"/>
      <c r="S154" s="61" t="e">
        <f>R154/#REF!</f>
        <v>#REF!</v>
      </c>
      <c r="T154" s="46"/>
      <c r="U154" s="47" t="e">
        <f>T154/#REF!</f>
        <v>#REF!</v>
      </c>
      <c r="V154" s="50">
        <f t="shared" ref="V154:V165" si="62">+J154+L154+N154+P154+R154+T154</f>
        <v>0</v>
      </c>
      <c r="W154" s="50">
        <f t="shared" ref="W154:W165" si="63">+V154*G154</f>
        <v>0</v>
      </c>
    </row>
    <row r="155" spans="1:23">
      <c r="A155" s="14" t="s">
        <v>20</v>
      </c>
      <c r="B155" s="15">
        <v>25</v>
      </c>
      <c r="C155" s="16" t="s">
        <v>63</v>
      </c>
      <c r="D155" s="41"/>
      <c r="E155" s="42"/>
      <c r="F155" s="43">
        <v>70</v>
      </c>
      <c r="G155" s="44"/>
      <c r="H155" s="45"/>
      <c r="I155" s="15">
        <v>25</v>
      </c>
      <c r="J155" s="46"/>
      <c r="K155" s="47">
        <f t="shared" si="60"/>
        <v>0</v>
      </c>
      <c r="L155" s="46"/>
      <c r="M155" s="47">
        <f t="shared" si="61"/>
        <v>0</v>
      </c>
      <c r="N155" s="46"/>
      <c r="O155" s="47" t="e">
        <f>N155/#REF!</f>
        <v>#REF!</v>
      </c>
      <c r="P155" s="81"/>
      <c r="Q155" s="47" t="e">
        <f>P155/#REF!</f>
        <v>#REF!</v>
      </c>
      <c r="R155" s="46"/>
      <c r="S155" s="112" t="e">
        <f>R155/#REF!</f>
        <v>#REF!</v>
      </c>
      <c r="T155" s="46"/>
      <c r="U155" s="47" t="e">
        <f>T155/#REF!</f>
        <v>#REF!</v>
      </c>
      <c r="V155" s="50">
        <f t="shared" si="62"/>
        <v>0</v>
      </c>
      <c r="W155" s="50">
        <f t="shared" si="63"/>
        <v>0</v>
      </c>
    </row>
    <row r="156" spans="1:23">
      <c r="A156" s="14" t="s">
        <v>21</v>
      </c>
      <c r="B156" s="15">
        <v>64</v>
      </c>
      <c r="C156" s="16" t="s">
        <v>64</v>
      </c>
      <c r="D156" s="41"/>
      <c r="E156" s="42"/>
      <c r="F156" s="43">
        <f>61+58</f>
        <v>119</v>
      </c>
      <c r="G156" s="44"/>
      <c r="H156" s="45"/>
      <c r="I156" s="15">
        <v>64</v>
      </c>
      <c r="J156" s="46"/>
      <c r="K156" s="47">
        <f t="shared" si="60"/>
        <v>0</v>
      </c>
      <c r="L156" s="46"/>
      <c r="M156" s="47">
        <f t="shared" si="61"/>
        <v>0</v>
      </c>
      <c r="N156" s="46"/>
      <c r="O156" s="47" t="e">
        <f>N156/#REF!</f>
        <v>#REF!</v>
      </c>
      <c r="P156" s="81"/>
      <c r="Q156" s="47" t="e">
        <f>P156/#REF!</f>
        <v>#REF!</v>
      </c>
      <c r="R156" s="46"/>
      <c r="S156" s="47" t="e">
        <f>R156/#REF!</f>
        <v>#REF!</v>
      </c>
      <c r="T156" s="46"/>
      <c r="U156" s="47" t="e">
        <f>T156/#REF!</f>
        <v>#REF!</v>
      </c>
      <c r="V156" s="50">
        <f t="shared" si="62"/>
        <v>0</v>
      </c>
      <c r="W156" s="50">
        <f t="shared" si="63"/>
        <v>0</v>
      </c>
    </row>
    <row r="157" spans="1:23">
      <c r="A157" s="14" t="s">
        <v>22</v>
      </c>
      <c r="B157" s="15">
        <v>78</v>
      </c>
      <c r="C157" s="16" t="s">
        <v>65</v>
      </c>
      <c r="D157" s="41"/>
      <c r="E157" s="42"/>
      <c r="F157" s="43">
        <v>69</v>
      </c>
      <c r="G157" s="44"/>
      <c r="H157" s="45"/>
      <c r="I157" s="15">
        <v>78</v>
      </c>
      <c r="J157" s="46"/>
      <c r="K157" s="47">
        <f t="shared" si="60"/>
        <v>0</v>
      </c>
      <c r="L157" s="46"/>
      <c r="M157" s="47">
        <f t="shared" si="61"/>
        <v>0</v>
      </c>
      <c r="N157" s="46"/>
      <c r="O157" s="47" t="e">
        <f>N157/#REF!</f>
        <v>#REF!</v>
      </c>
      <c r="P157" s="81"/>
      <c r="Q157" s="47" t="e">
        <f>P157/#REF!</f>
        <v>#REF!</v>
      </c>
      <c r="R157" s="46"/>
      <c r="S157" s="47" t="e">
        <f>R157/#REF!</f>
        <v>#REF!</v>
      </c>
      <c r="T157" s="46"/>
      <c r="U157" s="47" t="e">
        <f>T157/#REF!</f>
        <v>#REF!</v>
      </c>
      <c r="V157" s="50">
        <f t="shared" si="62"/>
        <v>0</v>
      </c>
      <c r="W157" s="50">
        <f t="shared" si="63"/>
        <v>0</v>
      </c>
    </row>
    <row r="158" spans="1:23">
      <c r="A158" s="14" t="s">
        <v>23</v>
      </c>
      <c r="B158" s="15">
        <v>94</v>
      </c>
      <c r="C158" s="16" t="s">
        <v>66</v>
      </c>
      <c r="D158" s="41"/>
      <c r="E158" s="42"/>
      <c r="F158" s="43">
        <v>63</v>
      </c>
      <c r="G158" s="44"/>
      <c r="H158" s="45"/>
      <c r="I158" s="15">
        <v>94</v>
      </c>
      <c r="J158" s="46"/>
      <c r="K158" s="47">
        <f t="shared" si="60"/>
        <v>0</v>
      </c>
      <c r="L158" s="46"/>
      <c r="M158" s="47">
        <f t="shared" si="61"/>
        <v>0</v>
      </c>
      <c r="N158" s="46"/>
      <c r="O158" s="47" t="e">
        <f>N158/#REF!</f>
        <v>#REF!</v>
      </c>
      <c r="P158" s="81"/>
      <c r="Q158" s="47" t="e">
        <f>P158/#REF!</f>
        <v>#REF!</v>
      </c>
      <c r="R158" s="46"/>
      <c r="S158" s="47" t="e">
        <f>R158/#REF!</f>
        <v>#REF!</v>
      </c>
      <c r="T158" s="46"/>
      <c r="U158" s="47" t="e">
        <f>T158/#REF!</f>
        <v>#REF!</v>
      </c>
      <c r="V158" s="51">
        <f t="shared" si="62"/>
        <v>0</v>
      </c>
      <c r="W158" s="50">
        <f t="shared" si="63"/>
        <v>0</v>
      </c>
    </row>
    <row r="159" spans="1:23">
      <c r="A159" s="14" t="s">
        <v>24</v>
      </c>
      <c r="B159" s="15">
        <v>21</v>
      </c>
      <c r="C159" s="16" t="s">
        <v>67</v>
      </c>
      <c r="D159" s="41"/>
      <c r="E159" s="42"/>
      <c r="F159" s="43">
        <v>50</v>
      </c>
      <c r="G159" s="44"/>
      <c r="H159" s="45"/>
      <c r="I159" s="15">
        <v>21</v>
      </c>
      <c r="J159" s="46"/>
      <c r="K159" s="47">
        <f t="shared" si="60"/>
        <v>0</v>
      </c>
      <c r="L159" s="46"/>
      <c r="M159" s="47">
        <f t="shared" si="61"/>
        <v>0</v>
      </c>
      <c r="N159" s="46"/>
      <c r="O159" s="47" t="e">
        <f>N159/#REF!</f>
        <v>#REF!</v>
      </c>
      <c r="P159" s="81"/>
      <c r="Q159" s="47" t="e">
        <f>P159/#REF!</f>
        <v>#REF!</v>
      </c>
      <c r="R159" s="46"/>
      <c r="S159" s="47" t="e">
        <f>R159/#REF!</f>
        <v>#REF!</v>
      </c>
      <c r="T159" s="46"/>
      <c r="U159" s="47" t="e">
        <f>T159/#REF!</f>
        <v>#REF!</v>
      </c>
      <c r="V159" s="51">
        <f t="shared" si="62"/>
        <v>0</v>
      </c>
      <c r="W159" s="50">
        <f t="shared" si="63"/>
        <v>0</v>
      </c>
    </row>
    <row r="160" spans="1:23">
      <c r="A160" s="14" t="s">
        <v>25</v>
      </c>
      <c r="B160" s="15">
        <v>45</v>
      </c>
      <c r="C160" s="16" t="s">
        <v>68</v>
      </c>
      <c r="D160" s="41"/>
      <c r="E160" s="42"/>
      <c r="F160" s="43">
        <v>52</v>
      </c>
      <c r="G160" s="44"/>
      <c r="H160" s="45"/>
      <c r="I160" s="15">
        <v>45</v>
      </c>
      <c r="J160" s="46"/>
      <c r="K160" s="47">
        <f t="shared" si="60"/>
        <v>0</v>
      </c>
      <c r="L160" s="46"/>
      <c r="M160" s="47">
        <f t="shared" si="61"/>
        <v>0</v>
      </c>
      <c r="N160" s="46"/>
      <c r="O160" s="47" t="e">
        <f>N160/#REF!</f>
        <v>#REF!</v>
      </c>
      <c r="P160" s="81"/>
      <c r="Q160" s="47" t="e">
        <f>P160/#REF!</f>
        <v>#REF!</v>
      </c>
      <c r="R160" s="46"/>
      <c r="S160" s="47" t="e">
        <f>R160/#REF!</f>
        <v>#REF!</v>
      </c>
      <c r="T160" s="46"/>
      <c r="U160" s="47" t="e">
        <f>T160/#REF!</f>
        <v>#REF!</v>
      </c>
      <c r="V160" s="51">
        <f t="shared" si="62"/>
        <v>0</v>
      </c>
      <c r="W160" s="50">
        <f t="shared" si="63"/>
        <v>0</v>
      </c>
    </row>
    <row r="161" spans="1:23">
      <c r="A161" s="14" t="s">
        <v>26</v>
      </c>
      <c r="B161" s="15">
        <v>70</v>
      </c>
      <c r="C161" s="16" t="s">
        <v>69</v>
      </c>
      <c r="D161" s="41"/>
      <c r="E161" s="42"/>
      <c r="F161" s="43">
        <f>34+59</f>
        <v>93</v>
      </c>
      <c r="G161" s="44"/>
      <c r="H161" s="45"/>
      <c r="I161" s="15">
        <v>67</v>
      </c>
      <c r="J161" s="52"/>
      <c r="K161" s="47">
        <f t="shared" si="60"/>
        <v>0</v>
      </c>
      <c r="L161" s="52"/>
      <c r="M161" s="47">
        <f t="shared" si="61"/>
        <v>0</v>
      </c>
      <c r="N161" s="52"/>
      <c r="O161" s="47" t="e">
        <f>N161/#REF!</f>
        <v>#REF!</v>
      </c>
      <c r="P161" s="113"/>
      <c r="Q161" s="47" t="e">
        <f>P161/#REF!</f>
        <v>#REF!</v>
      </c>
      <c r="R161" s="46"/>
      <c r="S161" s="47" t="e">
        <f>R161/#REF!</f>
        <v>#REF!</v>
      </c>
      <c r="T161" s="46"/>
      <c r="U161" s="47" t="e">
        <f>T161/#REF!</f>
        <v>#REF!</v>
      </c>
      <c r="V161" s="51">
        <f t="shared" si="62"/>
        <v>0</v>
      </c>
      <c r="W161" s="50">
        <f t="shared" si="63"/>
        <v>0</v>
      </c>
    </row>
    <row r="162" spans="1:23">
      <c r="A162" s="17" t="s">
        <v>27</v>
      </c>
      <c r="B162" s="18">
        <v>82</v>
      </c>
      <c r="C162" s="16" t="s">
        <v>70</v>
      </c>
      <c r="D162" s="54"/>
      <c r="E162" s="55"/>
      <c r="F162" s="43">
        <v>60</v>
      </c>
      <c r="G162" s="44"/>
      <c r="H162" s="45"/>
      <c r="I162" s="18">
        <v>82</v>
      </c>
      <c r="J162" s="52"/>
      <c r="K162" s="47">
        <f t="shared" si="60"/>
        <v>0</v>
      </c>
      <c r="L162" s="52"/>
      <c r="M162" s="47">
        <f t="shared" si="61"/>
        <v>0</v>
      </c>
      <c r="N162" s="52"/>
      <c r="O162" s="47" t="e">
        <f>N162/#REF!</f>
        <v>#REF!</v>
      </c>
      <c r="P162" s="113"/>
      <c r="Q162" s="47" t="e">
        <f>P162/#REF!</f>
        <v>#REF!</v>
      </c>
      <c r="R162" s="46"/>
      <c r="S162" s="47" t="e">
        <f>R162/#REF!</f>
        <v>#REF!</v>
      </c>
      <c r="T162" s="46"/>
      <c r="U162" s="47" t="e">
        <f>T162/#REF!</f>
        <v>#REF!</v>
      </c>
      <c r="V162" s="51">
        <f t="shared" si="62"/>
        <v>0</v>
      </c>
      <c r="W162" s="50">
        <f t="shared" si="63"/>
        <v>0</v>
      </c>
    </row>
    <row r="163" spans="1:23">
      <c r="A163" s="17" t="s">
        <v>28</v>
      </c>
      <c r="B163" s="18">
        <v>34</v>
      </c>
      <c r="C163" s="16" t="s">
        <v>71</v>
      </c>
      <c r="D163" s="54"/>
      <c r="E163" s="55"/>
      <c r="F163" s="43">
        <v>59</v>
      </c>
      <c r="G163" s="44"/>
      <c r="H163" s="45"/>
      <c r="I163" s="18">
        <v>34</v>
      </c>
      <c r="J163" s="52"/>
      <c r="K163" s="47">
        <f t="shared" si="60"/>
        <v>0</v>
      </c>
      <c r="L163" s="52"/>
      <c r="M163" s="47">
        <f t="shared" si="61"/>
        <v>0</v>
      </c>
      <c r="N163" s="52"/>
      <c r="O163" s="47" t="e">
        <f>N163/#REF!</f>
        <v>#REF!</v>
      </c>
      <c r="P163" s="113"/>
      <c r="Q163" s="47" t="e">
        <f>P163/#REF!</f>
        <v>#REF!</v>
      </c>
      <c r="R163" s="46"/>
      <c r="S163" s="47" t="e">
        <f>R163/#REF!</f>
        <v>#REF!</v>
      </c>
      <c r="T163" s="46"/>
      <c r="U163" s="47" t="e">
        <f>T163/#REF!</f>
        <v>#REF!</v>
      </c>
      <c r="V163" s="51">
        <f t="shared" si="62"/>
        <v>0</v>
      </c>
      <c r="W163" s="50">
        <f t="shared" si="63"/>
        <v>0</v>
      </c>
    </row>
    <row r="164" spans="1:23">
      <c r="A164" s="14" t="s">
        <v>29</v>
      </c>
      <c r="B164" s="15">
        <v>11</v>
      </c>
      <c r="C164" s="16" t="s">
        <v>72</v>
      </c>
      <c r="D164" s="41"/>
      <c r="E164" s="42"/>
      <c r="F164" s="43">
        <v>60</v>
      </c>
      <c r="G164" s="44"/>
      <c r="H164" s="45"/>
      <c r="I164" s="15">
        <v>11</v>
      </c>
      <c r="J164" s="52"/>
      <c r="K164" s="47">
        <f t="shared" si="60"/>
        <v>0</v>
      </c>
      <c r="L164" s="52"/>
      <c r="M164" s="47">
        <f t="shared" si="61"/>
        <v>0</v>
      </c>
      <c r="N164" s="52"/>
      <c r="O164" s="47" t="e">
        <f>N164/#REF!</f>
        <v>#REF!</v>
      </c>
      <c r="P164" s="113"/>
      <c r="Q164" s="47" t="e">
        <f>P164/#REF!</f>
        <v>#REF!</v>
      </c>
      <c r="R164" s="46"/>
      <c r="S164" s="47" t="e">
        <f>R164/#REF!</f>
        <v>#REF!</v>
      </c>
      <c r="T164" s="46"/>
      <c r="U164" s="47" t="e">
        <f>T164/#REF!</f>
        <v>#REF!</v>
      </c>
      <c r="V164" s="51">
        <f t="shared" si="62"/>
        <v>0</v>
      </c>
      <c r="W164" s="50">
        <f t="shared" si="63"/>
        <v>0</v>
      </c>
    </row>
    <row r="165" spans="1:23" ht="15" thickBot="1">
      <c r="A165" s="19" t="s">
        <v>30</v>
      </c>
      <c r="B165" s="20">
        <v>16</v>
      </c>
      <c r="C165" s="16" t="s">
        <v>73</v>
      </c>
      <c r="D165" s="56"/>
      <c r="E165" s="57"/>
      <c r="F165" s="58">
        <v>78</v>
      </c>
      <c r="G165" s="44"/>
      <c r="H165" s="45"/>
      <c r="I165" s="20">
        <v>16</v>
      </c>
      <c r="J165" s="59"/>
      <c r="K165" s="60">
        <f t="shared" si="60"/>
        <v>0</v>
      </c>
      <c r="L165" s="59"/>
      <c r="M165" s="61">
        <f t="shared" si="61"/>
        <v>0</v>
      </c>
      <c r="N165" s="59"/>
      <c r="O165" s="61" t="e">
        <f>N165/#REF!</f>
        <v>#REF!</v>
      </c>
      <c r="P165" s="114"/>
      <c r="Q165" s="61" t="e">
        <f>P165/#REF!</f>
        <v>#REF!</v>
      </c>
      <c r="R165" s="115"/>
      <c r="S165" s="61" t="e">
        <f>R165/#REF!</f>
        <v>#REF!</v>
      </c>
      <c r="T165" s="115"/>
      <c r="U165" s="61" t="e">
        <f>T165/#REF!</f>
        <v>#REF!</v>
      </c>
      <c r="V165" s="64">
        <f t="shared" si="62"/>
        <v>0</v>
      </c>
      <c r="W165" s="65">
        <f t="shared" si="63"/>
        <v>0</v>
      </c>
    </row>
    <row r="166" spans="1:23" ht="15" thickBot="1">
      <c r="A166" s="21"/>
      <c r="B166" s="185" t="s">
        <v>31</v>
      </c>
      <c r="C166" s="186"/>
      <c r="D166" s="66"/>
      <c r="E166" s="67"/>
      <c r="F166" s="68">
        <f>SUM(F153:F165)</f>
        <v>879</v>
      </c>
      <c r="G166" s="69"/>
      <c r="H166" s="70"/>
      <c r="I166" s="22"/>
      <c r="J166" s="25">
        <f>SUM(J154:J165)</f>
        <v>0</v>
      </c>
      <c r="K166" s="71">
        <f t="shared" si="60"/>
        <v>0</v>
      </c>
      <c r="L166" s="25">
        <f>SUM(L154:L165)</f>
        <v>0</v>
      </c>
      <c r="M166" s="71">
        <f t="shared" si="61"/>
        <v>0</v>
      </c>
      <c r="N166" s="24">
        <f>SUM(N154:N165)</f>
        <v>0</v>
      </c>
      <c r="O166" s="71" t="e">
        <f>N166/#REF!</f>
        <v>#REF!</v>
      </c>
      <c r="P166" s="25">
        <f>SUM(P154:P165)</f>
        <v>0</v>
      </c>
      <c r="Q166" s="71" t="e">
        <f>P166/#REF!</f>
        <v>#REF!</v>
      </c>
      <c r="R166" s="25">
        <f>SUM(R154:R165)</f>
        <v>0</v>
      </c>
      <c r="S166" s="71" t="e">
        <f>R166/#REF!</f>
        <v>#REF!</v>
      </c>
      <c r="T166" s="116">
        <f>SUM(T154:T165)</f>
        <v>0</v>
      </c>
      <c r="U166" s="71" t="e">
        <f>T166/#REF!</f>
        <v>#REF!</v>
      </c>
      <c r="V166" s="26">
        <f>SUM(V154:V165)</f>
        <v>0</v>
      </c>
      <c r="W166" s="26">
        <f>SUM(W154:W165)</f>
        <v>0</v>
      </c>
    </row>
    <row r="167" spans="1:23">
      <c r="A167" s="27" t="s">
        <v>32</v>
      </c>
      <c r="B167" s="28">
        <v>74</v>
      </c>
      <c r="C167" s="29" t="s">
        <v>74</v>
      </c>
      <c r="D167" s="73"/>
      <c r="E167" s="74"/>
      <c r="F167" s="75">
        <v>65</v>
      </c>
      <c r="G167" s="44">
        <v>8</v>
      </c>
      <c r="H167" s="45">
        <v>80</v>
      </c>
      <c r="I167" s="28">
        <v>74</v>
      </c>
      <c r="J167" s="53">
        <v>480</v>
      </c>
      <c r="K167" s="49">
        <f t="shared" si="60"/>
        <v>7.384615384615385</v>
      </c>
      <c r="L167" s="78">
        <v>80</v>
      </c>
      <c r="M167" s="79">
        <f t="shared" si="61"/>
        <v>1.2307692307692308</v>
      </c>
      <c r="N167" s="76"/>
      <c r="O167" s="117" t="e">
        <f>N167/#REF!</f>
        <v>#REF!</v>
      </c>
      <c r="P167" s="76"/>
      <c r="Q167" s="117" t="e">
        <f>P167/#REF!</f>
        <v>#REF!</v>
      </c>
      <c r="R167" s="118"/>
      <c r="S167" s="117" t="e">
        <f>R167/#REF!</f>
        <v>#REF!</v>
      </c>
      <c r="T167" s="118"/>
      <c r="U167" s="117" t="e">
        <f>T167/#REF!</f>
        <v>#REF!</v>
      </c>
      <c r="V167" s="80">
        <f t="shared" ref="V167:V176" si="64">+J167+L167+N167+P167+R167+T167</f>
        <v>560</v>
      </c>
      <c r="W167" s="78">
        <f t="shared" ref="W167:W176" si="65">+V167*G167</f>
        <v>4480</v>
      </c>
    </row>
    <row r="168" spans="1:23">
      <c r="A168" s="14" t="s">
        <v>33</v>
      </c>
      <c r="B168" s="15">
        <v>59</v>
      </c>
      <c r="C168" s="16" t="s">
        <v>75</v>
      </c>
      <c r="D168" s="41"/>
      <c r="E168" s="42"/>
      <c r="F168" s="43">
        <v>57</v>
      </c>
      <c r="G168" s="44">
        <v>8</v>
      </c>
      <c r="H168" s="45">
        <v>80</v>
      </c>
      <c r="I168" s="15">
        <v>59</v>
      </c>
      <c r="J168" s="53">
        <v>400</v>
      </c>
      <c r="K168" s="49">
        <f t="shared" si="60"/>
        <v>7.0175438596491224</v>
      </c>
      <c r="L168" s="78">
        <v>0</v>
      </c>
      <c r="M168" s="79">
        <f t="shared" si="61"/>
        <v>0</v>
      </c>
      <c r="N168" s="81"/>
      <c r="O168" s="47" t="e">
        <f>N168/#REF!</f>
        <v>#REF!</v>
      </c>
      <c r="P168" s="81"/>
      <c r="Q168" s="47" t="e">
        <f>P168/#REF!</f>
        <v>#REF!</v>
      </c>
      <c r="R168" s="46"/>
      <c r="S168" s="47" t="e">
        <f>R168/#REF!</f>
        <v>#REF!</v>
      </c>
      <c r="T168" s="46"/>
      <c r="U168" s="47" t="e">
        <f>T168/#REF!</f>
        <v>#REF!</v>
      </c>
      <c r="V168" s="64">
        <f t="shared" si="64"/>
        <v>400</v>
      </c>
      <c r="W168" s="51">
        <f t="shared" si="65"/>
        <v>3200</v>
      </c>
    </row>
    <row r="169" spans="1:23">
      <c r="A169" s="157" t="s">
        <v>34</v>
      </c>
      <c r="B169" s="158">
        <v>67</v>
      </c>
      <c r="C169" s="159" t="s">
        <v>76</v>
      </c>
      <c r="D169" s="160"/>
      <c r="E169" s="161"/>
      <c r="F169" s="162">
        <v>57</v>
      </c>
      <c r="G169" s="163">
        <v>8</v>
      </c>
      <c r="H169" s="164">
        <v>80</v>
      </c>
      <c r="I169" s="158">
        <v>67</v>
      </c>
      <c r="J169" s="173">
        <v>400</v>
      </c>
      <c r="K169" s="174">
        <f t="shared" si="60"/>
        <v>7.0175438596491224</v>
      </c>
      <c r="L169" s="175">
        <v>0</v>
      </c>
      <c r="M169" s="176">
        <f t="shared" si="61"/>
        <v>0</v>
      </c>
      <c r="N169" s="81"/>
      <c r="O169" s="47" t="e">
        <f>N169/#REF!</f>
        <v>#REF!</v>
      </c>
      <c r="P169" s="81"/>
      <c r="Q169" s="47" t="e">
        <f>P169/#REF!</f>
        <v>#REF!</v>
      </c>
      <c r="R169" s="46"/>
      <c r="S169" s="47" t="e">
        <f>R169/#REF!</f>
        <v>#REF!</v>
      </c>
      <c r="T169" s="46"/>
      <c r="U169" s="47" t="e">
        <f>T169/#REF!</f>
        <v>#REF!</v>
      </c>
      <c r="V169" s="168">
        <f t="shared" si="64"/>
        <v>400</v>
      </c>
      <c r="W169" s="166">
        <f t="shared" si="65"/>
        <v>3200</v>
      </c>
    </row>
    <row r="170" spans="1:23">
      <c r="A170" s="14" t="s">
        <v>35</v>
      </c>
      <c r="B170" s="15">
        <v>14</v>
      </c>
      <c r="C170" s="16" t="s">
        <v>77</v>
      </c>
      <c r="D170" s="41"/>
      <c r="E170" s="42"/>
      <c r="F170" s="43">
        <v>66</v>
      </c>
      <c r="G170" s="44">
        <v>8</v>
      </c>
      <c r="H170" s="45">
        <v>80</v>
      </c>
      <c r="I170" s="15">
        <v>14</v>
      </c>
      <c r="J170" s="53">
        <v>480</v>
      </c>
      <c r="K170" s="49">
        <f t="shared" si="60"/>
        <v>7.2727272727272725</v>
      </c>
      <c r="L170" s="78">
        <v>0</v>
      </c>
      <c r="M170" s="79">
        <f t="shared" si="61"/>
        <v>0</v>
      </c>
      <c r="N170" s="81"/>
      <c r="O170" s="47" t="e">
        <f>N170/#REF!</f>
        <v>#REF!</v>
      </c>
      <c r="P170" s="81"/>
      <c r="Q170" s="47" t="e">
        <f>P170/#REF!</f>
        <v>#REF!</v>
      </c>
      <c r="R170" s="46"/>
      <c r="S170" s="47" t="e">
        <f>R170/#REF!</f>
        <v>#REF!</v>
      </c>
      <c r="T170" s="46"/>
      <c r="U170" s="47" t="e">
        <f>T170/#REF!</f>
        <v>#REF!</v>
      </c>
      <c r="V170" s="64">
        <f t="shared" si="64"/>
        <v>480</v>
      </c>
      <c r="W170" s="51">
        <f t="shared" si="65"/>
        <v>3840</v>
      </c>
    </row>
    <row r="171" spans="1:23">
      <c r="A171" s="14" t="s">
        <v>36</v>
      </c>
      <c r="B171" s="15">
        <v>29</v>
      </c>
      <c r="C171" s="29" t="s">
        <v>78</v>
      </c>
      <c r="D171" s="41"/>
      <c r="E171" s="82"/>
      <c r="F171" s="83">
        <v>72</v>
      </c>
      <c r="G171" s="44">
        <v>8</v>
      </c>
      <c r="H171" s="45">
        <v>80</v>
      </c>
      <c r="I171" s="15">
        <v>29</v>
      </c>
      <c r="J171" s="53">
        <v>560</v>
      </c>
      <c r="K171" s="49">
        <f t="shared" si="60"/>
        <v>7.7777777777777777</v>
      </c>
      <c r="L171" s="78">
        <v>0</v>
      </c>
      <c r="M171" s="79">
        <f t="shared" si="61"/>
        <v>0</v>
      </c>
      <c r="N171" s="81"/>
      <c r="O171" s="47" t="e">
        <f>N171/#REF!</f>
        <v>#REF!</v>
      </c>
      <c r="P171" s="81"/>
      <c r="Q171" s="47" t="e">
        <f>P171/#REF!</f>
        <v>#REF!</v>
      </c>
      <c r="R171" s="46"/>
      <c r="S171" s="47" t="e">
        <f>R171/#REF!</f>
        <v>#REF!</v>
      </c>
      <c r="T171" s="46"/>
      <c r="U171" s="47" t="e">
        <f>T171/#REF!</f>
        <v>#REF!</v>
      </c>
      <c r="V171" s="64">
        <f t="shared" si="64"/>
        <v>560</v>
      </c>
      <c r="W171" s="51">
        <f t="shared" si="65"/>
        <v>4480</v>
      </c>
    </row>
    <row r="172" spans="1:23">
      <c r="A172" s="14" t="s">
        <v>37</v>
      </c>
      <c r="B172" s="15">
        <v>39</v>
      </c>
      <c r="C172" s="16" t="s">
        <v>79</v>
      </c>
      <c r="D172" s="41"/>
      <c r="E172" s="42"/>
      <c r="F172" s="43">
        <v>77</v>
      </c>
      <c r="G172" s="44">
        <v>8</v>
      </c>
      <c r="H172" s="45">
        <v>80</v>
      </c>
      <c r="I172" s="15">
        <v>39</v>
      </c>
      <c r="J172" s="53">
        <v>560</v>
      </c>
      <c r="K172" s="49">
        <f t="shared" si="60"/>
        <v>7.2727272727272725</v>
      </c>
      <c r="L172" s="78">
        <v>80</v>
      </c>
      <c r="M172" s="79">
        <f t="shared" si="61"/>
        <v>1.0389610389610389</v>
      </c>
      <c r="N172" s="81"/>
      <c r="O172" s="47" t="e">
        <f>N172/#REF!</f>
        <v>#REF!</v>
      </c>
      <c r="P172" s="81"/>
      <c r="Q172" s="47" t="e">
        <f>P172/#REF!</f>
        <v>#REF!</v>
      </c>
      <c r="R172" s="46"/>
      <c r="S172" s="47" t="e">
        <f>R172/#REF!</f>
        <v>#REF!</v>
      </c>
      <c r="T172" s="46"/>
      <c r="U172" s="47" t="e">
        <f>T172/#REF!</f>
        <v>#REF!</v>
      </c>
      <c r="V172" s="64">
        <f t="shared" si="64"/>
        <v>640</v>
      </c>
      <c r="W172" s="51">
        <f t="shared" si="65"/>
        <v>5120</v>
      </c>
    </row>
    <row r="173" spans="1:23">
      <c r="A173" s="17" t="s">
        <v>38</v>
      </c>
      <c r="B173" s="18">
        <v>66</v>
      </c>
      <c r="C173" s="155" t="s">
        <v>80</v>
      </c>
      <c r="D173" s="54"/>
      <c r="E173" s="55"/>
      <c r="F173" s="53">
        <v>55</v>
      </c>
      <c r="G173" s="44">
        <v>8</v>
      </c>
      <c r="H173" s="156">
        <v>80</v>
      </c>
      <c r="I173" s="18">
        <v>66</v>
      </c>
      <c r="J173" s="53">
        <v>400</v>
      </c>
      <c r="K173" s="49">
        <f t="shared" si="60"/>
        <v>7.2727272727272725</v>
      </c>
      <c r="L173" s="78">
        <v>0</v>
      </c>
      <c r="M173" s="79">
        <f t="shared" si="61"/>
        <v>0</v>
      </c>
      <c r="N173" s="81"/>
      <c r="O173" s="47" t="e">
        <f>N173/#REF!</f>
        <v>#REF!</v>
      </c>
      <c r="P173" s="81"/>
      <c r="Q173" s="47" t="e">
        <f>P173/#REF!</f>
        <v>#REF!</v>
      </c>
      <c r="R173" s="46"/>
      <c r="S173" s="47" t="e">
        <f>R173/#REF!</f>
        <v>#REF!</v>
      </c>
      <c r="T173" s="46"/>
      <c r="U173" s="47" t="e">
        <f>T173/#REF!</f>
        <v>#REF!</v>
      </c>
      <c r="V173" s="64">
        <f t="shared" si="64"/>
        <v>400</v>
      </c>
      <c r="W173" s="51">
        <f t="shared" si="65"/>
        <v>3200</v>
      </c>
    </row>
    <row r="174" spans="1:23">
      <c r="A174" s="14" t="s">
        <v>39</v>
      </c>
      <c r="B174" s="15">
        <v>55</v>
      </c>
      <c r="C174" s="16" t="s">
        <v>81</v>
      </c>
      <c r="D174" s="41"/>
      <c r="E174" s="42"/>
      <c r="F174" s="43">
        <v>61</v>
      </c>
      <c r="G174" s="44">
        <v>8</v>
      </c>
      <c r="H174" s="45">
        <v>80</v>
      </c>
      <c r="I174" s="15">
        <v>55</v>
      </c>
      <c r="J174" s="53">
        <v>400</v>
      </c>
      <c r="K174" s="49">
        <f t="shared" si="60"/>
        <v>6.557377049180328</v>
      </c>
      <c r="L174" s="78">
        <v>0</v>
      </c>
      <c r="M174" s="79">
        <f t="shared" si="61"/>
        <v>0</v>
      </c>
      <c r="N174" s="81"/>
      <c r="O174" s="47" t="e">
        <f>N174/#REF!</f>
        <v>#REF!</v>
      </c>
      <c r="P174" s="81"/>
      <c r="Q174" s="47" t="e">
        <f>P174/#REF!</f>
        <v>#REF!</v>
      </c>
      <c r="R174" s="46"/>
      <c r="S174" s="47" t="e">
        <f>R174/#REF!</f>
        <v>#REF!</v>
      </c>
      <c r="T174" s="46"/>
      <c r="U174" s="47" t="e">
        <f>T174/#REF!</f>
        <v>#REF!</v>
      </c>
      <c r="V174" s="64">
        <f t="shared" si="64"/>
        <v>400</v>
      </c>
      <c r="W174" s="50">
        <f t="shared" si="65"/>
        <v>3200</v>
      </c>
    </row>
    <row r="175" spans="1:23">
      <c r="A175" s="14" t="s">
        <v>40</v>
      </c>
      <c r="B175" s="15">
        <v>44</v>
      </c>
      <c r="C175" s="29" t="s">
        <v>82</v>
      </c>
      <c r="D175" s="41"/>
      <c r="E175" s="42"/>
      <c r="F175" s="43">
        <v>51</v>
      </c>
      <c r="G175" s="44">
        <v>8</v>
      </c>
      <c r="H175" s="45">
        <v>80</v>
      </c>
      <c r="I175" s="15">
        <v>44</v>
      </c>
      <c r="J175" s="53">
        <v>400</v>
      </c>
      <c r="K175" s="49">
        <f t="shared" si="60"/>
        <v>7.8431372549019605</v>
      </c>
      <c r="L175" s="78">
        <v>0</v>
      </c>
      <c r="M175" s="79">
        <f t="shared" si="61"/>
        <v>0</v>
      </c>
      <c r="N175" s="81"/>
      <c r="O175" s="47" t="e">
        <f>N175/#REF!</f>
        <v>#REF!</v>
      </c>
      <c r="P175" s="81"/>
      <c r="Q175" s="47" t="e">
        <f>P175/#REF!</f>
        <v>#REF!</v>
      </c>
      <c r="R175" s="46"/>
      <c r="S175" s="47" t="e">
        <f>R175/#REF!</f>
        <v>#REF!</v>
      </c>
      <c r="T175" s="46"/>
      <c r="U175" s="47" t="e">
        <f>T175/#REF!</f>
        <v>#REF!</v>
      </c>
      <c r="V175" s="64">
        <f t="shared" si="64"/>
        <v>400</v>
      </c>
      <c r="W175" s="50">
        <f t="shared" si="65"/>
        <v>3200</v>
      </c>
    </row>
    <row r="176" spans="1:23" ht="15" thickBot="1">
      <c r="A176" s="30" t="s">
        <v>41</v>
      </c>
      <c r="B176" s="31">
        <v>98</v>
      </c>
      <c r="C176" s="16" t="s">
        <v>83</v>
      </c>
      <c r="D176" s="56"/>
      <c r="E176" s="57"/>
      <c r="F176" s="58">
        <v>37</v>
      </c>
      <c r="G176" s="44">
        <v>8</v>
      </c>
      <c r="H176" s="45">
        <v>80</v>
      </c>
      <c r="I176" s="31">
        <v>98</v>
      </c>
      <c r="J176" s="53">
        <v>320</v>
      </c>
      <c r="K176" s="49">
        <f t="shared" si="60"/>
        <v>8.6486486486486491</v>
      </c>
      <c r="L176" s="78">
        <v>80</v>
      </c>
      <c r="M176" s="79">
        <f t="shared" si="61"/>
        <v>2.1621621621621623</v>
      </c>
      <c r="N176" s="84"/>
      <c r="O176" s="47" t="e">
        <f>N176/#REF!</f>
        <v>#REF!</v>
      </c>
      <c r="P176" s="84"/>
      <c r="Q176" s="47" t="e">
        <f>P176/#REF!</f>
        <v>#REF!</v>
      </c>
      <c r="R176" s="46"/>
      <c r="S176" s="60" t="e">
        <f>R176/#REF!</f>
        <v>#REF!</v>
      </c>
      <c r="T176" s="46"/>
      <c r="U176" s="47" t="e">
        <f>T176/#REF!</f>
        <v>#REF!</v>
      </c>
      <c r="V176" s="85">
        <f t="shared" si="64"/>
        <v>400</v>
      </c>
      <c r="W176" s="50">
        <f t="shared" si="65"/>
        <v>3200</v>
      </c>
    </row>
    <row r="177" spans="1:23" ht="15" thickBot="1">
      <c r="A177" s="21"/>
      <c r="B177" s="185" t="s">
        <v>42</v>
      </c>
      <c r="C177" s="186"/>
      <c r="D177" s="66"/>
      <c r="E177" s="67"/>
      <c r="F177" s="86">
        <f>SUM(F167:F176)</f>
        <v>598</v>
      </c>
      <c r="G177" s="87"/>
      <c r="H177" s="70"/>
      <c r="I177" s="32"/>
      <c r="J177" s="89">
        <f>SUM(J167:J176)</f>
        <v>4400</v>
      </c>
      <c r="K177" s="72">
        <f t="shared" si="60"/>
        <v>7.3578595317725757</v>
      </c>
      <c r="L177" s="89">
        <f>SUM(L167:L176)</f>
        <v>240</v>
      </c>
      <c r="M177" s="72">
        <f t="shared" si="61"/>
        <v>0.40133779264214048</v>
      </c>
      <c r="N177" s="88">
        <f>SUM(N167:N176)</f>
        <v>0</v>
      </c>
      <c r="O177" s="71"/>
      <c r="P177" s="88">
        <f>SUM(P167:P176)</f>
        <v>0</v>
      </c>
      <c r="Q177" s="71" t="e">
        <f>P177/#REF!</f>
        <v>#REF!</v>
      </c>
      <c r="R177" s="88">
        <f>SUM(R167:R176)</f>
        <v>0</v>
      </c>
      <c r="S177" s="71" t="e">
        <f>R177/#REF!</f>
        <v>#REF!</v>
      </c>
      <c r="T177" s="119">
        <f>SUM(T167:T176)</f>
        <v>0</v>
      </c>
      <c r="U177" s="71" t="e">
        <f>T177/#REF!</f>
        <v>#REF!</v>
      </c>
      <c r="V177" s="90">
        <f>SUM(V167:V176)</f>
        <v>4640</v>
      </c>
      <c r="W177" s="89">
        <f>SUM(W167:W176)</f>
        <v>37120</v>
      </c>
    </row>
    <row r="178" spans="1:23" ht="15" thickBot="1">
      <c r="A178" s="91"/>
      <c r="B178" s="187" t="s">
        <v>43</v>
      </c>
      <c r="C178" s="188"/>
      <c r="D178" s="92"/>
      <c r="E178" s="92"/>
      <c r="F178" s="93">
        <f>SUM(F177,F166)</f>
        <v>1477</v>
      </c>
      <c r="G178" s="94"/>
      <c r="H178" s="95"/>
      <c r="I178" s="96"/>
      <c r="J178" s="33">
        <f>J166+J177</f>
        <v>4400</v>
      </c>
      <c r="K178" s="34">
        <f t="shared" si="60"/>
        <v>2.9790115098171972</v>
      </c>
      <c r="L178" s="33">
        <f>L166+L177</f>
        <v>240</v>
      </c>
      <c r="M178" s="34">
        <f t="shared" si="61"/>
        <v>0.16249153689911983</v>
      </c>
      <c r="N178" s="35"/>
      <c r="O178" s="36"/>
      <c r="P178" s="35"/>
      <c r="Q178" s="36"/>
      <c r="R178" s="35">
        <f>R166+R177</f>
        <v>0</v>
      </c>
      <c r="S178" s="36" t="e">
        <f>S166+S177</f>
        <v>#REF!</v>
      </c>
      <c r="T178" s="37">
        <f>T166+T177</f>
        <v>0</v>
      </c>
      <c r="U178" s="36" t="e">
        <f>T178/#REF!</f>
        <v>#REF!</v>
      </c>
      <c r="V178" s="38">
        <f>V166+V177</f>
        <v>4640</v>
      </c>
      <c r="W178" s="39">
        <f>W166+W177</f>
        <v>37120</v>
      </c>
    </row>
  </sheetData>
  <mergeCells count="52">
    <mergeCell ref="A1:B1"/>
    <mergeCell ref="J1:U1"/>
    <mergeCell ref="V1:V2"/>
    <mergeCell ref="W1:W2"/>
    <mergeCell ref="B15:C15"/>
    <mergeCell ref="B26:C26"/>
    <mergeCell ref="B27:C27"/>
    <mergeCell ref="A28:W28"/>
    <mergeCell ref="A35:B35"/>
    <mergeCell ref="G35:I35"/>
    <mergeCell ref="J35:U35"/>
    <mergeCell ref="V35:V36"/>
    <mergeCell ref="W35:W36"/>
    <mergeCell ref="B49:C49"/>
    <mergeCell ref="B60:C60"/>
    <mergeCell ref="B61:C61"/>
    <mergeCell ref="A62:W62"/>
    <mergeCell ref="A63:B63"/>
    <mergeCell ref="G63:I63"/>
    <mergeCell ref="J63:U63"/>
    <mergeCell ref="V63:V64"/>
    <mergeCell ref="W63:W64"/>
    <mergeCell ref="B77:C77"/>
    <mergeCell ref="B88:C88"/>
    <mergeCell ref="B89:C89"/>
    <mergeCell ref="A90:W90"/>
    <mergeCell ref="A96:B96"/>
    <mergeCell ref="G96:I96"/>
    <mergeCell ref="J96:U96"/>
    <mergeCell ref="V96:V97"/>
    <mergeCell ref="W96:W97"/>
    <mergeCell ref="B110:C110"/>
    <mergeCell ref="B121:C121"/>
    <mergeCell ref="B122:C122"/>
    <mergeCell ref="A123:W123"/>
    <mergeCell ref="A124:B124"/>
    <mergeCell ref="G124:I124"/>
    <mergeCell ref="J124:U124"/>
    <mergeCell ref="V124:V125"/>
    <mergeCell ref="W124:W125"/>
    <mergeCell ref="B177:C177"/>
    <mergeCell ref="B178:C178"/>
    <mergeCell ref="B138:C138"/>
    <mergeCell ref="B149:C149"/>
    <mergeCell ref="B150:C150"/>
    <mergeCell ref="A151:W151"/>
    <mergeCell ref="B166:C166"/>
    <mergeCell ref="A152:B152"/>
    <mergeCell ref="G152:I152"/>
    <mergeCell ref="J152:U152"/>
    <mergeCell ref="V152:V153"/>
    <mergeCell ref="W152:W153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sheetPr>
    <tabColor rgb="FFFF0000"/>
  </sheetPr>
  <dimension ref="A1:O23"/>
  <sheetViews>
    <sheetView tabSelected="1" workbookViewId="0">
      <selection activeCell="M19" sqref="M19"/>
    </sheetView>
  </sheetViews>
  <sheetFormatPr baseColWidth="10" defaultRowHeight="12.5"/>
  <cols>
    <col min="1" max="1" width="3.453125" bestFit="1" customWidth="1"/>
    <col min="2" max="2" width="28.453125" bestFit="1" customWidth="1"/>
    <col min="3" max="3" width="13.26953125" bestFit="1" customWidth="1"/>
    <col min="4" max="4" width="7.7265625" customWidth="1"/>
    <col min="5" max="5" width="7.26953125" bestFit="1" customWidth="1"/>
    <col min="6" max="6" width="1.36328125" style="151" customWidth="1"/>
    <col min="13" max="13" width="15.26953125" bestFit="1" customWidth="1"/>
    <col min="15" max="15" width="14.7265625" customWidth="1"/>
  </cols>
  <sheetData>
    <row r="1" spans="1:15" ht="21.75" customHeight="1" thickBot="1">
      <c r="A1" s="202" t="s">
        <v>0</v>
      </c>
      <c r="B1" s="202"/>
      <c r="C1" s="202"/>
      <c r="D1" s="202"/>
      <c r="E1" s="203"/>
      <c r="F1" s="148"/>
      <c r="G1" s="204" t="s">
        <v>49</v>
      </c>
      <c r="H1" s="205"/>
      <c r="I1" s="205"/>
      <c r="J1" s="205"/>
      <c r="K1" s="205"/>
      <c r="L1" s="205"/>
      <c r="M1" s="145" t="s">
        <v>89</v>
      </c>
    </row>
    <row r="2" spans="1:15" ht="29.5" thickBot="1">
      <c r="A2" s="10">
        <v>67</v>
      </c>
      <c r="B2" s="3" t="s">
        <v>59</v>
      </c>
      <c r="C2" s="4" t="s">
        <v>56</v>
      </c>
      <c r="D2" s="8" t="s">
        <v>58</v>
      </c>
      <c r="E2" s="146" t="s">
        <v>57</v>
      </c>
      <c r="F2" s="149"/>
      <c r="G2" s="147" t="s">
        <v>50</v>
      </c>
      <c r="H2" s="11" t="s">
        <v>51</v>
      </c>
      <c r="I2" s="11" t="s">
        <v>52</v>
      </c>
      <c r="J2" s="11" t="s">
        <v>53</v>
      </c>
      <c r="K2" s="11" t="s">
        <v>54</v>
      </c>
      <c r="L2" s="11" t="s">
        <v>55</v>
      </c>
      <c r="M2" s="144"/>
      <c r="O2" s="184"/>
    </row>
    <row r="3" spans="1:15" ht="14.5">
      <c r="A3" s="15">
        <f>A$2</f>
        <v>67</v>
      </c>
      <c r="B3" s="15" t="str">
        <f t="array" aca="1" ref="B3" ca="1">IFERROR(INDEX(article,SMALL(IF(ISNUMBER(SEARCH("MEA",colg)),ROW(article),""),ROW(A1))),"")</f>
        <v>45254 Courgette Bio 700g</v>
      </c>
      <c r="C3" s="177">
        <f ca="1">VLOOKUP($B3,'REPORT DONNÉES'!$C1:$H178,4,0)</f>
        <v>37</v>
      </c>
      <c r="D3" s="14">
        <f ca="1">VLOOKUP($A$2,OFFSET(bdd,MATCH($B3,article,0)-1,),6,0)</f>
        <v>8</v>
      </c>
      <c r="E3" s="14">
        <f ca="1">VLOOKUP($A$2,OFFSET(bdd,MATCH($B3,article,0)-1,),7,0)</f>
        <v>64</v>
      </c>
      <c r="F3" s="14"/>
      <c r="G3" s="14">
        <f ca="1">VLOOKUP($A$2,OFFSET(bdd,MATCH($B3,article,0)-1,),9,0)/$E3</f>
        <v>0</v>
      </c>
      <c r="H3" s="14">
        <f ca="1">VLOOKUP($A$2,OFFSET(bdd,MATCH($B3,article,0)-1,),11,0)/$E3</f>
        <v>0</v>
      </c>
      <c r="I3" s="14">
        <f ca="1">VLOOKUP($A$2,OFFSET(bdd,MATCH($B3,article,0)-1,),13,0)/$E3</f>
        <v>4</v>
      </c>
      <c r="J3" s="14">
        <f ca="1">VLOOKUP($A$2,OFFSET(bdd,MATCH($B3,article,0)-1,),15,0)/$E3</f>
        <v>1</v>
      </c>
      <c r="K3" s="14">
        <f ca="1">VLOOKUP($A$2,OFFSET(bdd,MATCH($B3,article,0)-1,),17,0)/$E3</f>
        <v>2</v>
      </c>
      <c r="L3" s="14">
        <f ca="1">VLOOKUP($A$2,OFFSET(bdd,MATCH($B3,article,0)-1,),19,0)/$E3</f>
        <v>2</v>
      </c>
      <c r="M3" s="178">
        <f ca="1">SUM(G3:L3)</f>
        <v>9</v>
      </c>
    </row>
    <row r="4" spans="1:15" ht="14.5">
      <c r="A4" s="15">
        <f t="shared" ref="A4:A8" si="0">A$2</f>
        <v>67</v>
      </c>
      <c r="B4" s="15" t="str">
        <f t="array" aca="1" ref="B4" ca="1">IFERROR(INDEX(article,SMALL(IF(ISNUMBER(SEARCH("MEA",colg)),ROW(article),""),ROW(A2))),"")</f>
        <v>46996-Ananas 300g</v>
      </c>
      <c r="C4" s="177">
        <f ca="1">VLOOKUP($B4,'REPORT DONNÉES'!$C2:$H179,4,0)</f>
        <v>25</v>
      </c>
      <c r="D4" s="14">
        <f ca="1">VLOOKUP($A$2,OFFSET(bdd,MATCH($B4,article,0)-1,),6,0)</f>
        <v>56</v>
      </c>
      <c r="E4" s="14">
        <f ca="1">VLOOKUP($A$2,OFFSET(bdd,MATCH($B4,article,0)-1,),7,0)</f>
        <v>145</v>
      </c>
      <c r="F4" s="150"/>
      <c r="G4" s="14">
        <f ca="1">VLOOKUP($A$2,OFFSET(bdd,MATCH($B4,article,0)-1,),9,0)/$E4</f>
        <v>0</v>
      </c>
      <c r="H4" s="14">
        <f ca="1">VLOOKUP($A$2,OFFSET(bdd,MATCH($B4,article,0)-1,),11,0)/$E4</f>
        <v>0</v>
      </c>
      <c r="I4" s="14">
        <f ca="1">VLOOKUP($A$2,OFFSET(bdd,MATCH($B4,article,0)-1,),13,0)/$E4</f>
        <v>4</v>
      </c>
      <c r="J4" s="14">
        <f ca="1">VLOOKUP($A$2,OFFSET(bdd,MATCH($B4,article,0)-1,),15,0)/$E4</f>
        <v>0</v>
      </c>
      <c r="K4" s="14">
        <f ca="1">VLOOKUP($A$2,OFFSET(bdd,MATCH($B4,article,0)-1,),17,0)/$E4</f>
        <v>2</v>
      </c>
      <c r="L4" s="14">
        <f ca="1">VLOOKUP($A$2,OFFSET(bdd,MATCH($B4,article,0)-1,),19,0)/$E4</f>
        <v>1</v>
      </c>
      <c r="M4" s="178">
        <f t="shared" ref="M4:M8" ca="1" si="1">SUM(G4:L4)</f>
        <v>7</v>
      </c>
    </row>
    <row r="5" spans="1:15" ht="14.5">
      <c r="A5" s="15">
        <f t="shared" si="0"/>
        <v>67</v>
      </c>
      <c r="B5" s="15" t="str">
        <f t="array" aca="1" ref="B5" ca="1">IFERROR(INDEX(article,SMALL(IF(ISNUMBER(SEARCH("MEA",colg)),ROW(article),""),ROW(A3))),"")</f>
        <v>90154-Orange 1kg</v>
      </c>
      <c r="C5" s="177">
        <f ca="1">VLOOKUP($B5,'REPORT DONNÉES'!$C3:$H180,4,0)</f>
        <v>18</v>
      </c>
      <c r="D5" s="14">
        <f ca="1">VLOOKUP($A$2,OFFSET(bdd,MATCH($B5,article,0)-1,),6,0)</f>
        <v>6</v>
      </c>
      <c r="E5" s="14">
        <f ca="1">VLOOKUP($A$2,OFFSET(bdd,MATCH($B5,article,0)-1,),7,0)</f>
        <v>80</v>
      </c>
      <c r="F5" s="150"/>
      <c r="G5" s="14">
        <f ca="1">VLOOKUP($A$2,OFFSET(bdd,MATCH($B5,article,0)-1,),9,0)/$E5</f>
        <v>0</v>
      </c>
      <c r="H5" s="14">
        <f ca="1">VLOOKUP($A$2,OFFSET(bdd,MATCH($B5,article,0)-1,),11,0)/$E5</f>
        <v>0</v>
      </c>
      <c r="I5" s="14">
        <f ca="1">VLOOKUP($A$2,OFFSET(bdd,MATCH($B5,article,0)-1,),13,0)/$E5</f>
        <v>6</v>
      </c>
      <c r="J5" s="14">
        <f ca="1">VLOOKUP($A$2,OFFSET(bdd,MATCH($B5,article,0)-1,),15,0)/$E5</f>
        <v>2</v>
      </c>
      <c r="K5" s="14">
        <f ca="1">VLOOKUP($A$2,OFFSET(bdd,MATCH($B5,article,0)-1,),17,0)/$E5</f>
        <v>6</v>
      </c>
      <c r="L5" s="14">
        <f ca="1">VLOOKUP($A$2,OFFSET(bdd,MATCH($B5,article,0)-1,),19,0)/$E5</f>
        <v>2</v>
      </c>
      <c r="M5" s="178">
        <f t="shared" ca="1" si="1"/>
        <v>16</v>
      </c>
    </row>
    <row r="6" spans="1:15" ht="14.5">
      <c r="A6" s="15">
        <f t="shared" si="0"/>
        <v>67</v>
      </c>
      <c r="B6" s="15" t="str">
        <f t="array" aca="1" ref="B6" ca="1">IFERROR(INDEX(article,SMALL(IF(ISNUMBER(SEARCH("MEA",colg)),ROW(article),""),ROW(A4))),"")</f>
        <v>45985-Herbes aromatiques 25g</v>
      </c>
      <c r="C6" s="177">
        <f ca="1">VLOOKUP($B6,'REPORT DONNÉES'!$C4:$H181,4,0)</f>
        <v>15</v>
      </c>
      <c r="D6" s="14">
        <f ca="1">VLOOKUP($A$2,OFFSET(bdd,MATCH($B6,article,0)-1,),6,0)</f>
        <v>6</v>
      </c>
      <c r="E6" s="14">
        <f ca="1">VLOOKUP($A$2,OFFSET(bdd,MATCH($B6,article,0)-1,),7,0)</f>
        <v>80</v>
      </c>
      <c r="F6" s="150"/>
      <c r="G6" s="14">
        <f ca="1">VLOOKUP($A$2,OFFSET(bdd,MATCH($B6,article,0)-1,),9,0)/$E6</f>
        <v>0</v>
      </c>
      <c r="H6" s="14">
        <f ca="1">VLOOKUP($A$2,OFFSET(bdd,MATCH($B6,article,0)-1,),11,0)/$E6</f>
        <v>0</v>
      </c>
      <c r="I6" s="14">
        <f ca="1">VLOOKUP($A$2,OFFSET(bdd,MATCH($B6,article,0)-1,),13,0)/$E6</f>
        <v>2</v>
      </c>
      <c r="J6" s="14">
        <f ca="1">VLOOKUP($A$2,OFFSET(bdd,MATCH($B6,article,0)-1,),15,0)/$E6</f>
        <v>0</v>
      </c>
      <c r="K6" s="14">
        <f ca="1">VLOOKUP($A$2,OFFSET(bdd,MATCH($B6,article,0)-1,),17,0)/$E6</f>
        <v>1</v>
      </c>
      <c r="L6" s="14">
        <f ca="1">VLOOKUP($A$2,OFFSET(bdd,MATCH($B6,article,0)-1,),19,0)/$E6</f>
        <v>1</v>
      </c>
      <c r="M6" s="178">
        <f t="shared" ca="1" si="1"/>
        <v>4</v>
      </c>
    </row>
    <row r="7" spans="1:15" ht="14.5">
      <c r="A7" s="15">
        <f t="shared" si="0"/>
        <v>67</v>
      </c>
      <c r="B7" s="15" t="str">
        <f t="array" aca="1" ref="B7" ca="1">IFERROR(INDEX(article,SMALL(IF(ISNUMBER(SEARCH("MEA",colg)),ROW(article),""),ROW(A5))),"")</f>
        <v>125546 citron</v>
      </c>
      <c r="C7" s="177">
        <f ca="1">VLOOKUP($B7,'REPORT DONNÉES'!$C5:$H182,4,0)</f>
        <v>100</v>
      </c>
      <c r="D7" s="14">
        <f ca="1">VLOOKUP($A$2,OFFSET(bdd,MATCH($B7,article,0)-1,),6,0)</f>
        <v>30</v>
      </c>
      <c r="E7" s="14">
        <f ca="1">VLOOKUP($A$2,OFFSET(bdd,MATCH($B7,article,0)-1,),7,0)</f>
        <v>48</v>
      </c>
      <c r="F7" s="150"/>
      <c r="G7" s="14">
        <f ca="1">VLOOKUP($A$2,OFFSET(bdd,MATCH($B7,article,0)-1,),9,0)/$E7</f>
        <v>0</v>
      </c>
      <c r="H7" s="14">
        <f ca="1">VLOOKUP($A$2,OFFSET(bdd,MATCH($B7,article,0)-1,),11,0)/$E7</f>
        <v>0</v>
      </c>
      <c r="I7" s="14">
        <f ca="1">VLOOKUP($A$2,OFFSET(bdd,MATCH($B7,article,0)-1,),13,0)/$E7</f>
        <v>6</v>
      </c>
      <c r="J7" s="14">
        <f ca="1">VLOOKUP($A$2,OFFSET(bdd,MATCH($B7,article,0)-1,),15,0)/$E7</f>
        <v>4</v>
      </c>
      <c r="K7" s="14">
        <f ca="1">VLOOKUP($A$2,OFFSET(bdd,MATCH($B7,article,0)-1,),17,0)/$E7</f>
        <v>4</v>
      </c>
      <c r="L7" s="14">
        <f ca="1">VLOOKUP($A$2,OFFSET(bdd,MATCH($B7,article,0)-1,),19,0)/$E7</f>
        <v>5</v>
      </c>
      <c r="M7" s="178">
        <f t="shared" ca="1" si="1"/>
        <v>19</v>
      </c>
    </row>
    <row r="8" spans="1:15" ht="14.5">
      <c r="A8" s="15">
        <f t="shared" si="0"/>
        <v>67</v>
      </c>
      <c r="B8" s="15" t="str">
        <f t="array" aca="1" ref="B8" ca="1">IFERROR(INDEX(article,SMALL(IF(ISNUMBER(SEARCH("MEA",colg)),ROW(article),""),ROW(A6))),"")</f>
        <v>80611-Ananas</v>
      </c>
      <c r="C8" s="177">
        <f ca="1">VLOOKUP($B8,'REPORT DONNÉES'!$C6:$H183,4,0)</f>
        <v>2</v>
      </c>
      <c r="D8" s="14">
        <f ca="1">VLOOKUP($A$2,OFFSET(bdd,MATCH($B8,article,0)-1,),6,0)</f>
        <v>8</v>
      </c>
      <c r="E8" s="14">
        <f ca="1">VLOOKUP($A$2,OFFSET(bdd,MATCH($B8,article,0)-1,),7,0)</f>
        <v>80</v>
      </c>
      <c r="F8" s="150"/>
      <c r="G8" s="14">
        <f ca="1">VLOOKUP($A$2,OFFSET(bdd,MATCH($B8,article,0)-1,),9,0)/$E8</f>
        <v>5</v>
      </c>
      <c r="H8" s="14">
        <f ca="1">VLOOKUP($A$2,OFFSET(bdd,MATCH($B8,article,0)-1,),11,0)/$E8</f>
        <v>0</v>
      </c>
      <c r="I8" s="14">
        <f ca="1">VLOOKUP($A$2,OFFSET(bdd,MATCH($B8,article,0)-1,),13,0)/$E8</f>
        <v>0</v>
      </c>
      <c r="J8" s="14">
        <f ca="1">VLOOKUP($A$2,OFFSET(bdd,MATCH($B8,article,0)-1,),15,0)/$E8</f>
        <v>0</v>
      </c>
      <c r="K8" s="14">
        <f ca="1">VLOOKUP($A$2,OFFSET(bdd,MATCH($B8,article,0)-1,),17,0)/$E8</f>
        <v>0</v>
      </c>
      <c r="L8" s="14">
        <f ca="1">VLOOKUP($A$2,OFFSET(bdd,MATCH($B8,article,0)-1,),19,0)/$E8</f>
        <v>0</v>
      </c>
      <c r="M8" s="178">
        <f t="shared" ca="1" si="1"/>
        <v>5</v>
      </c>
    </row>
    <row r="12" spans="1:15" ht="12.5" customHeight="1">
      <c r="B12" s="182" t="s">
        <v>91</v>
      </c>
      <c r="C12" s="182"/>
      <c r="D12" s="182"/>
      <c r="E12" s="183"/>
    </row>
    <row r="13" spans="1:15" ht="12.5" customHeight="1">
      <c r="B13" s="182"/>
      <c r="C13" s="182"/>
      <c r="D13" s="182"/>
      <c r="E13" s="183"/>
    </row>
    <row r="14" spans="1:15" ht="12.5" customHeight="1">
      <c r="B14" s="182"/>
      <c r="C14" s="182"/>
      <c r="D14" s="182"/>
      <c r="E14" s="183"/>
    </row>
    <row r="15" spans="1:15" ht="12.5" customHeight="1">
      <c r="B15" s="182"/>
      <c r="C15" s="182"/>
      <c r="D15" s="182"/>
      <c r="E15" s="183"/>
    </row>
    <row r="16" spans="1:15" ht="12.5" customHeight="1">
      <c r="B16" s="182"/>
      <c r="C16" s="182"/>
      <c r="D16" s="182"/>
      <c r="E16" s="183"/>
      <c r="M16" s="143"/>
    </row>
    <row r="17" spans="2:5" ht="12.5" customHeight="1">
      <c r="B17" s="182"/>
      <c r="C17" s="182"/>
      <c r="D17" s="182"/>
      <c r="E17" s="183"/>
    </row>
    <row r="18" spans="2:5" ht="12.5" customHeight="1">
      <c r="B18" s="182"/>
      <c r="C18" s="182"/>
      <c r="D18" s="182"/>
      <c r="E18" s="183"/>
    </row>
    <row r="19" spans="2:5" ht="12.5" customHeight="1">
      <c r="B19" s="182"/>
      <c r="C19" s="182"/>
      <c r="D19" s="182"/>
      <c r="E19" s="183"/>
    </row>
    <row r="20" spans="2:5" ht="12.5" customHeight="1">
      <c r="B20" s="182"/>
      <c r="C20" s="182"/>
      <c r="D20" s="182"/>
      <c r="E20" s="183"/>
    </row>
    <row r="21" spans="2:5" ht="12.5" customHeight="1">
      <c r="B21" s="182"/>
      <c r="C21" s="182"/>
      <c r="D21" s="182"/>
      <c r="E21" s="183"/>
    </row>
    <row r="22" spans="2:5" ht="12.5" customHeight="1">
      <c r="B22" s="182"/>
      <c r="C22" s="182"/>
      <c r="D22" s="182"/>
      <c r="E22" s="183"/>
    </row>
    <row r="23" spans="2:5" ht="12.5" customHeight="1">
      <c r="B23" s="182"/>
      <c r="C23" s="182"/>
      <c r="D23" s="182"/>
      <c r="E23" s="183"/>
    </row>
  </sheetData>
  <mergeCells count="2">
    <mergeCell ref="A1:E1"/>
    <mergeCell ref="G1:L1"/>
  </mergeCells>
  <dataValidations count="1">
    <dataValidation type="list" allowBlank="1" showInputMessage="1" showErrorMessage="1" sqref="A2">
      <formula1>indexdr</formula1>
    </dataValidation>
  </dataValidations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3</vt:i4>
      </vt:variant>
    </vt:vector>
  </HeadingPairs>
  <TitlesOfParts>
    <vt:vector size="5" baseType="lpstr">
      <vt:lpstr>REPORT DONNÉES</vt:lpstr>
      <vt:lpstr>CALCUL PALETTES (À TRAVAILLER) </vt:lpstr>
      <vt:lpstr>article</vt:lpstr>
      <vt:lpstr>bdd</vt:lpstr>
      <vt:lpstr>indexdr</vt:lpstr>
    </vt:vector>
  </TitlesOfParts>
  <Company>Lidl Stiftung &amp; Co. KG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LUCAS VERRI</dc:creator>
  <cp:lastModifiedBy>tulipe</cp:lastModifiedBy>
  <dcterms:created xsi:type="dcterms:W3CDTF">2017-09-29T07:18:13Z</dcterms:created>
  <dcterms:modified xsi:type="dcterms:W3CDTF">2017-10-08T10:19:46Z</dcterms:modified>
</cp:coreProperties>
</file>