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20" yWindow="60" windowWidth="13280" windowHeight="7010" tabRatio="150"/>
  </bookViews>
  <sheets>
    <sheet name="Feuil1" sheetId="2" r:id="rId1"/>
  </sheets>
  <calcPr calcId="124519"/>
</workbook>
</file>

<file path=xl/calcChain.xml><?xml version="1.0" encoding="utf-8"?>
<calcChain xmlns="http://schemas.openxmlformats.org/spreadsheetml/2006/main">
  <c r="Q13" i="2"/>
  <c r="F23"/>
  <c r="I37" s="1"/>
  <c r="F21"/>
  <c r="F20"/>
  <c r="F22" l="1"/>
  <c r="F30" s="1"/>
  <c r="I36"/>
  <c r="I32"/>
  <c r="Q32" s="1"/>
  <c r="R32" s="1"/>
  <c r="I28"/>
  <c r="I24"/>
  <c r="Q24" s="1"/>
  <c r="R24" s="1"/>
  <c r="I20"/>
  <c r="I16"/>
  <c r="Q16" s="1"/>
  <c r="R16" s="1"/>
  <c r="I60"/>
  <c r="Q60" s="1"/>
  <c r="R60" s="1"/>
  <c r="I56"/>
  <c r="Q56" s="1"/>
  <c r="R56" s="1"/>
  <c r="I52"/>
  <c r="I48"/>
  <c r="Q48" s="1"/>
  <c r="R48" s="1"/>
  <c r="I44"/>
  <c r="Q44" s="1"/>
  <c r="R44" s="1"/>
  <c r="I40"/>
  <c r="Q40" s="1"/>
  <c r="R40" s="1"/>
  <c r="F29"/>
  <c r="I34"/>
  <c r="Q34" s="1"/>
  <c r="R34" s="1"/>
  <c r="I30"/>
  <c r="Q30" s="1"/>
  <c r="R30" s="1"/>
  <c r="I26"/>
  <c r="Q26" s="1"/>
  <c r="R26" s="1"/>
  <c r="I22"/>
  <c r="I18"/>
  <c r="Q18" s="1"/>
  <c r="R18" s="1"/>
  <c r="I14"/>
  <c r="I58"/>
  <c r="Q58" s="1"/>
  <c r="R58" s="1"/>
  <c r="I54"/>
  <c r="Q54" s="1"/>
  <c r="R54" s="1"/>
  <c r="I50"/>
  <c r="Q50" s="1"/>
  <c r="R50" s="1"/>
  <c r="I46"/>
  <c r="I42"/>
  <c r="Q42" s="1"/>
  <c r="R42" s="1"/>
  <c r="I38"/>
  <c r="Q38" s="1"/>
  <c r="R38" s="1"/>
  <c r="Q37"/>
  <c r="R37" s="1"/>
  <c r="Q52"/>
  <c r="R52" s="1"/>
  <c r="Q46"/>
  <c r="R46" s="1"/>
  <c r="Q36"/>
  <c r="R36" s="1"/>
  <c r="Q28"/>
  <c r="R28" s="1"/>
  <c r="Q22"/>
  <c r="R22" s="1"/>
  <c r="Q20"/>
  <c r="R20" s="1"/>
  <c r="Q14"/>
  <c r="R14" s="1"/>
  <c r="I35"/>
  <c r="I33"/>
  <c r="I31"/>
  <c r="I29"/>
  <c r="I27"/>
  <c r="I25"/>
  <c r="I23"/>
  <c r="I21"/>
  <c r="I19"/>
  <c r="I17"/>
  <c r="I15"/>
  <c r="I61"/>
  <c r="I59"/>
  <c r="I57"/>
  <c r="I55"/>
  <c r="I53"/>
  <c r="I51"/>
  <c r="I49"/>
  <c r="I47"/>
  <c r="I45"/>
  <c r="I43"/>
  <c r="I41"/>
  <c r="I39"/>
  <c r="R13"/>
  <c r="Q41" l="1"/>
  <c r="R41" s="1"/>
  <c r="Q45"/>
  <c r="R45" s="1"/>
  <c r="Q49"/>
  <c r="R49" s="1"/>
  <c r="Q53"/>
  <c r="R53" s="1"/>
  <c r="Q57"/>
  <c r="R57" s="1"/>
  <c r="Q61"/>
  <c r="R61" s="1"/>
  <c r="Q17"/>
  <c r="R17" s="1"/>
  <c r="Q21"/>
  <c r="R21" s="1"/>
  <c r="Q25"/>
  <c r="R25" s="1"/>
  <c r="Q29"/>
  <c r="R29" s="1"/>
  <c r="Q33"/>
  <c r="R33" s="1"/>
  <c r="Q39"/>
  <c r="R39" s="1"/>
  <c r="Q43"/>
  <c r="R43" s="1"/>
  <c r="Q47"/>
  <c r="R47" s="1"/>
  <c r="Q51"/>
  <c r="R51" s="1"/>
  <c r="Q55"/>
  <c r="R55" s="1"/>
  <c r="Q59"/>
  <c r="R59" s="1"/>
  <c r="Q15"/>
  <c r="R15" s="1"/>
  <c r="S40" s="1" a="1"/>
  <c r="S40" s="1"/>
  <c r="Q19"/>
  <c r="R19" s="1"/>
  <c r="Q23"/>
  <c r="R23" s="1"/>
  <c r="Q27"/>
  <c r="R27" s="1"/>
  <c r="Q31"/>
  <c r="R31" s="1"/>
  <c r="Q35"/>
  <c r="R35" s="1"/>
  <c r="V40" l="1"/>
  <c r="Z40"/>
  <c r="W40"/>
  <c r="T40"/>
  <c r="X40"/>
  <c r="U40"/>
  <c r="Y40"/>
  <c r="S35" a="1"/>
  <c r="S35" s="1"/>
  <c r="S31" a="1"/>
  <c r="S31" s="1"/>
  <c r="S27" a="1"/>
  <c r="S27" s="1"/>
  <c r="S23" a="1"/>
  <c r="S23" s="1"/>
  <c r="S19" a="1"/>
  <c r="S19" s="1"/>
  <c r="S15" a="1"/>
  <c r="S15" s="1"/>
  <c r="S59" a="1"/>
  <c r="S59" s="1"/>
  <c r="S55" a="1"/>
  <c r="S55" s="1"/>
  <c r="S51" a="1"/>
  <c r="S51" s="1"/>
  <c r="S47" a="1"/>
  <c r="S47" s="1"/>
  <c r="S43" a="1"/>
  <c r="S43" s="1"/>
  <c r="S39" a="1"/>
  <c r="S39" s="1"/>
  <c r="S34" a="1"/>
  <c r="S34" s="1"/>
  <c r="S30" a="1"/>
  <c r="S30" s="1"/>
  <c r="S26" a="1"/>
  <c r="S26" s="1"/>
  <c r="S22" a="1"/>
  <c r="S22" s="1"/>
  <c r="S18" a="1"/>
  <c r="S18" s="1"/>
  <c r="S14" a="1"/>
  <c r="S14" s="1"/>
  <c r="S58" a="1"/>
  <c r="S58" s="1"/>
  <c r="S54" a="1"/>
  <c r="S54" s="1"/>
  <c r="S50" a="1"/>
  <c r="S50" s="1"/>
  <c r="S46" a="1"/>
  <c r="S46" s="1"/>
  <c r="S42" a="1"/>
  <c r="S42" s="1"/>
  <c r="S38" a="1"/>
  <c r="S38" s="1"/>
  <c r="S33" a="1"/>
  <c r="S33" s="1"/>
  <c r="S29" a="1"/>
  <c r="S29" s="1"/>
  <c r="S25" a="1"/>
  <c r="S25" s="1"/>
  <c r="S21" a="1"/>
  <c r="S21" s="1"/>
  <c r="S17" a="1"/>
  <c r="S17" s="1"/>
  <c r="S61" a="1"/>
  <c r="S61" s="1"/>
  <c r="S57" a="1"/>
  <c r="S57" s="1"/>
  <c r="S53" a="1"/>
  <c r="S53" s="1"/>
  <c r="S49" a="1"/>
  <c r="S49" s="1"/>
  <c r="S45" a="1"/>
  <c r="S45" s="1"/>
  <c r="S41" a="1"/>
  <c r="S41" s="1"/>
  <c r="S37" a="1"/>
  <c r="S37" s="1"/>
  <c r="S32" a="1"/>
  <c r="S32" s="1"/>
  <c r="S28" a="1"/>
  <c r="S28" s="1"/>
  <c r="S24" a="1"/>
  <c r="S24" s="1"/>
  <c r="S20" a="1"/>
  <c r="S20" s="1"/>
  <c r="S16" a="1"/>
  <c r="S16" s="1"/>
  <c r="S60" a="1"/>
  <c r="S60" s="1"/>
  <c r="S56" a="1"/>
  <c r="S56" s="1"/>
  <c r="S52" a="1"/>
  <c r="S52" s="1"/>
  <c r="S48" a="1"/>
  <c r="S48" s="1"/>
  <c r="S44" a="1"/>
  <c r="S44" s="1"/>
  <c r="S36" a="1"/>
  <c r="S36" s="1"/>
  <c r="Z36" l="1"/>
  <c r="X36"/>
  <c r="U36"/>
  <c r="T36"/>
  <c r="Y36"/>
  <c r="W36"/>
  <c r="V36"/>
  <c r="T56"/>
  <c r="X56"/>
  <c r="W56"/>
  <c r="U56"/>
  <c r="V56"/>
  <c r="Z56"/>
  <c r="Y56"/>
  <c r="T44"/>
  <c r="X44"/>
  <c r="U44"/>
  <c r="Y44"/>
  <c r="V44"/>
  <c r="Z44"/>
  <c r="W44"/>
  <c r="T52"/>
  <c r="X52"/>
  <c r="W52"/>
  <c r="U52"/>
  <c r="V52"/>
  <c r="Z52"/>
  <c r="Y52"/>
  <c r="T60"/>
  <c r="X60"/>
  <c r="W60"/>
  <c r="Y60"/>
  <c r="V60"/>
  <c r="Z60"/>
  <c r="U60"/>
  <c r="T20"/>
  <c r="X20"/>
  <c r="U20"/>
  <c r="Y20"/>
  <c r="V20"/>
  <c r="Z20"/>
  <c r="W20"/>
  <c r="T28"/>
  <c r="X28"/>
  <c r="U28"/>
  <c r="Y28"/>
  <c r="V28"/>
  <c r="Z28"/>
  <c r="W28"/>
  <c r="W37"/>
  <c r="T37"/>
  <c r="X37"/>
  <c r="U37"/>
  <c r="Y37"/>
  <c r="V37"/>
  <c r="Z37"/>
  <c r="W45"/>
  <c r="T45"/>
  <c r="X45"/>
  <c r="U45"/>
  <c r="Y45"/>
  <c r="V45"/>
  <c r="Z45"/>
  <c r="W53"/>
  <c r="V53"/>
  <c r="T53"/>
  <c r="U53"/>
  <c r="Y53"/>
  <c r="Z53"/>
  <c r="X53"/>
  <c r="W61"/>
  <c r="T61"/>
  <c r="V61"/>
  <c r="U61"/>
  <c r="Y61"/>
  <c r="X61"/>
  <c r="Z61"/>
  <c r="W21"/>
  <c r="T21"/>
  <c r="X21"/>
  <c r="U21"/>
  <c r="Y21"/>
  <c r="V21"/>
  <c r="Z21"/>
  <c r="W29"/>
  <c r="X29"/>
  <c r="V29"/>
  <c r="U29"/>
  <c r="Y29"/>
  <c r="T29"/>
  <c r="Z29"/>
  <c r="T38"/>
  <c r="X38"/>
  <c r="U38"/>
  <c r="Y38"/>
  <c r="V38"/>
  <c r="Z38"/>
  <c r="W38"/>
  <c r="V46"/>
  <c r="Z46"/>
  <c r="Y46"/>
  <c r="T46"/>
  <c r="X46"/>
  <c r="U46"/>
  <c r="W46"/>
  <c r="V54"/>
  <c r="Z54"/>
  <c r="Y54"/>
  <c r="T54"/>
  <c r="X54"/>
  <c r="U54"/>
  <c r="W54"/>
  <c r="V14"/>
  <c r="Z14"/>
  <c r="W14"/>
  <c r="T14"/>
  <c r="X14"/>
  <c r="U14"/>
  <c r="Y14"/>
  <c r="V22"/>
  <c r="Z22"/>
  <c r="W22"/>
  <c r="T22"/>
  <c r="X22"/>
  <c r="U22"/>
  <c r="Y22"/>
  <c r="V30"/>
  <c r="Z30"/>
  <c r="W30"/>
  <c r="T30"/>
  <c r="X30"/>
  <c r="U30"/>
  <c r="Y30"/>
  <c r="U39"/>
  <c r="Y39"/>
  <c r="V39"/>
  <c r="Z39"/>
  <c r="W39"/>
  <c r="T39"/>
  <c r="X39"/>
  <c r="U47"/>
  <c r="Y47"/>
  <c r="V47"/>
  <c r="X47"/>
  <c r="W47"/>
  <c r="T47"/>
  <c r="Z47"/>
  <c r="U55"/>
  <c r="Y55"/>
  <c r="Z55"/>
  <c r="X55"/>
  <c r="W55"/>
  <c r="V55"/>
  <c r="T55"/>
  <c r="U15"/>
  <c r="Y15"/>
  <c r="V15"/>
  <c r="Z15"/>
  <c r="W15"/>
  <c r="T15"/>
  <c r="X15"/>
  <c r="U23"/>
  <c r="Y23"/>
  <c r="V23"/>
  <c r="Z23"/>
  <c r="W23"/>
  <c r="T23"/>
  <c r="X23"/>
  <c r="U31"/>
  <c r="Y31"/>
  <c r="V31"/>
  <c r="Z31"/>
  <c r="W31"/>
  <c r="T31"/>
  <c r="X31"/>
  <c r="T48"/>
  <c r="X48"/>
  <c r="U48"/>
  <c r="W48"/>
  <c r="V48"/>
  <c r="Z48"/>
  <c r="Y48"/>
  <c r="T16"/>
  <c r="X16"/>
  <c r="U16"/>
  <c r="Y16"/>
  <c r="V16"/>
  <c r="Z16"/>
  <c r="W16"/>
  <c r="T24"/>
  <c r="X24"/>
  <c r="U24"/>
  <c r="Y24"/>
  <c r="V24"/>
  <c r="Z24"/>
  <c r="W24"/>
  <c r="T32"/>
  <c r="X32"/>
  <c r="U32"/>
  <c r="Y32"/>
  <c r="V32"/>
  <c r="Z32"/>
  <c r="W32"/>
  <c r="W41"/>
  <c r="T41"/>
  <c r="X41"/>
  <c r="U41"/>
  <c r="Y41"/>
  <c r="V41"/>
  <c r="Z41"/>
  <c r="W49"/>
  <c r="V49"/>
  <c r="T49"/>
  <c r="U49"/>
  <c r="Y49"/>
  <c r="Z49"/>
  <c r="X49"/>
  <c r="W57"/>
  <c r="V57"/>
  <c r="T57"/>
  <c r="U57"/>
  <c r="Y57"/>
  <c r="Z57"/>
  <c r="X57"/>
  <c r="W17"/>
  <c r="T17"/>
  <c r="X17"/>
  <c r="U17"/>
  <c r="Y17"/>
  <c r="V17"/>
  <c r="Z17"/>
  <c r="W25"/>
  <c r="T25"/>
  <c r="X25"/>
  <c r="U25"/>
  <c r="Y25"/>
  <c r="V25"/>
  <c r="Z25"/>
  <c r="W33"/>
  <c r="T33"/>
  <c r="X33"/>
  <c r="U33"/>
  <c r="Y33"/>
  <c r="V33"/>
  <c r="Z33"/>
  <c r="T42"/>
  <c r="X42"/>
  <c r="U42"/>
  <c r="Y42"/>
  <c r="V42"/>
  <c r="Z42"/>
  <c r="W42"/>
  <c r="V50"/>
  <c r="Z50"/>
  <c r="Y50"/>
  <c r="T50"/>
  <c r="X50"/>
  <c r="W50"/>
  <c r="U50"/>
  <c r="V58"/>
  <c r="Z58"/>
  <c r="U58"/>
  <c r="T58"/>
  <c r="X58"/>
  <c r="W58"/>
  <c r="Y58"/>
  <c r="V18"/>
  <c r="Z18"/>
  <c r="W18"/>
  <c r="T18"/>
  <c r="X18"/>
  <c r="U18"/>
  <c r="Y18"/>
  <c r="V26"/>
  <c r="Z26"/>
  <c r="W26"/>
  <c r="T26"/>
  <c r="X26"/>
  <c r="U26"/>
  <c r="Y26"/>
  <c r="V34"/>
  <c r="Z34"/>
  <c r="U34"/>
  <c r="T34"/>
  <c r="X34"/>
  <c r="Y34"/>
  <c r="W34"/>
  <c r="U43"/>
  <c r="Y43"/>
  <c r="V43"/>
  <c r="Z43"/>
  <c r="W43"/>
  <c r="T43"/>
  <c r="X43"/>
  <c r="U51"/>
  <c r="Y51"/>
  <c r="Z51"/>
  <c r="X51"/>
  <c r="W51"/>
  <c r="V51"/>
  <c r="T51"/>
  <c r="U59"/>
  <c r="Y59"/>
  <c r="X59"/>
  <c r="V59"/>
  <c r="W59"/>
  <c r="T59"/>
  <c r="Z59"/>
  <c r="U19"/>
  <c r="Y19"/>
  <c r="V19"/>
  <c r="Z19"/>
  <c r="W19"/>
  <c r="T19"/>
  <c r="X19"/>
  <c r="U27"/>
  <c r="Y27"/>
  <c r="V27"/>
  <c r="Z27"/>
  <c r="W27"/>
  <c r="T27"/>
  <c r="X27"/>
  <c r="U35"/>
  <c r="Y35"/>
  <c r="T35"/>
  <c r="Z35"/>
  <c r="W35"/>
  <c r="X35"/>
  <c r="V35"/>
</calcChain>
</file>

<file path=xl/sharedStrings.xml><?xml version="1.0" encoding="utf-8"?>
<sst xmlns="http://schemas.openxmlformats.org/spreadsheetml/2006/main" count="47" uniqueCount="39">
  <si>
    <t>Données d'entrées</t>
  </si>
  <si>
    <t>m3</t>
  </si>
  <si>
    <t>volume</t>
  </si>
  <si>
    <t>diametre</t>
  </si>
  <si>
    <t>Diametre</t>
  </si>
  <si>
    <t>epaisseur</t>
  </si>
  <si>
    <t>Donnés de sorties</t>
  </si>
  <si>
    <t xml:space="preserve">Tableau des tôles </t>
  </si>
  <si>
    <t>Epaisseur(mm)</t>
  </si>
  <si>
    <t>Largeur(m)</t>
  </si>
  <si>
    <t>Longueur (m)</t>
  </si>
  <si>
    <t>Surface (m2)</t>
  </si>
  <si>
    <t>m</t>
  </si>
  <si>
    <t>Prix (CFA)</t>
  </si>
  <si>
    <t>Poids(kG/m2)</t>
  </si>
  <si>
    <t>Hauteur  tôle</t>
  </si>
  <si>
    <t>circonference tôle</t>
  </si>
  <si>
    <t>Surface tôle</t>
  </si>
  <si>
    <t>m2</t>
  </si>
  <si>
    <t>mm</t>
  </si>
  <si>
    <t>Paramètres permettant le choix de  la tôle  à partir du tableau de droite sont l'epaisseur de la tôle et puis la surface de la tôle</t>
  </si>
  <si>
    <t>M2</t>
  </si>
  <si>
    <t>Etape 1: Insertion du volume et  le diametre de la virole</t>
  </si>
  <si>
    <t>Etape2: Determination de l'epaissueur de la tôle et de sa surface</t>
  </si>
  <si>
    <t>Etape 3: Choix  de  la liste de toutes les  tôles ayant une epaisseur de 6mm</t>
  </si>
  <si>
    <t>nombre de tôle</t>
  </si>
  <si>
    <t>côut</t>
  </si>
  <si>
    <t>Minimum en terme de coup</t>
  </si>
  <si>
    <t>N°</t>
  </si>
  <si>
    <t>Caracteristiques de la tôle choisie</t>
  </si>
  <si>
    <t xml:space="preserve">surface </t>
  </si>
  <si>
    <t>poids</t>
  </si>
  <si>
    <t>prix</t>
  </si>
  <si>
    <t>Etape 4: Calcul des nombres de tôles necessaires  pour chaque type de tôle</t>
  </si>
  <si>
    <t>Etape 5: Calcul du côut de chaque tôle</t>
  </si>
  <si>
    <t xml:space="preserve">Etape 6: Retenir le minimum </t>
  </si>
  <si>
    <t xml:space="preserve">Etape 7: Afficher les caracteristiques  de la tôle retenue </t>
  </si>
  <si>
    <t>nombre</t>
  </si>
  <si>
    <t>côut global</t>
  </si>
</sst>
</file>

<file path=xl/styles.xml><?xml version="1.0" encoding="utf-8"?>
<styleSheet xmlns="http://schemas.openxmlformats.org/spreadsheetml/2006/main">
  <fonts count="8">
    <font>
      <sz val="10"/>
      <color indexed="8"/>
      <name val="Arial"/>
    </font>
    <font>
      <sz val="11"/>
      <color indexed="8"/>
      <name val="Franklin Gothic Book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/>
    <xf numFmtId="0" fontId="6" fillId="0" borderId="1" xfId="0" applyFont="1" applyFill="1" applyBorder="1" applyAlignment="1">
      <alignment horizontal="center"/>
    </xf>
    <xf numFmtId="4" fontId="1" fillId="0" borderId="1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4" borderId="1" xfId="0" applyFont="1" applyFill="1" applyBorder="1"/>
    <xf numFmtId="0" fontId="0" fillId="4" borderId="1" xfId="0" applyFill="1" applyBorder="1"/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2" fillId="0" borderId="18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/>
    </xf>
    <xf numFmtId="0" fontId="7" fillId="0" borderId="1" xfId="0" applyFont="1" applyBorder="1"/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555625</xdr:colOff>
      <xdr:row>37</xdr:row>
      <xdr:rowOff>38100</xdr:rowOff>
    </xdr:from>
    <xdr:to>
      <xdr:col>3</xdr:col>
      <xdr:colOff>133360</xdr:colOff>
      <xdr:row>45</xdr:row>
      <xdr:rowOff>184150</xdr:rowOff>
    </xdr:to>
    <xdr:sp macro="" textlink="">
      <xdr:nvSpPr>
        <xdr:cNvPr id="6" name="Ellipse 5"/>
        <xdr:cNvSpPr/>
      </xdr:nvSpPr>
      <xdr:spPr>
        <a:xfrm>
          <a:off x="561975" y="5191125"/>
          <a:ext cx="1943100" cy="1752600"/>
        </a:xfrm>
        <a:prstGeom prst="ellipse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647700</xdr:colOff>
      <xdr:row>17</xdr:row>
      <xdr:rowOff>146050</xdr:rowOff>
    </xdr:from>
    <xdr:to>
      <xdr:col>3</xdr:col>
      <xdr:colOff>57150</xdr:colOff>
      <xdr:row>34</xdr:row>
      <xdr:rowOff>171450</xdr:rowOff>
    </xdr:to>
    <xdr:sp macro="" textlink="">
      <xdr:nvSpPr>
        <xdr:cNvPr id="2" name="Rectangle 1"/>
        <xdr:cNvSpPr/>
      </xdr:nvSpPr>
      <xdr:spPr>
        <a:xfrm>
          <a:off x="647700" y="1466850"/>
          <a:ext cx="1695450" cy="3219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590550</xdr:colOff>
      <xdr:row>36</xdr:row>
      <xdr:rowOff>22225</xdr:rowOff>
    </xdr:from>
    <xdr:to>
      <xdr:col>3</xdr:col>
      <xdr:colOff>95250</xdr:colOff>
      <xdr:row>36</xdr:row>
      <xdr:rowOff>41275</xdr:rowOff>
    </xdr:to>
    <xdr:cxnSp macro="">
      <xdr:nvCxnSpPr>
        <xdr:cNvPr id="5" name="Connecteur droit avec flèche 4"/>
        <xdr:cNvCxnSpPr/>
      </xdr:nvCxnSpPr>
      <xdr:spPr>
        <a:xfrm flipV="1">
          <a:off x="590550" y="4943475"/>
          <a:ext cx="179070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17</xdr:row>
      <xdr:rowOff>136525</xdr:rowOff>
    </xdr:from>
    <xdr:to>
      <xdr:col>0</xdr:col>
      <xdr:colOff>609600</xdr:colOff>
      <xdr:row>35</xdr:row>
      <xdr:rowOff>6</xdr:rowOff>
    </xdr:to>
    <xdr:cxnSp macro="">
      <xdr:nvCxnSpPr>
        <xdr:cNvPr id="7" name="Connecteur droit avec flèche 6"/>
        <xdr:cNvCxnSpPr/>
      </xdr:nvCxnSpPr>
      <xdr:spPr>
        <a:xfrm flipH="1">
          <a:off x="571500" y="1485900"/>
          <a:ext cx="38100" cy="32670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171449</xdr:colOff>
      <xdr:row>25</xdr:row>
      <xdr:rowOff>57150</xdr:rowOff>
    </xdr:from>
    <xdr:to>
      <xdr:col>0</xdr:col>
      <xdr:colOff>498534</xdr:colOff>
      <xdr:row>29</xdr:row>
      <xdr:rowOff>155597</xdr:rowOff>
    </xdr:to>
    <xdr:sp macro="" textlink="">
      <xdr:nvSpPr>
        <xdr:cNvPr id="10" name="Rectangle 9"/>
        <xdr:cNvSpPr/>
      </xdr:nvSpPr>
      <xdr:spPr>
        <a:xfrm rot="5400000">
          <a:off x="-114301" y="3095625"/>
          <a:ext cx="904875" cy="333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Hauteur</a:t>
          </a:r>
          <a:r>
            <a:rPr lang="fr-FR" sz="1100" baseline="0">
              <a:solidFill>
                <a:schemeClr val="tx1"/>
              </a:solidFill>
            </a:rPr>
            <a:t>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590550</xdr:colOff>
      <xdr:row>37</xdr:row>
      <xdr:rowOff>60325</xdr:rowOff>
    </xdr:from>
    <xdr:to>
      <xdr:col>3</xdr:col>
      <xdr:colOff>79385</xdr:colOff>
      <xdr:row>45</xdr:row>
      <xdr:rowOff>146050</xdr:rowOff>
    </xdr:to>
    <xdr:sp macro="" textlink="">
      <xdr:nvSpPr>
        <xdr:cNvPr id="11" name="Ellipse 10"/>
        <xdr:cNvSpPr/>
      </xdr:nvSpPr>
      <xdr:spPr>
        <a:xfrm>
          <a:off x="590550" y="5219700"/>
          <a:ext cx="1866899" cy="1685925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38100</xdr:colOff>
      <xdr:row>38</xdr:row>
      <xdr:rowOff>19050</xdr:rowOff>
    </xdr:from>
    <xdr:to>
      <xdr:col>3</xdr:col>
      <xdr:colOff>365185</xdr:colOff>
      <xdr:row>39</xdr:row>
      <xdr:rowOff>41361</xdr:rowOff>
    </xdr:to>
    <xdr:cxnSp macro="">
      <xdr:nvCxnSpPr>
        <xdr:cNvPr id="13" name="Connecteur droit avec flèche 12"/>
        <xdr:cNvCxnSpPr/>
      </xdr:nvCxnSpPr>
      <xdr:spPr>
        <a:xfrm flipH="1">
          <a:off x="2409825" y="5372100"/>
          <a:ext cx="333375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1063626</xdr:colOff>
      <xdr:row>6</xdr:row>
      <xdr:rowOff>38100</xdr:rowOff>
    </xdr:from>
    <xdr:to>
      <xdr:col>6</xdr:col>
      <xdr:colOff>539645</xdr:colOff>
      <xdr:row>14</xdr:row>
      <xdr:rowOff>203200</xdr:rowOff>
    </xdr:to>
    <xdr:cxnSp macro="">
      <xdr:nvCxnSpPr>
        <xdr:cNvPr id="15" name="Connecteur droit avec flèche 14"/>
        <xdr:cNvCxnSpPr/>
      </xdr:nvCxnSpPr>
      <xdr:spPr>
        <a:xfrm flipH="1">
          <a:off x="6267451" y="1009650"/>
          <a:ext cx="533399" cy="1571625"/>
        </a:xfrm>
        <a:prstGeom prst="straightConnector1">
          <a:avLst/>
        </a:prstGeom>
        <a:ln w="15875">
          <a:solidFill>
            <a:schemeClr val="accent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1063625</xdr:colOff>
      <xdr:row>4</xdr:row>
      <xdr:rowOff>152400</xdr:rowOff>
    </xdr:from>
    <xdr:to>
      <xdr:col>6</xdr:col>
      <xdr:colOff>962025</xdr:colOff>
      <xdr:row>7</xdr:row>
      <xdr:rowOff>0</xdr:rowOff>
    </xdr:to>
    <xdr:sp macro="" textlink="">
      <xdr:nvSpPr>
        <xdr:cNvPr id="18" name="Rectangle 17"/>
        <xdr:cNvSpPr/>
      </xdr:nvSpPr>
      <xdr:spPr>
        <a:xfrm>
          <a:off x="6267450" y="800100"/>
          <a:ext cx="942975" cy="333375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Etape 1</a:t>
          </a:r>
          <a:r>
            <a:rPr lang="fr-FR" sz="1100" baseline="0">
              <a:solidFill>
                <a:schemeClr val="tx1"/>
              </a:solidFill>
            </a:rPr>
            <a:t>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914402</xdr:colOff>
      <xdr:row>22</xdr:row>
      <xdr:rowOff>136525</xdr:rowOff>
    </xdr:from>
    <xdr:to>
      <xdr:col>7</xdr:col>
      <xdr:colOff>403297</xdr:colOff>
      <xdr:row>28</xdr:row>
      <xdr:rowOff>136525</xdr:rowOff>
    </xdr:to>
    <xdr:cxnSp macro="">
      <xdr:nvCxnSpPr>
        <xdr:cNvPr id="19" name="Connecteur droit avec flèche 18"/>
        <xdr:cNvCxnSpPr/>
      </xdr:nvCxnSpPr>
      <xdr:spPr>
        <a:xfrm flipH="1">
          <a:off x="6124577" y="4219575"/>
          <a:ext cx="1838323" cy="1266825"/>
        </a:xfrm>
        <a:prstGeom prst="straightConnector1">
          <a:avLst/>
        </a:prstGeom>
        <a:ln w="15875">
          <a:solidFill>
            <a:schemeClr val="accent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21</xdr:row>
      <xdr:rowOff>19050</xdr:rowOff>
    </xdr:from>
    <xdr:to>
      <xdr:col>8</xdr:col>
      <xdr:colOff>523875</xdr:colOff>
      <xdr:row>22</xdr:row>
      <xdr:rowOff>136586</xdr:rowOff>
    </xdr:to>
    <xdr:sp macro="" textlink="">
      <xdr:nvSpPr>
        <xdr:cNvPr id="20" name="Rectangle 19"/>
        <xdr:cNvSpPr/>
      </xdr:nvSpPr>
      <xdr:spPr>
        <a:xfrm>
          <a:off x="7896225" y="3886200"/>
          <a:ext cx="942975" cy="333375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Etape 2</a:t>
          </a:r>
        </a:p>
      </xdr:txBody>
    </xdr:sp>
    <xdr:clientData/>
  </xdr:twoCellAnchor>
  <xdr:twoCellAnchor>
    <xdr:from>
      <xdr:col>6</xdr:col>
      <xdr:colOff>466724</xdr:colOff>
      <xdr:row>36</xdr:row>
      <xdr:rowOff>79375</xdr:rowOff>
    </xdr:from>
    <xdr:to>
      <xdr:col>8</xdr:col>
      <xdr:colOff>746125</xdr:colOff>
      <xdr:row>38</xdr:row>
      <xdr:rowOff>114347</xdr:rowOff>
    </xdr:to>
    <xdr:cxnSp macro="">
      <xdr:nvCxnSpPr>
        <xdr:cNvPr id="22" name="Connecteur droit avec flèche 21"/>
        <xdr:cNvCxnSpPr/>
      </xdr:nvCxnSpPr>
      <xdr:spPr>
        <a:xfrm flipV="1">
          <a:off x="6734174" y="7096125"/>
          <a:ext cx="2333626" cy="447675"/>
        </a:xfrm>
        <a:prstGeom prst="straightConnector1">
          <a:avLst/>
        </a:prstGeom>
        <a:ln w="15875">
          <a:solidFill>
            <a:schemeClr val="accent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400048</xdr:colOff>
      <xdr:row>36</xdr:row>
      <xdr:rowOff>193675</xdr:rowOff>
    </xdr:from>
    <xdr:to>
      <xdr:col>7</xdr:col>
      <xdr:colOff>57148</xdr:colOff>
      <xdr:row>38</xdr:row>
      <xdr:rowOff>114364</xdr:rowOff>
    </xdr:to>
    <xdr:sp macro="" textlink="">
      <xdr:nvSpPr>
        <xdr:cNvPr id="23" name="Rectangle 22"/>
        <xdr:cNvSpPr/>
      </xdr:nvSpPr>
      <xdr:spPr>
        <a:xfrm>
          <a:off x="6667498" y="7210425"/>
          <a:ext cx="942975" cy="333375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Etape 3</a:t>
          </a:r>
        </a:p>
      </xdr:txBody>
    </xdr:sp>
    <xdr:clientData/>
  </xdr:twoCellAnchor>
  <xdr:twoCellAnchor>
    <xdr:from>
      <xdr:col>19</xdr:col>
      <xdr:colOff>0</xdr:colOff>
      <xdr:row>50</xdr:row>
      <xdr:rowOff>76200</xdr:rowOff>
    </xdr:from>
    <xdr:to>
      <xdr:col>19</xdr:col>
      <xdr:colOff>228518</xdr:colOff>
      <xdr:row>51</xdr:row>
      <xdr:rowOff>193736</xdr:rowOff>
    </xdr:to>
    <xdr:sp macro="" textlink="">
      <xdr:nvSpPr>
        <xdr:cNvPr id="24" name="Rectangle 23"/>
        <xdr:cNvSpPr/>
      </xdr:nvSpPr>
      <xdr:spPr>
        <a:xfrm>
          <a:off x="22317073" y="4953000"/>
          <a:ext cx="987345" cy="320736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Etape 5</a:t>
          </a:r>
        </a:p>
      </xdr:txBody>
    </xdr:sp>
    <xdr:clientData/>
  </xdr:twoCellAnchor>
  <xdr:twoCellAnchor>
    <xdr:from>
      <xdr:col>19</xdr:col>
      <xdr:colOff>0</xdr:colOff>
      <xdr:row>51</xdr:row>
      <xdr:rowOff>193675</xdr:rowOff>
    </xdr:from>
    <xdr:to>
      <xdr:col>20</xdr:col>
      <xdr:colOff>533334</xdr:colOff>
      <xdr:row>58</xdr:row>
      <xdr:rowOff>9525</xdr:rowOff>
    </xdr:to>
    <xdr:cxnSp macro="">
      <xdr:nvCxnSpPr>
        <xdr:cNvPr id="33" name="Connecteur droit avec flèche 32"/>
        <xdr:cNvCxnSpPr/>
      </xdr:nvCxnSpPr>
      <xdr:spPr>
        <a:xfrm flipH="1">
          <a:off x="22501225" y="5273675"/>
          <a:ext cx="1870009" cy="1238250"/>
        </a:xfrm>
        <a:prstGeom prst="straightConnector1">
          <a:avLst/>
        </a:prstGeom>
        <a:ln w="15875">
          <a:solidFill>
            <a:schemeClr val="accent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Z61"/>
  <sheetViews>
    <sheetView tabSelected="1" topLeftCell="E16" zoomScale="56" zoomScaleNormal="56" workbookViewId="0">
      <selection activeCell="E42" sqref="E42"/>
    </sheetView>
  </sheetViews>
  <sheetFormatPr baseColWidth="10" defaultRowHeight="12.5"/>
  <cols>
    <col min="3" max="3" width="12.7265625" customWidth="1"/>
    <col min="5" max="5" width="31.7265625" customWidth="1"/>
    <col min="6" max="6" width="15.54296875" customWidth="1"/>
    <col min="7" max="7" width="19" customWidth="1"/>
    <col min="11" max="11" width="16.54296875" customWidth="1"/>
    <col min="13" max="13" width="14.81640625" customWidth="1"/>
    <col min="15" max="15" width="15.453125" customWidth="1"/>
    <col min="16" max="16" width="28.453125" customWidth="1"/>
    <col min="17" max="17" width="19.453125" hidden="1" customWidth="1"/>
    <col min="18" max="18" width="19.81640625" hidden="1" customWidth="1"/>
    <col min="19" max="19" width="28.1796875" customWidth="1"/>
  </cols>
  <sheetData>
    <row r="10" spans="5:26" ht="13" thickBot="1"/>
    <row r="11" spans="5:26" ht="12.75" customHeight="1">
      <c r="K11" s="34" t="s">
        <v>7</v>
      </c>
      <c r="L11" s="35"/>
      <c r="M11" s="35"/>
      <c r="N11" s="35"/>
      <c r="O11" s="35"/>
      <c r="P11" s="36"/>
    </row>
    <row r="12" spans="5:26" ht="12.75" customHeight="1" thickBot="1">
      <c r="K12" s="37"/>
      <c r="L12" s="38"/>
      <c r="M12" s="38"/>
      <c r="N12" s="38"/>
      <c r="O12" s="38"/>
      <c r="P12" s="39"/>
      <c r="Q12" s="6" t="s">
        <v>25</v>
      </c>
      <c r="R12" s="22" t="s">
        <v>26</v>
      </c>
      <c r="S12" s="23" t="s">
        <v>27</v>
      </c>
      <c r="T12" s="24" t="s">
        <v>29</v>
      </c>
      <c r="U12" s="24"/>
      <c r="V12" s="24"/>
      <c r="W12" s="24"/>
      <c r="X12" s="24"/>
      <c r="Y12" s="24"/>
      <c r="Z12" s="24"/>
    </row>
    <row r="13" spans="5:26" ht="16" thickBot="1">
      <c r="J13" s="19" t="s">
        <v>28</v>
      </c>
      <c r="K13" s="2" t="s">
        <v>8</v>
      </c>
      <c r="L13" s="2" t="s">
        <v>9</v>
      </c>
      <c r="M13" s="2" t="s">
        <v>10</v>
      </c>
      <c r="N13" s="2" t="s">
        <v>11</v>
      </c>
      <c r="O13" s="2" t="s">
        <v>14</v>
      </c>
      <c r="P13" s="2" t="s">
        <v>13</v>
      </c>
      <c r="Q13" s="21" t="str">
        <f t="shared" ref="Q13:Q61" si="0">IF(I13=1,ROUNDUP($F$30/N13,0),"")</f>
        <v/>
      </c>
      <c r="R13" s="20" t="str">
        <f>IF(Q13="","",Q13*P13)</f>
        <v/>
      </c>
      <c r="T13" s="48" t="s">
        <v>28</v>
      </c>
      <c r="U13" s="48" t="s">
        <v>5</v>
      </c>
      <c r="V13" s="48" t="s">
        <v>30</v>
      </c>
      <c r="W13" s="48" t="s">
        <v>31</v>
      </c>
      <c r="X13" s="48" t="s">
        <v>32</v>
      </c>
      <c r="Y13" s="48" t="s">
        <v>37</v>
      </c>
      <c r="Z13" s="48" t="s">
        <v>38</v>
      </c>
    </row>
    <row r="14" spans="5:26" ht="18">
      <c r="E14" s="28" t="s">
        <v>0</v>
      </c>
      <c r="F14" s="29"/>
      <c r="G14" s="30"/>
      <c r="I14">
        <f t="shared" ref="I14:I35" si="1">SUMPRODUCT(--(K14:K14=F$23))</f>
        <v>0</v>
      </c>
      <c r="J14" s="19">
        <v>1</v>
      </c>
      <c r="K14" s="3">
        <v>0.5</v>
      </c>
      <c r="L14" s="3">
        <v>1</v>
      </c>
      <c r="M14" s="3">
        <v>2</v>
      </c>
      <c r="N14" s="3">
        <v>2</v>
      </c>
      <c r="O14" s="3">
        <v>4</v>
      </c>
      <c r="P14" s="3">
        <v>4661.0200000000004</v>
      </c>
      <c r="Q14" s="21" t="str">
        <f t="shared" si="0"/>
        <v/>
      </c>
      <c r="R14" s="20" t="str">
        <f t="shared" ref="R14:R61" si="2">IF(Q14="","",Q14*P14)</f>
        <v/>
      </c>
      <c r="S14" s="49" t="str">
        <f t="array" ref="S14">IF(MIN(IF(I$14:I$61=1,R$14:R$61))=R14,P14,"")</f>
        <v/>
      </c>
      <c r="T14" s="49" t="str">
        <f t="shared" ref="T14:T35" si="3">IF($S14="","",J14)</f>
        <v/>
      </c>
      <c r="U14" s="49" t="str">
        <f t="shared" ref="U14:U35" si="4">IF($S14="","",K14)</f>
        <v/>
      </c>
      <c r="V14" s="49" t="str">
        <f t="shared" ref="V14:V35" si="5">IF($S14="","",L14)</f>
        <v/>
      </c>
      <c r="W14" s="49" t="str">
        <f t="shared" ref="W14:W35" si="6">IF($S14="","",N14)</f>
        <v/>
      </c>
      <c r="X14" s="49" t="str">
        <f t="shared" ref="X14:X35" si="7">IF($S14="","",P14)</f>
        <v/>
      </c>
      <c r="Y14" s="49" t="str">
        <f t="shared" ref="Y14:Y35" si="8">IF($S14="","",Q14)</f>
        <v/>
      </c>
      <c r="Z14" s="49" t="str">
        <f t="shared" ref="Z14:Z35" si="9">IF($S14="","",R14)</f>
        <v/>
      </c>
    </row>
    <row r="15" spans="5:26" ht="18.5" thickBot="1">
      <c r="E15" s="31"/>
      <c r="F15" s="32"/>
      <c r="G15" s="33"/>
      <c r="I15">
        <f t="shared" si="1"/>
        <v>0</v>
      </c>
      <c r="J15" s="19">
        <v>2</v>
      </c>
      <c r="K15" s="3">
        <v>0.6</v>
      </c>
      <c r="L15" s="3">
        <v>1</v>
      </c>
      <c r="M15" s="3">
        <v>2</v>
      </c>
      <c r="N15" s="3">
        <v>2</v>
      </c>
      <c r="O15" s="3">
        <v>4.8</v>
      </c>
      <c r="P15" s="3">
        <v>5211.8599999999997</v>
      </c>
      <c r="Q15" s="21" t="str">
        <f t="shared" si="0"/>
        <v/>
      </c>
      <c r="R15" s="20" t="str">
        <f t="shared" si="2"/>
        <v/>
      </c>
      <c r="S15" s="49" t="str">
        <f t="array" ref="S15">IF(MIN(IF(I$14:I$61=1,R$14:R$61))=R15,P15,"")</f>
        <v/>
      </c>
      <c r="T15" s="49" t="str">
        <f t="shared" si="3"/>
        <v/>
      </c>
      <c r="U15" s="49" t="str">
        <f t="shared" si="4"/>
        <v/>
      </c>
      <c r="V15" s="49" t="str">
        <f t="shared" si="5"/>
        <v/>
      </c>
      <c r="W15" s="49" t="str">
        <f t="shared" si="6"/>
        <v/>
      </c>
      <c r="X15" s="49" t="str">
        <f t="shared" si="7"/>
        <v/>
      </c>
      <c r="Y15" s="49" t="str">
        <f t="shared" si="8"/>
        <v/>
      </c>
      <c r="Z15" s="49" t="str">
        <f t="shared" si="9"/>
        <v/>
      </c>
    </row>
    <row r="16" spans="5:26" ht="18">
      <c r="E16" s="9" t="s">
        <v>2</v>
      </c>
      <c r="F16" s="4">
        <v>20</v>
      </c>
      <c r="G16" s="10" t="s">
        <v>1</v>
      </c>
      <c r="I16">
        <f t="shared" si="1"/>
        <v>0</v>
      </c>
      <c r="J16" s="19">
        <v>3</v>
      </c>
      <c r="K16" s="3">
        <v>0.7</v>
      </c>
      <c r="L16" s="3">
        <v>1</v>
      </c>
      <c r="M16" s="3">
        <v>2</v>
      </c>
      <c r="N16" s="3">
        <v>2</v>
      </c>
      <c r="O16" s="3">
        <v>5.6</v>
      </c>
      <c r="P16" s="3">
        <v>6144.07</v>
      </c>
      <c r="Q16" s="21" t="str">
        <f t="shared" si="0"/>
        <v/>
      </c>
      <c r="R16" s="20" t="str">
        <f t="shared" si="2"/>
        <v/>
      </c>
      <c r="S16" s="49" t="str">
        <f t="array" ref="S16">IF(MIN(IF(I$14:I$61=1,R$14:R$61))=R16,P16,"")</f>
        <v/>
      </c>
      <c r="T16" s="49" t="str">
        <f t="shared" si="3"/>
        <v/>
      </c>
      <c r="U16" s="49" t="str">
        <f t="shared" si="4"/>
        <v/>
      </c>
      <c r="V16" s="49" t="str">
        <f t="shared" si="5"/>
        <v/>
      </c>
      <c r="W16" s="49" t="str">
        <f t="shared" si="6"/>
        <v/>
      </c>
      <c r="X16" s="49" t="str">
        <f t="shared" si="7"/>
        <v/>
      </c>
      <c r="Y16" s="49" t="str">
        <f t="shared" si="8"/>
        <v/>
      </c>
      <c r="Z16" s="49" t="str">
        <f t="shared" si="9"/>
        <v/>
      </c>
    </row>
    <row r="17" spans="5:26" ht="18.5" thickBot="1">
      <c r="E17" s="9" t="s">
        <v>3</v>
      </c>
      <c r="F17" s="4">
        <v>10</v>
      </c>
      <c r="G17" s="10" t="s">
        <v>1</v>
      </c>
      <c r="I17">
        <f t="shared" si="1"/>
        <v>0</v>
      </c>
      <c r="J17" s="19">
        <v>4</v>
      </c>
      <c r="K17" s="3">
        <v>0.8</v>
      </c>
      <c r="L17" s="3">
        <v>1</v>
      </c>
      <c r="M17" s="3">
        <v>2</v>
      </c>
      <c r="N17" s="3">
        <v>2</v>
      </c>
      <c r="O17" s="3">
        <v>6.4</v>
      </c>
      <c r="P17" s="3">
        <v>7076.27</v>
      </c>
      <c r="Q17" s="21" t="str">
        <f t="shared" si="0"/>
        <v/>
      </c>
      <c r="R17" s="20" t="str">
        <f t="shared" si="2"/>
        <v/>
      </c>
      <c r="S17" s="49" t="str">
        <f t="array" ref="S17">IF(MIN(IF(I$14:I$61=1,R$14:R$61))=R17,P17,"")</f>
        <v/>
      </c>
      <c r="T17" s="49" t="str">
        <f t="shared" si="3"/>
        <v/>
      </c>
      <c r="U17" s="49" t="str">
        <f t="shared" si="4"/>
        <v/>
      </c>
      <c r="V17" s="49" t="str">
        <f t="shared" si="5"/>
        <v/>
      </c>
      <c r="W17" s="49" t="str">
        <f t="shared" si="6"/>
        <v/>
      </c>
      <c r="X17" s="49" t="str">
        <f t="shared" si="7"/>
        <v/>
      </c>
      <c r="Y17" s="49" t="str">
        <f t="shared" si="8"/>
        <v/>
      </c>
      <c r="Z17" s="49" t="str">
        <f t="shared" si="9"/>
        <v/>
      </c>
    </row>
    <row r="18" spans="5:26" ht="18">
      <c r="E18" s="28" t="s">
        <v>6</v>
      </c>
      <c r="F18" s="29"/>
      <c r="G18" s="30"/>
      <c r="I18">
        <f t="shared" si="1"/>
        <v>0</v>
      </c>
      <c r="J18" s="19">
        <v>5</v>
      </c>
      <c r="K18" s="3">
        <v>1</v>
      </c>
      <c r="L18" s="3">
        <v>1</v>
      </c>
      <c r="M18" s="3">
        <v>2</v>
      </c>
      <c r="N18" s="3">
        <v>2</v>
      </c>
      <c r="O18" s="3">
        <v>8</v>
      </c>
      <c r="P18" s="3">
        <v>8389.83</v>
      </c>
      <c r="Q18" s="21" t="str">
        <f t="shared" si="0"/>
        <v/>
      </c>
      <c r="R18" s="20" t="str">
        <f t="shared" si="2"/>
        <v/>
      </c>
      <c r="S18" s="49" t="str">
        <f t="array" ref="S18">IF(MIN(IF(I$14:I$61=1,R$14:R$61))=R18,P18,"")</f>
        <v/>
      </c>
      <c r="T18" s="49" t="str">
        <f t="shared" si="3"/>
        <v/>
      </c>
      <c r="U18" s="49" t="str">
        <f t="shared" si="4"/>
        <v/>
      </c>
      <c r="V18" s="49" t="str">
        <f t="shared" si="5"/>
        <v/>
      </c>
      <c r="W18" s="49" t="str">
        <f t="shared" si="6"/>
        <v/>
      </c>
      <c r="X18" s="49" t="str">
        <f t="shared" si="7"/>
        <v/>
      </c>
      <c r="Y18" s="49" t="str">
        <f t="shared" si="8"/>
        <v/>
      </c>
      <c r="Z18" s="49" t="str">
        <f t="shared" si="9"/>
        <v/>
      </c>
    </row>
    <row r="19" spans="5:26" ht="18.5" thickBot="1">
      <c r="E19" s="31"/>
      <c r="F19" s="32"/>
      <c r="G19" s="33"/>
      <c r="I19">
        <f t="shared" si="1"/>
        <v>0</v>
      </c>
      <c r="J19" s="19">
        <v>6</v>
      </c>
      <c r="K19" s="3">
        <v>1.2</v>
      </c>
      <c r="L19" s="3">
        <v>1.22</v>
      </c>
      <c r="M19" s="3">
        <v>2.44</v>
      </c>
      <c r="N19" s="3">
        <v>2.98</v>
      </c>
      <c r="O19" s="3">
        <v>9.6</v>
      </c>
      <c r="P19" s="3">
        <v>16949.150000000001</v>
      </c>
      <c r="Q19" s="21" t="str">
        <f t="shared" si="0"/>
        <v/>
      </c>
      <c r="R19" s="20" t="str">
        <f t="shared" si="2"/>
        <v/>
      </c>
      <c r="S19" s="49" t="str">
        <f t="array" ref="S19">IF(MIN(IF(I$14:I$61=1,R$14:R$61))=R19,P19,"")</f>
        <v/>
      </c>
      <c r="T19" s="49" t="str">
        <f t="shared" si="3"/>
        <v/>
      </c>
      <c r="U19" s="49" t="str">
        <f t="shared" si="4"/>
        <v/>
      </c>
      <c r="V19" s="49" t="str">
        <f t="shared" si="5"/>
        <v/>
      </c>
      <c r="W19" s="49" t="str">
        <f t="shared" si="6"/>
        <v/>
      </c>
      <c r="X19" s="49" t="str">
        <f t="shared" si="7"/>
        <v/>
      </c>
      <c r="Y19" s="49" t="str">
        <f t="shared" si="8"/>
        <v/>
      </c>
      <c r="Z19" s="49" t="str">
        <f t="shared" si="9"/>
        <v/>
      </c>
    </row>
    <row r="20" spans="5:26" ht="18">
      <c r="E20" s="9" t="s">
        <v>15</v>
      </c>
      <c r="F20" s="5">
        <f>F16/(0.785*F17^2)</f>
        <v>0.25477707006369427</v>
      </c>
      <c r="G20" s="10" t="s">
        <v>1</v>
      </c>
      <c r="I20">
        <f t="shared" si="1"/>
        <v>0</v>
      </c>
      <c r="J20" s="19">
        <v>7</v>
      </c>
      <c r="K20" s="3">
        <v>1.2</v>
      </c>
      <c r="L20" s="3">
        <v>1</v>
      </c>
      <c r="M20" s="3">
        <v>2</v>
      </c>
      <c r="N20" s="3">
        <v>2</v>
      </c>
      <c r="O20" s="3">
        <v>9.6</v>
      </c>
      <c r="P20" s="3">
        <v>11016.95</v>
      </c>
      <c r="Q20" s="21" t="str">
        <f t="shared" si="0"/>
        <v/>
      </c>
      <c r="R20" s="20" t="str">
        <f t="shared" si="2"/>
        <v/>
      </c>
      <c r="S20" s="49" t="str">
        <f t="array" ref="S20">IF(MIN(IF(I$14:I$61=1,R$14:R$61))=R20,P20,"")</f>
        <v/>
      </c>
      <c r="T20" s="49" t="str">
        <f t="shared" si="3"/>
        <v/>
      </c>
      <c r="U20" s="49" t="str">
        <f t="shared" si="4"/>
        <v/>
      </c>
      <c r="V20" s="49" t="str">
        <f t="shared" si="5"/>
        <v/>
      </c>
      <c r="W20" s="49" t="str">
        <f t="shared" si="6"/>
        <v/>
      </c>
      <c r="X20" s="49" t="str">
        <f t="shared" si="7"/>
        <v/>
      </c>
      <c r="Y20" s="49" t="str">
        <f t="shared" si="8"/>
        <v/>
      </c>
      <c r="Z20" s="49" t="str">
        <f t="shared" si="9"/>
        <v/>
      </c>
    </row>
    <row r="21" spans="5:26" ht="18">
      <c r="E21" s="11" t="s">
        <v>16</v>
      </c>
      <c r="F21" s="7">
        <f>3.14*F17</f>
        <v>31.400000000000002</v>
      </c>
      <c r="G21" s="12" t="s">
        <v>12</v>
      </c>
      <c r="I21">
        <f t="shared" si="1"/>
        <v>0</v>
      </c>
      <c r="J21" s="19">
        <v>8</v>
      </c>
      <c r="K21" s="3">
        <v>1.5</v>
      </c>
      <c r="L21" s="3">
        <v>1</v>
      </c>
      <c r="M21" s="3">
        <v>2</v>
      </c>
      <c r="N21" s="3">
        <v>2</v>
      </c>
      <c r="O21" s="3">
        <v>12</v>
      </c>
      <c r="P21" s="3">
        <v>12245.76</v>
      </c>
      <c r="Q21" s="21" t="str">
        <f t="shared" si="0"/>
        <v/>
      </c>
      <c r="R21" s="20" t="str">
        <f t="shared" si="2"/>
        <v/>
      </c>
      <c r="S21" s="49" t="str">
        <f t="array" ref="S21">IF(MIN(IF(I$14:I$61=1,R$14:R$61))=R21,P21,"")</f>
        <v/>
      </c>
      <c r="T21" s="49" t="str">
        <f t="shared" si="3"/>
        <v/>
      </c>
      <c r="U21" s="49" t="str">
        <f t="shared" si="4"/>
        <v/>
      </c>
      <c r="V21" s="49" t="str">
        <f t="shared" si="5"/>
        <v/>
      </c>
      <c r="W21" s="49" t="str">
        <f t="shared" si="6"/>
        <v/>
      </c>
      <c r="X21" s="49" t="str">
        <f t="shared" si="7"/>
        <v/>
      </c>
      <c r="Y21" s="49" t="str">
        <f t="shared" si="8"/>
        <v/>
      </c>
      <c r="Z21" s="49" t="str">
        <f t="shared" si="9"/>
        <v/>
      </c>
    </row>
    <row r="22" spans="5:26" ht="18">
      <c r="E22" s="13" t="s">
        <v>17</v>
      </c>
      <c r="F22" s="7">
        <f>F20*F21</f>
        <v>8</v>
      </c>
      <c r="G22" s="12" t="s">
        <v>18</v>
      </c>
      <c r="I22">
        <f t="shared" si="1"/>
        <v>0</v>
      </c>
      <c r="J22" s="19">
        <v>9</v>
      </c>
      <c r="K22" s="3">
        <v>1.5</v>
      </c>
      <c r="L22" s="3">
        <v>1.22</v>
      </c>
      <c r="M22" s="3">
        <v>2.44</v>
      </c>
      <c r="N22" s="3">
        <v>2.98</v>
      </c>
      <c r="O22" s="3">
        <v>12</v>
      </c>
      <c r="P22" s="3">
        <v>18644.07</v>
      </c>
      <c r="Q22" s="21" t="str">
        <f t="shared" si="0"/>
        <v/>
      </c>
      <c r="R22" s="20" t="str">
        <f t="shared" si="2"/>
        <v/>
      </c>
      <c r="S22" s="49" t="str">
        <f t="array" ref="S22">IF(MIN(IF(I$14:I$61=1,R$14:R$61))=R22,P22,"")</f>
        <v/>
      </c>
      <c r="T22" s="49" t="str">
        <f t="shared" si="3"/>
        <v/>
      </c>
      <c r="U22" s="49" t="str">
        <f t="shared" si="4"/>
        <v/>
      </c>
      <c r="V22" s="49" t="str">
        <f t="shared" si="5"/>
        <v/>
      </c>
      <c r="W22" s="49" t="str">
        <f t="shared" si="6"/>
        <v/>
      </c>
      <c r="X22" s="49" t="str">
        <f t="shared" si="7"/>
        <v/>
      </c>
      <c r="Y22" s="49" t="str">
        <f t="shared" si="8"/>
        <v/>
      </c>
      <c r="Z22" s="49" t="str">
        <f t="shared" si="9"/>
        <v/>
      </c>
    </row>
    <row r="23" spans="5:26" ht="18.5" thickBot="1">
      <c r="E23" s="14" t="s">
        <v>5</v>
      </c>
      <c r="F23" s="8">
        <f>IF(F16&lt;5,3,6)</f>
        <v>6</v>
      </c>
      <c r="G23" s="15" t="s">
        <v>19</v>
      </c>
      <c r="I23">
        <f t="shared" si="1"/>
        <v>0</v>
      </c>
      <c r="J23" s="19">
        <v>10</v>
      </c>
      <c r="K23" s="3"/>
      <c r="L23" s="3"/>
      <c r="M23" s="3"/>
      <c r="N23" s="3"/>
      <c r="O23" s="3"/>
      <c r="P23" s="3"/>
      <c r="Q23" s="21" t="str">
        <f t="shared" si="0"/>
        <v/>
      </c>
      <c r="R23" s="20" t="str">
        <f t="shared" si="2"/>
        <v/>
      </c>
      <c r="S23" s="49" t="str">
        <f t="array" ref="S23">IF(MIN(IF(I$14:I$61=1,R$14:R$61))=R23,P23,"")</f>
        <v/>
      </c>
      <c r="T23" s="49" t="str">
        <f t="shared" si="3"/>
        <v/>
      </c>
      <c r="U23" s="49" t="str">
        <f t="shared" si="4"/>
        <v/>
      </c>
      <c r="V23" s="49" t="str">
        <f t="shared" si="5"/>
        <v/>
      </c>
      <c r="W23" s="49" t="str">
        <f t="shared" si="6"/>
        <v/>
      </c>
      <c r="X23" s="49" t="str">
        <f t="shared" si="7"/>
        <v/>
      </c>
      <c r="Y23" s="49" t="str">
        <f t="shared" si="8"/>
        <v/>
      </c>
      <c r="Z23" s="49" t="str">
        <f t="shared" si="9"/>
        <v/>
      </c>
    </row>
    <row r="24" spans="5:26" ht="18">
      <c r="E24" s="42" t="s">
        <v>20</v>
      </c>
      <c r="F24" s="43"/>
      <c r="G24" s="44"/>
      <c r="I24">
        <f t="shared" si="1"/>
        <v>0</v>
      </c>
      <c r="J24" s="19">
        <v>11</v>
      </c>
      <c r="K24" s="3">
        <v>2</v>
      </c>
      <c r="L24" s="3">
        <v>1.22</v>
      </c>
      <c r="M24" s="3">
        <v>2.44</v>
      </c>
      <c r="N24" s="3">
        <v>2.98</v>
      </c>
      <c r="O24" s="3">
        <v>16</v>
      </c>
      <c r="P24" s="3">
        <v>33898.31</v>
      </c>
      <c r="Q24" s="21" t="str">
        <f t="shared" si="0"/>
        <v/>
      </c>
      <c r="R24" s="20" t="str">
        <f t="shared" si="2"/>
        <v/>
      </c>
      <c r="S24" s="49" t="str">
        <f t="array" ref="S24">IF(MIN(IF(I$14:I$61=1,R$14:R$61))=R24,P24,"")</f>
        <v/>
      </c>
      <c r="T24" s="49" t="str">
        <f t="shared" si="3"/>
        <v/>
      </c>
      <c r="U24" s="49" t="str">
        <f t="shared" si="4"/>
        <v/>
      </c>
      <c r="V24" s="49" t="str">
        <f t="shared" si="5"/>
        <v/>
      </c>
      <c r="W24" s="49" t="str">
        <f t="shared" si="6"/>
        <v/>
      </c>
      <c r="X24" s="49" t="str">
        <f t="shared" si="7"/>
        <v/>
      </c>
      <c r="Y24" s="49" t="str">
        <f t="shared" si="8"/>
        <v/>
      </c>
      <c r="Z24" s="49" t="str">
        <f t="shared" si="9"/>
        <v/>
      </c>
    </row>
    <row r="25" spans="5:26" ht="18">
      <c r="E25" s="45"/>
      <c r="F25" s="46"/>
      <c r="G25" s="47"/>
      <c r="I25">
        <f t="shared" si="1"/>
        <v>0</v>
      </c>
      <c r="J25" s="19">
        <v>12</v>
      </c>
      <c r="K25" s="3">
        <v>2</v>
      </c>
      <c r="L25" s="3">
        <v>1</v>
      </c>
      <c r="M25" s="3">
        <v>2</v>
      </c>
      <c r="N25" s="3">
        <v>2</v>
      </c>
      <c r="O25" s="3">
        <v>16</v>
      </c>
      <c r="P25" s="3">
        <v>19830.509999999998</v>
      </c>
      <c r="Q25" s="21" t="str">
        <f t="shared" si="0"/>
        <v/>
      </c>
      <c r="R25" s="20" t="str">
        <f t="shared" si="2"/>
        <v/>
      </c>
      <c r="S25" s="49" t="str">
        <f t="array" ref="S25">IF(MIN(IF(I$14:I$61=1,R$14:R$61))=R25,P25,"")</f>
        <v/>
      </c>
      <c r="T25" s="49" t="str">
        <f t="shared" si="3"/>
        <v/>
      </c>
      <c r="U25" s="49" t="str">
        <f t="shared" si="4"/>
        <v/>
      </c>
      <c r="V25" s="49" t="str">
        <f t="shared" si="5"/>
        <v/>
      </c>
      <c r="W25" s="49" t="str">
        <f t="shared" si="6"/>
        <v/>
      </c>
      <c r="X25" s="49" t="str">
        <f t="shared" si="7"/>
        <v/>
      </c>
      <c r="Y25" s="49" t="str">
        <f t="shared" si="8"/>
        <v/>
      </c>
      <c r="Z25" s="49" t="str">
        <f t="shared" si="9"/>
        <v/>
      </c>
    </row>
    <row r="26" spans="5:26" ht="18">
      <c r="E26" s="45"/>
      <c r="F26" s="46"/>
      <c r="G26" s="47"/>
      <c r="I26">
        <f t="shared" si="1"/>
        <v>0</v>
      </c>
      <c r="J26" s="19">
        <v>13</v>
      </c>
      <c r="K26" s="3">
        <v>3</v>
      </c>
      <c r="L26" s="3">
        <v>1.22</v>
      </c>
      <c r="M26" s="3">
        <v>2.44</v>
      </c>
      <c r="N26" s="3">
        <v>2.98</v>
      </c>
      <c r="O26" s="3">
        <v>24</v>
      </c>
      <c r="P26" s="3">
        <v>46610.07</v>
      </c>
      <c r="Q26" s="21" t="str">
        <f t="shared" si="0"/>
        <v/>
      </c>
      <c r="R26" s="20" t="str">
        <f t="shared" si="2"/>
        <v/>
      </c>
      <c r="S26" s="49" t="str">
        <f t="array" ref="S26">IF(MIN(IF(I$14:I$61=1,R$14:R$61))=R26,P26,"")</f>
        <v/>
      </c>
      <c r="T26" s="49" t="str">
        <f t="shared" si="3"/>
        <v/>
      </c>
      <c r="U26" s="49" t="str">
        <f t="shared" si="4"/>
        <v/>
      </c>
      <c r="V26" s="49" t="str">
        <f t="shared" si="5"/>
        <v/>
      </c>
      <c r="W26" s="49" t="str">
        <f t="shared" si="6"/>
        <v/>
      </c>
      <c r="X26" s="49" t="str">
        <f t="shared" si="7"/>
        <v/>
      </c>
      <c r="Y26" s="49" t="str">
        <f t="shared" si="8"/>
        <v/>
      </c>
      <c r="Z26" s="49" t="str">
        <f t="shared" si="9"/>
        <v/>
      </c>
    </row>
    <row r="27" spans="5:26" ht="18">
      <c r="E27" s="45"/>
      <c r="F27" s="46"/>
      <c r="G27" s="47"/>
      <c r="I27">
        <f t="shared" si="1"/>
        <v>0</v>
      </c>
      <c r="J27" s="19">
        <v>14</v>
      </c>
      <c r="K27" s="3">
        <v>3</v>
      </c>
      <c r="L27" s="3">
        <v>1.5</v>
      </c>
      <c r="M27" s="3">
        <v>6</v>
      </c>
      <c r="N27" s="3">
        <v>9</v>
      </c>
      <c r="O27" s="3">
        <v>24</v>
      </c>
      <c r="P27" s="3">
        <v>169491.53</v>
      </c>
      <c r="Q27" s="21" t="str">
        <f t="shared" si="0"/>
        <v/>
      </c>
      <c r="R27" s="20" t="str">
        <f t="shared" si="2"/>
        <v/>
      </c>
      <c r="S27" s="49" t="str">
        <f t="array" ref="S27">IF(MIN(IF(I$14:I$61=1,R$14:R$61))=R27,P27,"")</f>
        <v/>
      </c>
      <c r="T27" s="49" t="str">
        <f t="shared" si="3"/>
        <v/>
      </c>
      <c r="U27" s="49" t="str">
        <f t="shared" si="4"/>
        <v/>
      </c>
      <c r="V27" s="49" t="str">
        <f t="shared" si="5"/>
        <v/>
      </c>
      <c r="W27" s="49" t="str">
        <f t="shared" si="6"/>
        <v/>
      </c>
      <c r="X27" s="49" t="str">
        <f t="shared" si="7"/>
        <v/>
      </c>
      <c r="Y27" s="49" t="str">
        <f t="shared" si="8"/>
        <v/>
      </c>
      <c r="Z27" s="49" t="str">
        <f t="shared" si="9"/>
        <v/>
      </c>
    </row>
    <row r="28" spans="5:26" ht="18">
      <c r="E28" s="45"/>
      <c r="F28" s="46"/>
      <c r="G28" s="47"/>
      <c r="I28">
        <f t="shared" si="1"/>
        <v>0</v>
      </c>
      <c r="J28" s="19">
        <v>15</v>
      </c>
      <c r="K28" s="3">
        <v>3</v>
      </c>
      <c r="L28" s="3">
        <v>1</v>
      </c>
      <c r="M28" s="3">
        <v>2</v>
      </c>
      <c r="N28" s="3">
        <v>2</v>
      </c>
      <c r="O28" s="3">
        <v>24</v>
      </c>
      <c r="P28" s="3">
        <v>29576.27</v>
      </c>
      <c r="Q28" s="21" t="str">
        <f t="shared" si="0"/>
        <v/>
      </c>
      <c r="R28" s="20" t="str">
        <f t="shared" si="2"/>
        <v/>
      </c>
      <c r="S28" s="49" t="str">
        <f t="array" ref="S28">IF(MIN(IF(I$14:I$61=1,R$14:R$61))=R28,P28,"")</f>
        <v/>
      </c>
      <c r="T28" s="49" t="str">
        <f t="shared" si="3"/>
        <v/>
      </c>
      <c r="U28" s="49" t="str">
        <f t="shared" si="4"/>
        <v/>
      </c>
      <c r="V28" s="49" t="str">
        <f t="shared" si="5"/>
        <v/>
      </c>
      <c r="W28" s="49" t="str">
        <f t="shared" si="6"/>
        <v/>
      </c>
      <c r="X28" s="49" t="str">
        <f t="shared" si="7"/>
        <v/>
      </c>
      <c r="Y28" s="49" t="str">
        <f t="shared" si="8"/>
        <v/>
      </c>
      <c r="Z28" s="49" t="str">
        <f t="shared" si="9"/>
        <v/>
      </c>
    </row>
    <row r="29" spans="5:26" ht="18">
      <c r="E29" s="16" t="s">
        <v>5</v>
      </c>
      <c r="F29" s="17">
        <f>F23</f>
        <v>6</v>
      </c>
      <c r="G29" s="16" t="s">
        <v>19</v>
      </c>
      <c r="I29">
        <f t="shared" si="1"/>
        <v>0</v>
      </c>
      <c r="J29" s="19">
        <v>16</v>
      </c>
      <c r="K29" s="3">
        <v>4</v>
      </c>
      <c r="L29" s="3">
        <v>1</v>
      </c>
      <c r="M29" s="3">
        <v>2</v>
      </c>
      <c r="N29" s="3">
        <v>2</v>
      </c>
      <c r="O29" s="3">
        <v>32</v>
      </c>
      <c r="P29" s="3">
        <v>41949.15</v>
      </c>
      <c r="Q29" s="21" t="str">
        <f t="shared" si="0"/>
        <v/>
      </c>
      <c r="R29" s="20" t="str">
        <f t="shared" si="2"/>
        <v/>
      </c>
      <c r="S29" s="49" t="str">
        <f t="array" ref="S29">IF(MIN(IF(I$14:I$61=1,R$14:R$61))=R29,P29,"")</f>
        <v/>
      </c>
      <c r="T29" s="49" t="str">
        <f t="shared" si="3"/>
        <v/>
      </c>
      <c r="U29" s="49" t="str">
        <f t="shared" si="4"/>
        <v/>
      </c>
      <c r="V29" s="49" t="str">
        <f t="shared" si="5"/>
        <v/>
      </c>
      <c r="W29" s="49" t="str">
        <f t="shared" si="6"/>
        <v/>
      </c>
      <c r="X29" s="49" t="str">
        <f t="shared" si="7"/>
        <v/>
      </c>
      <c r="Y29" s="49" t="str">
        <f t="shared" si="8"/>
        <v/>
      </c>
      <c r="Z29" s="49" t="str">
        <f t="shared" si="9"/>
        <v/>
      </c>
    </row>
    <row r="30" spans="5:26" ht="18">
      <c r="E30" s="16" t="s">
        <v>17</v>
      </c>
      <c r="F30" s="17">
        <f>F22</f>
        <v>8</v>
      </c>
      <c r="G30" s="16" t="s">
        <v>21</v>
      </c>
      <c r="I30">
        <f t="shared" si="1"/>
        <v>0</v>
      </c>
      <c r="J30" s="19">
        <v>17</v>
      </c>
      <c r="K30" s="3">
        <v>4</v>
      </c>
      <c r="L30" s="3">
        <v>1.5</v>
      </c>
      <c r="M30" s="3">
        <v>6</v>
      </c>
      <c r="N30" s="3">
        <v>9</v>
      </c>
      <c r="O30" s="3">
        <v>32</v>
      </c>
      <c r="P30" s="3">
        <v>194915.25</v>
      </c>
      <c r="Q30" s="21" t="str">
        <f t="shared" si="0"/>
        <v/>
      </c>
      <c r="R30" s="20" t="str">
        <f t="shared" si="2"/>
        <v/>
      </c>
      <c r="S30" s="49" t="str">
        <f t="array" ref="S30">IF(MIN(IF(I$14:I$61=1,R$14:R$61))=R30,P30,"")</f>
        <v/>
      </c>
      <c r="T30" s="49" t="str">
        <f t="shared" si="3"/>
        <v/>
      </c>
      <c r="U30" s="49" t="str">
        <f t="shared" si="4"/>
        <v/>
      </c>
      <c r="V30" s="49" t="str">
        <f t="shared" si="5"/>
        <v/>
      </c>
      <c r="W30" s="49" t="str">
        <f t="shared" si="6"/>
        <v/>
      </c>
      <c r="X30" s="49" t="str">
        <f t="shared" si="7"/>
        <v/>
      </c>
      <c r="Y30" s="49" t="str">
        <f t="shared" si="8"/>
        <v/>
      </c>
      <c r="Z30" s="49" t="str">
        <f t="shared" si="9"/>
        <v/>
      </c>
    </row>
    <row r="31" spans="5:26" ht="15.75" customHeight="1">
      <c r="E31" s="25" t="s">
        <v>22</v>
      </c>
      <c r="F31" s="25"/>
      <c r="G31" s="25"/>
      <c r="I31">
        <f t="shared" si="1"/>
        <v>0</v>
      </c>
      <c r="J31" s="19">
        <v>18</v>
      </c>
      <c r="K31" s="3">
        <v>4</v>
      </c>
      <c r="L31" s="3">
        <v>1.22</v>
      </c>
      <c r="M31" s="3">
        <v>2.44</v>
      </c>
      <c r="N31" s="3">
        <v>2.98</v>
      </c>
      <c r="O31" s="3">
        <v>32</v>
      </c>
      <c r="P31" s="3">
        <v>59322.03</v>
      </c>
      <c r="Q31" s="21" t="str">
        <f t="shared" si="0"/>
        <v/>
      </c>
      <c r="R31" s="20" t="str">
        <f t="shared" si="2"/>
        <v/>
      </c>
      <c r="S31" s="49" t="str">
        <f t="array" ref="S31">IF(MIN(IF(I$14:I$61=1,R$14:R$61))=R31,P31,"")</f>
        <v/>
      </c>
      <c r="T31" s="49" t="str">
        <f t="shared" si="3"/>
        <v/>
      </c>
      <c r="U31" s="49" t="str">
        <f t="shared" si="4"/>
        <v/>
      </c>
      <c r="V31" s="49" t="str">
        <f t="shared" si="5"/>
        <v/>
      </c>
      <c r="W31" s="49" t="str">
        <f t="shared" si="6"/>
        <v/>
      </c>
      <c r="X31" s="49" t="str">
        <f t="shared" si="7"/>
        <v/>
      </c>
      <c r="Y31" s="49" t="str">
        <f t="shared" si="8"/>
        <v/>
      </c>
      <c r="Z31" s="49" t="str">
        <f t="shared" si="9"/>
        <v/>
      </c>
    </row>
    <row r="32" spans="5:26" ht="18">
      <c r="E32" s="26" t="s">
        <v>23</v>
      </c>
      <c r="F32" s="27"/>
      <c r="G32" s="27"/>
      <c r="I32">
        <f t="shared" si="1"/>
        <v>0</v>
      </c>
      <c r="J32" s="19">
        <v>19</v>
      </c>
      <c r="K32" s="3">
        <v>5</v>
      </c>
      <c r="L32" s="3">
        <v>2</v>
      </c>
      <c r="M32" s="3">
        <v>6</v>
      </c>
      <c r="N32" s="3">
        <v>12</v>
      </c>
      <c r="O32" s="3">
        <v>40</v>
      </c>
      <c r="P32" s="3">
        <v>317796.61</v>
      </c>
      <c r="Q32" s="21" t="str">
        <f t="shared" si="0"/>
        <v/>
      </c>
      <c r="R32" s="20" t="str">
        <f t="shared" si="2"/>
        <v/>
      </c>
      <c r="S32" s="49" t="str">
        <f t="array" ref="S32">IF(MIN(IF(I$14:I$61=1,R$14:R$61))=R32,P32,"")</f>
        <v/>
      </c>
      <c r="T32" s="49" t="str">
        <f t="shared" si="3"/>
        <v/>
      </c>
      <c r="U32" s="49" t="str">
        <f t="shared" si="4"/>
        <v/>
      </c>
      <c r="V32" s="49" t="str">
        <f t="shared" si="5"/>
        <v/>
      </c>
      <c r="W32" s="49" t="str">
        <f t="shared" si="6"/>
        <v/>
      </c>
      <c r="X32" s="49" t="str">
        <f t="shared" si="7"/>
        <v/>
      </c>
      <c r="Y32" s="49" t="str">
        <f t="shared" si="8"/>
        <v/>
      </c>
      <c r="Z32" s="49" t="str">
        <f t="shared" si="9"/>
        <v/>
      </c>
    </row>
    <row r="33" spans="2:26" ht="18">
      <c r="E33" s="26" t="s">
        <v>24</v>
      </c>
      <c r="F33" s="27"/>
      <c r="G33" s="27"/>
      <c r="I33">
        <f t="shared" si="1"/>
        <v>0</v>
      </c>
      <c r="J33" s="19">
        <v>20</v>
      </c>
      <c r="K33" s="3">
        <v>5</v>
      </c>
      <c r="L33" s="3">
        <v>1</v>
      </c>
      <c r="M33" s="3">
        <v>2</v>
      </c>
      <c r="N33" s="3">
        <v>2</v>
      </c>
      <c r="O33" s="3">
        <v>40</v>
      </c>
      <c r="P33" s="3">
        <v>52542.37</v>
      </c>
      <c r="Q33" s="21" t="str">
        <f t="shared" si="0"/>
        <v/>
      </c>
      <c r="R33" s="20" t="str">
        <f t="shared" si="2"/>
        <v/>
      </c>
      <c r="S33" s="49" t="str">
        <f t="array" ref="S33">IF(MIN(IF(I$14:I$61=1,R$14:R$61))=R33,P33,"")</f>
        <v/>
      </c>
      <c r="T33" s="49" t="str">
        <f t="shared" si="3"/>
        <v/>
      </c>
      <c r="U33" s="49" t="str">
        <f t="shared" si="4"/>
        <v/>
      </c>
      <c r="V33" s="49" t="str">
        <f t="shared" si="5"/>
        <v/>
      </c>
      <c r="W33" s="49" t="str">
        <f t="shared" si="6"/>
        <v/>
      </c>
      <c r="X33" s="49" t="str">
        <f t="shared" si="7"/>
        <v/>
      </c>
      <c r="Y33" s="49" t="str">
        <f t="shared" si="8"/>
        <v/>
      </c>
      <c r="Z33" s="49" t="str">
        <f t="shared" si="9"/>
        <v/>
      </c>
    </row>
    <row r="34" spans="2:26" ht="18">
      <c r="E34" s="26" t="s">
        <v>33</v>
      </c>
      <c r="F34" s="27"/>
      <c r="G34" s="27"/>
      <c r="I34">
        <f t="shared" si="1"/>
        <v>0</v>
      </c>
      <c r="J34" s="19">
        <v>21</v>
      </c>
      <c r="K34" s="3">
        <v>5</v>
      </c>
      <c r="L34" s="3">
        <v>1.22</v>
      </c>
      <c r="M34" s="3">
        <v>2.44</v>
      </c>
      <c r="N34" s="3">
        <v>2.98</v>
      </c>
      <c r="O34" s="3">
        <v>40</v>
      </c>
      <c r="P34" s="3">
        <v>74152.539999999994</v>
      </c>
      <c r="Q34" s="21" t="str">
        <f t="shared" si="0"/>
        <v/>
      </c>
      <c r="R34" s="20" t="str">
        <f t="shared" si="2"/>
        <v/>
      </c>
      <c r="S34" s="49" t="str">
        <f t="array" ref="S34">IF(MIN(IF(I$14:I$61=1,R$14:R$61))=R34,P34,"")</f>
        <v/>
      </c>
      <c r="T34" s="49" t="str">
        <f t="shared" si="3"/>
        <v/>
      </c>
      <c r="U34" s="49" t="str">
        <f t="shared" si="4"/>
        <v/>
      </c>
      <c r="V34" s="49" t="str">
        <f t="shared" si="5"/>
        <v/>
      </c>
      <c r="W34" s="49" t="str">
        <f t="shared" si="6"/>
        <v/>
      </c>
      <c r="X34" s="49" t="str">
        <f t="shared" si="7"/>
        <v/>
      </c>
      <c r="Y34" s="49" t="str">
        <f t="shared" si="8"/>
        <v/>
      </c>
      <c r="Z34" s="49" t="str">
        <f t="shared" si="9"/>
        <v/>
      </c>
    </row>
    <row r="35" spans="2:26" ht="16.5" customHeight="1">
      <c r="E35" s="26" t="s">
        <v>34</v>
      </c>
      <c r="F35" s="27"/>
      <c r="G35" s="27"/>
      <c r="I35">
        <f t="shared" si="1"/>
        <v>0</v>
      </c>
      <c r="J35" s="19">
        <v>22</v>
      </c>
      <c r="K35" s="3">
        <v>5</v>
      </c>
      <c r="L35" s="3">
        <v>1.5</v>
      </c>
      <c r="M35" s="3">
        <v>6</v>
      </c>
      <c r="N35" s="3">
        <v>9</v>
      </c>
      <c r="O35" s="3">
        <v>40</v>
      </c>
      <c r="P35" s="3">
        <v>233050.85</v>
      </c>
      <c r="Q35" s="21" t="str">
        <f t="shared" si="0"/>
        <v/>
      </c>
      <c r="R35" s="20" t="str">
        <f t="shared" si="2"/>
        <v/>
      </c>
      <c r="S35" s="49" t="str">
        <f t="array" ref="S35">IF(MIN(IF(I$14:I$61=1,R$14:R$61))=R35,P35,"")</f>
        <v/>
      </c>
      <c r="T35" s="49" t="str">
        <f t="shared" si="3"/>
        <v/>
      </c>
      <c r="U35" s="49" t="str">
        <f t="shared" si="4"/>
        <v/>
      </c>
      <c r="V35" s="49" t="str">
        <f t="shared" si="5"/>
        <v/>
      </c>
      <c r="W35" s="49" t="str">
        <f t="shared" si="6"/>
        <v/>
      </c>
      <c r="X35" s="49" t="str">
        <f t="shared" si="7"/>
        <v/>
      </c>
      <c r="Y35" s="49" t="str">
        <f t="shared" si="8"/>
        <v/>
      </c>
      <c r="Z35" s="49" t="str">
        <f t="shared" si="9"/>
        <v/>
      </c>
    </row>
    <row r="36" spans="2:26" ht="18">
      <c r="B36" s="40" t="s">
        <v>4</v>
      </c>
      <c r="C36" s="41"/>
      <c r="E36" s="26" t="s">
        <v>35</v>
      </c>
      <c r="F36" s="27"/>
      <c r="G36" s="27"/>
      <c r="I36">
        <f>SUMPRODUCT(--(K36:K36=F$23))</f>
        <v>1</v>
      </c>
      <c r="J36" s="50">
        <v>23</v>
      </c>
      <c r="K36" s="3">
        <v>6</v>
      </c>
      <c r="L36" s="3">
        <v>1.22</v>
      </c>
      <c r="M36" s="3">
        <v>2.44</v>
      </c>
      <c r="N36" s="3">
        <v>2.98</v>
      </c>
      <c r="O36" s="3">
        <v>48</v>
      </c>
      <c r="P36" s="3">
        <v>94491.53</v>
      </c>
      <c r="Q36" s="21">
        <f t="shared" si="0"/>
        <v>3</v>
      </c>
      <c r="R36" s="20">
        <f t="shared" si="2"/>
        <v>283474.58999999997</v>
      </c>
      <c r="S36" s="49" t="str">
        <f t="array" ref="S36">IF(MIN(IF(I$14:I$61=1,R$14:R$61))=R36,P36,"")</f>
        <v/>
      </c>
      <c r="T36" s="49" t="str">
        <f t="shared" ref="T14:T61" si="10">IF($S36="","",J36)</f>
        <v/>
      </c>
      <c r="U36" s="49" t="str">
        <f t="shared" ref="U36:U58" si="11">IF($S36="","",K36)</f>
        <v/>
      </c>
      <c r="V36" s="49" t="str">
        <f t="shared" ref="V36:V58" si="12">IF($S36="","",L36)</f>
        <v/>
      </c>
      <c r="W36" s="49" t="str">
        <f>IF($S36="","",N36)</f>
        <v/>
      </c>
      <c r="X36" s="49" t="str">
        <f>IF($S36="","",P36)</f>
        <v/>
      </c>
      <c r="Y36" s="49" t="str">
        <f>IF($S36="","",Q36)</f>
        <v/>
      </c>
      <c r="Z36" s="49" t="str">
        <f>IF($S36="","",R36)</f>
        <v/>
      </c>
    </row>
    <row r="37" spans="2:26" ht="18">
      <c r="E37" s="26" t="s">
        <v>36</v>
      </c>
      <c r="F37" s="27"/>
      <c r="G37" s="27"/>
      <c r="I37">
        <f t="shared" ref="I37:I61" si="13">SUMPRODUCT(--(K37:K37=F$23))</f>
        <v>1</v>
      </c>
      <c r="J37" s="50">
        <v>24</v>
      </c>
      <c r="K37" s="3">
        <v>6</v>
      </c>
      <c r="L37" s="3">
        <v>1</v>
      </c>
      <c r="M37" s="3">
        <v>4</v>
      </c>
      <c r="N37" s="3">
        <v>4</v>
      </c>
      <c r="O37" s="3">
        <v>48</v>
      </c>
      <c r="P37" s="3">
        <v>127118.64</v>
      </c>
      <c r="Q37" s="21">
        <f t="shared" si="0"/>
        <v>2</v>
      </c>
      <c r="R37" s="20">
        <f t="shared" si="2"/>
        <v>254237.28</v>
      </c>
      <c r="S37" s="49" t="str">
        <f t="array" ref="S37">IF(MIN(IF(I$14:I$61=1,R$14:R$61))=R37,P37,"")</f>
        <v/>
      </c>
      <c r="T37" s="49" t="str">
        <f t="shared" si="10"/>
        <v/>
      </c>
      <c r="U37" s="49" t="str">
        <f t="shared" si="11"/>
        <v/>
      </c>
      <c r="V37" s="49" t="str">
        <f t="shared" si="12"/>
        <v/>
      </c>
      <c r="W37" s="49" t="str">
        <f t="shared" ref="W37:W61" si="14">IF($S37="","",N37)</f>
        <v/>
      </c>
      <c r="X37" s="49" t="str">
        <f t="shared" ref="X37:X61" si="15">IF($S37="","",P37)</f>
        <v/>
      </c>
      <c r="Y37" s="49" t="str">
        <f t="shared" ref="Y37:Y61" si="16">IF($S37="","",Q37)</f>
        <v/>
      </c>
      <c r="Z37" s="49" t="str">
        <f t="shared" ref="Z37:Z61" si="17">IF($S37="","",R37)</f>
        <v/>
      </c>
    </row>
    <row r="38" spans="2:26" ht="18">
      <c r="D38" s="1" t="s">
        <v>5</v>
      </c>
      <c r="E38" s="18"/>
      <c r="F38" s="18"/>
      <c r="G38" s="18"/>
      <c r="I38">
        <f t="shared" si="13"/>
        <v>1</v>
      </c>
      <c r="J38" s="50">
        <v>25</v>
      </c>
      <c r="K38" s="3">
        <v>6</v>
      </c>
      <c r="L38" s="3">
        <v>2</v>
      </c>
      <c r="M38" s="3">
        <v>6</v>
      </c>
      <c r="N38" s="3">
        <v>12</v>
      </c>
      <c r="O38" s="3">
        <v>48</v>
      </c>
      <c r="P38" s="3">
        <v>406779.66</v>
      </c>
      <c r="Q38" s="21">
        <f t="shared" si="0"/>
        <v>1</v>
      </c>
      <c r="R38" s="20">
        <f t="shared" si="2"/>
        <v>406779.66</v>
      </c>
      <c r="S38" s="49" t="str">
        <f t="array" ref="S38">IF(MIN(IF(I$14:I$61=1,R$14:R$61))=R38,P38,"")</f>
        <v/>
      </c>
      <c r="T38" s="49" t="str">
        <f t="shared" si="10"/>
        <v/>
      </c>
      <c r="U38" s="49" t="str">
        <f t="shared" si="11"/>
        <v/>
      </c>
      <c r="V38" s="49" t="str">
        <f t="shared" si="12"/>
        <v/>
      </c>
      <c r="W38" s="49" t="str">
        <f t="shared" si="14"/>
        <v/>
      </c>
      <c r="X38" s="49" t="str">
        <f t="shared" si="15"/>
        <v/>
      </c>
      <c r="Y38" s="49" t="str">
        <f t="shared" si="16"/>
        <v/>
      </c>
      <c r="Z38" s="49" t="str">
        <f t="shared" si="17"/>
        <v/>
      </c>
    </row>
    <row r="39" spans="2:26" ht="18">
      <c r="E39" s="18"/>
      <c r="F39" s="18"/>
      <c r="G39" s="18"/>
      <c r="I39">
        <f t="shared" si="13"/>
        <v>1</v>
      </c>
      <c r="J39" s="50">
        <v>26</v>
      </c>
      <c r="K39" s="3">
        <v>6</v>
      </c>
      <c r="L39" s="3">
        <v>1</v>
      </c>
      <c r="M39" s="3">
        <v>2</v>
      </c>
      <c r="N39" s="3">
        <v>2</v>
      </c>
      <c r="O39" s="3">
        <v>48</v>
      </c>
      <c r="P39" s="3">
        <v>63389.83</v>
      </c>
      <c r="Q39" s="21">
        <f t="shared" si="0"/>
        <v>4</v>
      </c>
      <c r="R39" s="20">
        <f t="shared" si="2"/>
        <v>253559.32</v>
      </c>
      <c r="S39" s="49">
        <f t="array" ref="S39">IF(MIN(IF(I$14:I$61=1,R$14:R$61))=R39,P39,"")</f>
        <v>63389.83</v>
      </c>
      <c r="T39" s="49">
        <f t="shared" si="10"/>
        <v>26</v>
      </c>
      <c r="U39" s="49">
        <f t="shared" si="11"/>
        <v>6</v>
      </c>
      <c r="V39" s="49">
        <f t="shared" si="12"/>
        <v>1</v>
      </c>
      <c r="W39" s="49">
        <f t="shared" si="14"/>
        <v>2</v>
      </c>
      <c r="X39" s="49">
        <f t="shared" si="15"/>
        <v>63389.83</v>
      </c>
      <c r="Y39" s="49">
        <f t="shared" si="16"/>
        <v>4</v>
      </c>
      <c r="Z39" s="49">
        <f t="shared" si="17"/>
        <v>253559.32</v>
      </c>
    </row>
    <row r="40" spans="2:26" ht="18">
      <c r="E40" s="18"/>
      <c r="F40" s="18"/>
      <c r="G40" s="18"/>
      <c r="I40">
        <f t="shared" si="13"/>
        <v>1</v>
      </c>
      <c r="J40" s="19">
        <v>27</v>
      </c>
      <c r="K40" s="3">
        <v>6</v>
      </c>
      <c r="L40" s="3">
        <v>1.5</v>
      </c>
      <c r="M40" s="3">
        <v>6</v>
      </c>
      <c r="N40" s="3">
        <v>9</v>
      </c>
      <c r="O40" s="3">
        <v>48</v>
      </c>
      <c r="P40" s="3">
        <v>296610.17</v>
      </c>
      <c r="Q40" s="21">
        <f t="shared" si="0"/>
        <v>1</v>
      </c>
      <c r="R40" s="20">
        <f t="shared" si="2"/>
        <v>296610.17</v>
      </c>
      <c r="S40" s="49" t="str">
        <f t="array" ref="S40">IF(MIN(IF(I$14:I$61=1,R$14:R$61))=R40,P40,"")</f>
        <v/>
      </c>
      <c r="T40" s="49" t="str">
        <f t="shared" si="10"/>
        <v/>
      </c>
      <c r="U40" s="49" t="str">
        <f t="shared" si="11"/>
        <v/>
      </c>
      <c r="V40" s="49" t="str">
        <f t="shared" si="12"/>
        <v/>
      </c>
      <c r="W40" s="49" t="str">
        <f t="shared" si="14"/>
        <v/>
      </c>
      <c r="X40" s="49" t="str">
        <f t="shared" si="15"/>
        <v/>
      </c>
      <c r="Y40" s="49" t="str">
        <f t="shared" si="16"/>
        <v/>
      </c>
      <c r="Z40" s="49" t="str">
        <f t="shared" si="17"/>
        <v/>
      </c>
    </row>
    <row r="41" spans="2:26" ht="18">
      <c r="E41" s="18"/>
      <c r="F41" s="18"/>
      <c r="G41" s="18"/>
      <c r="I41">
        <f t="shared" si="13"/>
        <v>0</v>
      </c>
      <c r="J41" s="19">
        <v>28</v>
      </c>
      <c r="K41" s="3">
        <v>8</v>
      </c>
      <c r="L41" s="3">
        <v>1</v>
      </c>
      <c r="M41" s="3">
        <v>2</v>
      </c>
      <c r="N41" s="3">
        <v>2</v>
      </c>
      <c r="O41" s="3">
        <v>64</v>
      </c>
      <c r="P41" s="3">
        <v>84322.03</v>
      </c>
      <c r="Q41" s="21" t="str">
        <f t="shared" si="0"/>
        <v/>
      </c>
      <c r="R41" s="20" t="str">
        <f t="shared" si="2"/>
        <v/>
      </c>
      <c r="S41" s="49" t="str">
        <f t="array" ref="S41">IF(MIN(IF(I$14:I$61=1,R$14:R$61))=R41,P41,"")</f>
        <v/>
      </c>
      <c r="T41" s="49" t="str">
        <f t="shared" si="10"/>
        <v/>
      </c>
      <c r="U41" s="49" t="str">
        <f t="shared" si="11"/>
        <v/>
      </c>
      <c r="V41" s="49" t="str">
        <f t="shared" si="12"/>
        <v/>
      </c>
      <c r="W41" s="49" t="str">
        <f t="shared" si="14"/>
        <v/>
      </c>
      <c r="X41" s="49" t="str">
        <f t="shared" si="15"/>
        <v/>
      </c>
      <c r="Y41" s="49" t="str">
        <f t="shared" si="16"/>
        <v/>
      </c>
      <c r="Z41" s="49" t="str">
        <f t="shared" si="17"/>
        <v/>
      </c>
    </row>
    <row r="42" spans="2:26" ht="18">
      <c r="E42" s="18"/>
      <c r="F42" s="18"/>
      <c r="G42" s="18"/>
      <c r="I42">
        <f t="shared" si="13"/>
        <v>0</v>
      </c>
      <c r="J42" s="19">
        <v>29</v>
      </c>
      <c r="K42" s="3">
        <v>8</v>
      </c>
      <c r="L42" s="3">
        <v>2</v>
      </c>
      <c r="M42" s="3">
        <v>6</v>
      </c>
      <c r="N42" s="3">
        <v>12</v>
      </c>
      <c r="O42" s="3">
        <v>64</v>
      </c>
      <c r="P42" s="3">
        <v>603813.56000000006</v>
      </c>
      <c r="Q42" s="21" t="str">
        <f t="shared" si="0"/>
        <v/>
      </c>
      <c r="R42" s="20" t="str">
        <f t="shared" si="2"/>
        <v/>
      </c>
      <c r="S42" s="49" t="str">
        <f t="array" ref="S42">IF(MIN(IF(I$14:I$61=1,R$14:R$61))=R42,P42,"")</f>
        <v/>
      </c>
      <c r="T42" s="49" t="str">
        <f t="shared" si="10"/>
        <v/>
      </c>
      <c r="U42" s="49" t="str">
        <f t="shared" si="11"/>
        <v/>
      </c>
      <c r="V42" s="49" t="str">
        <f t="shared" si="12"/>
        <v/>
      </c>
      <c r="W42" s="49" t="str">
        <f t="shared" si="14"/>
        <v/>
      </c>
      <c r="X42" s="49" t="str">
        <f t="shared" si="15"/>
        <v/>
      </c>
      <c r="Y42" s="49" t="str">
        <f t="shared" si="16"/>
        <v/>
      </c>
      <c r="Z42" s="49" t="str">
        <f t="shared" si="17"/>
        <v/>
      </c>
    </row>
    <row r="43" spans="2:26" ht="18">
      <c r="E43" s="18"/>
      <c r="F43" s="18"/>
      <c r="G43" s="18"/>
      <c r="I43">
        <f t="shared" si="13"/>
        <v>0</v>
      </c>
      <c r="J43" s="19">
        <v>30</v>
      </c>
      <c r="K43" s="3">
        <v>8</v>
      </c>
      <c r="L43" s="3">
        <v>1.5</v>
      </c>
      <c r="M43" s="3">
        <v>6</v>
      </c>
      <c r="N43" s="3">
        <v>9</v>
      </c>
      <c r="O43" s="3">
        <v>64</v>
      </c>
      <c r="P43" s="3">
        <v>451694.92</v>
      </c>
      <c r="Q43" s="21" t="str">
        <f t="shared" si="0"/>
        <v/>
      </c>
      <c r="R43" s="20" t="str">
        <f t="shared" si="2"/>
        <v/>
      </c>
      <c r="S43" s="49" t="str">
        <f t="array" ref="S43">IF(MIN(IF(I$14:I$61=1,R$14:R$61))=R43,P43,"")</f>
        <v/>
      </c>
      <c r="T43" s="49" t="str">
        <f t="shared" si="10"/>
        <v/>
      </c>
      <c r="U43" s="49" t="str">
        <f t="shared" si="11"/>
        <v/>
      </c>
      <c r="V43" s="49" t="str">
        <f t="shared" si="12"/>
        <v/>
      </c>
      <c r="W43" s="49" t="str">
        <f t="shared" si="14"/>
        <v/>
      </c>
      <c r="X43" s="49" t="str">
        <f t="shared" si="15"/>
        <v/>
      </c>
      <c r="Y43" s="49" t="str">
        <f t="shared" si="16"/>
        <v/>
      </c>
      <c r="Z43" s="49" t="str">
        <f t="shared" si="17"/>
        <v/>
      </c>
    </row>
    <row r="44" spans="2:26" ht="18">
      <c r="E44" s="18"/>
      <c r="F44" s="18"/>
      <c r="G44" s="18"/>
      <c r="I44">
        <f t="shared" si="13"/>
        <v>0</v>
      </c>
      <c r="J44" s="19">
        <v>31</v>
      </c>
      <c r="K44" s="3">
        <v>8</v>
      </c>
      <c r="L44" s="3">
        <v>1.5</v>
      </c>
      <c r="M44" s="3">
        <v>6</v>
      </c>
      <c r="N44" s="3">
        <v>9</v>
      </c>
      <c r="O44" s="3">
        <v>64</v>
      </c>
      <c r="P44" s="3">
        <v>466101.69</v>
      </c>
      <c r="Q44" s="21" t="str">
        <f t="shared" si="0"/>
        <v/>
      </c>
      <c r="R44" s="20" t="str">
        <f t="shared" si="2"/>
        <v/>
      </c>
      <c r="S44" s="49" t="str">
        <f t="array" ref="S44">IF(MIN(IF(I$14:I$61=1,R$14:R$61))=R44,P44,"")</f>
        <v/>
      </c>
      <c r="T44" s="49" t="str">
        <f t="shared" si="10"/>
        <v/>
      </c>
      <c r="U44" s="49" t="str">
        <f t="shared" si="11"/>
        <v/>
      </c>
      <c r="V44" s="49" t="str">
        <f t="shared" si="12"/>
        <v/>
      </c>
      <c r="W44" s="49" t="str">
        <f t="shared" si="14"/>
        <v/>
      </c>
      <c r="X44" s="49" t="str">
        <f t="shared" si="15"/>
        <v/>
      </c>
      <c r="Y44" s="49" t="str">
        <f t="shared" si="16"/>
        <v/>
      </c>
      <c r="Z44" s="49" t="str">
        <f t="shared" si="17"/>
        <v/>
      </c>
    </row>
    <row r="45" spans="2:26" ht="18">
      <c r="E45" s="18"/>
      <c r="F45" s="18"/>
      <c r="G45" s="18"/>
      <c r="I45">
        <f t="shared" si="13"/>
        <v>0</v>
      </c>
      <c r="J45" s="19">
        <v>32</v>
      </c>
      <c r="K45" s="3">
        <v>8</v>
      </c>
      <c r="L45" s="3">
        <v>1.22</v>
      </c>
      <c r="M45" s="3">
        <v>2.44</v>
      </c>
      <c r="N45" s="3">
        <v>2.98</v>
      </c>
      <c r="O45" s="3">
        <v>64</v>
      </c>
      <c r="P45" s="3">
        <v>125847.46</v>
      </c>
      <c r="Q45" s="21" t="str">
        <f t="shared" si="0"/>
        <v/>
      </c>
      <c r="R45" s="20" t="str">
        <f t="shared" si="2"/>
        <v/>
      </c>
      <c r="S45" s="49" t="str">
        <f t="array" ref="S45">IF(MIN(IF(I$14:I$61=1,R$14:R$61))=R45,P45,"")</f>
        <v/>
      </c>
      <c r="T45" s="49" t="str">
        <f t="shared" si="10"/>
        <v/>
      </c>
      <c r="U45" s="49" t="str">
        <f t="shared" si="11"/>
        <v/>
      </c>
      <c r="V45" s="49" t="str">
        <f t="shared" si="12"/>
        <v/>
      </c>
      <c r="W45" s="49" t="str">
        <f t="shared" si="14"/>
        <v/>
      </c>
      <c r="X45" s="49" t="str">
        <f t="shared" si="15"/>
        <v/>
      </c>
      <c r="Y45" s="49" t="str">
        <f t="shared" si="16"/>
        <v/>
      </c>
      <c r="Z45" s="49" t="str">
        <f t="shared" si="17"/>
        <v/>
      </c>
    </row>
    <row r="46" spans="2:26" ht="18">
      <c r="E46" s="18"/>
      <c r="F46" s="18"/>
      <c r="G46" s="18"/>
      <c r="I46">
        <f t="shared" si="13"/>
        <v>0</v>
      </c>
      <c r="J46" s="19">
        <v>33</v>
      </c>
      <c r="K46" s="3">
        <v>10</v>
      </c>
      <c r="L46" s="3">
        <v>1.5</v>
      </c>
      <c r="M46" s="3">
        <v>6</v>
      </c>
      <c r="N46" s="3">
        <v>9</v>
      </c>
      <c r="O46" s="3">
        <v>80</v>
      </c>
      <c r="P46" s="3">
        <v>563559.31999999995</v>
      </c>
      <c r="Q46" s="21" t="str">
        <f t="shared" si="0"/>
        <v/>
      </c>
      <c r="R46" s="20" t="str">
        <f t="shared" si="2"/>
        <v/>
      </c>
      <c r="S46" s="49" t="str">
        <f t="array" ref="S46">IF(MIN(IF(I$14:I$61=1,R$14:R$61))=R46,P46,"")</f>
        <v/>
      </c>
      <c r="T46" s="49" t="str">
        <f t="shared" si="10"/>
        <v/>
      </c>
      <c r="U46" s="49" t="str">
        <f t="shared" si="11"/>
        <v/>
      </c>
      <c r="V46" s="49" t="str">
        <f t="shared" si="12"/>
        <v/>
      </c>
      <c r="W46" s="49" t="str">
        <f t="shared" si="14"/>
        <v/>
      </c>
      <c r="X46" s="49" t="str">
        <f t="shared" si="15"/>
        <v/>
      </c>
      <c r="Y46" s="49" t="str">
        <f t="shared" si="16"/>
        <v/>
      </c>
      <c r="Z46" s="49" t="str">
        <f t="shared" si="17"/>
        <v/>
      </c>
    </row>
    <row r="47" spans="2:26" ht="18">
      <c r="E47" s="18"/>
      <c r="F47" s="18"/>
      <c r="G47" s="18"/>
      <c r="I47">
        <f t="shared" si="13"/>
        <v>0</v>
      </c>
      <c r="J47" s="19">
        <v>34</v>
      </c>
      <c r="K47" s="3">
        <v>10</v>
      </c>
      <c r="L47" s="3">
        <v>1.22</v>
      </c>
      <c r="M47" s="3">
        <v>4.88</v>
      </c>
      <c r="N47" s="3">
        <v>5.95</v>
      </c>
      <c r="O47" s="3">
        <v>80</v>
      </c>
      <c r="P47" s="3">
        <v>372033.9</v>
      </c>
      <c r="Q47" s="21" t="str">
        <f t="shared" si="0"/>
        <v/>
      </c>
      <c r="R47" s="20" t="str">
        <f t="shared" si="2"/>
        <v/>
      </c>
      <c r="S47" s="49" t="str">
        <f t="array" ref="S47">IF(MIN(IF(I$14:I$61=1,R$14:R$61))=R47,P47,"")</f>
        <v/>
      </c>
      <c r="T47" s="49" t="str">
        <f t="shared" si="10"/>
        <v/>
      </c>
      <c r="U47" s="49" t="str">
        <f t="shared" si="11"/>
        <v/>
      </c>
      <c r="V47" s="49" t="str">
        <f t="shared" si="12"/>
        <v/>
      </c>
      <c r="W47" s="49" t="str">
        <f t="shared" si="14"/>
        <v/>
      </c>
      <c r="X47" s="49" t="str">
        <f t="shared" si="15"/>
        <v/>
      </c>
      <c r="Y47" s="49" t="str">
        <f t="shared" si="16"/>
        <v/>
      </c>
      <c r="Z47" s="49" t="str">
        <f t="shared" si="17"/>
        <v/>
      </c>
    </row>
    <row r="48" spans="2:26" ht="18">
      <c r="E48" s="18"/>
      <c r="F48" s="18"/>
      <c r="G48" s="18"/>
      <c r="I48">
        <f t="shared" si="13"/>
        <v>0</v>
      </c>
      <c r="J48" s="19">
        <v>35</v>
      </c>
      <c r="K48" s="3">
        <v>10</v>
      </c>
      <c r="L48" s="3">
        <v>2</v>
      </c>
      <c r="M48" s="3">
        <v>6</v>
      </c>
      <c r="N48" s="3">
        <v>12</v>
      </c>
      <c r="O48" s="3">
        <v>80</v>
      </c>
      <c r="P48" s="3">
        <v>762711.86</v>
      </c>
      <c r="Q48" s="21" t="str">
        <f t="shared" si="0"/>
        <v/>
      </c>
      <c r="R48" s="20" t="str">
        <f t="shared" si="2"/>
        <v/>
      </c>
      <c r="S48" s="49" t="str">
        <f t="array" ref="S48">IF(MIN(IF(I$14:I$61=1,R$14:R$61))=R48,P48,"")</f>
        <v/>
      </c>
      <c r="T48" s="49" t="str">
        <f t="shared" si="10"/>
        <v/>
      </c>
      <c r="U48" s="49" t="str">
        <f t="shared" si="11"/>
        <v/>
      </c>
      <c r="V48" s="49" t="str">
        <f t="shared" si="12"/>
        <v/>
      </c>
      <c r="W48" s="49" t="str">
        <f t="shared" si="14"/>
        <v/>
      </c>
      <c r="X48" s="49" t="str">
        <f t="shared" si="15"/>
        <v/>
      </c>
      <c r="Y48" s="49" t="str">
        <f t="shared" si="16"/>
        <v/>
      </c>
      <c r="Z48" s="49" t="str">
        <f t="shared" si="17"/>
        <v/>
      </c>
    </row>
    <row r="49" spans="5:26" ht="18">
      <c r="E49" s="18"/>
      <c r="F49" s="18"/>
      <c r="G49" s="18"/>
      <c r="I49">
        <f t="shared" si="13"/>
        <v>0</v>
      </c>
      <c r="J49" s="19">
        <v>36</v>
      </c>
      <c r="K49" s="3">
        <v>12</v>
      </c>
      <c r="L49" s="3">
        <v>1.22</v>
      </c>
      <c r="M49" s="3">
        <v>4.88</v>
      </c>
      <c r="N49" s="3">
        <v>5.95</v>
      </c>
      <c r="O49" s="3">
        <v>96</v>
      </c>
      <c r="P49" s="3">
        <v>450847.46</v>
      </c>
      <c r="Q49" s="21" t="str">
        <f t="shared" si="0"/>
        <v/>
      </c>
      <c r="R49" s="20" t="str">
        <f t="shared" si="2"/>
        <v/>
      </c>
      <c r="S49" s="49" t="str">
        <f t="array" ref="S49">IF(MIN(IF(I$14:I$61=1,R$14:R$61))=R49,P49,"")</f>
        <v/>
      </c>
      <c r="T49" s="49" t="str">
        <f t="shared" si="10"/>
        <v/>
      </c>
      <c r="U49" s="49" t="str">
        <f t="shared" si="11"/>
        <v/>
      </c>
      <c r="V49" s="49" t="str">
        <f t="shared" si="12"/>
        <v/>
      </c>
      <c r="W49" s="49" t="str">
        <f t="shared" si="14"/>
        <v/>
      </c>
      <c r="X49" s="49" t="str">
        <f t="shared" si="15"/>
        <v/>
      </c>
      <c r="Y49" s="49" t="str">
        <f t="shared" si="16"/>
        <v/>
      </c>
      <c r="Z49" s="49" t="str">
        <f t="shared" si="17"/>
        <v/>
      </c>
    </row>
    <row r="50" spans="5:26" ht="18">
      <c r="E50" s="18"/>
      <c r="F50" s="18"/>
      <c r="G50" s="18"/>
      <c r="I50">
        <f t="shared" si="13"/>
        <v>0</v>
      </c>
      <c r="J50" s="19">
        <v>37</v>
      </c>
      <c r="K50" s="3">
        <v>12</v>
      </c>
      <c r="L50" s="3">
        <v>1.5</v>
      </c>
      <c r="M50" s="3">
        <v>6</v>
      </c>
      <c r="N50" s="3">
        <v>9</v>
      </c>
      <c r="O50" s="3">
        <v>96</v>
      </c>
      <c r="P50" s="3">
        <v>677966.1</v>
      </c>
      <c r="Q50" s="21" t="str">
        <f t="shared" si="0"/>
        <v/>
      </c>
      <c r="R50" s="20" t="str">
        <f t="shared" si="2"/>
        <v/>
      </c>
      <c r="S50" s="49" t="str">
        <f t="array" ref="S50">IF(MIN(IF(I$14:I$61=1,R$14:R$61))=R50,P50,"")</f>
        <v/>
      </c>
      <c r="T50" s="49" t="str">
        <f t="shared" si="10"/>
        <v/>
      </c>
      <c r="U50" s="49" t="str">
        <f t="shared" si="11"/>
        <v/>
      </c>
      <c r="V50" s="49" t="str">
        <f t="shared" si="12"/>
        <v/>
      </c>
      <c r="W50" s="49" t="str">
        <f t="shared" si="14"/>
        <v/>
      </c>
      <c r="X50" s="49" t="str">
        <f t="shared" si="15"/>
        <v/>
      </c>
      <c r="Y50" s="49" t="str">
        <f t="shared" si="16"/>
        <v/>
      </c>
      <c r="Z50" s="49" t="str">
        <f t="shared" si="17"/>
        <v/>
      </c>
    </row>
    <row r="51" spans="5:26" ht="18">
      <c r="E51" s="18"/>
      <c r="F51" s="18"/>
      <c r="G51" s="18"/>
      <c r="I51">
        <f t="shared" si="13"/>
        <v>0</v>
      </c>
      <c r="J51" s="19">
        <v>38</v>
      </c>
      <c r="K51" s="3">
        <v>12</v>
      </c>
      <c r="L51" s="3">
        <v>2</v>
      </c>
      <c r="M51" s="3">
        <v>6</v>
      </c>
      <c r="N51" s="3">
        <v>12</v>
      </c>
      <c r="O51" s="3">
        <v>96</v>
      </c>
      <c r="P51" s="3">
        <v>1016949.15</v>
      </c>
      <c r="Q51" s="21" t="str">
        <f t="shared" si="0"/>
        <v/>
      </c>
      <c r="R51" s="20" t="str">
        <f t="shared" si="2"/>
        <v/>
      </c>
      <c r="S51" s="49" t="str">
        <f t="array" ref="S51">IF(MIN(IF(I$14:I$61=1,R$14:R$61))=R51,P51,"")</f>
        <v/>
      </c>
      <c r="T51" s="49" t="str">
        <f t="shared" si="10"/>
        <v/>
      </c>
      <c r="U51" s="49" t="str">
        <f t="shared" si="11"/>
        <v/>
      </c>
      <c r="V51" s="49" t="str">
        <f t="shared" si="12"/>
        <v/>
      </c>
      <c r="W51" s="49" t="str">
        <f t="shared" si="14"/>
        <v/>
      </c>
      <c r="X51" s="49" t="str">
        <f t="shared" si="15"/>
        <v/>
      </c>
      <c r="Y51" s="49" t="str">
        <f t="shared" si="16"/>
        <v/>
      </c>
      <c r="Z51" s="49" t="str">
        <f t="shared" si="17"/>
        <v/>
      </c>
    </row>
    <row r="52" spans="5:26" ht="18">
      <c r="I52">
        <f t="shared" si="13"/>
        <v>0</v>
      </c>
      <c r="J52" s="19">
        <v>39</v>
      </c>
      <c r="K52" s="3">
        <v>16</v>
      </c>
      <c r="L52" s="3">
        <v>1.22</v>
      </c>
      <c r="M52" s="3">
        <v>4.88</v>
      </c>
      <c r="N52" s="3">
        <v>5.95</v>
      </c>
      <c r="O52" s="3">
        <v>128</v>
      </c>
      <c r="P52" s="3">
        <v>600847.46</v>
      </c>
      <c r="Q52" s="21" t="str">
        <f t="shared" si="0"/>
        <v/>
      </c>
      <c r="R52" s="20" t="str">
        <f t="shared" si="2"/>
        <v/>
      </c>
      <c r="S52" s="49" t="str">
        <f t="array" ref="S52">IF(MIN(IF(I$14:I$61=1,R$14:R$61))=R52,P52,"")</f>
        <v/>
      </c>
      <c r="T52" s="49" t="str">
        <f t="shared" si="10"/>
        <v/>
      </c>
      <c r="U52" s="49" t="str">
        <f t="shared" si="11"/>
        <v/>
      </c>
      <c r="V52" s="49" t="str">
        <f t="shared" si="12"/>
        <v/>
      </c>
      <c r="W52" s="49" t="str">
        <f t="shared" si="14"/>
        <v/>
      </c>
      <c r="X52" s="49" t="str">
        <f t="shared" si="15"/>
        <v/>
      </c>
      <c r="Y52" s="49" t="str">
        <f t="shared" si="16"/>
        <v/>
      </c>
      <c r="Z52" s="49" t="str">
        <f t="shared" si="17"/>
        <v/>
      </c>
    </row>
    <row r="53" spans="5:26" ht="18">
      <c r="I53">
        <f t="shared" si="13"/>
        <v>0</v>
      </c>
      <c r="J53" s="19">
        <v>40</v>
      </c>
      <c r="K53" s="3">
        <v>16</v>
      </c>
      <c r="L53" s="3">
        <v>2</v>
      </c>
      <c r="M53" s="3">
        <v>6</v>
      </c>
      <c r="N53" s="3">
        <v>12</v>
      </c>
      <c r="O53" s="3">
        <v>128</v>
      </c>
      <c r="P53" s="3">
        <v>1271186.44</v>
      </c>
      <c r="Q53" s="21" t="str">
        <f t="shared" si="0"/>
        <v/>
      </c>
      <c r="R53" s="20" t="str">
        <f t="shared" si="2"/>
        <v/>
      </c>
      <c r="S53" s="49" t="str">
        <f t="array" ref="S53">IF(MIN(IF(I$14:I$61=1,R$14:R$61))=R53,P53,"")</f>
        <v/>
      </c>
      <c r="T53" s="49" t="str">
        <f t="shared" si="10"/>
        <v/>
      </c>
      <c r="U53" s="49" t="str">
        <f t="shared" si="11"/>
        <v/>
      </c>
      <c r="V53" s="49" t="str">
        <f t="shared" si="12"/>
        <v/>
      </c>
      <c r="W53" s="49" t="str">
        <f t="shared" si="14"/>
        <v/>
      </c>
      <c r="X53" s="49" t="str">
        <f t="shared" si="15"/>
        <v/>
      </c>
      <c r="Y53" s="49" t="str">
        <f t="shared" si="16"/>
        <v/>
      </c>
      <c r="Z53" s="49" t="str">
        <f t="shared" si="17"/>
        <v/>
      </c>
    </row>
    <row r="54" spans="5:26" ht="18">
      <c r="I54">
        <f t="shared" si="13"/>
        <v>0</v>
      </c>
      <c r="J54" s="19">
        <v>41</v>
      </c>
      <c r="K54" s="3">
        <v>16</v>
      </c>
      <c r="L54" s="3">
        <v>1.5</v>
      </c>
      <c r="M54" s="3">
        <v>6</v>
      </c>
      <c r="N54" s="3">
        <v>9</v>
      </c>
      <c r="O54" s="3">
        <v>128</v>
      </c>
      <c r="P54" s="3">
        <v>932203.39</v>
      </c>
      <c r="Q54" s="21" t="str">
        <f t="shared" si="0"/>
        <v/>
      </c>
      <c r="R54" s="20" t="str">
        <f t="shared" si="2"/>
        <v/>
      </c>
      <c r="S54" s="49" t="str">
        <f t="array" ref="S54">IF(MIN(IF(I$14:I$61=1,R$14:R$61))=R54,P54,"")</f>
        <v/>
      </c>
      <c r="T54" s="49" t="str">
        <f t="shared" si="10"/>
        <v/>
      </c>
      <c r="U54" s="49" t="str">
        <f t="shared" si="11"/>
        <v/>
      </c>
      <c r="V54" s="49" t="str">
        <f t="shared" si="12"/>
        <v/>
      </c>
      <c r="W54" s="49" t="str">
        <f t="shared" si="14"/>
        <v/>
      </c>
      <c r="X54" s="49" t="str">
        <f t="shared" si="15"/>
        <v/>
      </c>
      <c r="Y54" s="49" t="str">
        <f t="shared" si="16"/>
        <v/>
      </c>
      <c r="Z54" s="49" t="str">
        <f t="shared" si="17"/>
        <v/>
      </c>
    </row>
    <row r="55" spans="5:26" ht="18">
      <c r="I55">
        <f t="shared" si="13"/>
        <v>0</v>
      </c>
      <c r="J55" s="19">
        <v>42</v>
      </c>
      <c r="K55" s="3">
        <v>20</v>
      </c>
      <c r="L55" s="3">
        <v>1.22</v>
      </c>
      <c r="M55" s="3">
        <v>2.44</v>
      </c>
      <c r="N55" s="3">
        <v>2.98</v>
      </c>
      <c r="O55" s="3">
        <v>160</v>
      </c>
      <c r="P55" s="3">
        <v>402542.37</v>
      </c>
      <c r="Q55" s="21" t="str">
        <f t="shared" si="0"/>
        <v/>
      </c>
      <c r="R55" s="20" t="str">
        <f t="shared" si="2"/>
        <v/>
      </c>
      <c r="S55" s="49" t="str">
        <f t="array" ref="S55">IF(MIN(IF(I$14:I$61=1,R$14:R$61))=R55,P55,"")</f>
        <v/>
      </c>
      <c r="T55" s="49" t="str">
        <f t="shared" si="10"/>
        <v/>
      </c>
      <c r="U55" s="49" t="str">
        <f t="shared" si="11"/>
        <v/>
      </c>
      <c r="V55" s="49" t="str">
        <f t="shared" si="12"/>
        <v/>
      </c>
      <c r="W55" s="49" t="str">
        <f t="shared" si="14"/>
        <v/>
      </c>
      <c r="X55" s="49" t="str">
        <f t="shared" si="15"/>
        <v/>
      </c>
      <c r="Y55" s="49" t="str">
        <f t="shared" si="16"/>
        <v/>
      </c>
      <c r="Z55" s="49" t="str">
        <f t="shared" si="17"/>
        <v/>
      </c>
    </row>
    <row r="56" spans="5:26" ht="18">
      <c r="I56">
        <f t="shared" si="13"/>
        <v>0</v>
      </c>
      <c r="J56" s="19">
        <v>43</v>
      </c>
      <c r="K56" s="3">
        <v>20</v>
      </c>
      <c r="L56" s="3">
        <v>1.22</v>
      </c>
      <c r="M56" s="3">
        <v>4.88</v>
      </c>
      <c r="N56" s="3">
        <v>5.95</v>
      </c>
      <c r="O56" s="3">
        <v>160</v>
      </c>
      <c r="P56" s="3">
        <v>805084.75</v>
      </c>
      <c r="Q56" s="21" t="str">
        <f t="shared" si="0"/>
        <v/>
      </c>
      <c r="R56" s="20" t="str">
        <f t="shared" si="2"/>
        <v/>
      </c>
      <c r="S56" s="49" t="str">
        <f t="array" ref="S56">IF(MIN(IF(I$14:I$61=1,R$14:R$61))=R56,P56,"")</f>
        <v/>
      </c>
      <c r="T56" s="49" t="str">
        <f t="shared" si="10"/>
        <v/>
      </c>
      <c r="U56" s="49" t="str">
        <f t="shared" si="11"/>
        <v/>
      </c>
      <c r="V56" s="49" t="str">
        <f t="shared" si="12"/>
        <v/>
      </c>
      <c r="W56" s="49" t="str">
        <f t="shared" si="14"/>
        <v/>
      </c>
      <c r="X56" s="49" t="str">
        <f t="shared" si="15"/>
        <v/>
      </c>
      <c r="Y56" s="49" t="str">
        <f t="shared" si="16"/>
        <v/>
      </c>
      <c r="Z56" s="49" t="str">
        <f t="shared" si="17"/>
        <v/>
      </c>
    </row>
    <row r="57" spans="5:26" ht="18">
      <c r="I57">
        <f t="shared" si="13"/>
        <v>0</v>
      </c>
      <c r="J57" s="19">
        <v>44</v>
      </c>
      <c r="K57" s="3">
        <v>20</v>
      </c>
      <c r="L57" s="3">
        <v>2</v>
      </c>
      <c r="M57" s="3">
        <v>6</v>
      </c>
      <c r="N57" s="3">
        <v>12</v>
      </c>
      <c r="O57" s="3">
        <v>160</v>
      </c>
      <c r="P57" s="3">
        <v>1525423.73</v>
      </c>
      <c r="Q57" s="21" t="str">
        <f t="shared" si="0"/>
        <v/>
      </c>
      <c r="R57" s="20" t="str">
        <f t="shared" si="2"/>
        <v/>
      </c>
      <c r="S57" s="49" t="str">
        <f t="array" ref="S57">IF(MIN(IF(I$14:I$61=1,R$14:R$61))=R57,P57,"")</f>
        <v/>
      </c>
      <c r="T57" s="49" t="str">
        <f t="shared" si="10"/>
        <v/>
      </c>
      <c r="U57" s="49" t="str">
        <f t="shared" si="11"/>
        <v/>
      </c>
      <c r="V57" s="49" t="str">
        <f t="shared" si="12"/>
        <v/>
      </c>
      <c r="W57" s="49" t="str">
        <f t="shared" si="14"/>
        <v/>
      </c>
      <c r="X57" s="49" t="str">
        <f t="shared" si="15"/>
        <v/>
      </c>
      <c r="Y57" s="49" t="str">
        <f t="shared" si="16"/>
        <v/>
      </c>
      <c r="Z57" s="49" t="str">
        <f t="shared" si="17"/>
        <v/>
      </c>
    </row>
    <row r="58" spans="5:26" ht="18">
      <c r="I58">
        <f t="shared" si="13"/>
        <v>0</v>
      </c>
      <c r="J58" s="19">
        <v>45</v>
      </c>
      <c r="K58" s="3">
        <v>20</v>
      </c>
      <c r="L58" s="3">
        <v>1.5</v>
      </c>
      <c r="M58" s="3">
        <v>6</v>
      </c>
      <c r="N58" s="3">
        <v>9</v>
      </c>
      <c r="O58" s="3">
        <v>160</v>
      </c>
      <c r="P58" s="3">
        <v>1101694.92</v>
      </c>
      <c r="Q58" s="21" t="str">
        <f t="shared" si="0"/>
        <v/>
      </c>
      <c r="R58" s="20" t="str">
        <f t="shared" si="2"/>
        <v/>
      </c>
      <c r="S58" s="49" t="str">
        <f t="array" ref="S58">IF(MIN(IF(I$14:I$61=1,R$14:R$61))=R58,P58,"")</f>
        <v/>
      </c>
      <c r="T58" s="49" t="str">
        <f t="shared" si="10"/>
        <v/>
      </c>
      <c r="U58" s="49" t="str">
        <f t="shared" si="11"/>
        <v/>
      </c>
      <c r="V58" s="49" t="str">
        <f t="shared" si="12"/>
        <v/>
      </c>
      <c r="W58" s="49" t="str">
        <f t="shared" si="14"/>
        <v/>
      </c>
      <c r="X58" s="49" t="str">
        <f t="shared" si="15"/>
        <v/>
      </c>
      <c r="Y58" s="49" t="str">
        <f t="shared" si="16"/>
        <v/>
      </c>
      <c r="Z58" s="49" t="str">
        <f t="shared" si="17"/>
        <v/>
      </c>
    </row>
    <row r="59" spans="5:26" ht="18">
      <c r="I59">
        <f t="shared" si="13"/>
        <v>0</v>
      </c>
      <c r="J59" s="19">
        <v>46</v>
      </c>
      <c r="K59" s="3">
        <v>25</v>
      </c>
      <c r="L59" s="3">
        <v>1.22</v>
      </c>
      <c r="M59" s="3">
        <v>2.44</v>
      </c>
      <c r="N59" s="3">
        <v>2.98</v>
      </c>
      <c r="O59" s="3">
        <v>200</v>
      </c>
      <c r="P59" s="3">
        <v>635593.22</v>
      </c>
      <c r="Q59" s="21" t="str">
        <f t="shared" si="0"/>
        <v/>
      </c>
      <c r="R59" s="20" t="str">
        <f t="shared" si="2"/>
        <v/>
      </c>
      <c r="S59" s="49" t="str">
        <f t="array" ref="S59">IF(MIN(IF(I$14:I$61=1,R$14:R$61))=R59,P59,"")</f>
        <v/>
      </c>
      <c r="T59" s="49" t="str">
        <f t="shared" ref="T59:T61" si="18">IF($S59="","",J59)</f>
        <v/>
      </c>
      <c r="U59" s="49" t="str">
        <f t="shared" ref="U59:U61" si="19">IF($S59="","",K59)</f>
        <v/>
      </c>
      <c r="V59" s="49" t="str">
        <f t="shared" ref="V59:V61" si="20">IF($S59="","",L59)</f>
        <v/>
      </c>
      <c r="W59" s="49" t="str">
        <f t="shared" si="14"/>
        <v/>
      </c>
      <c r="X59" s="49" t="str">
        <f t="shared" si="15"/>
        <v/>
      </c>
      <c r="Y59" s="49" t="str">
        <f t="shared" si="16"/>
        <v/>
      </c>
      <c r="Z59" s="49" t="str">
        <f t="shared" si="17"/>
        <v/>
      </c>
    </row>
    <row r="60" spans="5:26" ht="18">
      <c r="I60">
        <f t="shared" si="13"/>
        <v>0</v>
      </c>
      <c r="J60" s="19">
        <v>47</v>
      </c>
      <c r="K60" s="3">
        <v>30</v>
      </c>
      <c r="L60" s="3">
        <v>1.22</v>
      </c>
      <c r="M60" s="3">
        <v>2.44</v>
      </c>
      <c r="N60" s="3">
        <v>2.98</v>
      </c>
      <c r="O60" s="3">
        <v>240</v>
      </c>
      <c r="P60" s="3">
        <v>762711.86</v>
      </c>
      <c r="Q60" s="21" t="str">
        <f t="shared" si="0"/>
        <v/>
      </c>
      <c r="R60" s="20" t="str">
        <f t="shared" si="2"/>
        <v/>
      </c>
      <c r="S60" s="49" t="str">
        <f t="array" ref="S60">IF(MIN(IF(I$14:I$61=1,R$14:R$61))=R60,P60,"")</f>
        <v/>
      </c>
      <c r="T60" s="49" t="str">
        <f t="shared" si="18"/>
        <v/>
      </c>
      <c r="U60" s="49" t="str">
        <f t="shared" si="19"/>
        <v/>
      </c>
      <c r="V60" s="49" t="str">
        <f t="shared" si="20"/>
        <v/>
      </c>
      <c r="W60" s="49" t="str">
        <f t="shared" si="14"/>
        <v/>
      </c>
      <c r="X60" s="49" t="str">
        <f t="shared" si="15"/>
        <v/>
      </c>
      <c r="Y60" s="49" t="str">
        <f t="shared" si="16"/>
        <v/>
      </c>
      <c r="Z60" s="49" t="str">
        <f t="shared" si="17"/>
        <v/>
      </c>
    </row>
    <row r="61" spans="5:26" ht="18">
      <c r="I61">
        <f t="shared" si="13"/>
        <v>0</v>
      </c>
      <c r="J61" s="19">
        <v>48</v>
      </c>
      <c r="K61" s="3">
        <v>40</v>
      </c>
      <c r="L61" s="3">
        <v>1.22</v>
      </c>
      <c r="M61" s="3">
        <v>2.44</v>
      </c>
      <c r="N61" s="3">
        <v>2.98</v>
      </c>
      <c r="O61" s="3">
        <v>320</v>
      </c>
      <c r="P61" s="3">
        <v>1025423.73</v>
      </c>
      <c r="Q61" s="21" t="str">
        <f t="shared" si="0"/>
        <v/>
      </c>
      <c r="R61" s="20" t="str">
        <f t="shared" si="2"/>
        <v/>
      </c>
      <c r="S61" s="49" t="str">
        <f t="array" ref="S61">IF(MIN(IF(I$14:I$61=1,R$14:R$61))=R61,P61,"")</f>
        <v/>
      </c>
      <c r="T61" s="49" t="str">
        <f t="shared" si="18"/>
        <v/>
      </c>
      <c r="U61" s="49" t="str">
        <f t="shared" si="19"/>
        <v/>
      </c>
      <c r="V61" s="49" t="str">
        <f t="shared" si="20"/>
        <v/>
      </c>
      <c r="W61" s="49" t="str">
        <f t="shared" si="14"/>
        <v/>
      </c>
      <c r="X61" s="49" t="str">
        <f t="shared" si="15"/>
        <v/>
      </c>
      <c r="Y61" s="49" t="str">
        <f t="shared" si="16"/>
        <v/>
      </c>
      <c r="Z61" s="49" t="str">
        <f t="shared" si="17"/>
        <v/>
      </c>
    </row>
  </sheetData>
  <mergeCells count="13">
    <mergeCell ref="E14:G15"/>
    <mergeCell ref="K11:P12"/>
    <mergeCell ref="B36:C36"/>
    <mergeCell ref="E18:G19"/>
    <mergeCell ref="E24:G28"/>
    <mergeCell ref="E31:G31"/>
    <mergeCell ref="E32:G32"/>
    <mergeCell ref="E33:G33"/>
    <mergeCell ref="E34:G34"/>
    <mergeCell ref="E35:G35"/>
    <mergeCell ref="E36:G36"/>
    <mergeCell ref="E37:G37"/>
    <mergeCell ref="T12:Z12"/>
  </mergeCells>
  <conditionalFormatting sqref="T14:Z61">
    <cfRule type="expression" dxfId="10" priority="2" stopIfTrue="1">
      <formula>AND(T14&lt;&gt;"")</formula>
    </cfRule>
  </conditionalFormatting>
  <conditionalFormatting sqref="S14:S61">
    <cfRule type="expression" dxfId="3" priority="1" stopIfTrue="1">
      <formula>AND(S14&lt;&gt;"")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Mahamat Moustapha</dc:creator>
  <cp:lastModifiedBy>tulipe</cp:lastModifiedBy>
  <dcterms:created xsi:type="dcterms:W3CDTF">2015-07-03T10:11:31Z</dcterms:created>
  <dcterms:modified xsi:type="dcterms:W3CDTF">2015-07-03T13:11:18Z</dcterms:modified>
</cp:coreProperties>
</file>