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9420" windowHeight="11020" activeTab="4"/>
  </bookViews>
  <sheets>
    <sheet name="Codes" sheetId="2" r:id="rId1"/>
    <sheet name="Equipe" sheetId="8" r:id="rId2"/>
    <sheet name="Tableau des données" sheetId="1" r:id="rId3"/>
    <sheet name="Tailles" sheetId="11" r:id="rId4"/>
    <sheet name="Taille gilet" sheetId="10" r:id="rId5"/>
    <sheet name="Fiche des mesures" sheetId="9" r:id="rId6"/>
  </sheets>
  <definedNames>
    <definedName name="_xlnm._FilterDatabase" localSheetId="2" hidden="1">'Tableau des données'!$A$7:$I$42</definedName>
    <definedName name="ACCESSOIRE">Codes!$C$2:$C$7</definedName>
    <definedName name="CHEMISE">Codes!$D$2:$D$9</definedName>
    <definedName name="COIFFE">Codes!$E$2:$E$5</definedName>
    <definedName name="DESIGNATION">'Tableau des données'!$K$8:$K$40</definedName>
    <definedName name="FAMILLE">Codes!$B$2:$B$8</definedName>
    <definedName name="NOM">Equipe!$A$2:$A$33</definedName>
    <definedName name="NOMTAILLE">Tailles!$A$5:$A$36</definedName>
    <definedName name="PANTALON">Codes!$F$2:$F$6</definedName>
    <definedName name="PARKA">Codes!$G$2:$G$4</definedName>
    <definedName name="PULL">Codes!$H$2:$H$4</definedName>
    <definedName name="QTE">Codes!$A$2:$A$12</definedName>
    <definedName name="REFERENCE">'Tableau des données'!$B$8:$B$40</definedName>
    <definedName name="TABLEAUDESIGNATION">'Tableau des données'!$K$8:$M$40</definedName>
    <definedName name="TABLEAUFAMILLE">'Tableau des données'!$B$8:$F$40</definedName>
    <definedName name="TABLEAUNOM">Equipe!$A$2:$P$33</definedName>
    <definedName name="TABLEAUNOMTAILLE">Tailles!$A$5:$AJ$36</definedName>
    <definedName name="TABLEAUREFERENCE">'Tableau des données'!$B$8:$I$40</definedName>
    <definedName name="VESTE">Codes!$I$2:$I$5</definedName>
  </definedNames>
  <calcPr calcId="124519"/>
</workbook>
</file>

<file path=xl/calcChain.xml><?xml version="1.0" encoding="utf-8"?>
<calcChain xmlns="http://schemas.openxmlformats.org/spreadsheetml/2006/main">
  <c r="E8" i="10"/>
  <c r="F8"/>
  <c r="G8" s="1"/>
  <c r="H8" s="1"/>
  <c r="I8" s="1"/>
  <c r="D8"/>
  <c r="A11"/>
  <c r="A12"/>
  <c r="A13" s="1"/>
  <c r="A14" s="1"/>
  <c r="A15" s="1"/>
  <c r="A16" s="1"/>
  <c r="A17" s="1"/>
  <c r="A18" s="1"/>
  <c r="A19" s="1"/>
  <c r="A20" s="1"/>
  <c r="A21" s="1"/>
  <c r="A10"/>
  <c r="R4"/>
  <c r="M4"/>
  <c r="F34" i="9"/>
  <c r="F32"/>
  <c r="F30"/>
  <c r="F28"/>
  <c r="F26"/>
  <c r="F24"/>
  <c r="F22"/>
  <c r="F20"/>
  <c r="F18"/>
  <c r="F16"/>
  <c r="F14"/>
  <c r="F12"/>
  <c r="F10"/>
  <c r="F3"/>
  <c r="C4" i="8"/>
  <c r="C5"/>
  <c r="C6"/>
  <c r="C7"/>
  <c r="C8"/>
  <c r="C9"/>
  <c r="C10"/>
  <c r="C11"/>
  <c r="C12"/>
  <c r="C13"/>
  <c r="C14"/>
  <c r="C15"/>
  <c r="C16"/>
  <c r="C17"/>
  <c r="C18"/>
  <c r="C19"/>
  <c r="C20"/>
  <c r="C25"/>
  <c r="C21"/>
  <c r="C22"/>
  <c r="C23"/>
  <c r="C24"/>
  <c r="C3"/>
  <c r="C26"/>
  <c r="C27"/>
  <c r="C28"/>
  <c r="C29"/>
  <c r="C30"/>
  <c r="C31"/>
  <c r="C32"/>
  <c r="C33"/>
  <c r="C2"/>
  <c r="B29" i="1"/>
  <c r="B38"/>
  <c r="B30"/>
  <c r="B31"/>
  <c r="B32"/>
  <c r="B36"/>
  <c r="B15"/>
  <c r="B13"/>
  <c r="B37"/>
  <c r="B14"/>
  <c r="B16"/>
  <c r="B17"/>
  <c r="B18"/>
  <c r="B39"/>
  <c r="B26"/>
  <c r="B27"/>
  <c r="B33"/>
  <c r="B25"/>
  <c r="B22"/>
  <c r="B21"/>
  <c r="B23"/>
  <c r="B24"/>
  <c r="B40"/>
  <c r="B9"/>
  <c r="B8"/>
  <c r="B12"/>
  <c r="B19"/>
  <c r="B20"/>
  <c r="B11"/>
  <c r="B10"/>
  <c r="B35"/>
  <c r="B34"/>
  <c r="B28"/>
  <c r="A41"/>
  <c r="A42"/>
  <c r="H16"/>
  <c r="H17"/>
  <c r="H18"/>
  <c r="H36"/>
  <c r="H37"/>
  <c r="H26"/>
  <c r="H27"/>
  <c r="H22"/>
  <c r="H23"/>
  <c r="H24"/>
  <c r="H25"/>
  <c r="H33"/>
  <c r="H39"/>
  <c r="H21"/>
  <c r="H13"/>
  <c r="H30"/>
  <c r="H28"/>
  <c r="H14"/>
  <c r="H29"/>
  <c r="H31"/>
  <c r="H32"/>
  <c r="H38"/>
  <c r="H8"/>
  <c r="I8"/>
  <c r="H9"/>
  <c r="I9"/>
  <c r="H40"/>
  <c r="H12"/>
  <c r="H19"/>
  <c r="H20"/>
  <c r="H10"/>
  <c r="H11"/>
  <c r="H34"/>
  <c r="H35"/>
  <c r="H41"/>
  <c r="I41"/>
  <c r="H42"/>
  <c r="I42"/>
  <c r="H15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A8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M7" i="10" l="1"/>
</calcChain>
</file>

<file path=xl/sharedStrings.xml><?xml version="1.0" encoding="utf-8"?>
<sst xmlns="http://schemas.openxmlformats.org/spreadsheetml/2006/main" count="324" uniqueCount="138">
  <si>
    <t>LIGNE</t>
  </si>
  <si>
    <t>FAMILLE</t>
  </si>
  <si>
    <t>DESIGNATION</t>
  </si>
  <si>
    <t>REFERENCE</t>
  </si>
  <si>
    <t>POINTS</t>
  </si>
  <si>
    <t>Parkas et doudounes</t>
  </si>
  <si>
    <t>Parka homme</t>
  </si>
  <si>
    <t>TAILLE</t>
  </si>
  <si>
    <t>Doudoune mi-saison homme 80 gr</t>
  </si>
  <si>
    <t>Doudoune hiver homme 100 gr</t>
  </si>
  <si>
    <t>Vestes</t>
  </si>
  <si>
    <t>Veste cintrée été homme</t>
  </si>
  <si>
    <t>52M</t>
  </si>
  <si>
    <t>Veste cintrée hiver homme</t>
  </si>
  <si>
    <t>Veste droite été homme</t>
  </si>
  <si>
    <t>Veste droite hiver homme</t>
  </si>
  <si>
    <t>QTE</t>
  </si>
  <si>
    <t>TOTAL DE POINTS UTILISES</t>
  </si>
  <si>
    <t>TOTAL DE POINTS RESTANTS</t>
  </si>
  <si>
    <t>Pantalons</t>
  </si>
  <si>
    <t>Pantalon 5 poches homme</t>
  </si>
  <si>
    <t>42M</t>
  </si>
  <si>
    <t>Pantalon cigarette été homme</t>
  </si>
  <si>
    <t>NOMBRE TOTAL DE POINTS POUR NOUVELLE COMMANDE</t>
  </si>
  <si>
    <t>Pantalon cigarette hiver homme</t>
  </si>
  <si>
    <t>Pantalon droit été homme</t>
  </si>
  <si>
    <t>Pantalon droit hiver homme</t>
  </si>
  <si>
    <t>Pulls et gilets</t>
  </si>
  <si>
    <t>Gilet multipoches homme</t>
  </si>
  <si>
    <t>Gilet zippé homme</t>
  </si>
  <si>
    <t>Pull col "V" homme</t>
  </si>
  <si>
    <t>Chemises et polos</t>
  </si>
  <si>
    <t>Chemise cintrée blanche homme</t>
  </si>
  <si>
    <t>Chemise cintrée Chambray homme</t>
  </si>
  <si>
    <t>Chemise droite blanche homme</t>
  </si>
  <si>
    <t>Chemise droite Chambray homme</t>
  </si>
  <si>
    <t>Chemisette droite blanche homme</t>
  </si>
  <si>
    <t>Chemisette droite Chambray homme</t>
  </si>
  <si>
    <t>Polo blanc homme</t>
  </si>
  <si>
    <t>Polo rouge homme</t>
  </si>
  <si>
    <t>Coiffes</t>
  </si>
  <si>
    <t>Bande amovible</t>
  </si>
  <si>
    <t>57-58</t>
  </si>
  <si>
    <t>Casquette mixte</t>
  </si>
  <si>
    <t>Casquette traditionnelle</t>
  </si>
  <si>
    <t>Galette blanche</t>
  </si>
  <si>
    <t>-</t>
  </si>
  <si>
    <t>Accessoires</t>
  </si>
  <si>
    <t>Ceinture cuir noir homme</t>
  </si>
  <si>
    <t>Cravate rouge à clip</t>
  </si>
  <si>
    <t>TU</t>
  </si>
  <si>
    <t>Cravate rouge classique</t>
  </si>
  <si>
    <t>Echarpe</t>
  </si>
  <si>
    <t>Etole étamine laine</t>
  </si>
  <si>
    <t>Gants en cuir homme</t>
  </si>
  <si>
    <t>Taille</t>
  </si>
  <si>
    <t>ACCESSOIRES</t>
  </si>
  <si>
    <t>CHEMISES ET POLOS</t>
  </si>
  <si>
    <t>COIFFES</t>
  </si>
  <si>
    <t>PANTALONS</t>
  </si>
  <si>
    <t>PARKAS ET DOUDOUNES</t>
  </si>
  <si>
    <t>PULLS ET GILETS</t>
  </si>
  <si>
    <t>VESTES</t>
  </si>
  <si>
    <t>NOMBRE DE POINTS</t>
  </si>
  <si>
    <t>Nom :</t>
  </si>
  <si>
    <t>N° de CP :</t>
  </si>
  <si>
    <t>NOM</t>
  </si>
  <si>
    <t>N° CP</t>
  </si>
  <si>
    <t>SOLDE</t>
  </si>
  <si>
    <t>HAUTEUR SOUS TOISE (A)</t>
  </si>
  <si>
    <t>LONGUEUR DE DOS</t>
  </si>
  <si>
    <t>LONGUEUR DE MANCHE (G)</t>
  </si>
  <si>
    <t>LONGUEUR D'ENTREJAMBE (H)</t>
  </si>
  <si>
    <t>POIDS (W)</t>
  </si>
  <si>
    <t>POINTURE (P)</t>
  </si>
  <si>
    <t>TOUR DE BASSIN (D)</t>
  </si>
  <si>
    <t>TOUR DE CEINTURE</t>
  </si>
  <si>
    <t>TOUR DE COU (I)</t>
  </si>
  <si>
    <t>TOUR DE MAIN (M)</t>
  </si>
  <si>
    <t>TOUR DE POITRINE (B)</t>
  </si>
  <si>
    <t>TOUR DE TETE (N)</t>
  </si>
  <si>
    <t>TOUR DE VENTRE (V)</t>
  </si>
  <si>
    <t>Type de mesures</t>
  </si>
  <si>
    <t>Hauteur sous toise A - pieds nus, en position debout</t>
  </si>
  <si>
    <t>Poids W - en kilogrammes</t>
  </si>
  <si>
    <t>Tour de poitrine B - se prend horizontalement, sans serrer, les bras baissés</t>
  </si>
  <si>
    <t>Longueur d'entrejambe H - pieds nus, depuis le haut de l'entrejambe jusqu'au sol</t>
  </si>
  <si>
    <t>Tour de ceinture C - à l'endroit où vous portez votre ceinture, sans serrer</t>
  </si>
  <si>
    <t>Tour de cou I - au niveau de la pomme d'Adam, un doigt sous le mètre-ruban</t>
  </si>
  <si>
    <t>Agent :</t>
  </si>
  <si>
    <t>Valeur</t>
  </si>
  <si>
    <t>Identification :</t>
  </si>
  <si>
    <t>Tableau des mesures :</t>
  </si>
  <si>
    <t>Tour de tête N - à l'endroit où vous portez votre coiffe</t>
  </si>
  <si>
    <t>Tour de main M - se prend sous le pouce, sans serrer</t>
  </si>
  <si>
    <t>Tour de bassin D - au plus fort des hanches</t>
  </si>
  <si>
    <t>Longueur de dos E - de la base du cou jusqu'aux cuisses</t>
  </si>
  <si>
    <t>Longueur de manche G - de la couture épaule au poignet</t>
  </si>
  <si>
    <t>Pointure P - votre taille actuelle du commerce</t>
  </si>
  <si>
    <t>Tour de ventre V - se prend sans serrer, au plus fort</t>
  </si>
  <si>
    <t>GILETS / GILETS MULTIPOCHES</t>
  </si>
  <si>
    <t>Poids / Taille</t>
  </si>
  <si>
    <t>Poids</t>
  </si>
  <si>
    <t>Taille :</t>
  </si>
  <si>
    <t>Poids :</t>
  </si>
  <si>
    <t>AA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</si>
  <si>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</si>
  <si>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</si>
  <si>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</si>
  <si>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</si>
  <si>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</si>
  <si>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</si>
  <si>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</si>
  <si>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</si>
  <si>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</si>
  <si>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</si>
  <si>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</si>
  <si>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</si>
  <si>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</si>
  <si>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</si>
  <si>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</si>
  <si>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</si>
  <si>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</si>
  <si>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</si>
  <si>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</si>
  <si>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</si>
  <si>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</si>
  <si>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</si>
  <si>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</si>
  <si>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</si>
  <si>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</si>
  <si>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</si>
  <si>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</si>
  <si>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AC</t>
  </si>
  <si>
    <t>AD</t>
  </si>
  <si>
    <t>AE</t>
  </si>
  <si>
    <t>AF</t>
  </si>
  <si>
    <t>excel ne travaille pas avec du texte</t>
  </si>
</sst>
</file>

<file path=xl/styles.xml><?xml version="1.0" encoding="utf-8"?>
<styleSheet xmlns="http://schemas.openxmlformats.org/spreadsheetml/2006/main">
  <numFmts count="3">
    <numFmt numFmtId="167" formatCode="0&quot; cm&quot;"/>
    <numFmt numFmtId="168" formatCode="0&quot; Kg&quot;"/>
    <numFmt numFmtId="169" formatCode="0&quot; kg&quot;"/>
  </numFmts>
  <fonts count="16">
    <font>
      <sz val="10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7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2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0" fontId="6" fillId="0" borderId="0" xfId="1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0" xfId="3" applyFont="1" applyFill="1" applyBorder="1" applyAlignment="1">
      <alignment horizontal="center" vertical="center"/>
    </xf>
    <xf numFmtId="0" fontId="6" fillId="0" borderId="0" xfId="1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2" applyFill="1" applyBorder="1" applyAlignment="1">
      <alignment horizontal="center" vertical="center"/>
    </xf>
    <xf numFmtId="0" fontId="10" fillId="3" borderId="1" xfId="2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3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1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10" fillId="3" borderId="3" xfId="2" applyFont="1" applyFill="1" applyBorder="1" applyAlignment="1">
      <alignment horizontal="center" vertical="center"/>
    </xf>
    <xf numFmtId="0" fontId="10" fillId="3" borderId="4" xfId="2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9" fontId="8" fillId="0" borderId="0" xfId="0" applyNumberFormat="1" applyFont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4" fillId="6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justify" vertical="center"/>
    </xf>
    <xf numFmtId="0" fontId="4" fillId="0" borderId="0" xfId="0" applyFont="1" applyFill="1" applyAlignment="1">
      <alignment horizontal="justify" vertical="center"/>
    </xf>
    <xf numFmtId="167" fontId="4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justify" vertical="center"/>
    </xf>
    <xf numFmtId="167" fontId="4" fillId="4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8" fillId="0" borderId="0" xfId="0" applyFont="1" applyAlignment="1">
      <alignment horizontal="left" vertical="center"/>
    </xf>
  </cellXfs>
  <cellStyles count="4">
    <cellStyle name="Normal" xfId="0" builtinId="0"/>
    <cellStyle name="Normal 2" xfId="1"/>
    <cellStyle name="Normal 3" xfId="2"/>
    <cellStyle name="Normal_ANNUAIRE AGENTS BELLEGARDE" xfId="3"/>
  </cellStyles>
  <dxfs count="66">
    <dxf>
      <fill>
        <patternFill>
          <bgColor theme="0" tint="-0.14996795556505021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0.79998168889431442"/>
      </font>
      <fill>
        <patternFill>
          <bgColor theme="7" tint="-0.24994659260841701"/>
        </patternFill>
      </fill>
    </dxf>
    <dxf>
      <font>
        <color theme="7" tint="0.79998168889431442"/>
      </font>
      <fill>
        <patternFill>
          <bgColor theme="7" tint="-0.49998474074526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501650</xdr:colOff>
      <xdr:row>2</xdr:row>
      <xdr:rowOff>171450</xdr:rowOff>
    </xdr:from>
    <xdr:to>
      <xdr:col>3</xdr:col>
      <xdr:colOff>330200</xdr:colOff>
      <xdr:row>7</xdr:row>
      <xdr:rowOff>69850</xdr:rowOff>
    </xdr:to>
    <xdr:cxnSp macro="">
      <xdr:nvCxnSpPr>
        <xdr:cNvPr id="3" name="Connecteur droit avec flèche 2"/>
        <xdr:cNvCxnSpPr/>
      </xdr:nvCxnSpPr>
      <xdr:spPr>
        <a:xfrm rot="5400000">
          <a:off x="1482725" y="809625"/>
          <a:ext cx="882650" cy="3937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615950</xdr:colOff>
      <xdr:row>2</xdr:row>
      <xdr:rowOff>190500</xdr:rowOff>
    </xdr:from>
    <xdr:to>
      <xdr:col>2</xdr:col>
      <xdr:colOff>88900</xdr:colOff>
      <xdr:row>8</xdr:row>
      <xdr:rowOff>107950</xdr:rowOff>
    </xdr:to>
    <xdr:cxnSp macro="">
      <xdr:nvCxnSpPr>
        <xdr:cNvPr id="5" name="Connecteur droit avec flèche 4"/>
        <xdr:cNvCxnSpPr/>
      </xdr:nvCxnSpPr>
      <xdr:spPr>
        <a:xfrm rot="5400000">
          <a:off x="415925" y="784225"/>
          <a:ext cx="1098550" cy="6985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425450</xdr:colOff>
      <xdr:row>0</xdr:row>
      <xdr:rowOff>82550</xdr:rowOff>
    </xdr:from>
    <xdr:to>
      <xdr:col>12</xdr:col>
      <xdr:colOff>342900</xdr:colOff>
      <xdr:row>34</xdr:row>
      <xdr:rowOff>101600</xdr:rowOff>
    </xdr:to>
    <xdr:pic>
      <xdr:nvPicPr>
        <xdr:cNvPr id="8206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 l="78235" t="25235" r="8040" b="35567"/>
        <a:stretch>
          <a:fillRect/>
        </a:stretch>
      </xdr:blipFill>
      <xdr:spPr bwMode="auto">
        <a:xfrm>
          <a:off x="4768850" y="82550"/>
          <a:ext cx="4260850" cy="626110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P33" totalsRowShown="0" headerRowDxfId="49" dataDxfId="48" headerRowCellStyle="Normal 2">
  <autoFilter ref="A1:P33"/>
  <sortState ref="A2:P33">
    <sortCondition ref="A2:A33"/>
  </sortState>
  <tableColumns count="16">
    <tableColumn id="1" name="NOM" dataDxfId="65"/>
    <tableColumn id="2" name="N° CP" dataDxfId="64"/>
    <tableColumn id="3" name="SOLDE" dataDxfId="63">
      <calculatedColumnFormula>IF($A2="","","2500")</calculatedColumnFormula>
    </tableColumn>
    <tableColumn id="4" name="HAUTEUR SOUS TOISE (A)" dataDxfId="62"/>
    <tableColumn id="5" name="LONGUEUR DE DOS" dataDxfId="61"/>
    <tableColumn id="6" name="LONGUEUR DE MANCHE (G)" dataDxfId="60"/>
    <tableColumn id="7" name="LONGUEUR D'ENTREJAMBE (H)" dataDxfId="59"/>
    <tableColumn id="8" name="POIDS (W)" dataDxfId="58"/>
    <tableColumn id="9" name="POINTURE (P)" dataDxfId="57"/>
    <tableColumn id="10" name="TOUR DE BASSIN (D)" dataDxfId="56"/>
    <tableColumn id="11" name="TOUR DE CEINTURE" dataDxfId="55"/>
    <tableColumn id="12" name="TOUR DE COU (I)" dataDxfId="54"/>
    <tableColumn id="13" name="TOUR DE MAIN (M)" dataDxfId="53"/>
    <tableColumn id="14" name="TOUR DE POITRINE (B)" dataDxfId="52"/>
    <tableColumn id="15" name="TOUR DE TETE (N)" dataDxfId="51"/>
    <tableColumn id="16" name="TOUR DE VENTRE (V)" dataDxfId="50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4:AJ36" totalsRowShown="0" headerRowDxfId="10" dataDxfId="9">
  <autoFilter ref="A4:AJ36"/>
  <tableColumns count="36">
    <tableColumn id="1" name="NOM" dataDxfId="46" dataCellStyle="Normal_ANNUAIRE AGENTS BELLEGARDE"/>
    <tableColumn id="36" name="Taille" dataDxfId="45" dataCellStyle="Normal_ANNUAIRE AGENTS BELLEGARDE"/>
    <tableColumn id="35" name="Poids" dataDxfId="44" dataCellStyle="Normal_ANNUAIRE AGENTS BELLEGARDE"/>
    <tableColumn id="2" name="Bande amovible" dataDxfId="43"/>
    <tableColumn id="3" name="Casquette mixte" dataDxfId="42"/>
    <tableColumn id="4" name="Casquette traditionnelle" dataDxfId="41"/>
    <tableColumn id="5" name="Ceinture cuir noir homme" dataDxfId="40"/>
    <tableColumn id="6" name="Chemise cintrée blanche homme" dataDxfId="39"/>
    <tableColumn id="7" name="Chemise cintrée Chambray homme" dataDxfId="38"/>
    <tableColumn id="8" name="Chemise droite blanche homme" dataDxfId="37"/>
    <tableColumn id="9" name="Chemise droite Chambray homme" dataDxfId="36"/>
    <tableColumn id="10" name="Chemisette droite blanche homme" dataDxfId="35"/>
    <tableColumn id="11" name="Chemisette droite Chambray homme" dataDxfId="34"/>
    <tableColumn id="12" name="Cravate rouge à clip" dataDxfId="33"/>
    <tableColumn id="13" name="Cravate rouge classique" dataDxfId="32"/>
    <tableColumn id="14" name="Doudoune hiver homme 100 gr" dataDxfId="31"/>
    <tableColumn id="15" name="Doudoune mi-saison homme 80 gr" dataDxfId="30"/>
    <tableColumn id="16" name="Echarpe" dataDxfId="29"/>
    <tableColumn id="17" name="Etole étamine laine" dataDxfId="28"/>
    <tableColumn id="18" name="Galette blanche" dataDxfId="27"/>
    <tableColumn id="19" name="Gants en cuir homme" dataDxfId="26"/>
    <tableColumn id="20" name="Gilet multipoches homme" dataDxfId="25"/>
    <tableColumn id="21" name="Gilet zippé homme" dataDxfId="24"/>
    <tableColumn id="22" name="Pantalon 5 poches homme" dataDxfId="23"/>
    <tableColumn id="23" name="Pantalon cigarette été homme" dataDxfId="22"/>
    <tableColumn id="24" name="Pantalon cigarette hiver homme" dataDxfId="21"/>
    <tableColumn id="25" name="Pantalon droit été homme" dataDxfId="20"/>
    <tableColumn id="26" name="Pantalon droit hiver homme" dataDxfId="19"/>
    <tableColumn id="27" name="Parka homme" dataDxfId="18"/>
    <tableColumn id="28" name="Polo blanc homme" dataDxfId="17"/>
    <tableColumn id="29" name="Polo rouge homme" dataDxfId="16"/>
    <tableColumn id="30" name="Pull col &quot;V&quot; homme" dataDxfId="15"/>
    <tableColumn id="31" name="Veste cintrée été homme" dataDxfId="14"/>
    <tableColumn id="32" name="Veste cintrée hiver homme" dataDxfId="13"/>
    <tableColumn id="33" name="Veste droite été homme" dataDxfId="12"/>
    <tableColumn id="34" name="Veste droite hiver homme" dataDxfId="1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4"/>
  <sheetViews>
    <sheetView workbookViewId="0">
      <selection activeCell="I2" sqref="I2:I5"/>
    </sheetView>
  </sheetViews>
  <sheetFormatPr baseColWidth="10" defaultColWidth="11.3984375" defaultRowHeight="13"/>
  <cols>
    <col min="1" max="1" width="4" style="1" bestFit="1" customWidth="1"/>
    <col min="2" max="2" width="17.59765625" style="1" bestFit="1" customWidth="1"/>
    <col min="3" max="3" width="11.09765625" style="1" bestFit="1" customWidth="1"/>
    <col min="4" max="4" width="16.59765625" style="1" bestFit="1" customWidth="1"/>
    <col min="5" max="5" width="7.09765625" style="1" bestFit="1" customWidth="1"/>
    <col min="6" max="6" width="10.69921875" style="1" bestFit="1" customWidth="1"/>
    <col min="7" max="7" width="20" style="1" bestFit="1" customWidth="1"/>
    <col min="8" max="8" width="13.296875" style="1" bestFit="1" customWidth="1"/>
    <col min="9" max="9" width="6.3984375" style="1" bestFit="1" customWidth="1"/>
    <col min="10" max="16384" width="11.3984375" style="1"/>
  </cols>
  <sheetData>
    <row r="1" spans="1:9" s="2" customFormat="1">
      <c r="A1" s="2" t="s">
        <v>16</v>
      </c>
      <c r="B1" s="2" t="s">
        <v>1</v>
      </c>
      <c r="C1" s="2" t="s">
        <v>56</v>
      </c>
      <c r="D1" s="2" t="s">
        <v>57</v>
      </c>
      <c r="E1" s="2" t="s">
        <v>58</v>
      </c>
      <c r="F1" s="2" t="s">
        <v>59</v>
      </c>
      <c r="G1" s="2" t="s">
        <v>60</v>
      </c>
      <c r="H1" s="2" t="s">
        <v>61</v>
      </c>
      <c r="I1" s="2" t="s">
        <v>62</v>
      </c>
    </row>
    <row r="2" spans="1:9">
      <c r="A2" s="1">
        <v>0</v>
      </c>
      <c r="B2" s="1" t="s">
        <v>47</v>
      </c>
      <c r="C2" s="1">
        <v>1049</v>
      </c>
      <c r="D2" s="1">
        <v>1005</v>
      </c>
      <c r="E2" s="1">
        <v>1018</v>
      </c>
      <c r="F2" s="1">
        <v>1013</v>
      </c>
      <c r="G2" s="1">
        <v>1000</v>
      </c>
      <c r="H2" s="1">
        <v>1004</v>
      </c>
      <c r="I2" s="1">
        <v>1002</v>
      </c>
    </row>
    <row r="3" spans="1:9">
      <c r="A3" s="1">
        <v>1</v>
      </c>
      <c r="B3" s="1" t="s">
        <v>31</v>
      </c>
      <c r="C3" s="1">
        <v>1054</v>
      </c>
      <c r="D3" s="1">
        <v>1006</v>
      </c>
      <c r="E3" s="1">
        <v>1048</v>
      </c>
      <c r="F3" s="1">
        <v>1014</v>
      </c>
      <c r="G3" s="1">
        <v>1001</v>
      </c>
      <c r="H3" s="1">
        <v>1011</v>
      </c>
      <c r="I3" s="1">
        <v>1003</v>
      </c>
    </row>
    <row r="4" spans="1:9">
      <c r="A4" s="1">
        <v>2</v>
      </c>
      <c r="B4" s="1" t="s">
        <v>40</v>
      </c>
      <c r="C4" s="1">
        <v>1055</v>
      </c>
      <c r="D4" s="1">
        <v>1007</v>
      </c>
      <c r="E4" s="1">
        <v>1067</v>
      </c>
      <c r="F4" s="1">
        <v>1015</v>
      </c>
      <c r="G4" s="1">
        <v>1129</v>
      </c>
      <c r="H4" s="1">
        <v>1012</v>
      </c>
      <c r="I4" s="1">
        <v>1068</v>
      </c>
    </row>
    <row r="5" spans="1:9">
      <c r="A5" s="1">
        <v>3</v>
      </c>
      <c r="B5" s="1" t="s">
        <v>19</v>
      </c>
      <c r="C5" s="1">
        <v>1056</v>
      </c>
      <c r="D5" s="1">
        <v>1008</v>
      </c>
      <c r="E5" s="1">
        <v>1127</v>
      </c>
      <c r="F5" s="1">
        <v>1016</v>
      </c>
      <c r="I5" s="1">
        <v>1069</v>
      </c>
    </row>
    <row r="6" spans="1:9">
      <c r="A6" s="1">
        <v>4</v>
      </c>
      <c r="B6" s="1" t="s">
        <v>5</v>
      </c>
      <c r="C6" s="1">
        <v>1060</v>
      </c>
      <c r="D6" s="1">
        <v>1009</v>
      </c>
      <c r="F6" s="1">
        <v>1017</v>
      </c>
    </row>
    <row r="7" spans="1:9">
      <c r="A7" s="1">
        <v>5</v>
      </c>
      <c r="B7" s="1" t="s">
        <v>27</v>
      </c>
      <c r="C7" s="1">
        <v>1076</v>
      </c>
      <c r="D7" s="1">
        <v>1010</v>
      </c>
    </row>
    <row r="8" spans="1:9">
      <c r="A8" s="1">
        <v>6</v>
      </c>
      <c r="B8" s="1" t="s">
        <v>10</v>
      </c>
      <c r="D8" s="1">
        <v>1071</v>
      </c>
    </row>
    <row r="9" spans="1:9">
      <c r="A9" s="1">
        <v>7</v>
      </c>
      <c r="B9"/>
      <c r="D9" s="1">
        <v>1072</v>
      </c>
    </row>
    <row r="10" spans="1:9">
      <c r="A10" s="1">
        <v>8</v>
      </c>
      <c r="B10"/>
    </row>
    <row r="11" spans="1:9">
      <c r="A11" s="1">
        <v>9</v>
      </c>
      <c r="B11"/>
    </row>
    <row r="12" spans="1:9">
      <c r="A12" s="1">
        <v>10</v>
      </c>
      <c r="B12"/>
    </row>
    <row r="13" spans="1:9">
      <c r="B13"/>
    </row>
    <row r="14" spans="1:9">
      <c r="B14"/>
    </row>
    <row r="15" spans="1:9">
      <c r="B15"/>
    </row>
    <row r="16" spans="1:9">
      <c r="B16"/>
    </row>
    <row r="17" spans="2:2">
      <c r="B17"/>
    </row>
    <row r="18" spans="2:2">
      <c r="B18"/>
    </row>
    <row r="19" spans="2:2">
      <c r="B19"/>
    </row>
    <row r="20" spans="2:2">
      <c r="B20"/>
    </row>
    <row r="21" spans="2:2">
      <c r="B21"/>
    </row>
    <row r="22" spans="2:2">
      <c r="B22"/>
    </row>
    <row r="23" spans="2:2">
      <c r="B23"/>
    </row>
    <row r="24" spans="2:2">
      <c r="B24"/>
    </row>
    <row r="25" spans="2:2">
      <c r="B25"/>
    </row>
    <row r="26" spans="2:2">
      <c r="B26"/>
    </row>
    <row r="27" spans="2:2">
      <c r="B27"/>
    </row>
    <row r="28" spans="2:2">
      <c r="B28"/>
    </row>
    <row r="29" spans="2:2">
      <c r="B29"/>
    </row>
    <row r="30" spans="2:2">
      <c r="B30"/>
    </row>
    <row r="31" spans="2:2">
      <c r="B31"/>
    </row>
    <row r="32" spans="2:2">
      <c r="B32"/>
    </row>
    <row r="33" spans="2:2">
      <c r="B33"/>
    </row>
    <row r="34" spans="2:2">
      <c r="B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35"/>
  <sheetViews>
    <sheetView workbookViewId="0">
      <pane ySplit="1" topLeftCell="A2" activePane="bottomLeft" state="frozen"/>
      <selection pane="bottomLeft" activeCell="A33" sqref="A33"/>
    </sheetView>
  </sheetViews>
  <sheetFormatPr baseColWidth="10" defaultColWidth="11.3984375" defaultRowHeight="13"/>
  <cols>
    <col min="1" max="1" width="21.69921875" style="12" bestFit="1" customWidth="1"/>
    <col min="2" max="2" width="9.8984375" style="12" bestFit="1" customWidth="1"/>
    <col min="3" max="3" width="10.59765625" style="12" bestFit="1" customWidth="1"/>
    <col min="4" max="4" width="14.69921875" style="12" customWidth="1"/>
    <col min="5" max="5" width="14.296875" style="12" bestFit="1" customWidth="1"/>
    <col min="6" max="6" width="16.69921875" style="12" bestFit="1" customWidth="1"/>
    <col min="7" max="7" width="19.8984375" style="12" bestFit="1" customWidth="1"/>
    <col min="8" max="8" width="13.59765625" style="12" bestFit="1" customWidth="1"/>
    <col min="9" max="9" width="16" style="12" bestFit="1" customWidth="1"/>
    <col min="10" max="10" width="13.8984375" style="12" bestFit="1" customWidth="1"/>
    <col min="11" max="11" width="13" style="12" bestFit="1" customWidth="1"/>
    <col min="12" max="12" width="12.296875" style="12" bestFit="1" customWidth="1"/>
    <col min="13" max="13" width="13.09765625" style="12" bestFit="1" customWidth="1"/>
    <col min="14" max="14" width="15.296875" style="12" bestFit="1" customWidth="1"/>
    <col min="15" max="15" width="12.296875" style="12" bestFit="1" customWidth="1"/>
    <col min="16" max="16" width="14.296875" style="12" bestFit="1" customWidth="1"/>
    <col min="17" max="16384" width="11.3984375" style="12"/>
  </cols>
  <sheetData>
    <row r="1" spans="1:16" s="10" customFormat="1" ht="26">
      <c r="A1" s="8" t="s">
        <v>66</v>
      </c>
      <c r="B1" s="8" t="s">
        <v>67</v>
      </c>
      <c r="C1" s="9" t="s">
        <v>68</v>
      </c>
      <c r="D1" s="14" t="s">
        <v>69</v>
      </c>
      <c r="E1" s="14" t="s">
        <v>70</v>
      </c>
      <c r="F1" s="14" t="s">
        <v>71</v>
      </c>
      <c r="G1" s="14" t="s">
        <v>72</v>
      </c>
      <c r="H1" s="9" t="s">
        <v>73</v>
      </c>
      <c r="I1" s="9" t="s">
        <v>74</v>
      </c>
      <c r="J1" s="14" t="s">
        <v>75</v>
      </c>
      <c r="K1" s="14" t="s">
        <v>76</v>
      </c>
      <c r="L1" s="14" t="s">
        <v>77</v>
      </c>
      <c r="M1" s="14" t="s">
        <v>78</v>
      </c>
      <c r="N1" s="14" t="s">
        <v>79</v>
      </c>
      <c r="O1" s="14" t="s">
        <v>80</v>
      </c>
      <c r="P1" s="14" t="s">
        <v>81</v>
      </c>
    </row>
    <row r="2" spans="1:16">
      <c r="A2" s="11" t="s">
        <v>106</v>
      </c>
      <c r="B2" s="12" t="s">
        <v>46</v>
      </c>
      <c r="C2" s="12" t="str">
        <f t="shared" ref="C2:C33" si="0">IF($A2="","","2500")</f>
        <v>2500</v>
      </c>
    </row>
    <row r="3" spans="1:16">
      <c r="A3" s="13" t="s">
        <v>107</v>
      </c>
      <c r="B3" s="12" t="s">
        <v>46</v>
      </c>
      <c r="C3" s="12" t="str">
        <f t="shared" si="0"/>
        <v>2500</v>
      </c>
    </row>
    <row r="4" spans="1:16">
      <c r="A4" s="13" t="s">
        <v>108</v>
      </c>
      <c r="B4" s="12" t="s">
        <v>46</v>
      </c>
      <c r="C4" s="12" t="str">
        <f t="shared" si="0"/>
        <v>2500</v>
      </c>
    </row>
    <row r="5" spans="1:16">
      <c r="A5" s="11" t="s">
        <v>109</v>
      </c>
      <c r="B5" s="12" t="s">
        <v>46</v>
      </c>
      <c r="C5" s="12" t="str">
        <f t="shared" si="0"/>
        <v>2500</v>
      </c>
    </row>
    <row r="6" spans="1:16">
      <c r="A6" s="13" t="s">
        <v>110</v>
      </c>
      <c r="B6" s="12" t="s">
        <v>46</v>
      </c>
      <c r="C6" s="12" t="str">
        <f t="shared" si="0"/>
        <v>2500</v>
      </c>
    </row>
    <row r="7" spans="1:16">
      <c r="A7" s="11" t="s">
        <v>111</v>
      </c>
      <c r="B7" s="12" t="s">
        <v>46</v>
      </c>
      <c r="C7" s="12" t="str">
        <f t="shared" si="0"/>
        <v>2500</v>
      </c>
    </row>
    <row r="8" spans="1:16">
      <c r="A8" s="13" t="s">
        <v>112</v>
      </c>
      <c r="B8" s="12" t="s">
        <v>46</v>
      </c>
      <c r="C8" s="12" t="str">
        <f t="shared" si="0"/>
        <v>2500</v>
      </c>
    </row>
    <row r="9" spans="1:16">
      <c r="A9" s="13" t="s">
        <v>113</v>
      </c>
      <c r="B9" s="12" t="s">
        <v>46</v>
      </c>
      <c r="C9" s="12" t="str">
        <f t="shared" si="0"/>
        <v>2500</v>
      </c>
    </row>
    <row r="10" spans="1:16">
      <c r="A10" s="13" t="s">
        <v>114</v>
      </c>
      <c r="B10" s="12" t="s">
        <v>46</v>
      </c>
      <c r="C10" s="12" t="str">
        <f t="shared" si="0"/>
        <v>2500</v>
      </c>
    </row>
    <row r="11" spans="1:16">
      <c r="A11" s="12" t="s">
        <v>115</v>
      </c>
      <c r="B11" s="12" t="s">
        <v>46</v>
      </c>
      <c r="C11" s="12" t="str">
        <f t="shared" si="0"/>
        <v>2500</v>
      </c>
    </row>
    <row r="12" spans="1:16">
      <c r="A12" s="13" t="s">
        <v>116</v>
      </c>
      <c r="B12" s="12" t="s">
        <v>46</v>
      </c>
      <c r="C12" s="12" t="str">
        <f t="shared" si="0"/>
        <v>2500</v>
      </c>
    </row>
    <row r="13" spans="1:16">
      <c r="A13" s="13" t="s">
        <v>117</v>
      </c>
      <c r="B13" s="12" t="s">
        <v>46</v>
      </c>
      <c r="C13" s="12" t="str">
        <f t="shared" si="0"/>
        <v>2500</v>
      </c>
    </row>
    <row r="14" spans="1:16">
      <c r="A14" s="11" t="s">
        <v>118</v>
      </c>
      <c r="B14" s="12" t="s">
        <v>46</v>
      </c>
      <c r="C14" s="12" t="str">
        <f t="shared" si="0"/>
        <v>2500</v>
      </c>
    </row>
    <row r="15" spans="1:16">
      <c r="A15" s="11" t="s">
        <v>119</v>
      </c>
      <c r="B15" s="12" t="s">
        <v>46</v>
      </c>
      <c r="C15" s="12" t="str">
        <f t="shared" si="0"/>
        <v>2500</v>
      </c>
    </row>
    <row r="16" spans="1:16">
      <c r="A16" s="11" t="s">
        <v>120</v>
      </c>
      <c r="B16" s="12" t="s">
        <v>46</v>
      </c>
      <c r="C16" s="12" t="str">
        <f t="shared" si="0"/>
        <v>2500</v>
      </c>
    </row>
    <row r="17" spans="1:16">
      <c r="A17" s="11" t="s">
        <v>121</v>
      </c>
      <c r="B17" s="12" t="s">
        <v>46</v>
      </c>
      <c r="C17" s="12" t="str">
        <f t="shared" si="0"/>
        <v>2500</v>
      </c>
    </row>
    <row r="18" spans="1:16">
      <c r="A18" s="13" t="s">
        <v>122</v>
      </c>
      <c r="B18" s="12" t="s">
        <v>46</v>
      </c>
      <c r="C18" s="12" t="str">
        <f t="shared" si="0"/>
        <v>2500</v>
      </c>
    </row>
    <row r="19" spans="1:16">
      <c r="A19" s="13" t="s">
        <v>123</v>
      </c>
      <c r="B19" s="12" t="s">
        <v>46</v>
      </c>
      <c r="C19" s="12" t="str">
        <f t="shared" si="0"/>
        <v>2500</v>
      </c>
    </row>
    <row r="20" spans="1:16">
      <c r="A20" s="13" t="s">
        <v>124</v>
      </c>
      <c r="B20" s="12" t="s">
        <v>46</v>
      </c>
      <c r="C20" s="12" t="str">
        <f t="shared" si="0"/>
        <v>2500</v>
      </c>
    </row>
    <row r="21" spans="1:16">
      <c r="A21" s="11" t="s">
        <v>125</v>
      </c>
      <c r="B21" s="12" t="s">
        <v>46</v>
      </c>
      <c r="C21" s="12" t="str">
        <f t="shared" si="0"/>
        <v>2500</v>
      </c>
    </row>
    <row r="22" spans="1:16">
      <c r="A22" s="13" t="s">
        <v>126</v>
      </c>
      <c r="B22" s="12" t="s">
        <v>46</v>
      </c>
      <c r="C22" s="12" t="str">
        <f t="shared" si="0"/>
        <v>2500</v>
      </c>
    </row>
    <row r="23" spans="1:16">
      <c r="A23" s="13" t="s">
        <v>127</v>
      </c>
      <c r="B23" s="12" t="s">
        <v>46</v>
      </c>
      <c r="C23" s="12" t="str">
        <f t="shared" si="0"/>
        <v>2500</v>
      </c>
      <c r="D23" s="12">
        <v>180</v>
      </c>
      <c r="E23" s="12">
        <v>53</v>
      </c>
      <c r="F23" s="12">
        <v>55</v>
      </c>
      <c r="G23" s="12">
        <v>77</v>
      </c>
      <c r="H23" s="12">
        <v>65</v>
      </c>
      <c r="I23" s="12">
        <v>44</v>
      </c>
      <c r="J23" s="12">
        <v>99</v>
      </c>
      <c r="K23" s="12">
        <v>93</v>
      </c>
      <c r="L23" s="12">
        <v>38</v>
      </c>
      <c r="M23" s="12">
        <v>27</v>
      </c>
      <c r="N23" s="12">
        <v>102</v>
      </c>
      <c r="O23" s="12">
        <v>58</v>
      </c>
      <c r="P23" s="12">
        <v>90</v>
      </c>
    </row>
    <row r="24" spans="1:16">
      <c r="A24" s="13" t="s">
        <v>128</v>
      </c>
      <c r="B24" s="12" t="s">
        <v>46</v>
      </c>
      <c r="C24" s="12" t="str">
        <f t="shared" si="0"/>
        <v>2500</v>
      </c>
    </row>
    <row r="25" spans="1:16">
      <c r="A25" s="13" t="s">
        <v>129</v>
      </c>
      <c r="B25" s="12" t="s">
        <v>46</v>
      </c>
      <c r="C25" s="12" t="str">
        <f t="shared" si="0"/>
        <v>2500</v>
      </c>
    </row>
    <row r="26" spans="1:16">
      <c r="A26" s="11" t="s">
        <v>130</v>
      </c>
      <c r="B26" s="12" t="s">
        <v>46</v>
      </c>
      <c r="C26" s="12" t="str">
        <f t="shared" si="0"/>
        <v>2500</v>
      </c>
    </row>
    <row r="27" spans="1:16">
      <c r="A27" s="13" t="s">
        <v>131</v>
      </c>
      <c r="B27" s="12" t="s">
        <v>46</v>
      </c>
      <c r="C27" s="12" t="str">
        <f t="shared" si="0"/>
        <v>2500</v>
      </c>
    </row>
    <row r="28" spans="1:16">
      <c r="A28" s="13" t="s">
        <v>105</v>
      </c>
      <c r="B28" s="12" t="s">
        <v>46</v>
      </c>
      <c r="C28" s="12" t="str">
        <f t="shared" si="0"/>
        <v>2500</v>
      </c>
    </row>
    <row r="29" spans="1:16">
      <c r="A29" s="12" t="s">
        <v>132</v>
      </c>
      <c r="B29" s="12" t="s">
        <v>46</v>
      </c>
      <c r="C29" s="12" t="str">
        <f t="shared" si="0"/>
        <v>2500</v>
      </c>
    </row>
    <row r="30" spans="1:16">
      <c r="A30" s="13" t="s">
        <v>133</v>
      </c>
      <c r="B30" s="12" t="s">
        <v>46</v>
      </c>
      <c r="C30" s="12" t="str">
        <f t="shared" si="0"/>
        <v>2500</v>
      </c>
    </row>
    <row r="31" spans="1:16">
      <c r="A31" s="11" t="s">
        <v>134</v>
      </c>
      <c r="B31" s="12" t="s">
        <v>46</v>
      </c>
      <c r="C31" s="12" t="str">
        <f t="shared" si="0"/>
        <v>2500</v>
      </c>
    </row>
    <row r="32" spans="1:16">
      <c r="A32" s="13" t="s">
        <v>135</v>
      </c>
      <c r="B32" s="12" t="s">
        <v>46</v>
      </c>
      <c r="C32" s="12" t="str">
        <f t="shared" si="0"/>
        <v>2500</v>
      </c>
    </row>
    <row r="33" spans="1:16">
      <c r="B33" s="12" t="s">
        <v>46</v>
      </c>
      <c r="C33" s="12" t="str">
        <f t="shared" si="0"/>
        <v/>
      </c>
    </row>
    <row r="35" spans="1:16">
      <c r="A35" s="12">
        <v>1</v>
      </c>
      <c r="B35" s="12">
        <v>2</v>
      </c>
      <c r="C35" s="12">
        <v>3</v>
      </c>
      <c r="D35" s="12">
        <v>4</v>
      </c>
      <c r="E35" s="12">
        <v>5</v>
      </c>
      <c r="F35" s="12">
        <v>6</v>
      </c>
      <c r="G35" s="12">
        <v>7</v>
      </c>
      <c r="H35" s="12">
        <v>8</v>
      </c>
      <c r="I35" s="12">
        <v>9</v>
      </c>
      <c r="J35" s="12">
        <v>10</v>
      </c>
      <c r="K35" s="12">
        <v>11</v>
      </c>
      <c r="L35" s="12">
        <v>12</v>
      </c>
      <c r="M35" s="12">
        <v>13</v>
      </c>
      <c r="N35" s="12">
        <v>14</v>
      </c>
      <c r="O35" s="12">
        <v>15</v>
      </c>
      <c r="P35" s="12">
        <v>16</v>
      </c>
    </row>
  </sheetData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67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M42"/>
  <sheetViews>
    <sheetView workbookViewId="0">
      <pane ySplit="7" topLeftCell="A8" activePane="bottomLeft" state="frozen"/>
      <selection pane="bottomLeft" activeCell="D8" sqref="D8:E40"/>
    </sheetView>
  </sheetViews>
  <sheetFormatPr baseColWidth="10" defaultColWidth="11.3984375" defaultRowHeight="13"/>
  <cols>
    <col min="1" max="1" width="10.09765625" style="1" bestFit="1" customWidth="1"/>
    <col min="2" max="2" width="14.09765625" style="1" bestFit="1" customWidth="1"/>
    <col min="3" max="3" width="17.59765625" style="1" bestFit="1" customWidth="1"/>
    <col min="4" max="4" width="29.69921875" style="1" bestFit="1" customWidth="1"/>
    <col min="5" max="5" width="10.59765625" style="1" bestFit="1" customWidth="1"/>
    <col min="6" max="6" width="11.296875" style="1" bestFit="1" customWidth="1"/>
    <col min="7" max="7" width="8.59765625" style="1" bestFit="1" customWidth="1"/>
    <col min="8" max="9" width="19.09765625" style="1" bestFit="1" customWidth="1"/>
    <col min="10" max="10" width="11.3984375" style="1"/>
    <col min="11" max="11" width="29.69921875" style="1" bestFit="1" customWidth="1"/>
    <col min="12" max="12" width="9.59765625" style="1" bestFit="1" customWidth="1"/>
    <col min="13" max="13" width="10.3984375" style="1" bestFit="1" customWidth="1"/>
    <col min="14" max="16384" width="11.3984375" style="1"/>
  </cols>
  <sheetData>
    <row r="1" spans="1:13">
      <c r="A1" s="27" t="s">
        <v>23</v>
      </c>
      <c r="B1" s="27"/>
      <c r="C1" s="27"/>
    </row>
    <row r="2" spans="1:13">
      <c r="A2" s="27"/>
      <c r="B2" s="27"/>
      <c r="C2" s="27"/>
    </row>
    <row r="3" spans="1:13">
      <c r="A3" s="27"/>
      <c r="B3" s="27"/>
      <c r="C3" s="27"/>
    </row>
    <row r="4" spans="1:13">
      <c r="A4" s="28">
        <v>2500</v>
      </c>
      <c r="B4" s="28"/>
      <c r="C4" s="28"/>
    </row>
    <row r="7" spans="1:13" s="2" customFormat="1" ht="26">
      <c r="A7" s="5" t="s">
        <v>0</v>
      </c>
      <c r="B7" s="5" t="s">
        <v>3</v>
      </c>
      <c r="C7" s="5" t="s">
        <v>1</v>
      </c>
      <c r="D7" s="5" t="s">
        <v>2</v>
      </c>
      <c r="E7" s="5" t="s">
        <v>7</v>
      </c>
      <c r="F7" s="5" t="s">
        <v>4</v>
      </c>
      <c r="G7" s="5" t="s">
        <v>16</v>
      </c>
      <c r="H7" s="6" t="s">
        <v>17</v>
      </c>
      <c r="I7" s="6" t="s">
        <v>18</v>
      </c>
      <c r="K7" s="5" t="s">
        <v>2</v>
      </c>
      <c r="L7" s="5" t="s">
        <v>3</v>
      </c>
      <c r="M7" s="6" t="s">
        <v>63</v>
      </c>
    </row>
    <row r="8" spans="1:13">
      <c r="A8" s="1">
        <f>IF(B8="","",1)</f>
        <v>1</v>
      </c>
      <c r="B8" s="1">
        <f t="shared" ref="B8:B40" si="0">IF($D8="","",VLOOKUP($D8,TABLEAUDESIGNATION,2,0))</f>
        <v>1000</v>
      </c>
      <c r="C8" s="1" t="s">
        <v>5</v>
      </c>
      <c r="D8" s="1" t="s">
        <v>6</v>
      </c>
      <c r="E8" s="1">
        <v>3</v>
      </c>
      <c r="F8" s="1">
        <v>740</v>
      </c>
      <c r="G8" s="4">
        <v>1</v>
      </c>
      <c r="H8" s="1">
        <f t="shared" ref="H8:H40" si="1">IF($G8="","",$F8*$G8)</f>
        <v>740</v>
      </c>
      <c r="I8" s="3">
        <f>IF($H8="","",$A4-$H8)</f>
        <v>1760</v>
      </c>
      <c r="K8" s="1" t="s">
        <v>41</v>
      </c>
      <c r="L8" s="1">
        <v>1127</v>
      </c>
      <c r="M8" s="1">
        <v>60</v>
      </c>
    </row>
    <row r="9" spans="1:13">
      <c r="A9" s="1">
        <f>IF(B9="","",$A8+1)</f>
        <v>2</v>
      </c>
      <c r="B9" s="1">
        <f t="shared" si="0"/>
        <v>1001</v>
      </c>
      <c r="C9" s="1" t="s">
        <v>5</v>
      </c>
      <c r="D9" s="1" t="s">
        <v>8</v>
      </c>
      <c r="E9" s="1">
        <v>3</v>
      </c>
      <c r="F9" s="1">
        <v>300</v>
      </c>
      <c r="G9" s="4">
        <v>0</v>
      </c>
      <c r="H9" s="1">
        <f t="shared" si="1"/>
        <v>0</v>
      </c>
      <c r="I9" s="3">
        <f>IF($H9="","",$I8-H9)</f>
        <v>1760</v>
      </c>
      <c r="K9" s="1" t="s">
        <v>43</v>
      </c>
      <c r="L9" s="1">
        <v>1018</v>
      </c>
      <c r="M9" s="1">
        <v>220</v>
      </c>
    </row>
    <row r="10" spans="1:13">
      <c r="A10" s="1">
        <f t="shared" ref="A10:A42" si="2">IF(B10="","",$A9+1)</f>
        <v>3</v>
      </c>
      <c r="B10" s="1">
        <f t="shared" si="0"/>
        <v>1002</v>
      </c>
      <c r="C10" s="1" t="s">
        <v>10</v>
      </c>
      <c r="D10" s="1" t="s">
        <v>13</v>
      </c>
      <c r="E10" s="1" t="s">
        <v>12</v>
      </c>
      <c r="F10" s="1">
        <v>450</v>
      </c>
      <c r="G10" s="4">
        <v>0</v>
      </c>
      <c r="H10" s="1">
        <f t="shared" si="1"/>
        <v>0</v>
      </c>
      <c r="I10" s="3">
        <f t="shared" ref="I10:I42" si="3">IF($H10="","",$I9-H10)</f>
        <v>1760</v>
      </c>
      <c r="K10" s="1" t="s">
        <v>44</v>
      </c>
      <c r="L10" s="1">
        <v>1048</v>
      </c>
      <c r="M10" s="1">
        <v>220</v>
      </c>
    </row>
    <row r="11" spans="1:13">
      <c r="A11" s="1">
        <f t="shared" si="2"/>
        <v>4</v>
      </c>
      <c r="B11" s="1">
        <f t="shared" si="0"/>
        <v>1003</v>
      </c>
      <c r="C11" s="1" t="s">
        <v>10</v>
      </c>
      <c r="D11" s="1" t="s">
        <v>11</v>
      </c>
      <c r="E11" s="1" t="s">
        <v>12</v>
      </c>
      <c r="F11" s="1">
        <v>450</v>
      </c>
      <c r="G11" s="4">
        <v>0</v>
      </c>
      <c r="H11" s="1">
        <f t="shared" si="1"/>
        <v>0</v>
      </c>
      <c r="I11" s="3">
        <f t="shared" si="3"/>
        <v>1760</v>
      </c>
      <c r="K11" s="1" t="s">
        <v>48</v>
      </c>
      <c r="L11" s="1">
        <v>1049</v>
      </c>
      <c r="M11" s="1">
        <v>60</v>
      </c>
    </row>
    <row r="12" spans="1:13">
      <c r="A12" s="1">
        <f t="shared" si="2"/>
        <v>5</v>
      </c>
      <c r="B12" s="1">
        <f t="shared" si="0"/>
        <v>1004</v>
      </c>
      <c r="C12" s="1" t="s">
        <v>27</v>
      </c>
      <c r="D12" s="1" t="s">
        <v>28</v>
      </c>
      <c r="E12" s="1">
        <v>4</v>
      </c>
      <c r="F12" s="1">
        <v>260</v>
      </c>
      <c r="G12" s="4">
        <v>1</v>
      </c>
      <c r="H12" s="1">
        <f t="shared" si="1"/>
        <v>260</v>
      </c>
      <c r="I12" s="3">
        <f t="shared" si="3"/>
        <v>1500</v>
      </c>
      <c r="K12" s="1" t="s">
        <v>32</v>
      </c>
      <c r="L12" s="1">
        <v>1071</v>
      </c>
      <c r="M12" s="1">
        <v>140</v>
      </c>
    </row>
    <row r="13" spans="1:13">
      <c r="A13" s="1">
        <f t="shared" si="2"/>
        <v>6</v>
      </c>
      <c r="B13" s="1">
        <f t="shared" si="0"/>
        <v>1005</v>
      </c>
      <c r="C13" s="1" t="s">
        <v>31</v>
      </c>
      <c r="D13" s="1" t="s">
        <v>34</v>
      </c>
      <c r="E13" s="1">
        <v>3</v>
      </c>
      <c r="F13" s="1">
        <v>140</v>
      </c>
      <c r="G13" s="4">
        <v>0</v>
      </c>
      <c r="H13" s="1">
        <f t="shared" si="1"/>
        <v>0</v>
      </c>
      <c r="I13" s="3">
        <f t="shared" si="3"/>
        <v>1500</v>
      </c>
      <c r="K13" s="1" t="s">
        <v>33</v>
      </c>
      <c r="L13" s="1">
        <v>1007</v>
      </c>
      <c r="M13" s="1">
        <v>140</v>
      </c>
    </row>
    <row r="14" spans="1:13">
      <c r="A14" s="1">
        <f t="shared" si="2"/>
        <v>7</v>
      </c>
      <c r="B14" s="1">
        <f t="shared" si="0"/>
        <v>1006</v>
      </c>
      <c r="C14" s="1" t="s">
        <v>31</v>
      </c>
      <c r="D14" s="1" t="s">
        <v>36</v>
      </c>
      <c r="E14" s="1">
        <v>3</v>
      </c>
      <c r="F14" s="1">
        <v>140</v>
      </c>
      <c r="G14" s="4">
        <v>0</v>
      </c>
      <c r="H14" s="1">
        <f t="shared" si="1"/>
        <v>0</v>
      </c>
      <c r="I14" s="3">
        <f t="shared" si="3"/>
        <v>1500</v>
      </c>
      <c r="K14" s="1" t="s">
        <v>34</v>
      </c>
      <c r="L14" s="1">
        <v>1005</v>
      </c>
      <c r="M14" s="1">
        <v>140</v>
      </c>
    </row>
    <row r="15" spans="1:13">
      <c r="A15" s="1">
        <f t="shared" si="2"/>
        <v>8</v>
      </c>
      <c r="B15" s="1">
        <f t="shared" si="0"/>
        <v>1007</v>
      </c>
      <c r="C15" s="1" t="s">
        <v>31</v>
      </c>
      <c r="D15" s="1" t="s">
        <v>33</v>
      </c>
      <c r="E15" s="1">
        <v>3</v>
      </c>
      <c r="F15" s="1">
        <v>140</v>
      </c>
      <c r="G15" s="4">
        <v>0</v>
      </c>
      <c r="H15" s="1">
        <f t="shared" si="1"/>
        <v>0</v>
      </c>
      <c r="I15" s="3">
        <f t="shared" si="3"/>
        <v>1500</v>
      </c>
      <c r="K15" s="1" t="s">
        <v>35</v>
      </c>
      <c r="L15" s="1">
        <v>1072</v>
      </c>
      <c r="M15" s="1">
        <v>140</v>
      </c>
    </row>
    <row r="16" spans="1:13">
      <c r="A16" s="1">
        <f t="shared" si="2"/>
        <v>9</v>
      </c>
      <c r="B16" s="1">
        <f t="shared" si="0"/>
        <v>1008</v>
      </c>
      <c r="C16" s="1" t="s">
        <v>31</v>
      </c>
      <c r="D16" s="1" t="s">
        <v>37</v>
      </c>
      <c r="E16" s="1">
        <v>3</v>
      </c>
      <c r="F16" s="1">
        <v>140</v>
      </c>
      <c r="G16" s="4">
        <v>0</v>
      </c>
      <c r="H16" s="1">
        <f t="shared" si="1"/>
        <v>0</v>
      </c>
      <c r="I16" s="3">
        <f t="shared" si="3"/>
        <v>1500</v>
      </c>
      <c r="K16" s="1" t="s">
        <v>36</v>
      </c>
      <c r="L16" s="1">
        <v>1006</v>
      </c>
      <c r="M16" s="1">
        <v>140</v>
      </c>
    </row>
    <row r="17" spans="1:13">
      <c r="A17" s="1">
        <f t="shared" si="2"/>
        <v>10</v>
      </c>
      <c r="B17" s="1">
        <f t="shared" si="0"/>
        <v>1009</v>
      </c>
      <c r="C17" s="1" t="s">
        <v>31</v>
      </c>
      <c r="D17" s="1" t="s">
        <v>38</v>
      </c>
      <c r="E17" s="1">
        <v>4</v>
      </c>
      <c r="F17" s="1">
        <v>140</v>
      </c>
      <c r="G17" s="4">
        <v>2</v>
      </c>
      <c r="H17" s="1">
        <f t="shared" si="1"/>
        <v>280</v>
      </c>
      <c r="I17" s="3">
        <f t="shared" si="3"/>
        <v>1220</v>
      </c>
      <c r="K17" s="1" t="s">
        <v>37</v>
      </c>
      <c r="L17" s="1">
        <v>1008</v>
      </c>
      <c r="M17" s="1">
        <v>140</v>
      </c>
    </row>
    <row r="18" spans="1:13">
      <c r="A18" s="1">
        <f t="shared" si="2"/>
        <v>11</v>
      </c>
      <c r="B18" s="1">
        <f t="shared" si="0"/>
        <v>1010</v>
      </c>
      <c r="C18" s="1" t="s">
        <v>31</v>
      </c>
      <c r="D18" s="1" t="s">
        <v>39</v>
      </c>
      <c r="E18" s="1">
        <v>4</v>
      </c>
      <c r="F18" s="1">
        <v>140</v>
      </c>
      <c r="G18" s="4">
        <v>3</v>
      </c>
      <c r="H18" s="1">
        <f t="shared" si="1"/>
        <v>420</v>
      </c>
      <c r="I18" s="3">
        <f t="shared" si="3"/>
        <v>800</v>
      </c>
      <c r="K18" s="1" t="s">
        <v>49</v>
      </c>
      <c r="L18" s="1">
        <v>1054</v>
      </c>
      <c r="M18" s="1">
        <v>60</v>
      </c>
    </row>
    <row r="19" spans="1:13">
      <c r="A19" s="1">
        <f t="shared" si="2"/>
        <v>12</v>
      </c>
      <c r="B19" s="1">
        <f t="shared" si="0"/>
        <v>1011</v>
      </c>
      <c r="C19" s="1" t="s">
        <v>27</v>
      </c>
      <c r="D19" s="1" t="s">
        <v>29</v>
      </c>
      <c r="E19" s="1">
        <v>4</v>
      </c>
      <c r="F19" s="1">
        <v>280</v>
      </c>
      <c r="G19" s="4">
        <v>1</v>
      </c>
      <c r="H19" s="1">
        <f t="shared" si="1"/>
        <v>280</v>
      </c>
      <c r="I19" s="3">
        <f t="shared" si="3"/>
        <v>520</v>
      </c>
      <c r="K19" s="1" t="s">
        <v>51</v>
      </c>
      <c r="L19" s="1">
        <v>1076</v>
      </c>
      <c r="M19" s="1">
        <v>60</v>
      </c>
    </row>
    <row r="20" spans="1:13">
      <c r="A20" s="1">
        <f t="shared" si="2"/>
        <v>13</v>
      </c>
      <c r="B20" s="1">
        <f t="shared" si="0"/>
        <v>1012</v>
      </c>
      <c r="C20" s="1" t="s">
        <v>27</v>
      </c>
      <c r="D20" s="1" t="s">
        <v>30</v>
      </c>
      <c r="E20" s="1">
        <v>4</v>
      </c>
      <c r="F20" s="1">
        <v>280</v>
      </c>
      <c r="G20" s="4">
        <v>0</v>
      </c>
      <c r="H20" s="1">
        <f t="shared" si="1"/>
        <v>0</v>
      </c>
      <c r="I20" s="3">
        <f t="shared" si="3"/>
        <v>520</v>
      </c>
      <c r="K20" s="1" t="s">
        <v>9</v>
      </c>
      <c r="L20" s="1">
        <v>1129</v>
      </c>
      <c r="M20" s="1">
        <v>300</v>
      </c>
    </row>
    <row r="21" spans="1:13">
      <c r="A21" s="1">
        <f t="shared" si="2"/>
        <v>14</v>
      </c>
      <c r="B21" s="1">
        <f t="shared" si="0"/>
        <v>1013</v>
      </c>
      <c r="C21" s="1" t="s">
        <v>19</v>
      </c>
      <c r="D21" s="1" t="s">
        <v>24</v>
      </c>
      <c r="E21" s="1">
        <v>42</v>
      </c>
      <c r="F21" s="1">
        <v>200</v>
      </c>
      <c r="G21" s="4">
        <v>0</v>
      </c>
      <c r="H21" s="1">
        <f t="shared" si="1"/>
        <v>0</v>
      </c>
      <c r="I21" s="3">
        <f t="shared" si="3"/>
        <v>520</v>
      </c>
      <c r="K21" s="1" t="s">
        <v>8</v>
      </c>
      <c r="L21" s="1">
        <v>1001</v>
      </c>
      <c r="M21" s="1">
        <v>300</v>
      </c>
    </row>
    <row r="22" spans="1:13">
      <c r="A22" s="1">
        <f t="shared" si="2"/>
        <v>15</v>
      </c>
      <c r="B22" s="1">
        <f t="shared" si="0"/>
        <v>1014</v>
      </c>
      <c r="C22" s="1" t="s">
        <v>19</v>
      </c>
      <c r="D22" s="1" t="s">
        <v>22</v>
      </c>
      <c r="E22" s="1">
        <v>42</v>
      </c>
      <c r="F22" s="1">
        <v>200</v>
      </c>
      <c r="G22" s="4">
        <v>0</v>
      </c>
      <c r="H22" s="1">
        <f t="shared" si="1"/>
        <v>0</v>
      </c>
      <c r="I22" s="3">
        <f t="shared" si="3"/>
        <v>520</v>
      </c>
      <c r="K22" s="1" t="s">
        <v>52</v>
      </c>
      <c r="L22" s="1">
        <v>1055</v>
      </c>
      <c r="M22" s="1">
        <v>160</v>
      </c>
    </row>
    <row r="23" spans="1:13">
      <c r="A23" s="1">
        <f t="shared" si="2"/>
        <v>16</v>
      </c>
      <c r="B23" s="1">
        <f t="shared" si="0"/>
        <v>1015</v>
      </c>
      <c r="C23" s="1" t="s">
        <v>19</v>
      </c>
      <c r="D23" s="1" t="s">
        <v>25</v>
      </c>
      <c r="E23" s="1">
        <v>42</v>
      </c>
      <c r="F23" s="1">
        <v>200</v>
      </c>
      <c r="G23" s="4">
        <v>0</v>
      </c>
      <c r="H23" s="1">
        <f t="shared" si="1"/>
        <v>0</v>
      </c>
      <c r="I23" s="3">
        <f t="shared" si="3"/>
        <v>520</v>
      </c>
      <c r="K23" s="1" t="s">
        <v>53</v>
      </c>
      <c r="L23" s="1">
        <v>1056</v>
      </c>
      <c r="M23" s="1">
        <v>160</v>
      </c>
    </row>
    <row r="24" spans="1:13">
      <c r="A24" s="1">
        <f t="shared" si="2"/>
        <v>17</v>
      </c>
      <c r="B24" s="1">
        <f t="shared" si="0"/>
        <v>1016</v>
      </c>
      <c r="C24" s="1" t="s">
        <v>19</v>
      </c>
      <c r="D24" s="1" t="s">
        <v>26</v>
      </c>
      <c r="E24" s="1">
        <v>42</v>
      </c>
      <c r="F24" s="1">
        <v>200</v>
      </c>
      <c r="G24" s="4">
        <v>0</v>
      </c>
      <c r="H24" s="1">
        <f t="shared" si="1"/>
        <v>0</v>
      </c>
      <c r="I24" s="3">
        <f t="shared" si="3"/>
        <v>520</v>
      </c>
      <c r="K24" s="1" t="s">
        <v>45</v>
      </c>
      <c r="L24" s="1">
        <v>1067</v>
      </c>
      <c r="M24" s="1">
        <v>60</v>
      </c>
    </row>
    <row r="25" spans="1:13">
      <c r="A25" s="1">
        <f t="shared" si="2"/>
        <v>18</v>
      </c>
      <c r="B25" s="1">
        <f t="shared" si="0"/>
        <v>1017</v>
      </c>
      <c r="C25" s="1" t="s">
        <v>19</v>
      </c>
      <c r="D25" s="1" t="s">
        <v>20</v>
      </c>
      <c r="E25" s="1" t="s">
        <v>21</v>
      </c>
      <c r="F25" s="1">
        <v>200</v>
      </c>
      <c r="G25" s="4">
        <v>2</v>
      </c>
      <c r="H25" s="1">
        <f t="shared" si="1"/>
        <v>400</v>
      </c>
      <c r="I25" s="3">
        <f t="shared" si="3"/>
        <v>120</v>
      </c>
      <c r="K25" s="1" t="s">
        <v>54</v>
      </c>
      <c r="L25" s="1">
        <v>1060</v>
      </c>
      <c r="M25" s="1">
        <v>140</v>
      </c>
    </row>
    <row r="26" spans="1:13">
      <c r="A26" s="1">
        <f t="shared" si="2"/>
        <v>19</v>
      </c>
      <c r="B26" s="1">
        <f t="shared" si="0"/>
        <v>1018</v>
      </c>
      <c r="C26" s="1" t="s">
        <v>40</v>
      </c>
      <c r="D26" s="1" t="s">
        <v>43</v>
      </c>
      <c r="E26" s="1">
        <v>58</v>
      </c>
      <c r="F26" s="1">
        <v>220</v>
      </c>
      <c r="G26" s="4">
        <v>0</v>
      </c>
      <c r="H26" s="1">
        <f t="shared" si="1"/>
        <v>0</v>
      </c>
      <c r="I26" s="3">
        <f t="shared" si="3"/>
        <v>120</v>
      </c>
      <c r="K26" s="1" t="s">
        <v>28</v>
      </c>
      <c r="L26" s="1">
        <v>1004</v>
      </c>
      <c r="M26" s="1">
        <v>260</v>
      </c>
    </row>
    <row r="27" spans="1:13">
      <c r="A27" s="1">
        <f t="shared" si="2"/>
        <v>20</v>
      </c>
      <c r="B27" s="1">
        <f t="shared" si="0"/>
        <v>1048</v>
      </c>
      <c r="C27" s="1" t="s">
        <v>40</v>
      </c>
      <c r="D27" s="1" t="s">
        <v>44</v>
      </c>
      <c r="E27" s="1">
        <v>58</v>
      </c>
      <c r="F27" s="1">
        <v>220</v>
      </c>
      <c r="G27" s="4">
        <v>0</v>
      </c>
      <c r="H27" s="1">
        <f t="shared" si="1"/>
        <v>0</v>
      </c>
      <c r="I27" s="3">
        <f t="shared" si="3"/>
        <v>120</v>
      </c>
      <c r="K27" s="1" t="s">
        <v>29</v>
      </c>
      <c r="L27" s="1">
        <v>1011</v>
      </c>
      <c r="M27" s="1">
        <v>280</v>
      </c>
    </row>
    <row r="28" spans="1:13">
      <c r="A28" s="1">
        <f t="shared" si="2"/>
        <v>21</v>
      </c>
      <c r="B28" s="1">
        <f t="shared" si="0"/>
        <v>1049</v>
      </c>
      <c r="C28" s="1" t="s">
        <v>47</v>
      </c>
      <c r="D28" s="1" t="s">
        <v>48</v>
      </c>
      <c r="E28" s="1">
        <v>1</v>
      </c>
      <c r="F28" s="1">
        <v>60</v>
      </c>
      <c r="G28" s="4">
        <v>2</v>
      </c>
      <c r="H28" s="1">
        <f t="shared" si="1"/>
        <v>120</v>
      </c>
      <c r="I28" s="3">
        <f t="shared" si="3"/>
        <v>0</v>
      </c>
      <c r="K28" s="1" t="s">
        <v>20</v>
      </c>
      <c r="L28" s="1">
        <v>1017</v>
      </c>
      <c r="M28" s="1">
        <v>200</v>
      </c>
    </row>
    <row r="29" spans="1:13">
      <c r="A29" s="1">
        <f t="shared" si="2"/>
        <v>22</v>
      </c>
      <c r="B29" s="1">
        <f t="shared" si="0"/>
        <v>1054</v>
      </c>
      <c r="C29" s="1" t="s">
        <v>47</v>
      </c>
      <c r="D29" s="1" t="s">
        <v>49</v>
      </c>
      <c r="E29" s="1" t="s">
        <v>50</v>
      </c>
      <c r="F29" s="1">
        <v>60</v>
      </c>
      <c r="G29" s="4">
        <v>0</v>
      </c>
      <c r="H29" s="1">
        <f t="shared" si="1"/>
        <v>0</v>
      </c>
      <c r="I29" s="3">
        <f t="shared" si="3"/>
        <v>0</v>
      </c>
      <c r="K29" s="1" t="s">
        <v>22</v>
      </c>
      <c r="L29" s="1">
        <v>1014</v>
      </c>
      <c r="M29" s="1">
        <v>200</v>
      </c>
    </row>
    <row r="30" spans="1:13">
      <c r="A30" s="1">
        <f t="shared" si="2"/>
        <v>23</v>
      </c>
      <c r="B30" s="1">
        <f t="shared" si="0"/>
        <v>1055</v>
      </c>
      <c r="C30" s="1" t="s">
        <v>47</v>
      </c>
      <c r="D30" s="1" t="s">
        <v>52</v>
      </c>
      <c r="E30" s="1" t="s">
        <v>50</v>
      </c>
      <c r="F30" s="1">
        <v>160</v>
      </c>
      <c r="G30" s="4">
        <v>0</v>
      </c>
      <c r="H30" s="1">
        <f t="shared" si="1"/>
        <v>0</v>
      </c>
      <c r="I30" s="3">
        <f t="shared" si="3"/>
        <v>0</v>
      </c>
      <c r="K30" s="1" t="s">
        <v>24</v>
      </c>
      <c r="L30" s="1">
        <v>1013</v>
      </c>
      <c r="M30" s="1">
        <v>200</v>
      </c>
    </row>
    <row r="31" spans="1:13">
      <c r="A31" s="1">
        <f t="shared" si="2"/>
        <v>24</v>
      </c>
      <c r="B31" s="1">
        <f t="shared" si="0"/>
        <v>1056</v>
      </c>
      <c r="C31" s="1" t="s">
        <v>47</v>
      </c>
      <c r="D31" s="1" t="s">
        <v>53</v>
      </c>
      <c r="E31" s="1" t="s">
        <v>50</v>
      </c>
      <c r="F31" s="1">
        <v>160</v>
      </c>
      <c r="G31" s="4">
        <v>0</v>
      </c>
      <c r="H31" s="1">
        <f t="shared" si="1"/>
        <v>0</v>
      </c>
      <c r="I31" s="3">
        <f t="shared" si="3"/>
        <v>0</v>
      </c>
      <c r="K31" s="1" t="s">
        <v>25</v>
      </c>
      <c r="L31" s="1">
        <v>1015</v>
      </c>
      <c r="M31" s="1">
        <v>200</v>
      </c>
    </row>
    <row r="32" spans="1:13">
      <c r="A32" s="1">
        <f t="shared" si="2"/>
        <v>25</v>
      </c>
      <c r="B32" s="1">
        <f t="shared" si="0"/>
        <v>1060</v>
      </c>
      <c r="C32" s="1" t="s">
        <v>47</v>
      </c>
      <c r="D32" s="1" t="s">
        <v>54</v>
      </c>
      <c r="E32" s="1">
        <v>10</v>
      </c>
      <c r="F32" s="1">
        <v>140</v>
      </c>
      <c r="G32" s="4">
        <v>0</v>
      </c>
      <c r="H32" s="1">
        <f t="shared" si="1"/>
        <v>0</v>
      </c>
      <c r="I32" s="3">
        <f t="shared" si="3"/>
        <v>0</v>
      </c>
      <c r="K32" s="1" t="s">
        <v>26</v>
      </c>
      <c r="L32" s="1">
        <v>1016</v>
      </c>
      <c r="M32" s="1">
        <v>200</v>
      </c>
    </row>
    <row r="33" spans="1:13">
      <c r="A33" s="1">
        <f t="shared" si="2"/>
        <v>26</v>
      </c>
      <c r="B33" s="1">
        <f t="shared" si="0"/>
        <v>1067</v>
      </c>
      <c r="C33" s="1" t="s">
        <v>40</v>
      </c>
      <c r="D33" s="1" t="s">
        <v>45</v>
      </c>
      <c r="E33" s="1" t="s">
        <v>46</v>
      </c>
      <c r="F33" s="1">
        <v>60</v>
      </c>
      <c r="G33" s="4">
        <v>0</v>
      </c>
      <c r="H33" s="1">
        <f t="shared" si="1"/>
        <v>0</v>
      </c>
      <c r="I33" s="3">
        <f t="shared" si="3"/>
        <v>0</v>
      </c>
      <c r="K33" s="1" t="s">
        <v>6</v>
      </c>
      <c r="L33" s="1">
        <v>1000</v>
      </c>
      <c r="M33" s="1">
        <v>740</v>
      </c>
    </row>
    <row r="34" spans="1:13">
      <c r="A34" s="1">
        <f t="shared" si="2"/>
        <v>27</v>
      </c>
      <c r="B34" s="1">
        <f t="shared" si="0"/>
        <v>1068</v>
      </c>
      <c r="C34" s="1" t="s">
        <v>10</v>
      </c>
      <c r="D34" s="1" t="s">
        <v>15</v>
      </c>
      <c r="E34" s="1" t="s">
        <v>12</v>
      </c>
      <c r="F34" s="1">
        <v>450</v>
      </c>
      <c r="G34" s="4">
        <v>0</v>
      </c>
      <c r="H34" s="1">
        <f t="shared" si="1"/>
        <v>0</v>
      </c>
      <c r="I34" s="3">
        <f t="shared" si="3"/>
        <v>0</v>
      </c>
      <c r="K34" s="1" t="s">
        <v>38</v>
      </c>
      <c r="L34" s="1">
        <v>1009</v>
      </c>
      <c r="M34" s="1">
        <v>140</v>
      </c>
    </row>
    <row r="35" spans="1:13">
      <c r="A35" s="1">
        <f t="shared" si="2"/>
        <v>28</v>
      </c>
      <c r="B35" s="1">
        <f t="shared" si="0"/>
        <v>1069</v>
      </c>
      <c r="C35" s="1" t="s">
        <v>10</v>
      </c>
      <c r="D35" s="1" t="s">
        <v>14</v>
      </c>
      <c r="E35" s="1" t="s">
        <v>12</v>
      </c>
      <c r="F35" s="1">
        <v>450</v>
      </c>
      <c r="G35" s="4">
        <v>0</v>
      </c>
      <c r="H35" s="1">
        <f t="shared" si="1"/>
        <v>0</v>
      </c>
      <c r="I35" s="3">
        <f t="shared" si="3"/>
        <v>0</v>
      </c>
      <c r="K35" s="1" t="s">
        <v>39</v>
      </c>
      <c r="L35" s="1">
        <v>1010</v>
      </c>
      <c r="M35" s="1">
        <v>140</v>
      </c>
    </row>
    <row r="36" spans="1:13">
      <c r="A36" s="1">
        <f t="shared" si="2"/>
        <v>29</v>
      </c>
      <c r="B36" s="1">
        <f t="shared" si="0"/>
        <v>1071</v>
      </c>
      <c r="C36" s="1" t="s">
        <v>31</v>
      </c>
      <c r="D36" s="1" t="s">
        <v>32</v>
      </c>
      <c r="E36" s="1">
        <v>3</v>
      </c>
      <c r="F36" s="1">
        <v>140</v>
      </c>
      <c r="G36" s="4">
        <v>0</v>
      </c>
      <c r="H36" s="1">
        <f t="shared" si="1"/>
        <v>0</v>
      </c>
      <c r="I36" s="3">
        <f t="shared" si="3"/>
        <v>0</v>
      </c>
      <c r="K36" s="1" t="s">
        <v>30</v>
      </c>
      <c r="L36" s="1">
        <v>1012</v>
      </c>
      <c r="M36" s="1">
        <v>280</v>
      </c>
    </row>
    <row r="37" spans="1:13">
      <c r="A37" s="1">
        <f t="shared" si="2"/>
        <v>30</v>
      </c>
      <c r="B37" s="1">
        <f t="shared" si="0"/>
        <v>1072</v>
      </c>
      <c r="C37" s="1" t="s">
        <v>31</v>
      </c>
      <c r="D37" s="1" t="s">
        <v>35</v>
      </c>
      <c r="E37" s="1">
        <v>3</v>
      </c>
      <c r="F37" s="1">
        <v>140</v>
      </c>
      <c r="G37" s="4">
        <v>0</v>
      </c>
      <c r="H37" s="1">
        <f t="shared" si="1"/>
        <v>0</v>
      </c>
      <c r="I37" s="3">
        <f t="shared" si="3"/>
        <v>0</v>
      </c>
      <c r="K37" s="1" t="s">
        <v>11</v>
      </c>
      <c r="L37" s="1">
        <v>1003</v>
      </c>
      <c r="M37" s="1">
        <v>450</v>
      </c>
    </row>
    <row r="38" spans="1:13">
      <c r="A38" s="1">
        <f t="shared" si="2"/>
        <v>31</v>
      </c>
      <c r="B38" s="1">
        <f t="shared" si="0"/>
        <v>1076</v>
      </c>
      <c r="C38" s="1" t="s">
        <v>47</v>
      </c>
      <c r="D38" s="1" t="s">
        <v>51</v>
      </c>
      <c r="E38" s="1" t="s">
        <v>50</v>
      </c>
      <c r="F38" s="1">
        <v>60</v>
      </c>
      <c r="G38" s="4">
        <v>0</v>
      </c>
      <c r="H38" s="1">
        <f t="shared" si="1"/>
        <v>0</v>
      </c>
      <c r="I38" s="3">
        <f t="shared" si="3"/>
        <v>0</v>
      </c>
      <c r="K38" s="1" t="s">
        <v>13</v>
      </c>
      <c r="L38" s="1">
        <v>1002</v>
      </c>
      <c r="M38" s="1">
        <v>450</v>
      </c>
    </row>
    <row r="39" spans="1:13">
      <c r="A39" s="1">
        <f t="shared" si="2"/>
        <v>32</v>
      </c>
      <c r="B39" s="1">
        <f t="shared" si="0"/>
        <v>1127</v>
      </c>
      <c r="C39" s="1" t="s">
        <v>40</v>
      </c>
      <c r="D39" s="1" t="s">
        <v>41</v>
      </c>
      <c r="E39" s="1" t="s">
        <v>42</v>
      </c>
      <c r="F39" s="1">
        <v>60</v>
      </c>
      <c r="G39" s="4">
        <v>0</v>
      </c>
      <c r="H39" s="1">
        <f t="shared" si="1"/>
        <v>0</v>
      </c>
      <c r="I39" s="3">
        <f t="shared" si="3"/>
        <v>0</v>
      </c>
      <c r="K39" s="1" t="s">
        <v>14</v>
      </c>
      <c r="L39" s="1">
        <v>1069</v>
      </c>
      <c r="M39" s="1">
        <v>450</v>
      </c>
    </row>
    <row r="40" spans="1:13">
      <c r="A40" s="1">
        <f t="shared" si="2"/>
        <v>33</v>
      </c>
      <c r="B40" s="1">
        <f t="shared" si="0"/>
        <v>1129</v>
      </c>
      <c r="C40" s="1" t="s">
        <v>5</v>
      </c>
      <c r="D40" s="1" t="s">
        <v>9</v>
      </c>
      <c r="E40" s="1">
        <v>3</v>
      </c>
      <c r="F40" s="1">
        <v>300</v>
      </c>
      <c r="G40" s="4">
        <v>0</v>
      </c>
      <c r="H40" s="1">
        <f t="shared" si="1"/>
        <v>0</v>
      </c>
      <c r="I40" s="3">
        <f t="shared" si="3"/>
        <v>0</v>
      </c>
      <c r="K40" s="1" t="s">
        <v>15</v>
      </c>
      <c r="L40" s="1">
        <v>1068</v>
      </c>
      <c r="M40" s="1">
        <v>450</v>
      </c>
    </row>
    <row r="41" spans="1:13">
      <c r="A41" s="1" t="str">
        <f t="shared" si="2"/>
        <v/>
      </c>
      <c r="G41" s="4"/>
      <c r="H41" s="1" t="str">
        <f>IF($G41="","",$F41*$G41)</f>
        <v/>
      </c>
      <c r="I41" s="3" t="str">
        <f t="shared" si="3"/>
        <v/>
      </c>
    </row>
    <row r="42" spans="1:13" s="4" customFormat="1">
      <c r="A42" s="1" t="str">
        <f t="shared" si="2"/>
        <v/>
      </c>
      <c r="H42" s="4" t="str">
        <f>IF($G42="","",$F42*$G42)</f>
        <v/>
      </c>
      <c r="I42" s="3" t="str">
        <f t="shared" si="3"/>
        <v/>
      </c>
    </row>
  </sheetData>
  <autoFilter ref="A7:I42"/>
  <mergeCells count="2">
    <mergeCell ref="A1:C3"/>
    <mergeCell ref="A4:C4"/>
  </mergeCells>
  <conditionalFormatting sqref="A8:I42 K8:M42">
    <cfRule type="expression" dxfId="47" priority="3">
      <formula>MOD(ROW(),2)</formula>
    </cfRule>
  </conditionalFormatting>
  <dataValidations count="1">
    <dataValidation type="list" allowBlank="1" showInputMessage="1" showErrorMessage="1" sqref="G8:G42">
      <formula1>QTE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AJ44"/>
  <sheetViews>
    <sheetView topLeftCell="A10" workbookViewId="0">
      <selection activeCell="C31" sqref="C31"/>
    </sheetView>
  </sheetViews>
  <sheetFormatPr baseColWidth="10" defaultColWidth="11.3984375" defaultRowHeight="14.5"/>
  <cols>
    <col min="1" max="1" width="24.69921875" style="19" bestFit="1" customWidth="1"/>
    <col min="2" max="3" width="10.3984375" style="19" bestFit="1" customWidth="1"/>
    <col min="4" max="4" width="18" style="19" bestFit="1" customWidth="1"/>
    <col min="5" max="5" width="18.59765625" style="19" bestFit="1" customWidth="1"/>
    <col min="6" max="6" width="24.8984375" style="19" bestFit="1" customWidth="1"/>
    <col min="7" max="7" width="26.09765625" style="19" bestFit="1" customWidth="1"/>
    <col min="8" max="8" width="31.69921875" style="19" bestFit="1" customWidth="1"/>
    <col min="9" max="9" width="33.59765625" style="19" bestFit="1" customWidth="1"/>
    <col min="10" max="10" width="31" style="19" bestFit="1" customWidth="1"/>
    <col min="11" max="11" width="32.8984375" style="19" bestFit="1" customWidth="1"/>
    <col min="12" max="12" width="33.3984375" style="19" bestFit="1" customWidth="1"/>
    <col min="13" max="13" width="35.296875" style="19" bestFit="1" customWidth="1"/>
    <col min="14" max="14" width="21" style="19" bestFit="1" customWidth="1"/>
    <col min="15" max="15" width="24" style="19" bestFit="1" customWidth="1"/>
    <col min="16" max="16" width="30.3984375" style="19" bestFit="1" customWidth="1"/>
    <col min="17" max="17" width="32.8984375" style="19" bestFit="1" customWidth="1"/>
    <col min="18" max="18" width="11.69921875" style="19" bestFit="1" customWidth="1"/>
    <col min="19" max="19" width="20.8984375" style="19" bestFit="1" customWidth="1"/>
    <col min="20" max="20" width="17.8984375" style="19" bestFit="1" customWidth="1"/>
    <col min="21" max="21" width="22.3984375" style="19" bestFit="1" customWidth="1"/>
    <col min="22" max="22" width="26.09765625" style="19" bestFit="1" customWidth="1"/>
    <col min="23" max="23" width="20.3984375" style="19" bestFit="1" customWidth="1"/>
    <col min="24" max="24" width="26.59765625" style="19" bestFit="1" customWidth="1"/>
    <col min="25" max="25" width="29.8984375" style="19" bestFit="1" customWidth="1"/>
    <col min="26" max="26" width="31.296875" style="19" bestFit="1" customWidth="1"/>
    <col min="27" max="27" width="26.69921875" style="19" bestFit="1" customWidth="1"/>
    <col min="28" max="28" width="28" style="19" bestFit="1" customWidth="1"/>
    <col min="29" max="29" width="16.3984375" style="19" bestFit="1" customWidth="1"/>
    <col min="30" max="30" width="20" style="19" bestFit="1" customWidth="1"/>
    <col min="31" max="31" width="20.69921875" style="19" bestFit="1" customWidth="1"/>
    <col min="32" max="32" width="21" style="19" bestFit="1" customWidth="1"/>
    <col min="33" max="33" width="26.09765625" style="19" bestFit="1" customWidth="1"/>
    <col min="34" max="34" width="27.3984375" style="19" bestFit="1" customWidth="1"/>
    <col min="35" max="35" width="25.296875" style="19" bestFit="1" customWidth="1"/>
    <col min="36" max="36" width="26.69921875" style="19" bestFit="1" customWidth="1"/>
    <col min="37" max="16384" width="11.3984375" style="19"/>
  </cols>
  <sheetData>
    <row r="2" spans="1:36">
      <c r="A2" s="19">
        <v>1</v>
      </c>
      <c r="B2" s="19">
        <v>2</v>
      </c>
      <c r="C2" s="19">
        <v>3</v>
      </c>
      <c r="D2" s="19">
        <v>4</v>
      </c>
      <c r="E2" s="19">
        <v>5</v>
      </c>
      <c r="F2" s="19">
        <v>6</v>
      </c>
      <c r="G2" s="19">
        <v>7</v>
      </c>
      <c r="H2" s="19">
        <v>8</v>
      </c>
      <c r="I2" s="19">
        <v>9</v>
      </c>
      <c r="J2" s="19">
        <v>10</v>
      </c>
      <c r="K2" s="19">
        <v>11</v>
      </c>
      <c r="L2" s="19">
        <v>12</v>
      </c>
      <c r="M2" s="19">
        <v>13</v>
      </c>
      <c r="N2" s="19">
        <v>14</v>
      </c>
      <c r="O2" s="19">
        <v>15</v>
      </c>
      <c r="P2" s="19">
        <v>16</v>
      </c>
      <c r="Q2" s="19">
        <v>17</v>
      </c>
      <c r="R2" s="19">
        <v>18</v>
      </c>
      <c r="S2" s="19">
        <v>19</v>
      </c>
      <c r="T2" s="19">
        <v>20</v>
      </c>
      <c r="U2" s="19">
        <v>21</v>
      </c>
      <c r="V2" s="19">
        <v>22</v>
      </c>
      <c r="W2" s="19">
        <v>23</v>
      </c>
      <c r="X2" s="19">
        <v>24</v>
      </c>
      <c r="Y2" s="19">
        <v>25</v>
      </c>
      <c r="Z2" s="19">
        <v>26</v>
      </c>
      <c r="AA2" s="19">
        <v>27</v>
      </c>
      <c r="AB2" s="19">
        <v>28</v>
      </c>
      <c r="AC2" s="19">
        <v>29</v>
      </c>
      <c r="AD2" s="19">
        <v>30</v>
      </c>
      <c r="AE2" s="19">
        <v>31</v>
      </c>
      <c r="AF2" s="19">
        <v>32</v>
      </c>
      <c r="AG2" s="19">
        <v>33</v>
      </c>
      <c r="AH2" s="19">
        <v>34</v>
      </c>
      <c r="AI2" s="19">
        <v>35</v>
      </c>
      <c r="AJ2" s="19">
        <v>36</v>
      </c>
    </row>
    <row r="3" spans="1:36" ht="10" customHeight="1"/>
    <row r="4" spans="1:36" s="23" customFormat="1">
      <c r="A4" s="24" t="s">
        <v>66</v>
      </c>
      <c r="B4" s="24" t="s">
        <v>55</v>
      </c>
      <c r="C4" s="24" t="s">
        <v>102</v>
      </c>
      <c r="D4" s="22" t="s">
        <v>41</v>
      </c>
      <c r="E4" s="22" t="s">
        <v>43</v>
      </c>
      <c r="F4" s="22" t="s">
        <v>44</v>
      </c>
      <c r="G4" s="22" t="s">
        <v>48</v>
      </c>
      <c r="H4" s="22" t="s">
        <v>32</v>
      </c>
      <c r="I4" s="22" t="s">
        <v>33</v>
      </c>
      <c r="J4" s="22" t="s">
        <v>34</v>
      </c>
      <c r="K4" s="22" t="s">
        <v>35</v>
      </c>
      <c r="L4" s="22" t="s">
        <v>36</v>
      </c>
      <c r="M4" s="22" t="s">
        <v>37</v>
      </c>
      <c r="N4" s="22" t="s">
        <v>49</v>
      </c>
      <c r="O4" s="22" t="s">
        <v>51</v>
      </c>
      <c r="P4" s="22" t="s">
        <v>9</v>
      </c>
      <c r="Q4" s="22" t="s">
        <v>8</v>
      </c>
      <c r="R4" s="21" t="s">
        <v>52</v>
      </c>
      <c r="S4" s="22" t="s">
        <v>53</v>
      </c>
      <c r="T4" s="22" t="s">
        <v>45</v>
      </c>
      <c r="U4" s="22" t="s">
        <v>54</v>
      </c>
      <c r="V4" s="22" t="s">
        <v>28</v>
      </c>
      <c r="W4" s="22" t="s">
        <v>29</v>
      </c>
      <c r="X4" s="22" t="s">
        <v>20</v>
      </c>
      <c r="Y4" s="22" t="s">
        <v>22</v>
      </c>
      <c r="Z4" s="22" t="s">
        <v>24</v>
      </c>
      <c r="AA4" s="22" t="s">
        <v>25</v>
      </c>
      <c r="AB4" s="22" t="s">
        <v>26</v>
      </c>
      <c r="AC4" s="22" t="s">
        <v>6</v>
      </c>
      <c r="AD4" s="22" t="s">
        <v>38</v>
      </c>
      <c r="AE4" s="22" t="s">
        <v>39</v>
      </c>
      <c r="AF4" s="22" t="s">
        <v>30</v>
      </c>
      <c r="AG4" s="22" t="s">
        <v>11</v>
      </c>
      <c r="AH4" s="22" t="s">
        <v>13</v>
      </c>
      <c r="AI4" s="22" t="s">
        <v>14</v>
      </c>
      <c r="AJ4" s="22" t="s">
        <v>15</v>
      </c>
    </row>
    <row r="5" spans="1:36">
      <c r="A5" s="19" t="s">
        <v>106</v>
      </c>
      <c r="X5" s="21"/>
    </row>
    <row r="6" spans="1:36">
      <c r="A6" s="20" t="s">
        <v>107</v>
      </c>
      <c r="B6" s="20"/>
      <c r="C6" s="20"/>
      <c r="X6" s="21"/>
    </row>
    <row r="7" spans="1:36">
      <c r="A7" s="20" t="s">
        <v>108</v>
      </c>
      <c r="B7" s="20"/>
      <c r="C7" s="20"/>
      <c r="X7" s="21"/>
    </row>
    <row r="8" spans="1:36">
      <c r="A8" s="19" t="s">
        <v>109</v>
      </c>
      <c r="X8" s="21"/>
    </row>
    <row r="9" spans="1:36">
      <c r="A9" s="20" t="s">
        <v>110</v>
      </c>
      <c r="B9" s="20"/>
      <c r="C9" s="20"/>
      <c r="M9" s="21"/>
      <c r="X9" s="21"/>
    </row>
    <row r="10" spans="1:36">
      <c r="A10" s="19" t="s">
        <v>111</v>
      </c>
      <c r="M10" s="21"/>
      <c r="X10" s="21"/>
    </row>
    <row r="11" spans="1:36">
      <c r="A11" s="20" t="s">
        <v>112</v>
      </c>
      <c r="B11" s="20"/>
      <c r="C11" s="20"/>
      <c r="M11" s="21"/>
      <c r="X11" s="21"/>
    </row>
    <row r="12" spans="1:36">
      <c r="A12" s="20" t="s">
        <v>113</v>
      </c>
      <c r="B12" s="20"/>
      <c r="C12" s="20"/>
      <c r="M12" s="21"/>
      <c r="X12" s="21"/>
    </row>
    <row r="13" spans="1:36">
      <c r="A13" s="20" t="s">
        <v>114</v>
      </c>
      <c r="B13" s="20"/>
      <c r="C13" s="20"/>
      <c r="M13" s="21"/>
      <c r="X13" s="21"/>
    </row>
    <row r="14" spans="1:36">
      <c r="A14" s="19" t="s">
        <v>115</v>
      </c>
      <c r="H14" s="21"/>
      <c r="X14" s="21"/>
    </row>
    <row r="15" spans="1:36">
      <c r="A15" s="20" t="s">
        <v>116</v>
      </c>
      <c r="B15" s="20"/>
      <c r="C15" s="20"/>
      <c r="H15" s="21"/>
      <c r="X15" s="21"/>
    </row>
    <row r="16" spans="1:36">
      <c r="A16" s="20" t="s">
        <v>117</v>
      </c>
      <c r="B16" s="20"/>
      <c r="C16" s="20"/>
      <c r="H16" s="21"/>
      <c r="X16" s="21"/>
    </row>
    <row r="17" spans="1:36">
      <c r="A17" s="19" t="s">
        <v>118</v>
      </c>
      <c r="H17" s="21"/>
      <c r="I17" s="21"/>
      <c r="X17" s="21"/>
    </row>
    <row r="18" spans="1:36">
      <c r="A18" s="19" t="s">
        <v>119</v>
      </c>
      <c r="H18" s="21"/>
      <c r="I18" s="21"/>
      <c r="X18" s="21"/>
    </row>
    <row r="19" spans="1:36">
      <c r="A19" s="19" t="s">
        <v>120</v>
      </c>
      <c r="H19" s="21"/>
      <c r="I19" s="21"/>
      <c r="X19" s="21"/>
    </row>
    <row r="20" spans="1:36">
      <c r="A20" s="19" t="s">
        <v>121</v>
      </c>
      <c r="H20" s="21"/>
      <c r="I20" s="21"/>
    </row>
    <row r="21" spans="1:36">
      <c r="A21" s="20" t="s">
        <v>122</v>
      </c>
      <c r="B21" s="20"/>
      <c r="C21" s="20"/>
      <c r="H21" s="21"/>
      <c r="I21" s="21"/>
    </row>
    <row r="22" spans="1:36">
      <c r="A22" s="20" t="s">
        <v>123</v>
      </c>
      <c r="B22" s="20"/>
      <c r="C22" s="20"/>
      <c r="H22" s="21"/>
      <c r="I22" s="21"/>
    </row>
    <row r="23" spans="1:36">
      <c r="A23" s="20" t="s">
        <v>124</v>
      </c>
      <c r="B23" s="20"/>
      <c r="C23" s="20"/>
      <c r="H23" s="21"/>
    </row>
    <row r="24" spans="1:36">
      <c r="A24" s="19" t="s">
        <v>125</v>
      </c>
      <c r="H24" s="21"/>
      <c r="I24" s="21"/>
    </row>
    <row r="25" spans="1:36">
      <c r="A25" s="20" t="s">
        <v>126</v>
      </c>
      <c r="B25" s="20"/>
      <c r="C25" s="20"/>
      <c r="H25" s="21"/>
      <c r="I25" s="21"/>
    </row>
    <row r="26" spans="1:36">
      <c r="A26" s="20" t="s">
        <v>127</v>
      </c>
      <c r="B26" s="20">
        <v>150</v>
      </c>
      <c r="C26" s="20">
        <v>90</v>
      </c>
      <c r="D26" s="21" t="s">
        <v>42</v>
      </c>
      <c r="E26" s="21">
        <v>58</v>
      </c>
      <c r="F26" s="21">
        <v>58</v>
      </c>
      <c r="G26" s="21">
        <v>1</v>
      </c>
      <c r="H26" s="21">
        <v>3</v>
      </c>
      <c r="I26" s="19">
        <v>3</v>
      </c>
      <c r="J26" s="21">
        <v>3</v>
      </c>
      <c r="K26" s="21">
        <v>3</v>
      </c>
      <c r="L26" s="21">
        <v>3</v>
      </c>
      <c r="M26" s="21">
        <v>3</v>
      </c>
      <c r="N26" s="21" t="s">
        <v>50</v>
      </c>
      <c r="O26" s="21" t="s">
        <v>50</v>
      </c>
      <c r="P26" s="21">
        <v>3</v>
      </c>
      <c r="Q26" s="21">
        <v>3</v>
      </c>
      <c r="R26" s="21" t="s">
        <v>50</v>
      </c>
      <c r="S26" s="21" t="s">
        <v>50</v>
      </c>
      <c r="T26" s="21" t="s">
        <v>46</v>
      </c>
      <c r="U26" s="21">
        <v>10</v>
      </c>
      <c r="V26" s="21">
        <v>4</v>
      </c>
      <c r="W26" s="19">
        <v>4</v>
      </c>
      <c r="X26" s="19" t="s">
        <v>21</v>
      </c>
      <c r="Y26" s="19">
        <v>42</v>
      </c>
      <c r="Z26" s="19">
        <v>42</v>
      </c>
      <c r="AA26" s="19">
        <v>42</v>
      </c>
      <c r="AB26" s="19">
        <v>42</v>
      </c>
      <c r="AC26" s="21">
        <v>3</v>
      </c>
      <c r="AD26" s="21">
        <v>4</v>
      </c>
      <c r="AE26" s="19">
        <v>4</v>
      </c>
      <c r="AF26" s="21">
        <v>4</v>
      </c>
      <c r="AG26" s="21" t="s">
        <v>12</v>
      </c>
      <c r="AH26" s="21" t="s">
        <v>12</v>
      </c>
      <c r="AI26" s="19" t="s">
        <v>12</v>
      </c>
      <c r="AJ26" s="19" t="s">
        <v>12</v>
      </c>
    </row>
    <row r="27" spans="1:36">
      <c r="A27" s="20" t="s">
        <v>128</v>
      </c>
      <c r="B27" s="20"/>
      <c r="C27" s="20"/>
      <c r="H27" s="21"/>
      <c r="I27" s="21"/>
    </row>
    <row r="28" spans="1:36">
      <c r="A28" s="20" t="s">
        <v>129</v>
      </c>
      <c r="B28" s="20"/>
      <c r="C28" s="20"/>
      <c r="H28" s="21"/>
      <c r="I28" s="21"/>
    </row>
    <row r="29" spans="1:36">
      <c r="A29" s="19" t="s">
        <v>130</v>
      </c>
      <c r="H29" s="21"/>
      <c r="I29" s="21"/>
    </row>
    <row r="30" spans="1:36">
      <c r="A30" s="20" t="s">
        <v>131</v>
      </c>
      <c r="B30" s="20"/>
      <c r="C30" s="20"/>
      <c r="H30" s="21"/>
      <c r="I30" s="21"/>
    </row>
    <row r="31" spans="1:36">
      <c r="A31" s="20" t="s">
        <v>105</v>
      </c>
      <c r="B31" s="20"/>
      <c r="C31" s="20"/>
      <c r="H31" s="21"/>
      <c r="I31" s="21"/>
    </row>
    <row r="32" spans="1:36">
      <c r="A32" s="19" t="s">
        <v>132</v>
      </c>
      <c r="H32" s="21"/>
      <c r="I32" s="21"/>
    </row>
    <row r="33" spans="1:9">
      <c r="A33" s="20" t="s">
        <v>133</v>
      </c>
      <c r="B33" s="20"/>
      <c r="C33" s="20"/>
      <c r="H33" s="21"/>
      <c r="I33" s="21"/>
    </row>
    <row r="34" spans="1:9">
      <c r="A34" s="19" t="s">
        <v>134</v>
      </c>
      <c r="H34" s="21"/>
      <c r="I34" s="21"/>
    </row>
    <row r="35" spans="1:9">
      <c r="A35" s="20" t="s">
        <v>135</v>
      </c>
      <c r="B35" s="20"/>
      <c r="C35" s="20"/>
      <c r="H35" s="21"/>
      <c r="I35" s="21"/>
    </row>
    <row r="36" spans="1:9">
      <c r="A36" s="19" t="s">
        <v>136</v>
      </c>
      <c r="B36" s="19">
        <v>180</v>
      </c>
      <c r="C36" s="19">
        <v>65</v>
      </c>
      <c r="H36" s="21"/>
      <c r="I36" s="21"/>
    </row>
    <row r="37" spans="1:9">
      <c r="H37" s="21"/>
      <c r="I37" s="21"/>
    </row>
    <row r="44" spans="1:9">
      <c r="H44" s="21"/>
      <c r="I44" s="2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S21"/>
  <sheetViews>
    <sheetView tabSelected="1" workbookViewId="0">
      <selection activeCell="Q15" sqref="Q15"/>
    </sheetView>
  </sheetViews>
  <sheetFormatPr baseColWidth="10" defaultColWidth="11.3984375" defaultRowHeight="15.5"/>
  <cols>
    <col min="1" max="1" width="12.3984375" style="7" bestFit="1" customWidth="1"/>
    <col min="2" max="2" width="6.8984375" style="7" bestFit="1" customWidth="1"/>
    <col min="3" max="8" width="8.8984375" style="7" bestFit="1" customWidth="1"/>
    <col min="9" max="9" width="6.8984375" style="7" bestFit="1" customWidth="1"/>
    <col min="10" max="10" width="2.69921875" style="7" customWidth="1"/>
    <col min="11" max="11" width="12.3984375" style="7" bestFit="1" customWidth="1"/>
    <col min="12" max="12" width="6.8984375" style="7" bestFit="1" customWidth="1"/>
    <col min="13" max="18" width="8.8984375" style="7" bestFit="1" customWidth="1"/>
    <col min="19" max="19" width="6.8984375" style="7" bestFit="1" customWidth="1"/>
    <col min="20" max="16384" width="11.3984375" style="7"/>
  </cols>
  <sheetData>
    <row r="1" spans="1:19" s="15" customFormat="1">
      <c r="K1" s="32" t="s">
        <v>64</v>
      </c>
      <c r="L1" s="32"/>
      <c r="M1" s="32" t="s">
        <v>127</v>
      </c>
      <c r="N1" s="32"/>
      <c r="O1" s="32"/>
      <c r="P1" s="32"/>
      <c r="Q1" s="32"/>
      <c r="R1" s="32"/>
      <c r="S1" s="32"/>
    </row>
    <row r="2" spans="1:19" s="15" customFormat="1">
      <c r="K2" s="32"/>
      <c r="L2" s="32"/>
      <c r="M2" s="32"/>
      <c r="N2" s="32"/>
      <c r="O2" s="32"/>
      <c r="P2" s="32"/>
      <c r="Q2" s="32"/>
      <c r="R2" s="32"/>
      <c r="S2" s="32"/>
    </row>
    <row r="3" spans="1:19" s="15" customFormat="1">
      <c r="B3" s="45" t="s">
        <v>137</v>
      </c>
    </row>
    <row r="4" spans="1:19" s="15" customFormat="1">
      <c r="K4" s="32" t="s">
        <v>103</v>
      </c>
      <c r="L4" s="32"/>
      <c r="M4" s="26">
        <f>IF(M1="","",VLOOKUP(M1,TABLEAUNOMTAILLE,2,0))</f>
        <v>150</v>
      </c>
      <c r="N4" s="26"/>
      <c r="P4" s="32" t="s">
        <v>104</v>
      </c>
      <c r="Q4" s="32"/>
      <c r="R4" s="33">
        <f>IF(M1="","",VLOOKUP(M1,TABLEAUNOMTAILLE,3,0))</f>
        <v>90</v>
      </c>
      <c r="S4" s="33"/>
    </row>
    <row r="5" spans="1:19" s="15" customFormat="1">
      <c r="K5" s="32"/>
      <c r="L5" s="32"/>
      <c r="M5" s="26"/>
      <c r="N5" s="26"/>
      <c r="P5" s="32"/>
      <c r="Q5" s="32"/>
      <c r="R5" s="33"/>
      <c r="S5" s="33"/>
    </row>
    <row r="6" spans="1:19" s="15" customFormat="1"/>
    <row r="7" spans="1:19">
      <c r="A7" s="29" t="s">
        <v>100</v>
      </c>
      <c r="B7" s="30"/>
      <c r="C7" s="30"/>
      <c r="D7" s="30"/>
      <c r="E7" s="30"/>
      <c r="F7" s="30"/>
      <c r="G7" s="30"/>
      <c r="H7" s="30"/>
      <c r="I7" s="31"/>
      <c r="K7" s="25"/>
      <c r="L7" s="25"/>
      <c r="M7" s="44">
        <f>INDEX(B9:I21,MATCH(R4,A9:A21,1),MATCH(M4,B8:I8,1))</f>
        <v>4</v>
      </c>
      <c r="N7" s="44"/>
      <c r="O7" s="25"/>
      <c r="P7" s="25"/>
      <c r="Q7" s="25"/>
      <c r="R7" s="25"/>
      <c r="S7" s="25"/>
    </row>
    <row r="8" spans="1:19">
      <c r="A8" s="18" t="s">
        <v>101</v>
      </c>
      <c r="B8" s="18">
        <v>0</v>
      </c>
      <c r="C8" s="18">
        <v>170</v>
      </c>
      <c r="D8" s="18">
        <f>C8+5</f>
        <v>175</v>
      </c>
      <c r="E8" s="18">
        <f t="shared" ref="E8:I8" si="0">D8+5</f>
        <v>180</v>
      </c>
      <c r="F8" s="18">
        <f t="shared" si="0"/>
        <v>185</v>
      </c>
      <c r="G8" s="18">
        <f t="shared" si="0"/>
        <v>190</v>
      </c>
      <c r="H8" s="18">
        <f t="shared" si="0"/>
        <v>195</v>
      </c>
      <c r="I8" s="18">
        <f t="shared" si="0"/>
        <v>200</v>
      </c>
      <c r="K8" s="25"/>
      <c r="L8" s="25"/>
      <c r="M8" s="44"/>
      <c r="N8" s="44"/>
      <c r="O8" s="25"/>
      <c r="P8" s="25"/>
      <c r="Q8" s="25"/>
      <c r="R8" s="25"/>
      <c r="S8" s="25"/>
    </row>
    <row r="9" spans="1:19">
      <c r="A9" s="18">
        <v>60</v>
      </c>
      <c r="B9" s="17">
        <v>1</v>
      </c>
      <c r="C9" s="17">
        <v>2</v>
      </c>
      <c r="D9" s="17">
        <v>2</v>
      </c>
      <c r="E9" s="17">
        <v>2</v>
      </c>
      <c r="F9" s="17"/>
      <c r="G9" s="17"/>
      <c r="H9" s="17"/>
      <c r="I9" s="17"/>
      <c r="K9" s="25"/>
      <c r="L9" s="25"/>
      <c r="M9" s="44"/>
      <c r="N9" s="44"/>
      <c r="O9" s="25"/>
      <c r="P9" s="25"/>
      <c r="Q9" s="25"/>
      <c r="R9" s="25"/>
      <c r="S9" s="25"/>
    </row>
    <row r="10" spans="1:19">
      <c r="A10" s="18">
        <f>A9+5</f>
        <v>65</v>
      </c>
      <c r="B10" s="17">
        <v>2</v>
      </c>
      <c r="C10" s="17">
        <v>2</v>
      </c>
      <c r="D10" s="17">
        <v>2</v>
      </c>
      <c r="E10" s="17">
        <v>2</v>
      </c>
      <c r="F10" s="17">
        <v>2</v>
      </c>
      <c r="G10" s="17"/>
      <c r="H10" s="17"/>
      <c r="I10" s="17"/>
      <c r="K10" s="25"/>
      <c r="L10" s="25"/>
      <c r="M10" s="44"/>
      <c r="N10" s="44"/>
      <c r="O10" s="25"/>
      <c r="P10" s="25"/>
      <c r="Q10" s="25"/>
      <c r="R10" s="25"/>
      <c r="S10" s="25"/>
    </row>
    <row r="11" spans="1:19">
      <c r="A11" s="18">
        <f t="shared" ref="A11:A21" si="1">A10+5</f>
        <v>70</v>
      </c>
      <c r="B11" s="17">
        <v>2</v>
      </c>
      <c r="C11" s="17">
        <v>2</v>
      </c>
      <c r="D11" s="17">
        <v>2</v>
      </c>
      <c r="E11" s="17">
        <v>2</v>
      </c>
      <c r="F11" s="17">
        <v>2</v>
      </c>
      <c r="G11" s="17">
        <v>2</v>
      </c>
      <c r="H11" s="17"/>
      <c r="I11" s="17"/>
      <c r="K11" s="25"/>
      <c r="L11" s="25"/>
      <c r="M11" s="25"/>
      <c r="N11" s="25"/>
      <c r="O11" s="25"/>
      <c r="P11" s="25"/>
      <c r="Q11" s="25"/>
      <c r="R11" s="25"/>
      <c r="S11" s="25"/>
    </row>
    <row r="12" spans="1:19">
      <c r="A12" s="18">
        <f t="shared" si="1"/>
        <v>75</v>
      </c>
      <c r="B12" s="17">
        <v>2</v>
      </c>
      <c r="C12" s="17">
        <v>2</v>
      </c>
      <c r="D12" s="17">
        <v>3</v>
      </c>
      <c r="E12" s="17">
        <v>3</v>
      </c>
      <c r="F12" s="17">
        <v>3</v>
      </c>
      <c r="G12" s="17">
        <v>3</v>
      </c>
      <c r="H12" s="17">
        <v>3</v>
      </c>
      <c r="I12" s="17"/>
      <c r="K12" s="25"/>
      <c r="L12" s="25"/>
      <c r="M12" s="25"/>
      <c r="N12" s="25"/>
      <c r="O12" s="25"/>
      <c r="P12" s="25"/>
      <c r="Q12" s="25"/>
      <c r="R12" s="25"/>
      <c r="S12" s="25"/>
    </row>
    <row r="13" spans="1:19">
      <c r="A13" s="18">
        <f t="shared" si="1"/>
        <v>80</v>
      </c>
      <c r="B13" s="17">
        <v>3</v>
      </c>
      <c r="C13" s="17">
        <v>3</v>
      </c>
      <c r="D13" s="17">
        <v>3</v>
      </c>
      <c r="E13" s="17">
        <v>3</v>
      </c>
      <c r="F13" s="17">
        <v>3</v>
      </c>
      <c r="G13" s="17">
        <v>3</v>
      </c>
      <c r="H13" s="17">
        <v>3</v>
      </c>
      <c r="I13" s="17">
        <v>3</v>
      </c>
      <c r="K13" s="25"/>
      <c r="L13" s="25"/>
      <c r="M13" s="25"/>
      <c r="N13" s="25"/>
      <c r="O13" s="25"/>
      <c r="P13" s="25"/>
      <c r="Q13" s="25"/>
      <c r="R13" s="25"/>
      <c r="S13" s="25"/>
    </row>
    <row r="14" spans="1:19">
      <c r="A14" s="18">
        <f t="shared" si="1"/>
        <v>85</v>
      </c>
      <c r="B14" s="17">
        <v>3</v>
      </c>
      <c r="C14" s="17">
        <v>3</v>
      </c>
      <c r="D14" s="17">
        <v>3</v>
      </c>
      <c r="E14" s="17">
        <v>4</v>
      </c>
      <c r="F14" s="17">
        <v>4</v>
      </c>
      <c r="G14" s="17">
        <v>3</v>
      </c>
      <c r="H14" s="17">
        <v>3</v>
      </c>
      <c r="I14" s="17">
        <v>3</v>
      </c>
      <c r="K14" s="25"/>
      <c r="L14" s="25"/>
      <c r="M14" s="25"/>
      <c r="N14" s="25"/>
      <c r="O14" s="25"/>
      <c r="P14" s="25"/>
      <c r="Q14" s="25"/>
      <c r="R14" s="25"/>
      <c r="S14" s="25"/>
    </row>
    <row r="15" spans="1:19">
      <c r="A15" s="18">
        <f t="shared" si="1"/>
        <v>90</v>
      </c>
      <c r="B15" s="17">
        <v>4</v>
      </c>
      <c r="C15" s="17">
        <v>4</v>
      </c>
      <c r="D15" s="17">
        <v>4</v>
      </c>
      <c r="E15" s="17">
        <v>4</v>
      </c>
      <c r="F15" s="17">
        <v>4</v>
      </c>
      <c r="G15" s="17">
        <v>4</v>
      </c>
      <c r="H15" s="17">
        <v>4</v>
      </c>
      <c r="I15" s="17">
        <v>4</v>
      </c>
      <c r="K15" s="25"/>
      <c r="L15" s="25"/>
      <c r="M15" s="25"/>
      <c r="N15" s="25"/>
      <c r="O15" s="25"/>
      <c r="P15" s="25"/>
      <c r="Q15" s="25"/>
      <c r="R15" s="25"/>
      <c r="S15" s="25"/>
    </row>
    <row r="16" spans="1:19">
      <c r="A16" s="18">
        <f t="shared" si="1"/>
        <v>95</v>
      </c>
      <c r="B16" s="17">
        <v>4</v>
      </c>
      <c r="C16" s="17">
        <v>4</v>
      </c>
      <c r="D16" s="17">
        <v>4</v>
      </c>
      <c r="E16" s="17">
        <v>4</v>
      </c>
      <c r="F16" s="17">
        <v>4</v>
      </c>
      <c r="G16" s="17">
        <v>4</v>
      </c>
      <c r="H16" s="17">
        <v>4</v>
      </c>
      <c r="I16" s="17">
        <v>4</v>
      </c>
      <c r="K16" s="25"/>
      <c r="L16" s="25"/>
      <c r="M16" s="25"/>
      <c r="N16" s="25"/>
      <c r="O16" s="25"/>
      <c r="P16" s="25"/>
      <c r="Q16" s="25"/>
      <c r="R16" s="25"/>
      <c r="S16" s="25"/>
    </row>
    <row r="17" spans="1:19">
      <c r="A17" s="18">
        <f t="shared" si="1"/>
        <v>100</v>
      </c>
      <c r="B17" s="17">
        <v>5</v>
      </c>
      <c r="C17" s="17">
        <v>5</v>
      </c>
      <c r="D17" s="17">
        <v>5</v>
      </c>
      <c r="E17" s="17">
        <v>5</v>
      </c>
      <c r="F17" s="17">
        <v>5</v>
      </c>
      <c r="G17" s="17">
        <v>5</v>
      </c>
      <c r="H17" s="17">
        <v>5</v>
      </c>
      <c r="I17" s="17">
        <v>5</v>
      </c>
      <c r="K17" s="25"/>
      <c r="L17" s="25"/>
      <c r="M17" s="25"/>
      <c r="N17" s="25"/>
      <c r="O17" s="25"/>
      <c r="P17" s="25"/>
      <c r="Q17" s="25"/>
      <c r="R17" s="25"/>
      <c r="S17" s="25"/>
    </row>
    <row r="18" spans="1:19">
      <c r="A18" s="18">
        <f t="shared" si="1"/>
        <v>105</v>
      </c>
      <c r="B18" s="17">
        <v>5</v>
      </c>
      <c r="C18" s="17">
        <v>5</v>
      </c>
      <c r="D18" s="17">
        <v>5</v>
      </c>
      <c r="E18" s="17">
        <v>5</v>
      </c>
      <c r="F18" s="17">
        <v>5</v>
      </c>
      <c r="G18" s="17">
        <v>5</v>
      </c>
      <c r="H18" s="17">
        <v>6</v>
      </c>
      <c r="I18" s="17">
        <v>6</v>
      </c>
      <c r="K18" s="25"/>
      <c r="L18" s="25"/>
      <c r="M18" s="25"/>
      <c r="N18" s="25"/>
      <c r="O18" s="25"/>
      <c r="P18" s="25"/>
      <c r="Q18" s="25"/>
      <c r="R18" s="25"/>
      <c r="S18" s="25"/>
    </row>
    <row r="19" spans="1:19">
      <c r="A19" s="18">
        <f t="shared" si="1"/>
        <v>110</v>
      </c>
      <c r="B19" s="17">
        <v>6</v>
      </c>
      <c r="C19" s="17">
        <v>5</v>
      </c>
      <c r="D19" s="17">
        <v>5</v>
      </c>
      <c r="E19" s="17">
        <v>5</v>
      </c>
      <c r="F19" s="17">
        <v>6</v>
      </c>
      <c r="G19" s="17">
        <v>6</v>
      </c>
      <c r="H19" s="17">
        <v>6</v>
      </c>
      <c r="I19" s="17">
        <v>6</v>
      </c>
      <c r="K19" s="25"/>
      <c r="L19" s="25"/>
      <c r="M19" s="25"/>
      <c r="N19" s="25"/>
      <c r="O19" s="25"/>
      <c r="P19" s="25"/>
      <c r="Q19" s="25"/>
      <c r="R19" s="25"/>
      <c r="S19" s="25"/>
    </row>
    <row r="20" spans="1:19">
      <c r="A20" s="18">
        <f t="shared" si="1"/>
        <v>115</v>
      </c>
      <c r="B20" s="17">
        <v>6</v>
      </c>
      <c r="C20" s="17">
        <v>6</v>
      </c>
      <c r="D20" s="17">
        <v>6</v>
      </c>
      <c r="E20" s="17">
        <v>6</v>
      </c>
      <c r="F20" s="17">
        <v>7</v>
      </c>
      <c r="G20" s="17">
        <v>7</v>
      </c>
      <c r="H20" s="17">
        <v>7</v>
      </c>
      <c r="I20" s="17">
        <v>7</v>
      </c>
      <c r="K20" s="25"/>
      <c r="L20" s="25"/>
      <c r="M20" s="25"/>
      <c r="N20" s="25"/>
      <c r="O20" s="25"/>
      <c r="P20" s="25"/>
      <c r="Q20" s="25"/>
      <c r="R20" s="25"/>
      <c r="S20" s="25"/>
    </row>
    <row r="21" spans="1:19">
      <c r="A21" s="18">
        <f t="shared" si="1"/>
        <v>120</v>
      </c>
      <c r="B21" s="17">
        <v>7</v>
      </c>
      <c r="C21" s="17">
        <v>7</v>
      </c>
      <c r="D21" s="17">
        <v>7</v>
      </c>
      <c r="E21" s="17">
        <v>7</v>
      </c>
      <c r="F21" s="17">
        <v>8</v>
      </c>
      <c r="G21" s="17">
        <v>8</v>
      </c>
      <c r="H21" s="17">
        <v>8</v>
      </c>
      <c r="I21" s="17">
        <v>8</v>
      </c>
      <c r="K21" s="25"/>
      <c r="L21" s="25"/>
      <c r="M21" s="25"/>
      <c r="N21" s="25"/>
      <c r="O21" s="25"/>
      <c r="P21" s="25"/>
      <c r="Q21" s="25"/>
      <c r="R21" s="25"/>
      <c r="S21" s="25"/>
    </row>
  </sheetData>
  <mergeCells count="7">
    <mergeCell ref="A7:I7"/>
    <mergeCell ref="K1:L2"/>
    <mergeCell ref="M1:S2"/>
    <mergeCell ref="K4:L5"/>
    <mergeCell ref="P4:Q5"/>
    <mergeCell ref="R4:S5"/>
    <mergeCell ref="M7:N10"/>
  </mergeCells>
  <conditionalFormatting sqref="B9:I21">
    <cfRule type="cellIs" dxfId="8" priority="10" stopIfTrue="1" operator="equal">
      <formula>8</formula>
    </cfRule>
    <cfRule type="cellIs" dxfId="7" priority="11" stopIfTrue="1" operator="equal">
      <formula>7</formula>
    </cfRule>
    <cfRule type="cellIs" dxfId="6" priority="12" stopIfTrue="1" operator="equal">
      <formula>6</formula>
    </cfRule>
    <cfRule type="cellIs" dxfId="5" priority="13" stopIfTrue="1" operator="equal">
      <formula>5</formula>
    </cfRule>
    <cfRule type="cellIs" dxfId="4" priority="14" stopIfTrue="1" operator="equal">
      <formula>4</formula>
    </cfRule>
    <cfRule type="cellIs" dxfId="3" priority="15" stopIfTrue="1" operator="equal">
      <formula>3</formula>
    </cfRule>
    <cfRule type="cellIs" dxfId="2" priority="16" stopIfTrue="1" operator="equal">
      <formula>2</formula>
    </cfRule>
    <cfRule type="cellIs" dxfId="1" priority="17" stopIfTrue="1" operator="equal">
      <formula>1</formula>
    </cfRule>
    <cfRule type="containsBlanks" dxfId="0" priority="18" stopIfTrue="1">
      <formula>LEN(TRIM(B9))=0</formula>
    </cfRule>
  </conditionalFormatting>
  <dataValidations count="1">
    <dataValidation type="list" allowBlank="1" showInputMessage="1" showErrorMessage="1" sqref="M1:S2">
      <formula1>NOMTAILLE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M36"/>
  <sheetViews>
    <sheetView showGridLines="0" workbookViewId="0">
      <selection activeCell="B3" sqref="B3:D4"/>
    </sheetView>
  </sheetViews>
  <sheetFormatPr baseColWidth="10" defaultColWidth="11.3984375" defaultRowHeight="14.5"/>
  <cols>
    <col min="1" max="16384" width="11.3984375" style="16"/>
  </cols>
  <sheetData>
    <row r="1" spans="1:13">
      <c r="A1" s="36" t="s">
        <v>91</v>
      </c>
      <c r="B1" s="36"/>
      <c r="C1" s="36"/>
      <c r="D1" s="36"/>
      <c r="E1" s="36"/>
      <c r="F1" s="36"/>
      <c r="G1" s="42"/>
      <c r="H1" s="42"/>
      <c r="I1" s="42"/>
      <c r="J1" s="42"/>
      <c r="K1" s="42"/>
      <c r="L1" s="42"/>
      <c r="M1" s="42"/>
    </row>
    <row r="2" spans="1:13">
      <c r="A2" s="36"/>
      <c r="B2" s="36"/>
      <c r="C2" s="36"/>
      <c r="D2" s="36"/>
      <c r="E2" s="36"/>
      <c r="F2" s="36"/>
      <c r="G2" s="42"/>
      <c r="H2" s="42"/>
      <c r="I2" s="42"/>
      <c r="J2" s="42"/>
      <c r="K2" s="42"/>
      <c r="L2" s="42"/>
      <c r="M2" s="42"/>
    </row>
    <row r="3" spans="1:13">
      <c r="A3" s="34" t="s">
        <v>89</v>
      </c>
      <c r="B3" s="35" t="s">
        <v>106</v>
      </c>
      <c r="C3" s="35"/>
      <c r="D3" s="35"/>
      <c r="E3" s="34" t="s">
        <v>65</v>
      </c>
      <c r="F3" s="35" t="str">
        <f>IF($B$3="","",VLOOKUP($B$3,TABLEAUNOM,2,0))</f>
        <v>-</v>
      </c>
      <c r="G3" s="42"/>
      <c r="H3" s="42"/>
      <c r="I3" s="42"/>
      <c r="J3" s="42"/>
      <c r="K3" s="42"/>
      <c r="L3" s="42"/>
      <c r="M3" s="42"/>
    </row>
    <row r="4" spans="1:13">
      <c r="A4" s="34"/>
      <c r="B4" s="35"/>
      <c r="C4" s="35"/>
      <c r="D4" s="35"/>
      <c r="E4" s="34"/>
      <c r="F4" s="35"/>
      <c r="G4" s="42"/>
      <c r="H4" s="42"/>
      <c r="I4" s="42"/>
      <c r="J4" s="42"/>
      <c r="K4" s="42"/>
      <c r="L4" s="42"/>
      <c r="M4" s="42"/>
    </row>
    <row r="5" spans="1:13" ht="10" customHeight="1">
      <c r="G5" s="42"/>
      <c r="H5" s="42"/>
      <c r="I5" s="42"/>
      <c r="J5" s="42"/>
      <c r="K5" s="42"/>
      <c r="L5" s="42"/>
      <c r="M5" s="42"/>
    </row>
    <row r="6" spans="1:13">
      <c r="A6" s="36" t="s">
        <v>92</v>
      </c>
      <c r="B6" s="36"/>
      <c r="C6" s="36"/>
      <c r="D6" s="36"/>
      <c r="E6" s="36"/>
      <c r="F6" s="36"/>
      <c r="G6" s="42"/>
      <c r="H6" s="42"/>
      <c r="I6" s="42"/>
      <c r="J6" s="42"/>
      <c r="K6" s="42"/>
      <c r="L6" s="42"/>
      <c r="M6" s="42"/>
    </row>
    <row r="7" spans="1:13">
      <c r="A7" s="36"/>
      <c r="B7" s="36"/>
      <c r="C7" s="36"/>
      <c r="D7" s="36"/>
      <c r="E7" s="36"/>
      <c r="F7" s="36"/>
      <c r="G7" s="42"/>
      <c r="H7" s="42"/>
      <c r="I7" s="42"/>
      <c r="J7" s="42"/>
      <c r="K7" s="42"/>
      <c r="L7" s="42"/>
      <c r="M7" s="42"/>
    </row>
    <row r="8" spans="1:13">
      <c r="A8" s="37" t="s">
        <v>82</v>
      </c>
      <c r="B8" s="37"/>
      <c r="C8" s="37"/>
      <c r="D8" s="37"/>
      <c r="E8" s="37"/>
      <c r="F8" s="34" t="s">
        <v>90</v>
      </c>
      <c r="G8" s="42"/>
      <c r="H8" s="42"/>
      <c r="I8" s="42"/>
      <c r="J8" s="42"/>
      <c r="K8" s="42"/>
      <c r="L8" s="42"/>
      <c r="M8" s="42"/>
    </row>
    <row r="9" spans="1:13">
      <c r="A9" s="37"/>
      <c r="B9" s="37"/>
      <c r="C9" s="37"/>
      <c r="D9" s="37"/>
      <c r="E9" s="37"/>
      <c r="F9" s="34"/>
      <c r="G9" s="42"/>
      <c r="H9" s="42"/>
      <c r="I9" s="42"/>
      <c r="J9" s="42"/>
      <c r="K9" s="42"/>
      <c r="L9" s="42"/>
      <c r="M9" s="42"/>
    </row>
    <row r="10" spans="1:13">
      <c r="A10" s="38" t="s">
        <v>83</v>
      </c>
      <c r="B10" s="38"/>
      <c r="C10" s="38"/>
      <c r="D10" s="38"/>
      <c r="E10" s="38"/>
      <c r="F10" s="39">
        <f>IF($B$3="","",VLOOKUP($B$3,TABLEAUNOM,4,0))</f>
        <v>0</v>
      </c>
      <c r="G10" s="42"/>
      <c r="H10" s="42"/>
      <c r="I10" s="42"/>
      <c r="J10" s="42"/>
      <c r="K10" s="42"/>
      <c r="L10" s="42"/>
      <c r="M10" s="42"/>
    </row>
    <row r="11" spans="1:13">
      <c r="A11" s="38"/>
      <c r="B11" s="38"/>
      <c r="C11" s="38"/>
      <c r="D11" s="38"/>
      <c r="E11" s="38"/>
      <c r="F11" s="39"/>
      <c r="G11" s="42"/>
      <c r="H11" s="42"/>
      <c r="I11" s="42"/>
      <c r="J11" s="42"/>
      <c r="K11" s="42"/>
      <c r="L11" s="42"/>
      <c r="M11" s="42"/>
    </row>
    <row r="12" spans="1:13" ht="15" customHeight="1">
      <c r="A12" s="40" t="s">
        <v>85</v>
      </c>
      <c r="B12" s="40"/>
      <c r="C12" s="40"/>
      <c r="D12" s="40"/>
      <c r="E12" s="40"/>
      <c r="F12" s="41">
        <f>IF($B$3="","",VLOOKUP($B$3,TABLEAUNOM,14,0))</f>
        <v>0</v>
      </c>
      <c r="G12" s="42"/>
      <c r="H12" s="42"/>
      <c r="I12" s="42"/>
      <c r="J12" s="42"/>
      <c r="K12" s="42"/>
      <c r="L12" s="42"/>
      <c r="M12" s="42"/>
    </row>
    <row r="13" spans="1:13">
      <c r="A13" s="40"/>
      <c r="B13" s="40"/>
      <c r="C13" s="40"/>
      <c r="D13" s="40"/>
      <c r="E13" s="40"/>
      <c r="F13" s="41"/>
      <c r="G13" s="42"/>
      <c r="H13" s="42"/>
      <c r="I13" s="42"/>
      <c r="J13" s="42"/>
      <c r="K13" s="42"/>
      <c r="L13" s="42"/>
      <c r="M13" s="42"/>
    </row>
    <row r="14" spans="1:13" ht="15" customHeight="1">
      <c r="A14" s="38" t="s">
        <v>87</v>
      </c>
      <c r="B14" s="38"/>
      <c r="C14" s="38"/>
      <c r="D14" s="38"/>
      <c r="E14" s="38"/>
      <c r="F14" s="39">
        <f>IF($B$3="","",VLOOKUP($B$3,TABLEAUNOM,11,0))</f>
        <v>0</v>
      </c>
      <c r="G14" s="42"/>
      <c r="H14" s="42"/>
      <c r="I14" s="42"/>
      <c r="J14" s="42"/>
      <c r="K14" s="42"/>
      <c r="L14" s="42"/>
      <c r="M14" s="42"/>
    </row>
    <row r="15" spans="1:13">
      <c r="A15" s="38"/>
      <c r="B15" s="38"/>
      <c r="C15" s="38"/>
      <c r="D15" s="38"/>
      <c r="E15" s="38"/>
      <c r="F15" s="39"/>
      <c r="G15" s="42"/>
      <c r="H15" s="42"/>
      <c r="I15" s="42"/>
      <c r="J15" s="42"/>
      <c r="K15" s="42"/>
      <c r="L15" s="42"/>
      <c r="M15" s="42"/>
    </row>
    <row r="16" spans="1:13" ht="15" customHeight="1">
      <c r="A16" s="40" t="s">
        <v>95</v>
      </c>
      <c r="B16" s="40"/>
      <c r="C16" s="40"/>
      <c r="D16" s="40"/>
      <c r="E16" s="40"/>
      <c r="F16" s="41">
        <f>IF($B$3="","",VLOOKUP($B$3,TABLEAUNOM,10,0))</f>
        <v>0</v>
      </c>
      <c r="G16" s="42"/>
      <c r="H16" s="42"/>
      <c r="I16" s="42"/>
      <c r="J16" s="42"/>
      <c r="K16" s="42"/>
      <c r="L16" s="42"/>
      <c r="M16" s="42"/>
    </row>
    <row r="17" spans="1:13">
      <c r="A17" s="40"/>
      <c r="B17" s="40"/>
      <c r="C17" s="40"/>
      <c r="D17" s="40"/>
      <c r="E17" s="40"/>
      <c r="F17" s="41"/>
      <c r="G17" s="42"/>
      <c r="H17" s="42"/>
      <c r="I17" s="42"/>
      <c r="J17" s="42"/>
      <c r="K17" s="42"/>
      <c r="L17" s="42"/>
      <c r="M17" s="42"/>
    </row>
    <row r="18" spans="1:13" ht="15" customHeight="1">
      <c r="A18" s="38" t="s">
        <v>96</v>
      </c>
      <c r="B18" s="38"/>
      <c r="C18" s="38"/>
      <c r="D18" s="38"/>
      <c r="E18" s="38"/>
      <c r="F18" s="39">
        <f>IF($B$3="","",VLOOKUP($B$3,TABLEAUNOM,5,0))</f>
        <v>0</v>
      </c>
      <c r="G18" s="42"/>
      <c r="H18" s="42"/>
      <c r="I18" s="42"/>
      <c r="J18" s="42"/>
      <c r="K18" s="42"/>
      <c r="L18" s="42"/>
      <c r="M18" s="42"/>
    </row>
    <row r="19" spans="1:13">
      <c r="A19" s="38"/>
      <c r="B19" s="38"/>
      <c r="C19" s="38"/>
      <c r="D19" s="38"/>
      <c r="E19" s="38"/>
      <c r="F19" s="39"/>
      <c r="G19" s="42"/>
      <c r="H19" s="42"/>
      <c r="I19" s="42"/>
      <c r="J19" s="42"/>
      <c r="K19" s="42"/>
      <c r="L19" s="42"/>
      <c r="M19" s="42"/>
    </row>
    <row r="20" spans="1:13" ht="15" customHeight="1">
      <c r="A20" s="40" t="s">
        <v>97</v>
      </c>
      <c r="B20" s="40"/>
      <c r="C20" s="40"/>
      <c r="D20" s="40"/>
      <c r="E20" s="40"/>
      <c r="F20" s="41">
        <f>IF($B$3="","",VLOOKUP($B$3,TABLEAUNOM,6,0))</f>
        <v>0</v>
      </c>
      <c r="G20" s="42"/>
      <c r="H20" s="42"/>
      <c r="I20" s="42"/>
      <c r="J20" s="42"/>
      <c r="K20" s="42"/>
      <c r="L20" s="42"/>
      <c r="M20" s="42"/>
    </row>
    <row r="21" spans="1:13">
      <c r="A21" s="40"/>
      <c r="B21" s="40"/>
      <c r="C21" s="40"/>
      <c r="D21" s="40"/>
      <c r="E21" s="40"/>
      <c r="F21" s="41"/>
      <c r="G21" s="42"/>
      <c r="H21" s="42"/>
      <c r="I21" s="42"/>
      <c r="J21" s="42"/>
      <c r="K21" s="42"/>
      <c r="L21" s="42"/>
      <c r="M21" s="42"/>
    </row>
    <row r="22" spans="1:13">
      <c r="A22" s="38" t="s">
        <v>86</v>
      </c>
      <c r="B22" s="38"/>
      <c r="C22" s="38"/>
      <c r="D22" s="38"/>
      <c r="E22" s="38"/>
      <c r="F22" s="39">
        <f>IF($B$3="","",VLOOKUP($B$3,TABLEAUNOM,7,0))</f>
        <v>0</v>
      </c>
      <c r="G22" s="42"/>
      <c r="H22" s="42"/>
      <c r="I22" s="42"/>
      <c r="J22" s="42"/>
      <c r="K22" s="42"/>
      <c r="L22" s="42"/>
      <c r="M22" s="42"/>
    </row>
    <row r="23" spans="1:13">
      <c r="A23" s="38"/>
      <c r="B23" s="38"/>
      <c r="C23" s="38"/>
      <c r="D23" s="38"/>
      <c r="E23" s="38"/>
      <c r="F23" s="39"/>
      <c r="G23" s="42"/>
      <c r="H23" s="42"/>
      <c r="I23" s="42"/>
      <c r="J23" s="42"/>
      <c r="K23" s="42"/>
      <c r="L23" s="42"/>
      <c r="M23" s="42"/>
    </row>
    <row r="24" spans="1:13">
      <c r="A24" s="40" t="s">
        <v>88</v>
      </c>
      <c r="B24" s="40"/>
      <c r="C24" s="40"/>
      <c r="D24" s="40"/>
      <c r="E24" s="40"/>
      <c r="F24" s="41">
        <f>IF($B$3="","",VLOOKUP($B$3,TABLEAUNOM,12,0))</f>
        <v>0</v>
      </c>
      <c r="G24" s="42"/>
      <c r="H24" s="42"/>
      <c r="I24" s="42"/>
      <c r="J24" s="42"/>
      <c r="K24" s="42"/>
      <c r="L24" s="42"/>
      <c r="M24" s="42"/>
    </row>
    <row r="25" spans="1:13">
      <c r="A25" s="40"/>
      <c r="B25" s="40"/>
      <c r="C25" s="40"/>
      <c r="D25" s="40"/>
      <c r="E25" s="40"/>
      <c r="F25" s="41"/>
      <c r="G25" s="42"/>
      <c r="H25" s="42"/>
      <c r="I25" s="42"/>
      <c r="J25" s="42"/>
      <c r="K25" s="42"/>
      <c r="L25" s="42"/>
      <c r="M25" s="42"/>
    </row>
    <row r="26" spans="1:13">
      <c r="A26" s="38" t="s">
        <v>94</v>
      </c>
      <c r="B26" s="38"/>
      <c r="C26" s="38"/>
      <c r="D26" s="38"/>
      <c r="E26" s="38"/>
      <c r="F26" s="39">
        <f>IF($B$3="","",VLOOKUP($B$3,TABLEAUNOM,13,0))</f>
        <v>0</v>
      </c>
      <c r="G26" s="42"/>
      <c r="H26" s="42"/>
      <c r="I26" s="42"/>
      <c r="J26" s="42"/>
      <c r="K26" s="42"/>
      <c r="L26" s="42"/>
      <c r="M26" s="42"/>
    </row>
    <row r="27" spans="1:13">
      <c r="A27" s="38"/>
      <c r="B27" s="38"/>
      <c r="C27" s="38"/>
      <c r="D27" s="38"/>
      <c r="E27" s="38"/>
      <c r="F27" s="39"/>
      <c r="G27" s="42"/>
      <c r="H27" s="42"/>
      <c r="I27" s="42"/>
      <c r="J27" s="42"/>
      <c r="K27" s="42"/>
      <c r="L27" s="42"/>
      <c r="M27" s="42"/>
    </row>
    <row r="28" spans="1:13" ht="15" customHeight="1">
      <c r="A28" s="40" t="s">
        <v>93</v>
      </c>
      <c r="B28" s="40"/>
      <c r="C28" s="40"/>
      <c r="D28" s="40"/>
      <c r="E28" s="40"/>
      <c r="F28" s="41">
        <f>IF($B$3="","",VLOOKUP($B$3,TABLEAUNOM,15,0))</f>
        <v>0</v>
      </c>
      <c r="G28" s="42"/>
      <c r="H28" s="42"/>
      <c r="I28" s="42"/>
      <c r="J28" s="42"/>
      <c r="K28" s="42"/>
      <c r="L28" s="42"/>
      <c r="M28" s="42"/>
    </row>
    <row r="29" spans="1:13">
      <c r="A29" s="40"/>
      <c r="B29" s="40"/>
      <c r="C29" s="40"/>
      <c r="D29" s="40"/>
      <c r="E29" s="40"/>
      <c r="F29" s="41"/>
      <c r="G29" s="42"/>
      <c r="H29" s="42"/>
      <c r="I29" s="42"/>
      <c r="J29" s="42"/>
      <c r="K29" s="42"/>
      <c r="L29" s="42"/>
      <c r="M29" s="42"/>
    </row>
    <row r="30" spans="1:13">
      <c r="A30" s="38" t="s">
        <v>98</v>
      </c>
      <c r="B30" s="38"/>
      <c r="C30" s="38"/>
      <c r="D30" s="38"/>
      <c r="E30" s="38"/>
      <c r="F30" s="39">
        <f>IF($B$3="","",VLOOKUP($B$3,TABLEAUNOM,9,0))</f>
        <v>0</v>
      </c>
      <c r="G30" s="42"/>
      <c r="H30" s="42"/>
      <c r="I30" s="42"/>
      <c r="J30" s="42"/>
      <c r="K30" s="42"/>
      <c r="L30" s="42"/>
      <c r="M30" s="42"/>
    </row>
    <row r="31" spans="1:13">
      <c r="A31" s="38"/>
      <c r="B31" s="38"/>
      <c r="C31" s="38"/>
      <c r="D31" s="38"/>
      <c r="E31" s="38"/>
      <c r="F31" s="39"/>
      <c r="G31" s="42"/>
      <c r="H31" s="42"/>
      <c r="I31" s="42"/>
      <c r="J31" s="42"/>
      <c r="K31" s="42"/>
      <c r="L31" s="42"/>
      <c r="M31" s="42"/>
    </row>
    <row r="32" spans="1:13">
      <c r="A32" s="40" t="s">
        <v>99</v>
      </c>
      <c r="B32" s="40"/>
      <c r="C32" s="40"/>
      <c r="D32" s="40"/>
      <c r="E32" s="40"/>
      <c r="F32" s="41">
        <f>IF($B$3="","",VLOOKUP($B$3,TABLEAUNOM,16,0))</f>
        <v>0</v>
      </c>
      <c r="G32" s="42"/>
      <c r="H32" s="42"/>
      <c r="I32" s="42"/>
      <c r="J32" s="42"/>
      <c r="K32" s="42"/>
      <c r="L32" s="42"/>
      <c r="M32" s="42"/>
    </row>
    <row r="33" spans="1:13">
      <c r="A33" s="40"/>
      <c r="B33" s="40"/>
      <c r="C33" s="40"/>
      <c r="D33" s="40"/>
      <c r="E33" s="40"/>
      <c r="F33" s="41"/>
      <c r="G33" s="42"/>
      <c r="H33" s="42"/>
      <c r="I33" s="42"/>
      <c r="J33" s="42"/>
      <c r="K33" s="42"/>
      <c r="L33" s="42"/>
      <c r="M33" s="42"/>
    </row>
    <row r="34" spans="1:13">
      <c r="A34" s="38" t="s">
        <v>84</v>
      </c>
      <c r="B34" s="38"/>
      <c r="C34" s="38"/>
      <c r="D34" s="38"/>
      <c r="E34" s="38"/>
      <c r="F34" s="43">
        <f>IF($B$3="","",VLOOKUP($B$3,TABLEAUNOM,8,0))</f>
        <v>0</v>
      </c>
      <c r="G34" s="42"/>
      <c r="H34" s="42"/>
      <c r="I34" s="42"/>
      <c r="J34" s="42"/>
      <c r="K34" s="42"/>
      <c r="L34" s="42"/>
      <c r="M34" s="42"/>
    </row>
    <row r="35" spans="1:13">
      <c r="A35" s="38"/>
      <c r="B35" s="38"/>
      <c r="C35" s="38"/>
      <c r="D35" s="38"/>
      <c r="E35" s="38"/>
      <c r="F35" s="43"/>
      <c r="G35" s="42"/>
      <c r="H35" s="42"/>
      <c r="I35" s="42"/>
      <c r="J35" s="42"/>
      <c r="K35" s="42"/>
      <c r="L35" s="42"/>
      <c r="M35" s="42"/>
    </row>
    <row r="36" spans="1:13" ht="15" customHeight="1"/>
  </sheetData>
  <mergeCells count="35">
    <mergeCell ref="G1:M35"/>
    <mergeCell ref="A30:E31"/>
    <mergeCell ref="F32:F33"/>
    <mergeCell ref="A32:E33"/>
    <mergeCell ref="F34:F35"/>
    <mergeCell ref="A34:E35"/>
    <mergeCell ref="A22:E23"/>
    <mergeCell ref="F26:F27"/>
    <mergeCell ref="A24:E25"/>
    <mergeCell ref="F28:F29"/>
    <mergeCell ref="F30:F31"/>
    <mergeCell ref="A20:E21"/>
    <mergeCell ref="F20:F21"/>
    <mergeCell ref="A28:E29"/>
    <mergeCell ref="F22:F23"/>
    <mergeCell ref="A26:E27"/>
    <mergeCell ref="F24:F25"/>
    <mergeCell ref="A14:E15"/>
    <mergeCell ref="F14:F15"/>
    <mergeCell ref="A16:E17"/>
    <mergeCell ref="F16:F17"/>
    <mergeCell ref="A18:E19"/>
    <mergeCell ref="F18:F19"/>
    <mergeCell ref="A8:E9"/>
    <mergeCell ref="F8:F9"/>
    <mergeCell ref="A10:E11"/>
    <mergeCell ref="F10:F11"/>
    <mergeCell ref="A12:E13"/>
    <mergeCell ref="F12:F13"/>
    <mergeCell ref="A3:A4"/>
    <mergeCell ref="B3:D4"/>
    <mergeCell ref="E3:E4"/>
    <mergeCell ref="F3:F4"/>
    <mergeCell ref="A1:F2"/>
    <mergeCell ref="A6:F7"/>
  </mergeCells>
  <dataValidations count="1">
    <dataValidation type="list" allowBlank="1" showInputMessage="1" showErrorMessage="1" sqref="B3:D4">
      <formula1>NOM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Codes</vt:lpstr>
      <vt:lpstr>Equipe</vt:lpstr>
      <vt:lpstr>Tableau des données</vt:lpstr>
      <vt:lpstr>Tailles</vt:lpstr>
      <vt:lpstr>Taille gilet</vt:lpstr>
      <vt:lpstr>Fiche des mesures</vt:lpstr>
      <vt:lpstr>ACCESSOIRE</vt:lpstr>
      <vt:lpstr>CHEMISE</vt:lpstr>
      <vt:lpstr>COIFFE</vt:lpstr>
      <vt:lpstr>DESIGNATION</vt:lpstr>
      <vt:lpstr>FAMILLE</vt:lpstr>
      <vt:lpstr>NOM</vt:lpstr>
      <vt:lpstr>NOMTAILLE</vt:lpstr>
      <vt:lpstr>PANTALON</vt:lpstr>
      <vt:lpstr>PARKA</vt:lpstr>
      <vt:lpstr>PULL</vt:lpstr>
      <vt:lpstr>QTE</vt:lpstr>
      <vt:lpstr>REFERENCE</vt:lpstr>
      <vt:lpstr>TABLEAUDESIGNATION</vt:lpstr>
      <vt:lpstr>TABLEAUFAMILLE</vt:lpstr>
      <vt:lpstr>TABLEAUNOM</vt:lpstr>
      <vt:lpstr>TABLEAUNOMTAILLE</vt:lpstr>
      <vt:lpstr>TABLEAUREFERENCE</vt:lpstr>
      <vt:lpstr>VESTE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&amp; Sylvie</dc:creator>
  <cp:lastModifiedBy>tulipe</cp:lastModifiedBy>
  <cp:lastPrinted>2017-08-04T19:35:20Z</cp:lastPrinted>
  <dcterms:created xsi:type="dcterms:W3CDTF">2015-11-05T08:33:25Z</dcterms:created>
  <dcterms:modified xsi:type="dcterms:W3CDTF">2017-08-04T20:01:38Z</dcterms:modified>
</cp:coreProperties>
</file>