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8780" windowHeight="11020"/>
  </bookViews>
  <sheets>
    <sheet name="Sem 41" sheetId="1" r:id="rId1"/>
    <sheet name="effectif" sheetId="2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M6" i="1"/>
  <c r="M7"/>
  <c r="M8"/>
  <c r="M9"/>
  <c r="M10"/>
  <c r="M11"/>
  <c r="M12"/>
  <c r="M13"/>
  <c r="M14"/>
  <c r="M15"/>
  <c r="M16"/>
  <c r="M17"/>
  <c r="M18"/>
  <c r="M19"/>
  <c r="M20"/>
  <c r="M21"/>
  <c r="M22"/>
  <c r="L6"/>
  <c r="L7"/>
  <c r="L8"/>
  <c r="L9"/>
  <c r="L10"/>
  <c r="L11"/>
  <c r="L12"/>
  <c r="L13"/>
  <c r="L14"/>
  <c r="L15"/>
  <c r="L16"/>
  <c r="L17"/>
  <c r="L18"/>
  <c r="L19"/>
  <c r="L20"/>
  <c r="L21"/>
  <c r="L22"/>
  <c r="K6"/>
  <c r="K7"/>
  <c r="K8"/>
  <c r="K9"/>
  <c r="K10"/>
  <c r="K11"/>
  <c r="K12"/>
  <c r="K13"/>
  <c r="K14"/>
  <c r="K15"/>
  <c r="K16"/>
  <c r="K17"/>
  <c r="K18"/>
  <c r="K19"/>
  <c r="K20"/>
  <c r="K21"/>
  <c r="K22"/>
  <c r="J6"/>
  <c r="J7"/>
  <c r="J8"/>
  <c r="J9"/>
  <c r="J10"/>
  <c r="J11"/>
  <c r="J12"/>
  <c r="J13"/>
  <c r="J14"/>
  <c r="J15"/>
  <c r="J16"/>
  <c r="J17"/>
  <c r="J18"/>
  <c r="J19"/>
  <c r="J20"/>
  <c r="J21"/>
  <c r="J22"/>
  <c r="I6"/>
  <c r="I7"/>
  <c r="I8"/>
  <c r="I9"/>
  <c r="I10"/>
  <c r="I11"/>
  <c r="I12"/>
  <c r="I13"/>
  <c r="I14"/>
  <c r="I15"/>
  <c r="I16"/>
  <c r="I17"/>
  <c r="I18"/>
  <c r="I19"/>
  <c r="I20"/>
  <c r="I21"/>
  <c r="I22"/>
  <c r="H6"/>
  <c r="H7"/>
  <c r="H8"/>
  <c r="H9"/>
  <c r="H10"/>
  <c r="H11"/>
  <c r="H12"/>
  <c r="H13"/>
  <c r="H14"/>
  <c r="H15"/>
  <c r="H16"/>
  <c r="H17"/>
  <c r="H18"/>
  <c r="H19"/>
  <c r="H20"/>
  <c r="H21"/>
  <c r="H22"/>
  <c r="G6"/>
  <c r="G7"/>
  <c r="G8"/>
  <c r="G9"/>
  <c r="G10"/>
  <c r="G11"/>
  <c r="G12"/>
  <c r="G13"/>
  <c r="G14"/>
  <c r="G15"/>
  <c r="G16"/>
  <c r="G17"/>
  <c r="G18"/>
  <c r="G19"/>
  <c r="G20"/>
  <c r="G21"/>
  <c r="G22"/>
  <c r="F6"/>
  <c r="F7"/>
  <c r="F8"/>
  <c r="F9"/>
  <c r="F10"/>
  <c r="F11"/>
  <c r="F12"/>
  <c r="F13"/>
  <c r="F14"/>
  <c r="F15"/>
  <c r="F16"/>
  <c r="F17"/>
  <c r="F18"/>
  <c r="F19"/>
  <c r="F20"/>
  <c r="F21"/>
  <c r="F22"/>
  <c r="M5"/>
  <c r="M27" s="1"/>
  <c r="L5"/>
  <c r="L27" s="1"/>
  <c r="K5"/>
  <c r="J5"/>
  <c r="J27" s="1"/>
  <c r="I5"/>
  <c r="H5"/>
  <c r="H27" s="1"/>
  <c r="G5"/>
  <c r="G27" s="1"/>
  <c r="F5"/>
  <c r="F27" s="1"/>
  <c r="E6"/>
  <c r="E7"/>
  <c r="E8"/>
  <c r="E9"/>
  <c r="E10"/>
  <c r="E11"/>
  <c r="E12"/>
  <c r="E13"/>
  <c r="E14"/>
  <c r="E15"/>
  <c r="E16"/>
  <c r="E17"/>
  <c r="E18"/>
  <c r="E19"/>
  <c r="E20"/>
  <c r="E21"/>
  <c r="E22"/>
  <c r="E5"/>
  <c r="E27" s="1"/>
  <c r="D6"/>
  <c r="D7"/>
  <c r="D8"/>
  <c r="D9"/>
  <c r="D10"/>
  <c r="D11"/>
  <c r="D12"/>
  <c r="D13"/>
  <c r="D14"/>
  <c r="D15"/>
  <c r="D16"/>
  <c r="D17"/>
  <c r="D18"/>
  <c r="D19"/>
  <c r="D20"/>
  <c r="D21"/>
  <c r="D22"/>
  <c r="D5"/>
  <c r="A13"/>
  <c r="A16" s="1"/>
  <c r="A19" s="1"/>
  <c r="A22" s="1"/>
  <c r="A10"/>
  <c r="D2"/>
  <c r="I1"/>
  <c r="D27" l="1"/>
  <c r="D23"/>
  <c r="I23"/>
  <c r="I27"/>
  <c r="K23"/>
  <c r="K27"/>
  <c r="G23"/>
  <c r="F24"/>
  <c r="F25" s="1"/>
  <c r="E23"/>
  <c r="M23"/>
  <c r="L24"/>
  <c r="L25" s="1"/>
  <c r="J24"/>
  <c r="J25" s="1"/>
  <c r="H24"/>
  <c r="H25" s="1"/>
  <c r="L23"/>
  <c r="H23"/>
  <c r="D24"/>
  <c r="D25" s="1"/>
  <c r="F23"/>
  <c r="J23"/>
  <c r="G24"/>
  <c r="G25" s="1"/>
  <c r="K24"/>
  <c r="K25" s="1"/>
  <c r="E24"/>
  <c r="E25" s="1"/>
  <c r="I24"/>
  <c r="I25" s="1"/>
  <c r="M24"/>
  <c r="M1"/>
</calcChain>
</file>

<file path=xl/sharedStrings.xml><?xml version="1.0" encoding="utf-8"?>
<sst xmlns="http://schemas.openxmlformats.org/spreadsheetml/2006/main" count="93" uniqueCount="69">
  <si>
    <t>PLANNING  SEMAINE 41</t>
  </si>
  <si>
    <t>Intérimaires</t>
  </si>
  <si>
    <t>Besoin logistique/semaine</t>
  </si>
  <si>
    <t>EQUIPE</t>
  </si>
  <si>
    <t>LAMA</t>
  </si>
  <si>
    <t>LAMB</t>
  </si>
  <si>
    <t>LAMC</t>
  </si>
  <si>
    <t>Magasinier</t>
  </si>
  <si>
    <t>CP7</t>
  </si>
  <si>
    <t>CP8</t>
  </si>
  <si>
    <t xml:space="preserve">CP9 </t>
  </si>
  <si>
    <t>CP25</t>
  </si>
  <si>
    <t>MSVE</t>
  </si>
  <si>
    <t>CE</t>
  </si>
  <si>
    <t>MATIN</t>
  </si>
  <si>
    <t>LUNDI</t>
  </si>
  <si>
    <t>APRES MIDI</t>
  </si>
  <si>
    <t>NUIT</t>
  </si>
  <si>
    <t>MARDI</t>
  </si>
  <si>
    <t>MERCREDI</t>
  </si>
  <si>
    <t>JEUDI</t>
  </si>
  <si>
    <t>VENDREDI</t>
  </si>
  <si>
    <t>SAMEDI</t>
  </si>
  <si>
    <t>NBR de quarts travaillés/semaine</t>
  </si>
  <si>
    <t>Quart complets (sans x)</t>
  </si>
  <si>
    <t>Tonnagecomplete (sans x)</t>
  </si>
  <si>
    <t>LAM 01</t>
  </si>
  <si>
    <t>LAM 02</t>
  </si>
  <si>
    <t>LAM 03</t>
  </si>
  <si>
    <t>MAG</t>
  </si>
  <si>
    <t>CP9</t>
  </si>
  <si>
    <t>MSV</t>
  </si>
  <si>
    <t>T</t>
  </si>
  <si>
    <t>S</t>
  </si>
  <si>
    <t>U</t>
  </si>
  <si>
    <t>R</t>
  </si>
  <si>
    <t>jean</t>
  </si>
  <si>
    <t>yves</t>
  </si>
  <si>
    <t>bernard</t>
  </si>
  <si>
    <t>rené</t>
  </si>
  <si>
    <t>didier</t>
  </si>
  <si>
    <t>eude</t>
  </si>
  <si>
    <t>fred</t>
  </si>
  <si>
    <t>paul</t>
  </si>
  <si>
    <t>henry</t>
  </si>
  <si>
    <t>thierry</t>
  </si>
  <si>
    <t>suarez</t>
  </si>
  <si>
    <t>jeanne</t>
  </si>
  <si>
    <t>marion</t>
  </si>
  <si>
    <t>briac</t>
  </si>
  <si>
    <t>momo</t>
  </si>
  <si>
    <t>jack</t>
  </si>
  <si>
    <t>lolo</t>
  </si>
  <si>
    <t>chantal</t>
  </si>
  <si>
    <t>michel</t>
  </si>
  <si>
    <t>denis</t>
  </si>
  <si>
    <t>francis</t>
  </si>
  <si>
    <t>francois</t>
  </si>
  <si>
    <t>connan</t>
  </si>
  <si>
    <t>mimi</t>
  </si>
  <si>
    <t>hervé</t>
  </si>
  <si>
    <t>erwan</t>
  </si>
  <si>
    <t>alex</t>
  </si>
  <si>
    <t>max</t>
  </si>
  <si>
    <t>albé</t>
  </si>
  <si>
    <t>patryck</t>
  </si>
  <si>
    <t>kevin</t>
  </si>
  <si>
    <t>Resultat attendu</t>
  </si>
  <si>
    <t>tulipe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</si>
</sst>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scheme val="minor"/>
    </font>
    <font>
      <sz val="8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6"/>
      <name val="Arial"/>
      <family val="2"/>
    </font>
    <font>
      <sz val="9"/>
      <name val="Arial"/>
      <family val="2"/>
    </font>
    <font>
      <sz val="6"/>
      <color indexed="10"/>
      <name val="Arial"/>
      <family val="2"/>
    </font>
    <font>
      <sz val="10"/>
      <color indexed="10"/>
      <name val="Arial"/>
      <family val="2"/>
    </font>
    <font>
      <sz val="6"/>
      <color rgb="FFFF0000"/>
      <name val="Arial"/>
      <family val="2"/>
    </font>
    <font>
      <sz val="16"/>
      <name val="Arial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6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1"/>
      <color indexed="11"/>
      <name val="Arial"/>
      <family val="2"/>
    </font>
    <font>
      <sz val="8"/>
      <name val="MS Sans Serif"/>
      <family val="2"/>
    </font>
    <font>
      <sz val="8"/>
      <name val="Calibri"/>
      <family val="2"/>
    </font>
    <font>
      <sz val="6"/>
      <color indexed="30"/>
      <name val="Arial"/>
      <family val="2"/>
    </font>
    <font>
      <sz val="11"/>
      <color indexed="53"/>
      <name val="Arial"/>
      <family val="2"/>
    </font>
    <font>
      <sz val="11"/>
      <color indexed="14"/>
      <name val="Arial"/>
      <family val="2"/>
    </font>
    <font>
      <sz val="11"/>
      <color indexed="19"/>
      <name val="Arial"/>
      <family val="2"/>
    </font>
    <font>
      <sz val="8"/>
      <color indexed="19"/>
      <name val="Arial"/>
      <family val="2"/>
    </font>
    <font>
      <sz val="8"/>
      <color theme="1"/>
      <name val="Calibri"/>
      <family val="2"/>
      <scheme val="minor"/>
    </font>
    <font>
      <b/>
      <sz val="8.5"/>
      <name val="MS Sans Serif"/>
      <family val="2"/>
    </font>
    <font>
      <sz val="8"/>
      <color indexed="10"/>
      <name val="Calibri"/>
      <family val="2"/>
    </font>
    <font>
      <b/>
      <sz val="10"/>
      <name val="Arial"/>
      <family val="2"/>
    </font>
    <font>
      <sz val="11"/>
      <color indexed="52"/>
      <name val="Arial"/>
      <family val="2"/>
    </font>
    <font>
      <sz val="8.5"/>
      <name val="MS Sans Serif"/>
      <family val="2"/>
    </font>
    <font>
      <b/>
      <sz val="14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55"/>
        <bgColor indexed="44"/>
      </patternFill>
    </fill>
    <fill>
      <patternFill patternType="solid">
        <fgColor indexed="23"/>
        <bgColor indexed="4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Fill="1"/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3" borderId="1" xfId="0" applyFont="1" applyFill="1" applyBorder="1"/>
    <xf numFmtId="0" fontId="6" fillId="3" borderId="5" xfId="0" applyFont="1" applyFill="1" applyBorder="1"/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/>
    <xf numFmtId="0" fontId="6" fillId="3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16" fontId="6" fillId="3" borderId="18" xfId="0" applyNumberFormat="1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16" fontId="6" fillId="3" borderId="20" xfId="0" applyNumberFormat="1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16" fontId="6" fillId="3" borderId="23" xfId="0" applyNumberFormat="1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16" fontId="6" fillId="3" borderId="9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0" fillId="0" borderId="0" xfId="0" applyFill="1" applyBorder="1"/>
    <xf numFmtId="0" fontId="11" fillId="0" borderId="0" xfId="0" applyFont="1" applyFill="1" applyBorder="1" applyAlignment="1"/>
    <xf numFmtId="0" fontId="6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/>
    <xf numFmtId="0" fontId="13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top"/>
    </xf>
    <xf numFmtId="0" fontId="6" fillId="0" borderId="40" xfId="0" applyFont="1" applyFill="1" applyBorder="1" applyAlignment="1">
      <alignment horizontal="center"/>
    </xf>
    <xf numFmtId="0" fontId="6" fillId="0" borderId="42" xfId="0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top"/>
    </xf>
    <xf numFmtId="0" fontId="19" fillId="0" borderId="0" xfId="0" applyFont="1" applyFill="1" applyBorder="1" applyAlignment="1">
      <alignment horizontal="left" vertical="top"/>
    </xf>
    <xf numFmtId="0" fontId="6" fillId="0" borderId="39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 applyProtection="1">
      <protection locked="0"/>
    </xf>
    <xf numFmtId="0" fontId="21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 applyProtection="1">
      <protection locked="0"/>
    </xf>
    <xf numFmtId="0" fontId="23" fillId="0" borderId="0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>
      <alignment vertical="center"/>
    </xf>
    <xf numFmtId="0" fontId="24" fillId="0" borderId="0" xfId="0" applyFont="1" applyFill="1" applyBorder="1" applyAlignment="1" applyProtection="1">
      <alignment horizontal="left"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left" vertical="top"/>
      <protection locked="0"/>
    </xf>
    <xf numFmtId="0" fontId="13" fillId="0" borderId="0" xfId="0" applyFont="1" applyFill="1" applyBorder="1" applyAlignment="1">
      <alignment horizontal="left" vertical="top"/>
    </xf>
    <xf numFmtId="0" fontId="6" fillId="0" borderId="45" xfId="0" applyFont="1" applyFill="1" applyBorder="1" applyAlignment="1">
      <alignment horizontal="center"/>
    </xf>
    <xf numFmtId="0" fontId="18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26" fillId="0" borderId="0" xfId="0" applyFont="1" applyFill="1" applyBorder="1" applyAlignment="1"/>
    <xf numFmtId="0" fontId="27" fillId="0" borderId="0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28" fillId="0" borderId="0" xfId="0" applyFont="1" applyFill="1" applyBorder="1" applyAlignment="1" applyProtection="1">
      <protection locked="0"/>
    </xf>
    <xf numFmtId="0" fontId="10" fillId="0" borderId="40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left" vertical="center"/>
    </xf>
    <xf numFmtId="0" fontId="16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29" fillId="0" borderId="0" xfId="0" applyFont="1" applyFill="1" applyBorder="1" applyAlignment="1" applyProtection="1">
      <protection locked="0"/>
    </xf>
    <xf numFmtId="0" fontId="8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" fontId="6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0" fillId="0" borderId="0" xfId="0" applyFont="1" applyFill="1" applyBorder="1" applyAlignment="1"/>
    <xf numFmtId="22" fontId="0" fillId="0" borderId="44" xfId="0" applyNumberForma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/>
    </xf>
    <xf numFmtId="0" fontId="6" fillId="6" borderId="41" xfId="0" applyFont="1" applyFill="1" applyBorder="1" applyAlignment="1">
      <alignment horizontal="center"/>
    </xf>
    <xf numFmtId="0" fontId="6" fillId="6" borderId="45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6" fillId="6" borderId="39" xfId="0" applyFont="1" applyFill="1" applyBorder="1" applyAlignment="1">
      <alignment horizontal="center"/>
    </xf>
    <xf numFmtId="0" fontId="6" fillId="6" borderId="46" xfId="0" applyFont="1" applyFill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10" fillId="0" borderId="43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32" fillId="7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22" fontId="0" fillId="0" borderId="0" xfId="0" applyNumberFormat="1" applyBorder="1"/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33" fillId="8" borderId="4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PIProd/DATA/Rapport%20Journalier/Ann&#233;e%202016/Planning%202016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ffectif"/>
      <sheetName val="Sem 1"/>
      <sheetName val="Sem 2"/>
      <sheetName val="Sem 3"/>
      <sheetName val="Sem 4"/>
      <sheetName val="Sem 5"/>
      <sheetName val="Sem 6"/>
      <sheetName val="Sem 7"/>
      <sheetName val="Sem 8"/>
      <sheetName val="Sem 9"/>
      <sheetName val="Sem 10"/>
      <sheetName val="Sem 11"/>
      <sheetName val="Sem 12"/>
      <sheetName val="Sem 13"/>
      <sheetName val="Sem 14"/>
      <sheetName val="sem 15"/>
      <sheetName val="sem 16"/>
      <sheetName val="Sem 17"/>
      <sheetName val="Sem 18"/>
      <sheetName val="Sem 19"/>
      <sheetName val="Sem 20"/>
      <sheetName val="Sem 21"/>
      <sheetName val="Sem 22"/>
      <sheetName val="Sem 23"/>
      <sheetName val="Sem 24"/>
      <sheetName val="Sem 25"/>
      <sheetName val="Sem 26"/>
      <sheetName val="Sem 27"/>
      <sheetName val="Sem 28"/>
      <sheetName val="Sem 29"/>
      <sheetName val="Sem 30"/>
      <sheetName val="Sommaire"/>
      <sheetName val="Contrat intérimaire"/>
      <sheetName val="Sem 31"/>
      <sheetName val="Sem 32"/>
      <sheetName val="Sem 33"/>
      <sheetName val="Sem 34"/>
      <sheetName val="Sem 35"/>
      <sheetName val="Sem 36"/>
      <sheetName val="Sem 37"/>
      <sheetName val="Sem 38"/>
      <sheetName val="Sem 39"/>
      <sheetName val="Sem 40"/>
      <sheetName val="Sem 41"/>
      <sheetName val="Sem 42"/>
      <sheetName val="Sem 43"/>
      <sheetName val="Sem 44"/>
      <sheetName val="Sem 45"/>
      <sheetName val="Sem 46"/>
      <sheetName val="Sem 47"/>
      <sheetName val="Sem 48"/>
      <sheetName val="Sem 49"/>
      <sheetName val="Sem 50"/>
      <sheetName val="Sem 51"/>
      <sheetName val="Sem 52"/>
      <sheetName val="Feuil16"/>
      <sheetName val="Feuil17"/>
      <sheetName val="Feuil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D2">
            <v>60000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P155"/>
  <sheetViews>
    <sheetView tabSelected="1" topLeftCell="A7" zoomScale="85" zoomScaleNormal="85" workbookViewId="0">
      <selection activeCell="A28" sqref="A28"/>
    </sheetView>
  </sheetViews>
  <sheetFormatPr baseColWidth="10" defaultColWidth="11" defaultRowHeight="14.5"/>
  <cols>
    <col min="5" max="5" width="11.54296875" bestFit="1" customWidth="1"/>
    <col min="10" max="10" width="12.453125" bestFit="1" customWidth="1"/>
  </cols>
  <sheetData>
    <row r="1" spans="1:15" ht="18">
      <c r="B1" s="1"/>
      <c r="C1" s="2" t="s">
        <v>0</v>
      </c>
      <c r="F1" s="3"/>
      <c r="G1" s="4">
        <v>41</v>
      </c>
      <c r="H1" s="5"/>
      <c r="I1" s="135">
        <f ca="1">NOW()</f>
        <v>42636.673952893521</v>
      </c>
      <c r="J1" s="135"/>
      <c r="L1" s="6" t="s">
        <v>1</v>
      </c>
      <c r="M1" s="7" t="e">
        <f ca="1">CountColour2($D$5:$M$22,$L$1)+CountColour2($D$31:$G$51,$L$1)+CountColour2(#REF!,$L$1)-COUNTIF($D$5:$M$51,"x")</f>
        <v>#NAME?</v>
      </c>
    </row>
    <row r="2" spans="1:15" ht="15" thickBot="1">
      <c r="A2" s="8"/>
      <c r="B2" s="8"/>
      <c r="C2" s="9"/>
      <c r="D2" s="9">
        <f>'[1]Sem 24'!D2</f>
        <v>60000</v>
      </c>
      <c r="E2" s="10">
        <v>3600</v>
      </c>
      <c r="F2" s="10">
        <v>4600</v>
      </c>
      <c r="G2" s="10">
        <v>0</v>
      </c>
      <c r="H2" s="10">
        <v>1500</v>
      </c>
      <c r="I2" s="10">
        <v>1800</v>
      </c>
      <c r="J2" s="11">
        <v>2900</v>
      </c>
      <c r="K2" s="10">
        <v>450</v>
      </c>
      <c r="L2" s="10">
        <v>500</v>
      </c>
      <c r="M2" s="11"/>
      <c r="O2" s="60"/>
    </row>
    <row r="3" spans="1:15" ht="15" thickBot="1">
      <c r="A3" s="136" t="s">
        <v>2</v>
      </c>
      <c r="B3" s="136"/>
      <c r="C3" s="137"/>
      <c r="D3" s="12"/>
      <c r="E3" s="13"/>
      <c r="F3" s="13"/>
      <c r="G3" s="14"/>
      <c r="H3" s="13"/>
      <c r="I3" s="13"/>
      <c r="J3" s="13"/>
      <c r="K3" s="13"/>
      <c r="L3" s="13"/>
      <c r="M3" s="13">
        <v>18</v>
      </c>
      <c r="N3" s="15"/>
      <c r="O3" s="131"/>
    </row>
    <row r="4" spans="1:15" ht="15" thickBot="1">
      <c r="A4" s="16"/>
      <c r="B4" s="17"/>
      <c r="C4" s="18" t="s">
        <v>3</v>
      </c>
      <c r="D4" s="19" t="s">
        <v>4</v>
      </c>
      <c r="E4" s="20" t="s">
        <v>5</v>
      </c>
      <c r="F4" s="20" t="s">
        <v>6</v>
      </c>
      <c r="G4" s="19" t="s">
        <v>7</v>
      </c>
      <c r="H4" s="20" t="s">
        <v>8</v>
      </c>
      <c r="I4" s="20" t="s">
        <v>9</v>
      </c>
      <c r="J4" s="20" t="s">
        <v>10</v>
      </c>
      <c r="K4" s="20" t="s">
        <v>11</v>
      </c>
      <c r="L4" s="20" t="s">
        <v>12</v>
      </c>
      <c r="M4" s="20" t="s">
        <v>13</v>
      </c>
      <c r="N4" s="11"/>
      <c r="O4" s="11"/>
    </row>
    <row r="5" spans="1:15" ht="15" thickBot="1">
      <c r="A5" s="21"/>
      <c r="B5" s="22" t="s">
        <v>14</v>
      </c>
      <c r="C5" s="23" t="s">
        <v>32</v>
      </c>
      <c r="D5" s="24" t="str">
        <f>IFERROR(VLOOKUP(C5,effectif!$A$2:$K$5,2,FALSE),"")</f>
        <v>jean</v>
      </c>
      <c r="E5" s="24">
        <f>IFERROR(VLOOKUP(C5,effectif!$A$2:$K$5,3,FALSE),"")</f>
        <v>0</v>
      </c>
      <c r="F5" s="24" t="str">
        <f>IFERROR(VLOOKUP(C5,effectif!$A$2:$K$5,4,FALSE),"")</f>
        <v>eude</v>
      </c>
      <c r="G5" s="25" t="str">
        <f>IFERROR(VLOOKUP(C5,effectif!$A$2:$K$5,5,FALSE),"")</f>
        <v>henry</v>
      </c>
      <c r="H5" s="26" t="str">
        <f>IFERROR(VLOOKUP(C5,effectif!$A$2:$K$5,6,FALSE),"")</f>
        <v>marion</v>
      </c>
      <c r="I5" s="24" t="str">
        <f>IFERROR(VLOOKUP(C5,effectif!$A$2:$K$5,7,FALSE),"")</f>
        <v>lolo</v>
      </c>
      <c r="J5" s="24" t="str">
        <f>IFERROR(VLOOKUP(C5,effectif!$A$2:$K$5,8,FALSE),"")</f>
        <v>francis</v>
      </c>
      <c r="K5" s="26" t="str">
        <f>IFERROR(VLOOKUP(C5,effectif!$A$2:$K$5,9,FALSE),"")</f>
        <v>mimi</v>
      </c>
      <c r="L5" s="27">
        <f>IFERROR(VLOOKUP(C5,effectif!$A$2:$K$5,10,FALSE),"")</f>
        <v>0</v>
      </c>
      <c r="M5" s="25" t="str">
        <f>IFERROR(VLOOKUP(C5,effectif!$A$2:$K$5,11,FALSE),"")</f>
        <v>max</v>
      </c>
      <c r="N5" s="11"/>
      <c r="O5" s="11"/>
    </row>
    <row r="6" spans="1:15" ht="15" thickBot="1">
      <c r="A6" s="28" t="s">
        <v>15</v>
      </c>
      <c r="B6" s="29" t="s">
        <v>16</v>
      </c>
      <c r="C6" s="30"/>
      <c r="D6" s="24" t="str">
        <f>IFERROR(VLOOKUP(C6,effectif!$A$2:$K$5,2,FALSE),"")</f>
        <v/>
      </c>
      <c r="E6" s="24" t="str">
        <f>IFERROR(VLOOKUP(C6,effectif!$A$2:$K$5,3,FALSE),"")</f>
        <v/>
      </c>
      <c r="F6" s="24" t="str">
        <f>IFERROR(VLOOKUP(C6,effectif!$A$2:$K$5,4,FALSE),"")</f>
        <v/>
      </c>
      <c r="G6" s="25" t="str">
        <f>IFERROR(VLOOKUP(C6,effectif!$A$2:$K$5,5,FALSE),"")</f>
        <v/>
      </c>
      <c r="H6" s="26" t="str">
        <f>IFERROR(VLOOKUP(C6,effectif!$A$2:$K$5,6,FALSE),"")</f>
        <v/>
      </c>
      <c r="I6" s="24" t="str">
        <f>IFERROR(VLOOKUP(C6,effectif!$A$2:$K$5,7,FALSE),"")</f>
        <v/>
      </c>
      <c r="J6" s="24" t="str">
        <f>IFERROR(VLOOKUP(C6,effectif!$A$2:$K$5,8,FALSE),"")</f>
        <v/>
      </c>
      <c r="K6" s="26" t="str">
        <f>IFERROR(VLOOKUP(C6,effectif!$A$2:$K$5,9,FALSE),"")</f>
        <v/>
      </c>
      <c r="L6" s="27" t="str">
        <f>IFERROR(VLOOKUP(C6,effectif!$A$2:$K$5,10,FALSE),"")</f>
        <v/>
      </c>
      <c r="M6" s="25" t="str">
        <f>IFERROR(VLOOKUP(C6,effectif!$A$2:$K$5,11,FALSE),"")</f>
        <v/>
      </c>
      <c r="N6" s="11"/>
      <c r="O6" s="101"/>
    </row>
    <row r="7" spans="1:15" ht="15" thickBot="1">
      <c r="A7" s="31">
        <v>42653</v>
      </c>
      <c r="B7" s="32" t="s">
        <v>17</v>
      </c>
      <c r="C7" s="30"/>
      <c r="D7" s="24" t="str">
        <f>IFERROR(VLOOKUP(C7,effectif!$A$2:$K$5,2,FALSE),"")</f>
        <v/>
      </c>
      <c r="E7" s="24" t="str">
        <f>IFERROR(VLOOKUP(C7,effectif!$A$2:$K$5,3,FALSE),"")</f>
        <v/>
      </c>
      <c r="F7" s="24" t="str">
        <f>IFERROR(VLOOKUP(C7,effectif!$A$2:$K$5,4,FALSE),"")</f>
        <v/>
      </c>
      <c r="G7" s="25" t="str">
        <f>IFERROR(VLOOKUP(C7,effectif!$A$2:$K$5,5,FALSE),"")</f>
        <v/>
      </c>
      <c r="H7" s="26" t="str">
        <f>IFERROR(VLOOKUP(C7,effectif!$A$2:$K$5,6,FALSE),"")</f>
        <v/>
      </c>
      <c r="I7" s="24" t="str">
        <f>IFERROR(VLOOKUP(C7,effectif!$A$2:$K$5,7,FALSE),"")</f>
        <v/>
      </c>
      <c r="J7" s="24" t="str">
        <f>IFERROR(VLOOKUP(C7,effectif!$A$2:$K$5,8,FALSE),"")</f>
        <v/>
      </c>
      <c r="K7" s="26" t="str">
        <f>IFERROR(VLOOKUP(C7,effectif!$A$2:$K$5,9,FALSE),"")</f>
        <v/>
      </c>
      <c r="L7" s="27" t="str">
        <f>IFERROR(VLOOKUP(C7,effectif!$A$2:$K$5,10,FALSE),"")</f>
        <v/>
      </c>
      <c r="M7" s="25" t="str">
        <f>IFERROR(VLOOKUP(C7,effectif!$A$2:$K$5,11,FALSE),"")</f>
        <v/>
      </c>
      <c r="N7" s="11"/>
      <c r="O7" s="100"/>
    </row>
    <row r="8" spans="1:15" ht="15" thickBot="1">
      <c r="A8" s="33"/>
      <c r="B8" s="34" t="s">
        <v>14</v>
      </c>
      <c r="C8" s="23"/>
      <c r="D8" s="24" t="str">
        <f>IFERROR(VLOOKUP(C8,effectif!$A$2:$K$5,2,FALSE),"")</f>
        <v/>
      </c>
      <c r="E8" s="24" t="str">
        <f>IFERROR(VLOOKUP(C8,effectif!$A$2:$K$5,3,FALSE),"")</f>
        <v/>
      </c>
      <c r="F8" s="24" t="str">
        <f>IFERROR(VLOOKUP(C8,effectif!$A$2:$K$5,4,FALSE),"")</f>
        <v/>
      </c>
      <c r="G8" s="25" t="str">
        <f>IFERROR(VLOOKUP(C8,effectif!$A$2:$K$5,5,FALSE),"")</f>
        <v/>
      </c>
      <c r="H8" s="26" t="str">
        <f>IFERROR(VLOOKUP(C8,effectif!$A$2:$K$5,6,FALSE),"")</f>
        <v/>
      </c>
      <c r="I8" s="24" t="str">
        <f>IFERROR(VLOOKUP(C8,effectif!$A$2:$K$5,7,FALSE),"")</f>
        <v/>
      </c>
      <c r="J8" s="24" t="str">
        <f>IFERROR(VLOOKUP(C8,effectif!$A$2:$K$5,8,FALSE),"")</f>
        <v/>
      </c>
      <c r="K8" s="26" t="str">
        <f>IFERROR(VLOOKUP(C8,effectif!$A$2:$K$5,9,FALSE),"")</f>
        <v/>
      </c>
      <c r="L8" s="27" t="str">
        <f>IFERROR(VLOOKUP(C8,effectif!$A$2:$K$5,10,FALSE),"")</f>
        <v/>
      </c>
      <c r="M8" s="25" t="str">
        <f>IFERROR(VLOOKUP(C8,effectif!$A$2:$K$5,11,FALSE),"")</f>
        <v/>
      </c>
      <c r="N8" s="11"/>
      <c r="O8" s="100"/>
    </row>
    <row r="9" spans="1:15" ht="15" thickBot="1">
      <c r="A9" s="28" t="s">
        <v>18</v>
      </c>
      <c r="B9" s="35" t="s">
        <v>16</v>
      </c>
      <c r="C9" s="30"/>
      <c r="D9" s="24" t="str">
        <f>IFERROR(VLOOKUP(C9,effectif!$A$2:$K$5,2,FALSE),"")</f>
        <v/>
      </c>
      <c r="E9" s="24" t="str">
        <f>IFERROR(VLOOKUP(C9,effectif!$A$2:$K$5,3,FALSE),"")</f>
        <v/>
      </c>
      <c r="F9" s="24" t="str">
        <f>IFERROR(VLOOKUP(C9,effectif!$A$2:$K$5,4,FALSE),"")</f>
        <v/>
      </c>
      <c r="G9" s="25" t="str">
        <f>IFERROR(VLOOKUP(C9,effectif!$A$2:$K$5,5,FALSE),"")</f>
        <v/>
      </c>
      <c r="H9" s="26" t="str">
        <f>IFERROR(VLOOKUP(C9,effectif!$A$2:$K$5,6,FALSE),"")</f>
        <v/>
      </c>
      <c r="I9" s="24" t="str">
        <f>IFERROR(VLOOKUP(C9,effectif!$A$2:$K$5,7,FALSE),"")</f>
        <v/>
      </c>
      <c r="J9" s="24" t="str">
        <f>IFERROR(VLOOKUP(C9,effectif!$A$2:$K$5,8,FALSE),"")</f>
        <v/>
      </c>
      <c r="K9" s="26" t="str">
        <f>IFERROR(VLOOKUP(C9,effectif!$A$2:$K$5,9,FALSE),"")</f>
        <v/>
      </c>
      <c r="L9" s="27" t="str">
        <f>IFERROR(VLOOKUP(C9,effectif!$A$2:$K$5,10,FALSE),"")</f>
        <v/>
      </c>
      <c r="M9" s="25" t="str">
        <f>IFERROR(VLOOKUP(C9,effectif!$A$2:$K$5,11,FALSE),"")</f>
        <v/>
      </c>
      <c r="N9" s="11"/>
      <c r="O9" s="101"/>
    </row>
    <row r="10" spans="1:15" ht="15" thickBot="1">
      <c r="A10" s="36">
        <f>A7+1</f>
        <v>42654</v>
      </c>
      <c r="B10" s="37" t="s">
        <v>17</v>
      </c>
      <c r="C10" s="38"/>
      <c r="D10" s="24" t="str">
        <f>IFERROR(VLOOKUP(C10,effectif!$A$2:$K$5,2,FALSE),"")</f>
        <v/>
      </c>
      <c r="E10" s="24" t="str">
        <f>IFERROR(VLOOKUP(C10,effectif!$A$2:$K$5,3,FALSE),"")</f>
        <v/>
      </c>
      <c r="F10" s="24" t="str">
        <f>IFERROR(VLOOKUP(C10,effectif!$A$2:$K$5,4,FALSE),"")</f>
        <v/>
      </c>
      <c r="G10" s="25" t="str">
        <f>IFERROR(VLOOKUP(C10,effectif!$A$2:$K$5,5,FALSE),"")</f>
        <v/>
      </c>
      <c r="H10" s="26" t="str">
        <f>IFERROR(VLOOKUP(C10,effectif!$A$2:$K$5,6,FALSE),"")</f>
        <v/>
      </c>
      <c r="I10" s="24" t="str">
        <f>IFERROR(VLOOKUP(C10,effectif!$A$2:$K$5,7,FALSE),"")</f>
        <v/>
      </c>
      <c r="J10" s="24" t="str">
        <f>IFERROR(VLOOKUP(C10,effectif!$A$2:$K$5,8,FALSE),"")</f>
        <v/>
      </c>
      <c r="K10" s="26" t="str">
        <f>IFERROR(VLOOKUP(C10,effectif!$A$2:$K$5,9,FALSE),"")</f>
        <v/>
      </c>
      <c r="L10" s="27" t="str">
        <f>IFERROR(VLOOKUP(C10,effectif!$A$2:$K$5,10,FALSE),"")</f>
        <v/>
      </c>
      <c r="M10" s="25" t="str">
        <f>IFERROR(VLOOKUP(C10,effectif!$A$2:$K$5,11,FALSE),"")</f>
        <v/>
      </c>
      <c r="N10" s="11"/>
      <c r="O10" s="11"/>
    </row>
    <row r="11" spans="1:15" ht="15" thickBot="1">
      <c r="A11" s="39"/>
      <c r="B11" s="40" t="s">
        <v>14</v>
      </c>
      <c r="C11" s="41"/>
      <c r="D11" s="24" t="str">
        <f>IFERROR(VLOOKUP(C11,effectif!$A$2:$K$5,2,FALSE),"")</f>
        <v/>
      </c>
      <c r="E11" s="24" t="str">
        <f>IFERROR(VLOOKUP(C11,effectif!$A$2:$K$5,3,FALSE),"")</f>
        <v/>
      </c>
      <c r="F11" s="24" t="str">
        <f>IFERROR(VLOOKUP(C11,effectif!$A$2:$K$5,4,FALSE),"")</f>
        <v/>
      </c>
      <c r="G11" s="25" t="str">
        <f>IFERROR(VLOOKUP(C11,effectif!$A$2:$K$5,5,FALSE),"")</f>
        <v/>
      </c>
      <c r="H11" s="26" t="str">
        <f>IFERROR(VLOOKUP(C11,effectif!$A$2:$K$5,6,FALSE),"")</f>
        <v/>
      </c>
      <c r="I11" s="24" t="str">
        <f>IFERROR(VLOOKUP(C11,effectif!$A$2:$K$5,7,FALSE),"")</f>
        <v/>
      </c>
      <c r="J11" s="24" t="str">
        <f>IFERROR(VLOOKUP(C11,effectif!$A$2:$K$5,8,FALSE),"")</f>
        <v/>
      </c>
      <c r="K11" s="26" t="str">
        <f>IFERROR(VLOOKUP(C11,effectif!$A$2:$K$5,9,FALSE),"")</f>
        <v/>
      </c>
      <c r="L11" s="27" t="str">
        <f>IFERROR(VLOOKUP(C11,effectif!$A$2:$K$5,10,FALSE),"")</f>
        <v/>
      </c>
      <c r="M11" s="25" t="str">
        <f>IFERROR(VLOOKUP(C11,effectif!$A$2:$K$5,11,FALSE),"")</f>
        <v/>
      </c>
      <c r="N11" s="11"/>
      <c r="O11" s="100"/>
    </row>
    <row r="12" spans="1:15" ht="15" thickBot="1">
      <c r="A12" s="28" t="s">
        <v>19</v>
      </c>
      <c r="B12" s="35" t="s">
        <v>16</v>
      </c>
      <c r="C12" s="42" t="s">
        <v>34</v>
      </c>
      <c r="D12" s="24">
        <f>IFERROR(VLOOKUP(C12,effectif!$A$2:$K$5,2,FALSE),"")</f>
        <v>0</v>
      </c>
      <c r="E12" s="24">
        <f>IFERROR(VLOOKUP(C12,effectif!$A$2:$K$5,3,FALSE),"")</f>
        <v>0</v>
      </c>
      <c r="F12" s="24" t="str">
        <f>IFERROR(VLOOKUP(C12,effectif!$A$2:$K$5,4,FALSE),"")</f>
        <v>paul</v>
      </c>
      <c r="G12" s="25" t="str">
        <f>IFERROR(VLOOKUP(C12,effectif!$A$2:$K$5,5,FALSE),"")</f>
        <v>suarez</v>
      </c>
      <c r="H12" s="26" t="str">
        <f>IFERROR(VLOOKUP(C12,effectif!$A$2:$K$5,6,FALSE),"")</f>
        <v>momo</v>
      </c>
      <c r="I12" s="24" t="str">
        <f>IFERROR(VLOOKUP(C12,effectif!$A$2:$K$5,7,FALSE),"")</f>
        <v>michel</v>
      </c>
      <c r="J12" s="24">
        <f>IFERROR(VLOOKUP(C12,effectif!$A$2:$K$5,8,FALSE),"")</f>
        <v>0</v>
      </c>
      <c r="K12" s="26" t="str">
        <f>IFERROR(VLOOKUP(C12,effectif!$A$2:$K$5,9,FALSE),"")</f>
        <v>hervé</v>
      </c>
      <c r="L12" s="27" t="str">
        <f>IFERROR(VLOOKUP(C12,effectif!$A$2:$K$5,10,FALSE),"")</f>
        <v>alex</v>
      </c>
      <c r="M12" s="25" t="str">
        <f>IFERROR(VLOOKUP(C12,effectif!$A$2:$K$5,11,FALSE),"")</f>
        <v>patryck</v>
      </c>
      <c r="N12" s="11"/>
      <c r="O12" s="101"/>
    </row>
    <row r="13" spans="1:15" ht="15" thickBot="1">
      <c r="A13" s="36">
        <f>A10+1</f>
        <v>42655</v>
      </c>
      <c r="B13" s="43" t="s">
        <v>17</v>
      </c>
      <c r="C13" s="44"/>
      <c r="D13" s="24" t="str">
        <f>IFERROR(VLOOKUP(C13,effectif!$A$2:$K$5,2,FALSE),"")</f>
        <v/>
      </c>
      <c r="E13" s="24" t="str">
        <f>IFERROR(VLOOKUP(C13,effectif!$A$2:$K$5,3,FALSE),"")</f>
        <v/>
      </c>
      <c r="F13" s="24" t="str">
        <f>IFERROR(VLOOKUP(C13,effectif!$A$2:$K$5,4,FALSE),"")</f>
        <v/>
      </c>
      <c r="G13" s="25" t="str">
        <f>IFERROR(VLOOKUP(C13,effectif!$A$2:$K$5,5,FALSE),"")</f>
        <v/>
      </c>
      <c r="H13" s="26" t="str">
        <f>IFERROR(VLOOKUP(C13,effectif!$A$2:$K$5,6,FALSE),"")</f>
        <v/>
      </c>
      <c r="I13" s="24" t="str">
        <f>IFERROR(VLOOKUP(C13,effectif!$A$2:$K$5,7,FALSE),"")</f>
        <v/>
      </c>
      <c r="J13" s="24" t="str">
        <f>IFERROR(VLOOKUP(C13,effectif!$A$2:$K$5,8,FALSE),"")</f>
        <v/>
      </c>
      <c r="K13" s="26" t="str">
        <f>IFERROR(VLOOKUP(C13,effectif!$A$2:$K$5,9,FALSE),"")</f>
        <v/>
      </c>
      <c r="L13" s="27" t="str">
        <f>IFERROR(VLOOKUP(C13,effectif!$A$2:$K$5,10,FALSE),"")</f>
        <v/>
      </c>
      <c r="M13" s="25" t="str">
        <f>IFERROR(VLOOKUP(C13,effectif!$A$2:$K$5,11,FALSE),"")</f>
        <v/>
      </c>
      <c r="N13" s="11"/>
      <c r="O13" s="100"/>
    </row>
    <row r="14" spans="1:15" ht="15" thickBot="1">
      <c r="A14" s="39"/>
      <c r="B14" s="22" t="s">
        <v>14</v>
      </c>
      <c r="C14" s="45" t="s">
        <v>34</v>
      </c>
      <c r="D14" s="24">
        <f>IFERROR(VLOOKUP(C14,effectif!$A$2:$K$5,2,FALSE),"")</f>
        <v>0</v>
      </c>
      <c r="E14" s="24">
        <f>IFERROR(VLOOKUP(C14,effectif!$A$2:$K$5,3,FALSE),"")</f>
        <v>0</v>
      </c>
      <c r="F14" s="24" t="str">
        <f>IFERROR(VLOOKUP(C14,effectif!$A$2:$K$5,4,FALSE),"")</f>
        <v>paul</v>
      </c>
      <c r="G14" s="25" t="str">
        <f>IFERROR(VLOOKUP(C14,effectif!$A$2:$K$5,5,FALSE),"")</f>
        <v>suarez</v>
      </c>
      <c r="H14" s="26" t="str">
        <f>IFERROR(VLOOKUP(C14,effectif!$A$2:$K$5,6,FALSE),"")</f>
        <v>momo</v>
      </c>
      <c r="I14" s="24" t="str">
        <f>IFERROR(VLOOKUP(C14,effectif!$A$2:$K$5,7,FALSE),"")</f>
        <v>michel</v>
      </c>
      <c r="J14" s="24">
        <f>IFERROR(VLOOKUP(C14,effectif!$A$2:$K$5,8,FALSE),"")</f>
        <v>0</v>
      </c>
      <c r="K14" s="26" t="str">
        <f>IFERROR(VLOOKUP(C14,effectif!$A$2:$K$5,9,FALSE),"")</f>
        <v>hervé</v>
      </c>
      <c r="L14" s="27" t="str">
        <f>IFERROR(VLOOKUP(C14,effectif!$A$2:$K$5,10,FALSE),"")</f>
        <v>alex</v>
      </c>
      <c r="M14" s="25" t="str">
        <f>IFERROR(VLOOKUP(C14,effectif!$A$2:$K$5,11,FALSE),"")</f>
        <v>patryck</v>
      </c>
      <c r="N14" s="11"/>
      <c r="O14" s="100"/>
    </row>
    <row r="15" spans="1:15" ht="15" thickBot="1">
      <c r="A15" s="28" t="s">
        <v>20</v>
      </c>
      <c r="B15" s="29" t="s">
        <v>16</v>
      </c>
      <c r="C15" s="42"/>
      <c r="D15" s="24" t="str">
        <f>IFERROR(VLOOKUP(C15,effectif!$A$2:$K$5,2,FALSE),"")</f>
        <v/>
      </c>
      <c r="E15" s="24" t="str">
        <f>IFERROR(VLOOKUP(C15,effectif!$A$2:$K$5,3,FALSE),"")</f>
        <v/>
      </c>
      <c r="F15" s="24" t="str">
        <f>IFERROR(VLOOKUP(C15,effectif!$A$2:$K$5,4,FALSE),"")</f>
        <v/>
      </c>
      <c r="G15" s="25" t="str">
        <f>IFERROR(VLOOKUP(C15,effectif!$A$2:$K$5,5,FALSE),"")</f>
        <v/>
      </c>
      <c r="H15" s="26" t="str">
        <f>IFERROR(VLOOKUP(C15,effectif!$A$2:$K$5,6,FALSE),"")</f>
        <v/>
      </c>
      <c r="I15" s="24" t="str">
        <f>IFERROR(VLOOKUP(C15,effectif!$A$2:$K$5,7,FALSE),"")</f>
        <v/>
      </c>
      <c r="J15" s="24" t="str">
        <f>IFERROR(VLOOKUP(C15,effectif!$A$2:$K$5,8,FALSE),"")</f>
        <v/>
      </c>
      <c r="K15" s="26" t="str">
        <f>IFERROR(VLOOKUP(C15,effectif!$A$2:$K$5,9,FALSE),"")</f>
        <v/>
      </c>
      <c r="L15" s="27" t="str">
        <f>IFERROR(VLOOKUP(C15,effectif!$A$2:$K$5,10,FALSE),"")</f>
        <v/>
      </c>
      <c r="M15" s="25" t="str">
        <f>IFERROR(VLOOKUP(C15,effectif!$A$2:$K$5,11,FALSE),"")</f>
        <v/>
      </c>
      <c r="N15" s="11"/>
      <c r="O15" s="101"/>
    </row>
    <row r="16" spans="1:15" ht="15" thickBot="1">
      <c r="A16" s="31">
        <f>A13+1</f>
        <v>42656</v>
      </c>
      <c r="B16" s="46" t="s">
        <v>17</v>
      </c>
      <c r="C16" s="38" t="s">
        <v>33</v>
      </c>
      <c r="D16" s="24" t="str">
        <f>IFERROR(VLOOKUP(C16,effectif!$A$2:$K$5,2,FALSE),"")</f>
        <v>yves</v>
      </c>
      <c r="E16" s="24" t="str">
        <f>IFERROR(VLOOKUP(C16,effectif!$A$2:$K$5,3,FALSE),"")</f>
        <v>bernard</v>
      </c>
      <c r="F16" s="24" t="str">
        <f>IFERROR(VLOOKUP(C16,effectif!$A$2:$K$5,4,FALSE),"")</f>
        <v>fred</v>
      </c>
      <c r="G16" s="25" t="str">
        <f>IFERROR(VLOOKUP(C16,effectif!$A$2:$K$5,5,FALSE),"")</f>
        <v>thierry</v>
      </c>
      <c r="H16" s="26" t="str">
        <f>IFERROR(VLOOKUP(C16,effectif!$A$2:$K$5,6,FALSE),"")</f>
        <v>briac</v>
      </c>
      <c r="I16" s="24" t="str">
        <f>IFERROR(VLOOKUP(C16,effectif!$A$2:$K$5,7,FALSE),"")</f>
        <v>chantal</v>
      </c>
      <c r="J16" s="24" t="str">
        <f>IFERROR(VLOOKUP(C16,effectif!$A$2:$K$5,8,FALSE),"")</f>
        <v>francois</v>
      </c>
      <c r="K16" s="26">
        <f>IFERROR(VLOOKUP(C16,effectif!$A$2:$K$5,9,FALSE),"")</f>
        <v>0</v>
      </c>
      <c r="L16" s="27">
        <f>IFERROR(VLOOKUP(C16,effectif!$A$2:$K$5,10,FALSE),"")</f>
        <v>0</v>
      </c>
      <c r="M16" s="25" t="str">
        <f>IFERROR(VLOOKUP(C16,effectif!$A$2:$K$5,11,FALSE),"")</f>
        <v>albé</v>
      </c>
      <c r="N16" s="11"/>
      <c r="O16" s="100"/>
    </row>
    <row r="17" spans="1:16" ht="15" thickBot="1">
      <c r="A17" s="33"/>
      <c r="B17" s="47" t="s">
        <v>14</v>
      </c>
      <c r="C17" s="41"/>
      <c r="D17" s="24" t="str">
        <f>IFERROR(VLOOKUP(C17,effectif!$A$2:$K$5,2,FALSE),"")</f>
        <v/>
      </c>
      <c r="E17" s="24" t="str">
        <f>IFERROR(VLOOKUP(C17,effectif!$A$2:$K$5,3,FALSE),"")</f>
        <v/>
      </c>
      <c r="F17" s="24" t="str">
        <f>IFERROR(VLOOKUP(C17,effectif!$A$2:$K$5,4,FALSE),"")</f>
        <v/>
      </c>
      <c r="G17" s="25" t="str">
        <f>IFERROR(VLOOKUP(C17,effectif!$A$2:$K$5,5,FALSE),"")</f>
        <v/>
      </c>
      <c r="H17" s="26" t="str">
        <f>IFERROR(VLOOKUP(C17,effectif!$A$2:$K$5,6,FALSE),"")</f>
        <v/>
      </c>
      <c r="I17" s="24" t="str">
        <f>IFERROR(VLOOKUP(C17,effectif!$A$2:$K$5,7,FALSE),"")</f>
        <v/>
      </c>
      <c r="J17" s="24" t="str">
        <f>IFERROR(VLOOKUP(C17,effectif!$A$2:$K$5,8,FALSE),"")</f>
        <v/>
      </c>
      <c r="K17" s="26" t="str">
        <f>IFERROR(VLOOKUP(C17,effectif!$A$2:$K$5,9,FALSE),"")</f>
        <v/>
      </c>
      <c r="L17" s="27" t="str">
        <f>IFERROR(VLOOKUP(C17,effectif!$A$2:$K$5,10,FALSE),"")</f>
        <v/>
      </c>
      <c r="M17" s="25" t="str">
        <f>IFERROR(VLOOKUP(C17,effectif!$A$2:$K$5,11,FALSE),"")</f>
        <v/>
      </c>
      <c r="N17" s="11"/>
      <c r="O17" s="11"/>
    </row>
    <row r="18" spans="1:16" ht="15" thickBot="1">
      <c r="A18" s="28" t="s">
        <v>21</v>
      </c>
      <c r="B18" s="29" t="s">
        <v>16</v>
      </c>
      <c r="C18" s="30" t="s">
        <v>35</v>
      </c>
      <c r="D18" s="24">
        <f>IFERROR(VLOOKUP(C18,effectif!$A$2:$K$5,2,FALSE),"")</f>
        <v>0</v>
      </c>
      <c r="E18" s="24" t="str">
        <f>IFERROR(VLOOKUP(C18,effectif!$A$2:$K$5,3,FALSE),"")</f>
        <v>rené</v>
      </c>
      <c r="F18" s="24" t="str">
        <f>IFERROR(VLOOKUP(C18,effectif!$A$2:$K$5,4,FALSE),"")</f>
        <v>didier</v>
      </c>
      <c r="G18" s="25" t="str">
        <f>IFERROR(VLOOKUP(C18,effectif!$A$2:$K$5,5,FALSE),"")</f>
        <v>jeanne</v>
      </c>
      <c r="H18" s="26" t="str">
        <f>IFERROR(VLOOKUP(C18,effectif!$A$2:$K$5,6,FALSE),"")</f>
        <v>jack</v>
      </c>
      <c r="I18" s="24" t="str">
        <f>IFERROR(VLOOKUP(C18,effectif!$A$2:$K$5,7,FALSE),"")</f>
        <v>denis</v>
      </c>
      <c r="J18" s="24" t="str">
        <f>IFERROR(VLOOKUP(C18,effectif!$A$2:$K$5,8,FALSE),"")</f>
        <v>connan</v>
      </c>
      <c r="K18" s="26" t="str">
        <f>IFERROR(VLOOKUP(C18,effectif!$A$2:$K$5,9,FALSE),"")</f>
        <v>erwan</v>
      </c>
      <c r="L18" s="27">
        <f>IFERROR(VLOOKUP(C18,effectif!$A$2:$K$5,10,FALSE),"")</f>
        <v>0</v>
      </c>
      <c r="M18" s="25" t="str">
        <f>IFERROR(VLOOKUP(C18,effectif!$A$2:$K$5,11,FALSE),"")</f>
        <v>kevin</v>
      </c>
      <c r="N18" s="11"/>
      <c r="O18" s="101"/>
    </row>
    <row r="19" spans="1:16" ht="15" thickBot="1">
      <c r="A19" s="31">
        <f>A16+1</f>
        <v>42657</v>
      </c>
      <c r="B19" s="46" t="s">
        <v>17</v>
      </c>
      <c r="C19" s="48"/>
      <c r="D19" s="24" t="str">
        <f>IFERROR(VLOOKUP(C19,effectif!$A$2:$K$5,2,FALSE),"")</f>
        <v/>
      </c>
      <c r="E19" s="24" t="str">
        <f>IFERROR(VLOOKUP(C19,effectif!$A$2:$K$5,3,FALSE),"")</f>
        <v/>
      </c>
      <c r="F19" s="24" t="str">
        <f>IFERROR(VLOOKUP(C19,effectif!$A$2:$K$5,4,FALSE),"")</f>
        <v/>
      </c>
      <c r="G19" s="25" t="str">
        <f>IFERROR(VLOOKUP(C19,effectif!$A$2:$K$5,5,FALSE),"")</f>
        <v/>
      </c>
      <c r="H19" s="26" t="str">
        <f>IFERROR(VLOOKUP(C19,effectif!$A$2:$K$5,6,FALSE),"")</f>
        <v/>
      </c>
      <c r="I19" s="24" t="str">
        <f>IFERROR(VLOOKUP(C19,effectif!$A$2:$K$5,7,FALSE),"")</f>
        <v/>
      </c>
      <c r="J19" s="24" t="str">
        <f>IFERROR(VLOOKUP(C19,effectif!$A$2:$K$5,8,FALSE),"")</f>
        <v/>
      </c>
      <c r="K19" s="26" t="str">
        <f>IFERROR(VLOOKUP(C19,effectif!$A$2:$K$5,9,FALSE),"")</f>
        <v/>
      </c>
      <c r="L19" s="27" t="str">
        <f>IFERROR(VLOOKUP(C19,effectif!$A$2:$K$5,10,FALSE),"")</f>
        <v/>
      </c>
      <c r="M19" s="25" t="str">
        <f>IFERROR(VLOOKUP(C19,effectif!$A$2:$K$5,11,FALSE),"")</f>
        <v/>
      </c>
      <c r="N19" s="11"/>
      <c r="O19" s="11"/>
    </row>
    <row r="20" spans="1:16" ht="15" thickBot="1">
      <c r="A20" s="49"/>
      <c r="B20" s="50" t="s">
        <v>14</v>
      </c>
      <c r="C20" s="45"/>
      <c r="D20" s="24" t="str">
        <f>IFERROR(VLOOKUP(C20,effectif!$A$2:$K$5,2,FALSE),"")</f>
        <v/>
      </c>
      <c r="E20" s="24" t="str">
        <f>IFERROR(VLOOKUP(C20,effectif!$A$2:$K$5,3,FALSE),"")</f>
        <v/>
      </c>
      <c r="F20" s="24" t="str">
        <f>IFERROR(VLOOKUP(C20,effectif!$A$2:$K$5,4,FALSE),"")</f>
        <v/>
      </c>
      <c r="G20" s="25" t="str">
        <f>IFERROR(VLOOKUP(C20,effectif!$A$2:$K$5,5,FALSE),"")</f>
        <v/>
      </c>
      <c r="H20" s="26" t="str">
        <f>IFERROR(VLOOKUP(C20,effectif!$A$2:$K$5,6,FALSE),"")</f>
        <v/>
      </c>
      <c r="I20" s="24" t="str">
        <f>IFERROR(VLOOKUP(C20,effectif!$A$2:$K$5,7,FALSE),"")</f>
        <v/>
      </c>
      <c r="J20" s="24" t="str">
        <f>IFERROR(VLOOKUP(C20,effectif!$A$2:$K$5,8,FALSE),"")</f>
        <v/>
      </c>
      <c r="K20" s="26" t="str">
        <f>IFERROR(VLOOKUP(C20,effectif!$A$2:$K$5,9,FALSE),"")</f>
        <v/>
      </c>
      <c r="L20" s="27" t="str">
        <f>IFERROR(VLOOKUP(C20,effectif!$A$2:$K$5,10,FALSE),"")</f>
        <v/>
      </c>
      <c r="M20" s="25" t="str">
        <f>IFERROR(VLOOKUP(C20,effectif!$A$2:$K$5,11,FALSE),"")</f>
        <v/>
      </c>
      <c r="N20" s="11"/>
      <c r="O20" s="11"/>
    </row>
    <row r="21" spans="1:16" ht="15" thickBot="1">
      <c r="A21" s="28" t="s">
        <v>22</v>
      </c>
      <c r="B21" s="35" t="s">
        <v>16</v>
      </c>
      <c r="C21" s="30"/>
      <c r="D21" s="24" t="str">
        <f>IFERROR(VLOOKUP(C21,effectif!$A$2:$K$5,2,FALSE),"")</f>
        <v/>
      </c>
      <c r="E21" s="24" t="str">
        <f>IFERROR(VLOOKUP(C21,effectif!$A$2:$K$5,3,FALSE),"")</f>
        <v/>
      </c>
      <c r="F21" s="24" t="str">
        <f>IFERROR(VLOOKUP(C21,effectif!$A$2:$K$5,4,FALSE),"")</f>
        <v/>
      </c>
      <c r="G21" s="25" t="str">
        <f>IFERROR(VLOOKUP(C21,effectif!$A$2:$K$5,5,FALSE),"")</f>
        <v/>
      </c>
      <c r="H21" s="26" t="str">
        <f>IFERROR(VLOOKUP(C21,effectif!$A$2:$K$5,6,FALSE),"")</f>
        <v/>
      </c>
      <c r="I21" s="24" t="str">
        <f>IFERROR(VLOOKUP(C21,effectif!$A$2:$K$5,7,FALSE),"")</f>
        <v/>
      </c>
      <c r="J21" s="24" t="str">
        <f>IFERROR(VLOOKUP(C21,effectif!$A$2:$K$5,8,FALSE),"")</f>
        <v/>
      </c>
      <c r="K21" s="26" t="str">
        <f>IFERROR(VLOOKUP(C21,effectif!$A$2:$K$5,9,FALSE),"")</f>
        <v/>
      </c>
      <c r="L21" s="27" t="str">
        <f>IFERROR(VLOOKUP(C21,effectif!$A$2:$K$5,10,FALSE),"")</f>
        <v/>
      </c>
      <c r="M21" s="25" t="str">
        <f>IFERROR(VLOOKUP(C21,effectif!$A$2:$K$5,11,FALSE),"")</f>
        <v/>
      </c>
      <c r="N21" s="11"/>
      <c r="O21" s="11"/>
    </row>
    <row r="22" spans="1:16" ht="15" thickBot="1">
      <c r="A22" s="36">
        <f>A19+1</f>
        <v>42658</v>
      </c>
      <c r="B22" s="37" t="s">
        <v>17</v>
      </c>
      <c r="C22" s="42"/>
      <c r="D22" s="24" t="str">
        <f>IFERROR(VLOOKUP(C22,effectif!$A$2:$K$5,2,FALSE),"")</f>
        <v/>
      </c>
      <c r="E22" s="24" t="str">
        <f>IFERROR(VLOOKUP(C22,effectif!$A$2:$K$5,3,FALSE),"")</f>
        <v/>
      </c>
      <c r="F22" s="24" t="str">
        <f>IFERROR(VLOOKUP(C22,effectif!$A$2:$K$5,4,FALSE),"")</f>
        <v/>
      </c>
      <c r="G22" s="25" t="str">
        <f>IFERROR(VLOOKUP(C22,effectif!$A$2:$K$5,5,FALSE),"")</f>
        <v/>
      </c>
      <c r="H22" s="26" t="str">
        <f>IFERROR(VLOOKUP(C22,effectif!$A$2:$K$5,6,FALSE),"")</f>
        <v/>
      </c>
      <c r="I22" s="24" t="str">
        <f>IFERROR(VLOOKUP(C22,effectif!$A$2:$K$5,7,FALSE),"")</f>
        <v/>
      </c>
      <c r="J22" s="24" t="str">
        <f>IFERROR(VLOOKUP(C22,effectif!$A$2:$K$5,8,FALSE),"")</f>
        <v/>
      </c>
      <c r="K22" s="26" t="str">
        <f>IFERROR(VLOOKUP(C22,effectif!$A$2:$K$5,9,FALSE),"")</f>
        <v/>
      </c>
      <c r="L22" s="27" t="str">
        <f>IFERROR(VLOOKUP(C22,effectif!$A$2:$K$5,10,FALSE),"")</f>
        <v/>
      </c>
      <c r="M22" s="25" t="str">
        <f>IFERROR(VLOOKUP(C22,effectif!$A$2:$K$5,11,FALSE),"")</f>
        <v/>
      </c>
      <c r="N22" s="11"/>
      <c r="O22" s="11"/>
    </row>
    <row r="23" spans="1:16" ht="15" thickBot="1">
      <c r="A23" s="138" t="s">
        <v>23</v>
      </c>
      <c r="B23" s="139"/>
      <c r="C23" s="139"/>
      <c r="D23" s="51">
        <f>COUNTIF(D5:D22,ISNUMBER(D5:D22))</f>
        <v>0</v>
      </c>
      <c r="E23" s="52">
        <f t="shared" ref="E23:M23" si="0">COUNTA(E5:E22)</f>
        <v>18</v>
      </c>
      <c r="F23" s="52">
        <f t="shared" si="0"/>
        <v>18</v>
      </c>
      <c r="G23" s="53">
        <f t="shared" si="0"/>
        <v>18</v>
      </c>
      <c r="H23" s="52">
        <f>COUNTA(H5:H22)</f>
        <v>18</v>
      </c>
      <c r="I23" s="54">
        <f t="shared" si="0"/>
        <v>18</v>
      </c>
      <c r="J23" s="52">
        <f t="shared" si="0"/>
        <v>18</v>
      </c>
      <c r="K23" s="55">
        <f t="shared" si="0"/>
        <v>18</v>
      </c>
      <c r="L23" s="52">
        <f t="shared" si="0"/>
        <v>18</v>
      </c>
      <c r="M23" s="56">
        <f t="shared" si="0"/>
        <v>18</v>
      </c>
      <c r="N23" s="57"/>
      <c r="O23" s="105"/>
    </row>
    <row r="24" spans="1:16" hidden="1">
      <c r="A24" s="58"/>
      <c r="B24" s="58"/>
      <c r="C24" s="59" t="s">
        <v>24</v>
      </c>
      <c r="D24" s="57">
        <f>COUNTA(D5:D22)-COUNTIF(D$5:D$22,"x")</f>
        <v>18</v>
      </c>
      <c r="E24" s="57">
        <f t="shared" ref="E24:L24" si="1">COUNTA(E5:E22)-COUNTIF(E$5:E$22,"x")</f>
        <v>18</v>
      </c>
      <c r="F24" s="57">
        <f t="shared" si="1"/>
        <v>18</v>
      </c>
      <c r="G24" s="57">
        <f t="shared" si="1"/>
        <v>18</v>
      </c>
      <c r="H24" s="57">
        <f t="shared" si="1"/>
        <v>18</v>
      </c>
      <c r="I24" s="57">
        <f t="shared" si="1"/>
        <v>18</v>
      </c>
      <c r="J24" s="57">
        <f t="shared" si="1"/>
        <v>18</v>
      </c>
      <c r="K24" s="57">
        <f t="shared" si="1"/>
        <v>18</v>
      </c>
      <c r="L24" s="57">
        <f t="shared" si="1"/>
        <v>18</v>
      </c>
      <c r="M24" s="57">
        <f>COUNTA(M5:M22)-COUNTIF(M$5:M$22,"x")</f>
        <v>18</v>
      </c>
      <c r="N24" s="57"/>
      <c r="O24" s="60"/>
    </row>
    <row r="25" spans="1:16" hidden="1">
      <c r="A25" s="58"/>
      <c r="B25" s="58"/>
      <c r="C25" s="59" t="s">
        <v>25</v>
      </c>
      <c r="D25" s="57">
        <f>D24*D2</f>
        <v>1080000</v>
      </c>
      <c r="E25" s="57">
        <f>E24*E2</f>
        <v>64800</v>
      </c>
      <c r="F25" s="57">
        <f t="shared" ref="F25:L25" si="2">F24*F2</f>
        <v>82800</v>
      </c>
      <c r="G25" s="57">
        <f t="shared" si="2"/>
        <v>0</v>
      </c>
      <c r="H25" s="57">
        <f t="shared" si="2"/>
        <v>27000</v>
      </c>
      <c r="I25" s="57">
        <f t="shared" si="2"/>
        <v>32400</v>
      </c>
      <c r="J25" s="57">
        <f t="shared" si="2"/>
        <v>52200</v>
      </c>
      <c r="K25" s="57">
        <f t="shared" si="2"/>
        <v>8100</v>
      </c>
      <c r="L25" s="57">
        <f t="shared" si="2"/>
        <v>9000</v>
      </c>
      <c r="M25" s="57"/>
      <c r="N25" s="57"/>
      <c r="O25" s="60"/>
    </row>
    <row r="26" spans="1:16">
      <c r="A26" s="130" t="s">
        <v>67</v>
      </c>
      <c r="B26" s="130"/>
      <c r="C26" s="130"/>
      <c r="D26" s="130">
        <v>2</v>
      </c>
      <c r="E26" s="129">
        <v>2</v>
      </c>
      <c r="F26" s="129">
        <v>5</v>
      </c>
      <c r="G26" s="129">
        <v>5</v>
      </c>
      <c r="H26" s="129">
        <v>5</v>
      </c>
      <c r="I26" s="129">
        <v>5</v>
      </c>
      <c r="J26" s="129">
        <v>3</v>
      </c>
      <c r="K26" s="129">
        <v>4</v>
      </c>
      <c r="L26" s="129">
        <v>2</v>
      </c>
      <c r="M26" s="129">
        <v>5</v>
      </c>
      <c r="N26" s="60"/>
      <c r="O26" s="60"/>
      <c r="P26" s="60"/>
    </row>
    <row r="27" spans="1:16" ht="37.5" customHeight="1">
      <c r="A27" s="61"/>
      <c r="B27" s="62"/>
      <c r="C27" s="62" t="s">
        <v>68</v>
      </c>
      <c r="D27" s="141">
        <f>COUNTIF(D5:D22,"&gt;&lt;")</f>
        <v>2</v>
      </c>
      <c r="E27" s="141">
        <f t="shared" ref="E27:M27" si="3">COUNTIF(E5:E22,"&gt;&lt;")</f>
        <v>2</v>
      </c>
      <c r="F27" s="141">
        <f t="shared" si="3"/>
        <v>5</v>
      </c>
      <c r="G27" s="141">
        <f t="shared" si="3"/>
        <v>5</v>
      </c>
      <c r="H27" s="141">
        <f t="shared" si="3"/>
        <v>5</v>
      </c>
      <c r="I27" s="141">
        <f t="shared" si="3"/>
        <v>5</v>
      </c>
      <c r="J27" s="141">
        <f t="shared" si="3"/>
        <v>3</v>
      </c>
      <c r="K27" s="141">
        <f t="shared" si="3"/>
        <v>4</v>
      </c>
      <c r="L27" s="141">
        <f t="shared" si="3"/>
        <v>2</v>
      </c>
      <c r="M27" s="141">
        <f t="shared" si="3"/>
        <v>5</v>
      </c>
      <c r="N27" s="63"/>
      <c r="O27" s="60"/>
      <c r="P27" s="60"/>
    </row>
    <row r="28" spans="1:16">
      <c r="A28" s="62"/>
      <c r="B28" s="62"/>
      <c r="C28" s="62"/>
      <c r="D28" s="62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</row>
    <row r="29" spans="1:16">
      <c r="A29" s="60"/>
      <c r="B29" s="60"/>
      <c r="C29" s="60"/>
      <c r="D29" s="57"/>
      <c r="E29" s="57"/>
      <c r="F29" s="57"/>
      <c r="G29" s="60"/>
      <c r="H29" s="60"/>
      <c r="I29" s="60"/>
      <c r="J29" s="60"/>
      <c r="K29" s="106"/>
      <c r="L29" s="60"/>
      <c r="M29" s="60"/>
      <c r="N29" s="60"/>
      <c r="O29" s="60"/>
      <c r="P29" s="60"/>
    </row>
    <row r="30" spans="1:16">
      <c r="A30" s="107"/>
      <c r="B30" s="107"/>
      <c r="C30" s="11"/>
      <c r="D30" s="108"/>
      <c r="E30" s="140"/>
      <c r="F30" s="140"/>
      <c r="G30" s="109"/>
      <c r="H30" s="108"/>
      <c r="I30" s="108"/>
      <c r="J30" s="64"/>
      <c r="K30" s="60"/>
      <c r="L30" s="132"/>
      <c r="M30" s="132"/>
      <c r="N30" s="65"/>
      <c r="O30" s="66"/>
      <c r="P30" s="60"/>
    </row>
    <row r="31" spans="1:16">
      <c r="A31" s="107"/>
      <c r="B31" s="11"/>
      <c r="C31" s="11"/>
      <c r="D31" s="11"/>
      <c r="E31" s="11"/>
      <c r="F31" s="100"/>
      <c r="G31" s="11"/>
      <c r="H31" s="11"/>
      <c r="I31" s="11"/>
      <c r="J31" s="67"/>
      <c r="K31" s="68"/>
      <c r="L31" s="69"/>
      <c r="M31" s="66"/>
      <c r="N31" s="65"/>
      <c r="O31" s="66"/>
      <c r="P31" s="60"/>
    </row>
    <row r="32" spans="1:16">
      <c r="A32" s="11"/>
      <c r="B32" s="11"/>
      <c r="C32" s="11"/>
      <c r="D32" s="11"/>
      <c r="E32" s="11"/>
      <c r="F32" s="101"/>
      <c r="G32" s="11"/>
      <c r="H32" s="11"/>
      <c r="I32" s="11"/>
      <c r="J32" s="72"/>
      <c r="K32" s="73"/>
      <c r="L32" s="74"/>
      <c r="M32" s="60"/>
      <c r="N32" s="60"/>
      <c r="O32" s="60"/>
      <c r="P32" s="60"/>
    </row>
    <row r="33" spans="1:16">
      <c r="A33" s="110"/>
      <c r="B33" s="11"/>
      <c r="C33" s="11"/>
      <c r="D33" s="11"/>
      <c r="E33" s="11"/>
      <c r="F33" s="101"/>
      <c r="G33" s="11"/>
      <c r="H33" s="11"/>
      <c r="I33" s="102"/>
      <c r="J33" s="103"/>
      <c r="K33" s="88"/>
      <c r="L33" s="69"/>
      <c r="M33" s="60"/>
      <c r="N33" s="60"/>
      <c r="O33" s="60"/>
      <c r="P33" s="60"/>
    </row>
    <row r="34" spans="1:16">
      <c r="A34" s="110"/>
      <c r="B34" s="11"/>
      <c r="C34" s="11"/>
      <c r="D34" s="11"/>
      <c r="E34" s="11"/>
      <c r="F34" s="101"/>
      <c r="G34" s="11"/>
      <c r="H34" s="11"/>
      <c r="I34" s="11"/>
      <c r="J34" s="72"/>
      <c r="K34" s="76"/>
      <c r="L34" s="77"/>
      <c r="M34" s="60"/>
      <c r="N34" s="60"/>
      <c r="O34" s="60"/>
      <c r="P34" s="60"/>
    </row>
    <row r="35" spans="1:16">
      <c r="A35" s="11"/>
      <c r="B35" s="11"/>
      <c r="C35" s="11"/>
      <c r="D35" s="11"/>
      <c r="E35" s="11"/>
      <c r="F35" s="101"/>
      <c r="G35" s="11"/>
      <c r="H35" s="11"/>
      <c r="I35" s="11"/>
      <c r="J35" s="78"/>
      <c r="K35" s="78"/>
      <c r="L35" s="78"/>
      <c r="M35" s="79"/>
      <c r="N35" s="60"/>
      <c r="O35" s="60"/>
      <c r="P35" s="60"/>
    </row>
    <row r="36" spans="1:16">
      <c r="A36" s="110"/>
      <c r="B36" s="11"/>
      <c r="C36" s="11"/>
      <c r="D36" s="11"/>
      <c r="E36" s="11"/>
      <c r="F36" s="101"/>
      <c r="G36" s="11"/>
      <c r="H36" s="102"/>
      <c r="I36" s="11"/>
      <c r="J36" s="78"/>
      <c r="K36" s="78"/>
      <c r="L36" s="78"/>
      <c r="M36" s="80"/>
      <c r="N36" s="60"/>
      <c r="O36" s="60"/>
      <c r="P36" s="60"/>
    </row>
    <row r="37" spans="1:16">
      <c r="A37" s="110"/>
      <c r="B37" s="11"/>
      <c r="C37" s="11"/>
      <c r="D37" s="11"/>
      <c r="E37" s="11"/>
      <c r="F37" s="101"/>
      <c r="G37" s="11"/>
      <c r="H37" s="11"/>
      <c r="I37" s="11"/>
      <c r="J37" s="78"/>
      <c r="K37" s="78"/>
      <c r="L37" s="77"/>
      <c r="M37" s="81"/>
      <c r="N37" s="60"/>
      <c r="O37" s="60"/>
      <c r="P37" s="60"/>
    </row>
    <row r="38" spans="1:16">
      <c r="A38" s="11"/>
      <c r="B38" s="11"/>
      <c r="C38" s="11"/>
      <c r="D38" s="11"/>
      <c r="E38" s="11"/>
      <c r="F38" s="100"/>
      <c r="G38" s="11"/>
      <c r="H38" s="11"/>
      <c r="I38" s="11"/>
      <c r="J38" s="72"/>
      <c r="K38" s="82"/>
      <c r="L38" s="83"/>
      <c r="M38" s="81"/>
      <c r="N38" s="60"/>
      <c r="O38" s="60"/>
      <c r="P38" s="60"/>
    </row>
    <row r="39" spans="1:16">
      <c r="A39" s="110"/>
      <c r="B39" s="11"/>
      <c r="C39" s="11"/>
      <c r="D39" s="11"/>
      <c r="E39" s="11"/>
      <c r="F39" s="101"/>
      <c r="G39" s="11"/>
      <c r="H39" s="11"/>
      <c r="I39" s="11"/>
      <c r="J39" s="67"/>
      <c r="K39" s="84"/>
      <c r="L39" s="85"/>
      <c r="M39" s="66"/>
      <c r="N39" s="65"/>
      <c r="O39" s="66"/>
      <c r="P39" s="60"/>
    </row>
    <row r="40" spans="1:16">
      <c r="A40" s="110"/>
      <c r="B40" s="11"/>
      <c r="C40" s="11"/>
      <c r="D40" s="11"/>
      <c r="E40" s="101"/>
      <c r="F40" s="101"/>
      <c r="G40" s="11"/>
      <c r="H40" s="11"/>
      <c r="I40" s="11"/>
      <c r="J40" s="72"/>
      <c r="K40" s="73"/>
      <c r="L40" s="86"/>
      <c r="M40" s="60"/>
      <c r="N40" s="60"/>
      <c r="O40" s="60"/>
      <c r="P40" s="60"/>
    </row>
    <row r="41" spans="1:16">
      <c r="A41" s="11"/>
      <c r="B41" s="11"/>
      <c r="C41" s="11"/>
      <c r="D41" s="11"/>
      <c r="E41" s="11"/>
      <c r="F41" s="101"/>
      <c r="G41" s="11"/>
      <c r="H41" s="11"/>
      <c r="I41" s="11"/>
      <c r="J41" s="103"/>
      <c r="K41" s="88"/>
      <c r="L41" s="69"/>
      <c r="M41" s="60"/>
      <c r="N41" s="60"/>
      <c r="O41" s="60"/>
      <c r="P41" s="60"/>
    </row>
    <row r="42" spans="1:16">
      <c r="A42" s="110"/>
      <c r="B42" s="11"/>
      <c r="C42" s="11"/>
      <c r="D42" s="11"/>
      <c r="E42" s="11"/>
      <c r="F42" s="100"/>
      <c r="G42" s="11"/>
      <c r="H42" s="11"/>
      <c r="I42" s="11"/>
      <c r="J42" s="72"/>
      <c r="K42" s="76"/>
      <c r="L42" s="77"/>
      <c r="M42" s="60"/>
      <c r="N42" s="63"/>
      <c r="O42" s="60"/>
      <c r="P42" s="60"/>
    </row>
    <row r="43" spans="1:16">
      <c r="A43" s="110"/>
      <c r="B43" s="11"/>
      <c r="C43" s="11"/>
      <c r="D43" s="11"/>
      <c r="E43" s="101"/>
      <c r="F43" s="101"/>
      <c r="G43" s="11"/>
      <c r="H43" s="11"/>
      <c r="I43" s="11"/>
      <c r="J43" s="72"/>
      <c r="K43" s="89"/>
      <c r="L43" s="104"/>
      <c r="M43" s="11"/>
      <c r="N43" s="11"/>
      <c r="O43" s="60"/>
      <c r="P43" s="60"/>
    </row>
    <row r="44" spans="1:16">
      <c r="A44" s="11"/>
      <c r="B44" s="11"/>
      <c r="C44" s="11"/>
      <c r="D44" s="11"/>
      <c r="E44" s="11"/>
      <c r="F44" s="101"/>
      <c r="G44" s="11"/>
      <c r="H44" s="11"/>
      <c r="I44" s="11"/>
      <c r="J44" s="72"/>
      <c r="K44" s="89"/>
      <c r="L44" s="63"/>
      <c r="M44" s="11"/>
      <c r="N44" s="11"/>
      <c r="O44" s="60"/>
      <c r="P44" s="60"/>
    </row>
    <row r="45" spans="1:16">
      <c r="A45" s="110"/>
      <c r="B45" s="11"/>
      <c r="C45" s="11"/>
      <c r="D45" s="11"/>
      <c r="E45" s="11"/>
      <c r="F45" s="100"/>
      <c r="G45" s="11"/>
      <c r="H45" s="11"/>
      <c r="I45" s="11"/>
      <c r="J45" s="78"/>
      <c r="K45" s="89"/>
      <c r="L45" s="63"/>
      <c r="M45" s="90"/>
      <c r="N45" s="90"/>
      <c r="O45" s="60"/>
      <c r="P45" s="60"/>
    </row>
    <row r="46" spans="1:16">
      <c r="A46" s="11"/>
      <c r="B46" s="11"/>
      <c r="C46" s="11"/>
      <c r="D46" s="11"/>
      <c r="E46" s="11"/>
      <c r="F46" s="101"/>
      <c r="G46" s="11"/>
      <c r="H46" s="11"/>
      <c r="I46" s="11"/>
      <c r="J46" s="91"/>
      <c r="K46" s="111"/>
      <c r="L46" s="92"/>
      <c r="M46" s="93"/>
      <c r="N46" s="93"/>
      <c r="O46" s="60"/>
      <c r="P46" s="60"/>
    </row>
    <row r="47" spans="1:16">
      <c r="A47" s="11"/>
      <c r="B47" s="11"/>
      <c r="C47" s="11"/>
      <c r="D47" s="11"/>
      <c r="E47" s="101"/>
      <c r="F47" s="101"/>
      <c r="G47" s="11"/>
      <c r="H47" s="11"/>
      <c r="I47" s="11"/>
      <c r="J47" s="72"/>
      <c r="K47" s="95"/>
      <c r="L47" s="95"/>
      <c r="M47" s="93"/>
      <c r="N47" s="93"/>
      <c r="O47" s="60"/>
      <c r="P47" s="60"/>
    </row>
    <row r="48" spans="1:16">
      <c r="A48" s="110"/>
      <c r="B48" s="11"/>
      <c r="C48" s="11"/>
      <c r="D48" s="11"/>
      <c r="E48" s="11"/>
      <c r="F48" s="101"/>
      <c r="G48" s="11"/>
      <c r="H48" s="11"/>
      <c r="I48" s="11"/>
      <c r="J48" s="72"/>
      <c r="K48" s="85"/>
      <c r="L48" s="85"/>
      <c r="M48" s="93"/>
      <c r="N48" s="93"/>
      <c r="O48" s="60"/>
      <c r="P48" s="60"/>
    </row>
    <row r="49" spans="1:16">
      <c r="A49" s="11"/>
      <c r="B49" s="11"/>
      <c r="C49" s="11"/>
      <c r="D49" s="11"/>
      <c r="E49" s="11"/>
      <c r="F49" s="101"/>
      <c r="G49" s="11"/>
      <c r="H49" s="11"/>
      <c r="I49" s="11"/>
      <c r="J49" s="96"/>
      <c r="K49" s="97"/>
      <c r="L49" s="97"/>
      <c r="M49" s="93"/>
      <c r="N49" s="93"/>
      <c r="O49" s="60"/>
      <c r="P49" s="60"/>
    </row>
    <row r="50" spans="1:16">
      <c r="A50" s="11"/>
      <c r="B50" s="11"/>
      <c r="C50" s="11"/>
      <c r="D50" s="11"/>
      <c r="E50" s="101"/>
      <c r="F50" s="100"/>
      <c r="G50" s="11"/>
      <c r="H50" s="11"/>
      <c r="I50" s="11"/>
      <c r="J50" s="60"/>
      <c r="K50" s="98"/>
      <c r="L50" s="98"/>
      <c r="M50" s="93"/>
      <c r="N50" s="93"/>
      <c r="O50" s="60"/>
      <c r="P50" s="60"/>
    </row>
    <row r="51" spans="1:16">
      <c r="A51" s="110"/>
      <c r="B51" s="11"/>
      <c r="C51" s="11"/>
      <c r="D51" s="11"/>
      <c r="E51" s="11"/>
      <c r="F51" s="101"/>
      <c r="G51" s="11"/>
      <c r="H51" s="11"/>
      <c r="I51" s="11"/>
      <c r="J51" s="60"/>
      <c r="K51" s="65"/>
      <c r="L51" s="65"/>
      <c r="M51" s="93"/>
      <c r="N51" s="93"/>
      <c r="O51" s="60"/>
      <c r="P51" s="60"/>
    </row>
    <row r="52" spans="1:16">
      <c r="A52" s="133"/>
      <c r="B52" s="133"/>
      <c r="C52" s="133"/>
      <c r="D52" s="57"/>
      <c r="E52" s="57"/>
      <c r="F52" s="57"/>
      <c r="G52" s="57"/>
      <c r="H52" s="57"/>
      <c r="I52" s="57"/>
      <c r="J52" s="112"/>
      <c r="K52" s="65"/>
      <c r="L52" s="65"/>
      <c r="M52" s="99"/>
      <c r="N52" s="99"/>
      <c r="O52" s="113"/>
      <c r="P52" s="60"/>
    </row>
    <row r="53" spans="1:16" hidden="1">
      <c r="A53" s="58"/>
      <c r="B53" s="58"/>
      <c r="C53" s="59"/>
      <c r="D53" s="57"/>
      <c r="E53" s="57"/>
      <c r="F53" s="57"/>
      <c r="G53" s="57"/>
      <c r="H53" s="57"/>
      <c r="I53" s="57"/>
      <c r="J53" s="112"/>
      <c r="K53" s="65"/>
      <c r="L53" s="65"/>
      <c r="M53" s="93"/>
      <c r="N53" s="93"/>
      <c r="O53" s="113"/>
      <c r="P53" s="60"/>
    </row>
    <row r="54" spans="1:16" hidden="1">
      <c r="A54" s="58"/>
      <c r="B54" s="58"/>
      <c r="C54" s="59"/>
      <c r="D54" s="57"/>
      <c r="E54" s="57"/>
      <c r="F54" s="57"/>
      <c r="G54" s="57"/>
      <c r="H54" s="57"/>
      <c r="I54" s="57"/>
      <c r="J54" s="112"/>
      <c r="K54" s="65"/>
      <c r="L54" s="65"/>
      <c r="M54" s="93"/>
      <c r="N54" s="93"/>
      <c r="O54" s="113"/>
      <c r="P54" s="60"/>
    </row>
    <row r="55" spans="1:16">
      <c r="A55" s="60"/>
      <c r="B55" s="60"/>
      <c r="C55" s="60"/>
      <c r="D55" s="114"/>
      <c r="E55" s="114"/>
      <c r="F55" s="114"/>
      <c r="G55" s="60"/>
      <c r="H55" s="113"/>
      <c r="I55" s="113"/>
      <c r="J55" s="115"/>
      <c r="K55" s="60"/>
      <c r="L55" s="60"/>
      <c r="M55" s="60"/>
      <c r="N55" s="60"/>
      <c r="O55" s="60"/>
      <c r="P55" s="60"/>
    </row>
    <row r="56" spans="1:16" ht="18">
      <c r="A56" s="60"/>
      <c r="B56" s="60"/>
      <c r="C56" s="60"/>
      <c r="D56" s="134"/>
      <c r="E56" s="134"/>
      <c r="F56" s="134"/>
      <c r="G56" s="60"/>
      <c r="H56" s="113"/>
      <c r="I56" s="113"/>
      <c r="J56" s="113"/>
      <c r="K56" s="60"/>
      <c r="L56" s="60"/>
      <c r="M56" s="60"/>
      <c r="N56" s="60"/>
      <c r="O56" s="60"/>
      <c r="P56" s="60"/>
    </row>
    <row r="57" spans="1:16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</row>
    <row r="58" spans="1:16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</row>
    <row r="59" spans="1:16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</row>
    <row r="60" spans="1:16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</row>
    <row r="61" spans="1:16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</row>
    <row r="62" spans="1:16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</row>
    <row r="63" spans="1:16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</row>
    <row r="64" spans="1:16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</row>
    <row r="65" spans="1:16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</row>
    <row r="66" spans="1:16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</row>
    <row r="67" spans="1:16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</row>
    <row r="68" spans="1:16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</row>
    <row r="69" spans="1:16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</row>
    <row r="70" spans="1:16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</row>
    <row r="71" spans="1:16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</row>
    <row r="72" spans="1:16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</row>
    <row r="73" spans="1:16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</row>
    <row r="74" spans="1:16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</row>
    <row r="75" spans="1:16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</row>
    <row r="76" spans="1:16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</row>
    <row r="77" spans="1:16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</row>
    <row r="78" spans="1:16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</row>
    <row r="79" spans="1:16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</row>
    <row r="80" spans="1:16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</row>
    <row r="81" spans="1:16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</row>
    <row r="82" spans="1:16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</row>
    <row r="83" spans="1:16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</row>
    <row r="84" spans="1:16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</row>
    <row r="85" spans="1:16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</row>
    <row r="86" spans="1:16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</row>
    <row r="87" spans="1:16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</row>
    <row r="88" spans="1:16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</row>
    <row r="89" spans="1:16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</row>
    <row r="90" spans="1:16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</row>
    <row r="91" spans="1:16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</row>
    <row r="92" spans="1:16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</row>
    <row r="93" spans="1:16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</row>
    <row r="94" spans="1:16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</row>
    <row r="95" spans="1:16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</row>
    <row r="96" spans="1:16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</row>
    <row r="97" spans="1:16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</row>
    <row r="98" spans="1:16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1:16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1:16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6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</row>
    <row r="102" spans="1:16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</row>
    <row r="103" spans="1:16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</row>
    <row r="104" spans="1:16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</row>
    <row r="105" spans="1:16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</row>
    <row r="106" spans="1:16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</row>
    <row r="107" spans="1:16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</row>
    <row r="108" spans="1:16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</row>
    <row r="109" spans="1:16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</row>
    <row r="110" spans="1:16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</row>
    <row r="111" spans="1:16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</row>
    <row r="112" spans="1:16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</row>
    <row r="113" spans="1:16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</row>
    <row r="114" spans="1:16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</row>
    <row r="115" spans="1:16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</row>
    <row r="116" spans="1:16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</row>
    <row r="117" spans="1:16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</row>
    <row r="118" spans="1:16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</row>
    <row r="119" spans="1:16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</row>
    <row r="120" spans="1:16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</row>
    <row r="121" spans="1:16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</row>
    <row r="122" spans="1:16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</row>
    <row r="123" spans="1:16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</row>
    <row r="124" spans="1:16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</row>
    <row r="125" spans="1:16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</row>
    <row r="126" spans="1:16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</row>
    <row r="127" spans="1:16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</row>
    <row r="128" spans="1:16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</row>
    <row r="129" spans="1:16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</row>
    <row r="130" spans="1:16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</row>
    <row r="131" spans="1:16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</row>
    <row r="132" spans="1:16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</row>
    <row r="133" spans="1:16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</row>
    <row r="134" spans="1:16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</row>
    <row r="135" spans="1:16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</row>
    <row r="136" spans="1:16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</row>
    <row r="137" spans="1:16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</row>
    <row r="138" spans="1:16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</row>
    <row r="139" spans="1:16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</row>
    <row r="140" spans="1:16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</row>
    <row r="141" spans="1:16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</row>
    <row r="142" spans="1:16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</row>
    <row r="143" spans="1:16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</row>
    <row r="144" spans="1:16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</row>
    <row r="145" spans="1:16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</row>
    <row r="146" spans="1:16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</row>
    <row r="147" spans="1:16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</row>
    <row r="148" spans="1:16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</row>
    <row r="149" spans="1:16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</row>
    <row r="150" spans="1:16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</row>
    <row r="151" spans="1:16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</row>
    <row r="152" spans="1:16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</row>
    <row r="153" spans="1:16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</row>
    <row r="154" spans="1:16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</row>
    <row r="155" spans="1:16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</row>
  </sheetData>
  <mergeCells count="7">
    <mergeCell ref="L30:M30"/>
    <mergeCell ref="A52:C52"/>
    <mergeCell ref="D56:F56"/>
    <mergeCell ref="I1:J1"/>
    <mergeCell ref="A3:C3"/>
    <mergeCell ref="A23:C23"/>
    <mergeCell ref="E30:F30"/>
  </mergeCells>
  <pageMargins left="0" right="0" top="0" bottom="0" header="0" footer="0"/>
  <pageSetup paperSize="9" scale="72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G12" sqref="G12"/>
    </sheetView>
  </sheetViews>
  <sheetFormatPr baseColWidth="10" defaultRowHeight="14.5"/>
  <sheetData>
    <row r="1" spans="1:11" ht="15" thickBot="1">
      <c r="A1" s="60"/>
      <c r="B1" s="57" t="s">
        <v>26</v>
      </c>
      <c r="C1" s="57" t="s">
        <v>27</v>
      </c>
      <c r="D1" s="57" t="s">
        <v>28</v>
      </c>
      <c r="E1" s="57" t="s">
        <v>29</v>
      </c>
      <c r="F1" s="57" t="s">
        <v>8</v>
      </c>
      <c r="G1" s="57" t="s">
        <v>9</v>
      </c>
      <c r="H1" s="116" t="s">
        <v>30</v>
      </c>
      <c r="I1" s="116" t="s">
        <v>11</v>
      </c>
      <c r="J1" s="57" t="s">
        <v>31</v>
      </c>
      <c r="K1" s="57" t="s">
        <v>13</v>
      </c>
    </row>
    <row r="2" spans="1:11">
      <c r="A2" s="23" t="s">
        <v>32</v>
      </c>
      <c r="B2" s="24" t="s">
        <v>36</v>
      </c>
      <c r="C2" s="24"/>
      <c r="D2" s="117" t="s">
        <v>41</v>
      </c>
      <c r="E2" s="118" t="s">
        <v>44</v>
      </c>
      <c r="F2" s="119" t="s">
        <v>48</v>
      </c>
      <c r="G2" s="117" t="s">
        <v>52</v>
      </c>
      <c r="H2" s="24" t="s">
        <v>56</v>
      </c>
      <c r="I2" s="26" t="s">
        <v>59</v>
      </c>
      <c r="J2" s="120"/>
      <c r="K2" s="25" t="s">
        <v>63</v>
      </c>
    </row>
    <row r="3" spans="1:11">
      <c r="A3" s="30" t="s">
        <v>33</v>
      </c>
      <c r="B3" s="121" t="s">
        <v>37</v>
      </c>
      <c r="C3" s="121" t="s">
        <v>38</v>
      </c>
      <c r="D3" s="122" t="s">
        <v>42</v>
      </c>
      <c r="E3" s="122" t="s">
        <v>45</v>
      </c>
      <c r="F3" s="121" t="s">
        <v>49</v>
      </c>
      <c r="G3" s="87" t="s">
        <v>53</v>
      </c>
      <c r="H3" s="122" t="s">
        <v>57</v>
      </c>
      <c r="I3" s="71"/>
      <c r="J3" s="70"/>
      <c r="K3" s="70" t="s">
        <v>64</v>
      </c>
    </row>
    <row r="4" spans="1:11">
      <c r="A4" s="30" t="s">
        <v>34</v>
      </c>
      <c r="B4" s="121"/>
      <c r="C4" s="121"/>
      <c r="D4" s="123" t="s">
        <v>43</v>
      </c>
      <c r="E4" s="123" t="s">
        <v>46</v>
      </c>
      <c r="F4" s="121" t="s">
        <v>50</v>
      </c>
      <c r="G4" s="122" t="s">
        <v>54</v>
      </c>
      <c r="H4" s="87"/>
      <c r="I4" s="71" t="s">
        <v>60</v>
      </c>
      <c r="J4" s="94" t="s">
        <v>62</v>
      </c>
      <c r="K4" s="70" t="s">
        <v>65</v>
      </c>
    </row>
    <row r="5" spans="1:11" ht="15" thickBot="1">
      <c r="A5" s="48" t="s">
        <v>35</v>
      </c>
      <c r="B5" s="124"/>
      <c r="C5" s="124" t="s">
        <v>39</v>
      </c>
      <c r="D5" s="124" t="s">
        <v>40</v>
      </c>
      <c r="E5" s="125" t="s">
        <v>47</v>
      </c>
      <c r="F5" s="124" t="s">
        <v>51</v>
      </c>
      <c r="G5" s="124" t="s">
        <v>55</v>
      </c>
      <c r="H5" s="126" t="s">
        <v>58</v>
      </c>
      <c r="I5" s="127" t="s">
        <v>61</v>
      </c>
      <c r="J5" s="128"/>
      <c r="K5" s="7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 41</vt:lpstr>
      <vt:lpstr>effectif</vt:lpstr>
    </vt:vector>
  </TitlesOfParts>
  <Company>2K804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tulipe</cp:lastModifiedBy>
  <dcterms:created xsi:type="dcterms:W3CDTF">2016-09-23T14:11:20Z</dcterms:created>
  <dcterms:modified xsi:type="dcterms:W3CDTF">2016-09-23T15:10:29Z</dcterms:modified>
</cp:coreProperties>
</file>