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0" windowWidth="19420" windowHeight="8600" tabRatio="753"/>
  </bookViews>
  <sheets>
    <sheet name="donnees" sheetId="1" r:id="rId1"/>
  </sheets>
  <definedNames>
    <definedName name="_xlnm._FilterDatabase" localSheetId="0" hidden="1">donnees!$A$3:$AE$37</definedName>
    <definedName name="Z_80A32F05_9F9C_465C_BDEA_ED430E965E82_.wvu.Cols" localSheetId="0" hidden="1">donnees!$N:$AA</definedName>
    <definedName name="Z_80A32F05_9F9C_465C_BDEA_ED430E965E82_.wvu.FilterData" localSheetId="0" hidden="1">donnees!$A$3:$AE$37</definedName>
    <definedName name="Z_80A32F05_9F9C_465C_BDEA_ED430E965E82_.wvu.PrintArea" localSheetId="0" hidden="1">donnees!$A$4:$C$63</definedName>
    <definedName name="_xlnm.Print_Area" localSheetId="0">donnees!$A$4:$C$63</definedName>
  </definedNames>
  <calcPr calcId="124519"/>
  <customWorkbookViews>
    <customWorkbookView name="franck - Affichage personnalisé" guid="{80A32F05-9F9C-465C-BDEA-ED430E965E82}" mergeInterval="0" personalView="1" maximized="1" xWindow="-8" yWindow="-8" windowWidth="1382" windowHeight="744" tabRatio="753" activeSheetId="1"/>
  </customWorkbookViews>
  <fileRecoveryPr repairLoad="1"/>
</workbook>
</file>

<file path=xl/calcChain.xml><?xml version="1.0" encoding="utf-8"?>
<calcChain xmlns="http://schemas.openxmlformats.org/spreadsheetml/2006/main">
  <c r="L1" i="1"/>
  <c r="E22" s="1"/>
  <c r="C40"/>
  <c r="P39"/>
  <c r="N40"/>
  <c r="N9" l="1"/>
  <c r="E9"/>
  <c r="I9"/>
  <c r="H9" s="1"/>
  <c r="J9"/>
  <c r="K9"/>
  <c r="L9"/>
  <c r="N29"/>
  <c r="N19"/>
  <c r="N46"/>
  <c r="N55"/>
  <c r="N59"/>
  <c r="N63"/>
  <c r="N67"/>
  <c r="N48"/>
  <c r="N56"/>
  <c r="N60"/>
  <c r="N64"/>
  <c r="N68"/>
  <c r="N53"/>
  <c r="N57"/>
  <c r="N61"/>
  <c r="N65"/>
  <c r="N69"/>
  <c r="N54"/>
  <c r="N58"/>
  <c r="N62"/>
  <c r="N66"/>
  <c r="N5"/>
  <c r="E19"/>
  <c r="K19"/>
  <c r="I19"/>
  <c r="H19" s="1"/>
  <c r="L19"/>
  <c r="J19"/>
  <c r="K32"/>
  <c r="E5"/>
  <c r="K5"/>
  <c r="I5"/>
  <c r="H5" s="1"/>
  <c r="L5"/>
  <c r="J5"/>
  <c r="I84"/>
  <c r="J28"/>
  <c r="K16"/>
  <c r="H68"/>
  <c r="G68" s="1"/>
  <c r="L6"/>
  <c r="I63"/>
  <c r="N13"/>
  <c r="J31"/>
  <c r="I81"/>
  <c r="N28"/>
  <c r="D36"/>
  <c r="N32"/>
  <c r="H48"/>
  <c r="G48" s="1"/>
  <c r="K28"/>
  <c r="H83"/>
  <c r="K7"/>
  <c r="D58"/>
  <c r="M84"/>
  <c r="H66"/>
  <c r="G66" s="1"/>
  <c r="E20"/>
  <c r="E14"/>
  <c r="J61"/>
  <c r="I16"/>
  <c r="H16" s="1"/>
  <c r="H73"/>
  <c r="G73" s="1"/>
  <c r="L4"/>
  <c r="I33"/>
  <c r="H33" s="1"/>
  <c r="K18"/>
  <c r="K30"/>
  <c r="J4"/>
  <c r="J17"/>
  <c r="D68"/>
  <c r="H67"/>
  <c r="G67" s="1"/>
  <c r="K11"/>
  <c r="K34"/>
  <c r="E11"/>
  <c r="I90"/>
  <c r="I46"/>
  <c r="K81"/>
  <c r="E30"/>
  <c r="D88"/>
  <c r="H85"/>
  <c r="G85" s="1"/>
  <c r="D85"/>
  <c r="N11"/>
  <c r="N14"/>
  <c r="I56"/>
  <c r="I57"/>
  <c r="K66"/>
  <c r="J14"/>
  <c r="I62"/>
  <c r="J7"/>
  <c r="N7"/>
  <c r="H49"/>
  <c r="K4"/>
  <c r="H84"/>
  <c r="G84" s="1"/>
  <c r="J26"/>
  <c r="J55"/>
  <c r="L24"/>
  <c r="M90"/>
  <c r="E17"/>
  <c r="H69"/>
  <c r="G69" s="1"/>
  <c r="I65"/>
  <c r="J63"/>
  <c r="K27"/>
  <c r="H44"/>
  <c r="K33"/>
  <c r="E24"/>
  <c r="K21"/>
  <c r="N27"/>
  <c r="H58"/>
  <c r="G58" s="1"/>
  <c r="E26"/>
  <c r="D84"/>
  <c r="J81"/>
  <c r="I53"/>
  <c r="I4"/>
  <c r="H65"/>
  <c r="G65" s="1"/>
  <c r="E33"/>
  <c r="H55"/>
  <c r="G55" s="1"/>
  <c r="H46"/>
  <c r="G46" s="1"/>
  <c r="J8"/>
  <c r="E25"/>
  <c r="D65"/>
  <c r="M88"/>
  <c r="E32"/>
  <c r="I88"/>
  <c r="I54"/>
  <c r="K53"/>
  <c r="N12"/>
  <c r="L30"/>
  <c r="N17"/>
  <c r="L21"/>
  <c r="E6"/>
  <c r="L17"/>
  <c r="I78"/>
  <c r="K15"/>
  <c r="I31"/>
  <c r="H31" s="1"/>
  <c r="H50"/>
  <c r="E31"/>
  <c r="K12"/>
  <c r="I28"/>
  <c r="H28" s="1"/>
  <c r="N26"/>
  <c r="I11"/>
  <c r="H11" s="1"/>
  <c r="D66"/>
  <c r="J58"/>
  <c r="I58"/>
  <c r="K6"/>
  <c r="D90"/>
  <c r="I30"/>
  <c r="H30" s="1"/>
  <c r="H47"/>
  <c r="E7"/>
  <c r="H52"/>
  <c r="I66"/>
  <c r="J78"/>
  <c r="H59"/>
  <c r="G59" s="1"/>
  <c r="K55"/>
  <c r="L25"/>
  <c r="J66"/>
  <c r="D86"/>
  <c r="J64"/>
  <c r="I29"/>
  <c r="H29" s="1"/>
  <c r="I8"/>
  <c r="H8" s="1"/>
  <c r="K58"/>
  <c r="L31"/>
  <c r="K31"/>
  <c r="I22"/>
  <c r="H22" s="1"/>
  <c r="I60"/>
  <c r="K59"/>
  <c r="J33"/>
  <c r="J52"/>
  <c r="D69"/>
  <c r="K57"/>
  <c r="E29"/>
  <c r="H62"/>
  <c r="G62" s="1"/>
  <c r="L28"/>
  <c r="I61"/>
  <c r="I24"/>
  <c r="H24" s="1"/>
  <c r="I26"/>
  <c r="H26" s="1"/>
  <c r="K13"/>
  <c r="K63"/>
  <c r="D37"/>
  <c r="K62"/>
  <c r="E18"/>
  <c r="J48"/>
  <c r="I27"/>
  <c r="H27" s="1"/>
  <c r="J12"/>
  <c r="N33"/>
  <c r="I10"/>
  <c r="H10" s="1"/>
  <c r="J88"/>
  <c r="I83"/>
  <c r="M89"/>
  <c r="J23"/>
  <c r="H80"/>
  <c r="K23"/>
  <c r="D64"/>
  <c r="N16"/>
  <c r="L7"/>
  <c r="H86"/>
  <c r="G86" s="1"/>
  <c r="D60"/>
  <c r="J60"/>
  <c r="E8"/>
  <c r="J54"/>
  <c r="I23"/>
  <c r="H23" s="1"/>
  <c r="J6"/>
  <c r="N21"/>
  <c r="J22"/>
  <c r="H89"/>
  <c r="G89" s="1"/>
  <c r="L10"/>
  <c r="L16"/>
  <c r="H64"/>
  <c r="G64" s="1"/>
  <c r="N8"/>
  <c r="H61"/>
  <c r="G61" s="1"/>
  <c r="J11"/>
  <c r="D63"/>
  <c r="J24"/>
  <c r="L14"/>
  <c r="J30"/>
  <c r="E28"/>
  <c r="K8"/>
  <c r="L18"/>
  <c r="L32"/>
  <c r="I20"/>
  <c r="H20" s="1"/>
  <c r="D35"/>
  <c r="L11"/>
  <c r="K10"/>
  <c r="J83"/>
  <c r="D67"/>
  <c r="I52"/>
  <c r="K22"/>
  <c r="I32"/>
  <c r="H32" s="1"/>
  <c r="J34"/>
  <c r="H88"/>
  <c r="G88" s="1"/>
  <c r="J53"/>
  <c r="I21"/>
  <c r="H21" s="1"/>
  <c r="H63"/>
  <c r="G63" s="1"/>
  <c r="K25"/>
  <c r="K85"/>
  <c r="J27"/>
  <c r="K29"/>
  <c r="N10"/>
  <c r="D62"/>
  <c r="L27"/>
  <c r="D89"/>
  <c r="K20"/>
  <c r="H79"/>
  <c r="D70"/>
  <c r="K52"/>
  <c r="D48"/>
  <c r="N15"/>
  <c r="I86"/>
  <c r="L26"/>
  <c r="K65"/>
  <c r="K86"/>
  <c r="K64"/>
  <c r="J56"/>
  <c r="E15"/>
  <c r="I55"/>
  <c r="J21"/>
  <c r="J84"/>
  <c r="E12"/>
  <c r="N6"/>
  <c r="I7"/>
  <c r="H7" s="1"/>
  <c r="M73"/>
  <c r="D54"/>
  <c r="N20"/>
  <c r="I6"/>
  <c r="H6" s="1"/>
  <c r="L29"/>
  <c r="J46"/>
  <c r="K24"/>
  <c r="K14"/>
  <c r="K84"/>
  <c r="I25"/>
  <c r="H25" s="1"/>
  <c r="H81"/>
  <c r="K46"/>
  <c r="J90"/>
  <c r="N34"/>
  <c r="K88"/>
  <c r="H51"/>
  <c r="J85"/>
  <c r="M85"/>
  <c r="I85"/>
  <c r="J57"/>
  <c r="K61"/>
  <c r="J32"/>
  <c r="K90"/>
  <c r="D55"/>
  <c r="L15"/>
  <c r="L12"/>
  <c r="I34"/>
  <c r="H34" s="1"/>
  <c r="E13"/>
  <c r="I13"/>
  <c r="H13" s="1"/>
  <c r="K78"/>
  <c r="E16"/>
  <c r="D59"/>
  <c r="N22"/>
  <c r="I14"/>
  <c r="H14" s="1"/>
  <c r="K54"/>
  <c r="N31"/>
  <c r="I12"/>
  <c r="H12" s="1"/>
  <c r="I59"/>
  <c r="N24"/>
  <c r="H56"/>
  <c r="K26"/>
  <c r="M86"/>
  <c r="L8"/>
  <c r="J29"/>
  <c r="L13"/>
  <c r="H57"/>
  <c r="G57" s="1"/>
  <c r="M83"/>
  <c r="L34"/>
  <c r="K56"/>
  <c r="N4"/>
  <c r="E27"/>
  <c r="K17"/>
  <c r="L22"/>
  <c r="J18"/>
  <c r="E23"/>
  <c r="I15"/>
  <c r="H15" s="1"/>
  <c r="L33"/>
  <c r="J59"/>
  <c r="J20"/>
  <c r="D73"/>
  <c r="D46"/>
  <c r="J15"/>
  <c r="I48"/>
  <c r="J13"/>
  <c r="D57"/>
  <c r="J65"/>
  <c r="K60"/>
  <c r="N18"/>
  <c r="E34"/>
  <c r="K48"/>
  <c r="J86"/>
  <c r="J10"/>
  <c r="E4"/>
  <c r="I64"/>
  <c r="J25"/>
  <c r="E10"/>
  <c r="E21"/>
  <c r="H53"/>
  <c r="N30"/>
  <c r="D61"/>
  <c r="N23"/>
  <c r="J16"/>
  <c r="L20"/>
  <c r="I18"/>
  <c r="H18" s="1"/>
  <c r="H78"/>
  <c r="I17"/>
  <c r="H17" s="1"/>
  <c r="H60"/>
  <c r="G60" s="1"/>
  <c r="H90"/>
  <c r="G90" s="1"/>
  <c r="H42"/>
  <c r="K83"/>
  <c r="L23"/>
  <c r="J62"/>
  <c r="N25"/>
  <c r="H54"/>
  <c r="G54" s="1"/>
  <c r="H4" l="1"/>
  <c r="Q39"/>
  <c r="R39"/>
  <c r="H39"/>
  <c r="H40" s="1"/>
  <c r="L40"/>
</calcChain>
</file>

<file path=xl/sharedStrings.xml><?xml version="1.0" encoding="utf-8"?>
<sst xmlns="http://schemas.openxmlformats.org/spreadsheetml/2006/main" count="844" uniqueCount="415">
  <si>
    <t>Anciennement</t>
  </si>
  <si>
    <t>MR Michael RIVIERE</t>
  </si>
  <si>
    <t>MR Emmanuel RENAUDAT </t>
  </si>
  <si>
    <t>MR Jean-christophe ZENNER </t>
  </si>
  <si>
    <t>Melle Laurianne LEBEAU </t>
  </si>
  <si>
    <t>MR Laurent MOSCHENI  </t>
  </si>
  <si>
    <t>TR</t>
  </si>
  <si>
    <t>FP</t>
  </si>
  <si>
    <t>  01/06/05</t>
  </si>
  <si>
    <t>01-43-62-83-52</t>
  </si>
  <si>
    <t>01-39-64-57-25</t>
  </si>
  <si>
    <t>06-78-94-51-44</t>
  </si>
  <si>
    <t>0032-48-46-72-140</t>
  </si>
  <si>
    <t>06-11-74-51-88</t>
  </si>
  <si>
    <t>01-48-45-85-31</t>
  </si>
  <si>
    <t>02-99-69-00-35</t>
  </si>
  <si>
    <t>06-77-46-88-96</t>
  </si>
  <si>
    <t>06-82-40-19-41</t>
  </si>
  <si>
    <t>03-20-91-94-22</t>
  </si>
  <si>
    <t>02-97-80-53-24</t>
  </si>
  <si>
    <t>02-97-05-81-16</t>
  </si>
  <si>
    <t>02-99-23-18-70/19-43</t>
  </si>
  <si>
    <t>06 13 51 67 56</t>
  </si>
  <si>
    <t>06-66-60-88-74</t>
  </si>
  <si>
    <t>0870 66 88 75</t>
  </si>
  <si>
    <t>04 42 50 58 77</t>
  </si>
  <si>
    <t>06 15 07 32 09</t>
  </si>
  <si>
    <t>05-57-34-30-69</t>
  </si>
  <si>
    <t>06-62-00-88-20</t>
  </si>
  <si>
    <t>01-47-49-72-38</t>
  </si>
  <si>
    <t>06-84-76-73-85</t>
  </si>
  <si>
    <t>01-43-26-78-24</t>
  </si>
  <si>
    <t>06-82-86-10-42</t>
  </si>
  <si>
    <t>01-48-63-83-71</t>
  </si>
  <si>
    <t>06-73-33-53-33</t>
  </si>
  <si>
    <t>06-87-77-11-15</t>
  </si>
  <si>
    <t>01-48-63-83-75</t>
  </si>
  <si>
    <t>06-71-61-67-76</t>
  </si>
  <si>
    <t>06-07-23-56-03</t>
  </si>
  <si>
    <t>06-73-97-85-97</t>
  </si>
  <si>
    <t>06-74-72-56-64</t>
  </si>
  <si>
    <t>date entrée</t>
  </si>
  <si>
    <t>06-89-02-92-72</t>
  </si>
  <si>
    <t xml:space="preserve">06 75 31 76 65 </t>
  </si>
  <si>
    <t>06-20-40-18-49</t>
  </si>
  <si>
    <t>IM</t>
  </si>
  <si>
    <t>SW</t>
  </si>
  <si>
    <t>GD</t>
  </si>
  <si>
    <t>LL</t>
  </si>
  <si>
    <t>PFM</t>
  </si>
  <si>
    <t>PM</t>
  </si>
  <si>
    <t>JCZ</t>
  </si>
  <si>
    <t>date naissance</t>
  </si>
  <si>
    <t>LM</t>
  </si>
  <si>
    <t>N° SS</t>
  </si>
  <si>
    <t>01-43-30-71-44</t>
  </si>
  <si>
    <t>06-85-95-51-10</t>
  </si>
  <si>
    <t>Chef de projet</t>
  </si>
  <si>
    <t>technicien SAV</t>
  </si>
  <si>
    <t>responsable commercial</t>
  </si>
  <si>
    <t>comptable</t>
  </si>
  <si>
    <t>réceptioniste</t>
  </si>
  <si>
    <t>consultant stratégie</t>
  </si>
  <si>
    <t>coordinatrice marketing</t>
  </si>
  <si>
    <t>coordinatrice SAV</t>
  </si>
  <si>
    <t>responsable SAV</t>
  </si>
  <si>
    <t>Directeur Général</t>
  </si>
  <si>
    <t>fonction</t>
  </si>
  <si>
    <t>MR Jean-christophe ZENNER</t>
  </si>
  <si>
    <t>Melle Cécile RONDI TOTTO</t>
  </si>
  <si>
    <t>MR</t>
  </si>
  <si>
    <t>MELLE FOLIOT Camille</t>
  </si>
  <si>
    <t>date sortie</t>
  </si>
  <si>
    <t>FT</t>
  </si>
  <si>
    <t>06-13-43-88-18</t>
  </si>
  <si>
    <t>MR Thomas FRANCOIS</t>
  </si>
  <si>
    <t xml:space="preserve">03 20 04 87 61 </t>
  </si>
  <si>
    <t>06 81 03 56 26</t>
  </si>
  <si>
    <t>03 20 29 32 36</t>
  </si>
  <si>
    <t>06 86 51 55 17</t>
  </si>
  <si>
    <t>06-74-02-53-11</t>
  </si>
  <si>
    <t>age</t>
  </si>
  <si>
    <t>LE</t>
  </si>
  <si>
    <t>EL</t>
  </si>
  <si>
    <t>BE</t>
  </si>
  <si>
    <t>GO</t>
  </si>
  <si>
    <t>RE</t>
  </si>
  <si>
    <t>HU</t>
  </si>
  <si>
    <t>OD</t>
  </si>
  <si>
    <t>DE</t>
  </si>
  <si>
    <t>ZE</t>
  </si>
  <si>
    <t>MO</t>
  </si>
  <si>
    <t>CA</t>
  </si>
  <si>
    <t>RI</t>
  </si>
  <si>
    <t>WO</t>
  </si>
  <si>
    <t>FR</t>
  </si>
  <si>
    <t>03 20 33 89 37</t>
  </si>
  <si>
    <t>MR Bastien FERRAPIE</t>
  </si>
  <si>
    <t>04-74-26-14-29</t>
  </si>
  <si>
    <t>06-80-41-54-51</t>
  </si>
  <si>
    <t>FE</t>
  </si>
  <si>
    <t xml:space="preserve">MR François HUGOT         </t>
  </si>
  <si>
    <t>MR Gilbert ODOUARD             </t>
  </si>
  <si>
    <t xml:space="preserve">06 08 35 49 83 </t>
  </si>
  <si>
    <t>SA</t>
  </si>
  <si>
    <t>BB</t>
  </si>
  <si>
    <t>LC</t>
  </si>
  <si>
    <t>MR Luc CABOCHE   </t>
  </si>
  <si>
    <t>MR Guillaume DESJARDINS   </t>
  </si>
  <si>
    <t>SE</t>
  </si>
  <si>
    <t>MME Sabah ELMIMOUNI      </t>
  </si>
  <si>
    <t>BF</t>
  </si>
  <si>
    <t>TF</t>
  </si>
  <si>
    <t>CG</t>
  </si>
  <si>
    <t>EG</t>
  </si>
  <si>
    <t>MR Eduardo GOMES  </t>
  </si>
  <si>
    <t>FH</t>
  </si>
  <si>
    <t>DJ</t>
  </si>
  <si>
    <t>PO</t>
  </si>
  <si>
    <t>ER</t>
  </si>
  <si>
    <t>MR Stéphane WOIGT</t>
  </si>
  <si>
    <t>MR Peter MORTENSEN </t>
  </si>
  <si>
    <t>MR Christophe GIRARD </t>
  </si>
  <si>
    <t>MME Alberte MAGIT </t>
  </si>
  <si>
    <t>MME Alberte MAGIT</t>
  </si>
  <si>
    <t xml:space="preserve">MR christian BERNARD-MOREEL </t>
  </si>
  <si>
    <t xml:space="preserve">MR BROWN </t>
  </si>
  <si>
    <t>CRT</t>
  </si>
  <si>
    <t>SR</t>
  </si>
  <si>
    <t>Melle Séverine REGNIEZ</t>
  </si>
  <si>
    <t xml:space="preserve">03 21 12 36 85 </t>
  </si>
  <si>
    <t>06 65 01 53 12</t>
  </si>
  <si>
    <t>01 43 02 70 85</t>
  </si>
  <si>
    <t>03 86 61 18 48</t>
  </si>
  <si>
    <t>IN</t>
  </si>
  <si>
    <t>CBM</t>
  </si>
  <si>
    <t>CHANGT ADRESSE</t>
  </si>
  <si>
    <t>y</t>
  </si>
  <si>
    <t>m</t>
  </si>
  <si>
    <t>j</t>
  </si>
  <si>
    <t>01-39-52-92-89</t>
  </si>
  <si>
    <t>PF</t>
  </si>
  <si>
    <t>03-44-39-67-72</t>
  </si>
  <si>
    <t>06-64-33-67-72</t>
  </si>
  <si>
    <t>MR Gilbert RURANGE</t>
  </si>
  <si>
    <t>GR</t>
  </si>
  <si>
    <t>RU</t>
  </si>
  <si>
    <t>06-75-89-17-17</t>
  </si>
  <si>
    <t>04 74 63 96 71</t>
  </si>
  <si>
    <t>05-63-39-90-76</t>
  </si>
  <si>
    <t>Responsable sce projet</t>
  </si>
  <si>
    <t>Responsable equipe sce après vente</t>
  </si>
  <si>
    <t>06 86 22 26 80</t>
  </si>
  <si>
    <t>04 66 22 47 47</t>
  </si>
  <si>
    <t>Cadre ?</t>
  </si>
  <si>
    <t>NC</t>
  </si>
  <si>
    <t>C</t>
  </si>
  <si>
    <t>MOY AGE CADRES</t>
  </si>
  <si>
    <t>MOY AG NC</t>
  </si>
  <si>
    <t>MOY AG CAD H</t>
  </si>
  <si>
    <t>MOY AG NC H</t>
  </si>
  <si>
    <t>MOY AG NC F</t>
  </si>
  <si>
    <t>ancienneté</t>
  </si>
  <si>
    <t>DEMENAGEMENTS</t>
  </si>
  <si>
    <t>SM</t>
  </si>
  <si>
    <t>06-50-00-31-12</t>
  </si>
  <si>
    <t>06 28 64 60 55</t>
  </si>
  <si>
    <t>PP</t>
  </si>
  <si>
    <t>02-43-42-85-93</t>
  </si>
  <si>
    <t>06-60-52-27-30</t>
  </si>
  <si>
    <t>06-32-96-32-65</t>
  </si>
  <si>
    <t>anniversaire</t>
  </si>
  <si>
    <t>KF</t>
  </si>
  <si>
    <t>01 60 19 68 73</t>
  </si>
  <si>
    <t>06 64 45 73 20</t>
  </si>
  <si>
    <t>F</t>
  </si>
  <si>
    <t>H</t>
  </si>
  <si>
    <t>SHEMIE</t>
  </si>
  <si>
    <t>CHRISTOPHE</t>
  </si>
  <si>
    <t>SEVERINE</t>
  </si>
  <si>
    <t>SAMIR</t>
  </si>
  <si>
    <t>FATIMA</t>
  </si>
  <si>
    <t>EMMANUEL</t>
  </si>
  <si>
    <t>PHILIPPE</t>
  </si>
  <si>
    <t>KAREN</t>
  </si>
  <si>
    <t>PATRICK</t>
  </si>
  <si>
    <t>DR</t>
  </si>
  <si>
    <t>COEFF</t>
  </si>
  <si>
    <t>SX</t>
  </si>
  <si>
    <t>215 jrs</t>
  </si>
  <si>
    <t>X</t>
  </si>
  <si>
    <t>OP</t>
  </si>
  <si>
    <t>OLIVIER</t>
  </si>
  <si>
    <t>06 36 97 83 98</t>
  </si>
  <si>
    <t>06 77 07 79 22</t>
  </si>
  <si>
    <t>coordinatrice opérations extérieures</t>
  </si>
  <si>
    <t>CM</t>
  </si>
  <si>
    <t>CELINE</t>
  </si>
  <si>
    <t>Corrdinatrice Pièces détachées</t>
  </si>
  <si>
    <t>ED</t>
  </si>
  <si>
    <t>SK</t>
  </si>
  <si>
    <t>1 86 07 01 034 048 88</t>
  </si>
  <si>
    <t>AM</t>
  </si>
  <si>
    <t>05 46 00 62 93</t>
  </si>
  <si>
    <t>directeur régional des ventes</t>
  </si>
  <si>
    <t>SP</t>
  </si>
  <si>
    <t>STERGIOS</t>
  </si>
  <si>
    <t>?</t>
  </si>
  <si>
    <t>Responsable sce après vente</t>
  </si>
  <si>
    <t>06-85-54-73-36</t>
  </si>
  <si>
    <t>06.87.46.98.67</t>
  </si>
  <si>
    <t>06.08.35.49.83</t>
  </si>
  <si>
    <t>06.71.61.67.76</t>
  </si>
  <si>
    <t>06.80.91.06.98</t>
  </si>
  <si>
    <t>06.73.97.85.97</t>
  </si>
  <si>
    <t>06.07.41.83.36</t>
  </si>
  <si>
    <t>06.87.62.59.60</t>
  </si>
  <si>
    <t>06.08.96.81.02</t>
  </si>
  <si>
    <t>06.82.95.72.05</t>
  </si>
  <si>
    <t xml:space="preserve">06.45.28.37.09 </t>
  </si>
  <si>
    <t>06 40 75 17 42</t>
  </si>
  <si>
    <t>06.85.54.73.36</t>
  </si>
  <si>
    <t>06.79.45.38.37</t>
  </si>
  <si>
    <t>06.87.72.58.88</t>
  </si>
  <si>
    <t>06.27.75.68.05</t>
  </si>
  <si>
    <t>JA</t>
  </si>
  <si>
    <t>JOHNY</t>
  </si>
  <si>
    <t>06 12 86 31 61</t>
  </si>
  <si>
    <t>1 66 07 62 041 066 66</t>
  </si>
  <si>
    <t>1 65 03 75 017 009</t>
  </si>
  <si>
    <t>1 77 04 93 001 106 93</t>
  </si>
  <si>
    <t>161 11 72 264 327 41</t>
  </si>
  <si>
    <t>1 72 07 280 850 20</t>
  </si>
  <si>
    <t>1 77 01 952 770 51</t>
  </si>
  <si>
    <t>1 61 12 69 384 079 84</t>
  </si>
  <si>
    <t>1 79 09 88 383 014</t>
  </si>
  <si>
    <t>MED TRV</t>
  </si>
  <si>
    <t>AMET ROSNY T 01 49 35 82 50 amet@amet.org</t>
  </si>
  <si>
    <t>AIMT RENNES  02 99 27 23 40</t>
  </si>
  <si>
    <t>SANTE AU TRAVAIL72 T 02 43 74 04 04</t>
  </si>
  <si>
    <t>CIST47 T 05 53 93 80 54</t>
  </si>
  <si>
    <t>STVB VILLEFRANCHE T 04 74 65 32 12</t>
  </si>
  <si>
    <t>AST67 T03 88 32 18 67</t>
  </si>
  <si>
    <t>SCE</t>
  </si>
  <si>
    <t>SAV</t>
  </si>
  <si>
    <t>CC</t>
  </si>
  <si>
    <t>CPT</t>
  </si>
  <si>
    <t>PR</t>
  </si>
  <si>
    <t>VS</t>
  </si>
  <si>
    <t>VALIDA</t>
  </si>
  <si>
    <t>support ccial après vente</t>
  </si>
  <si>
    <t>01-34-72-65-32</t>
  </si>
  <si>
    <t>ITINERANT</t>
  </si>
  <si>
    <t>DENIS</t>
  </si>
  <si>
    <t>06.87.77.11.15</t>
  </si>
  <si>
    <t>06.32.79.92.03</t>
  </si>
  <si>
    <t>06.85.95.51.10</t>
  </si>
  <si>
    <t>06.85.92.71.66</t>
  </si>
  <si>
    <t>06.74.72.56.64</t>
  </si>
  <si>
    <t>tel soc</t>
  </si>
  <si>
    <t>06-77-17-33-51</t>
  </si>
  <si>
    <t>06 80 02 14 76</t>
  </si>
  <si>
    <t>1 86 09 62 193 016</t>
  </si>
  <si>
    <t>2 89 12 75 118 031</t>
  </si>
  <si>
    <t>MG</t>
  </si>
  <si>
    <t>MARC</t>
  </si>
  <si>
    <t>1 69 03 13 055 519 14</t>
  </si>
  <si>
    <t>TT</t>
  </si>
  <si>
    <t>FA</t>
  </si>
  <si>
    <t xml:space="preserve">Responsable Radioprotection &amp; QSE </t>
  </si>
  <si>
    <t>1 80 05 75 116 053 58</t>
  </si>
  <si>
    <t>1 62 10 80 41 032 142</t>
  </si>
  <si>
    <t>06 07 24 71 92</t>
  </si>
  <si>
    <t>anniversaire2</t>
  </si>
  <si>
    <t>03 80 36 17 58</t>
  </si>
  <si>
    <t>06 84 30 34 12</t>
  </si>
  <si>
    <t>2 75 06 99 350 260</t>
  </si>
  <si>
    <t>06 06 804 805</t>
  </si>
  <si>
    <t>2 83 04 99 43 800 165</t>
  </si>
  <si>
    <t>départ</t>
  </si>
  <si>
    <t>sorttie</t>
  </si>
  <si>
    <t>1ER NUMERO</t>
  </si>
  <si>
    <t>2e NUMERO</t>
  </si>
  <si>
    <t>3e NUMERO</t>
  </si>
  <si>
    <t>4e NUMERO</t>
  </si>
  <si>
    <t>00.324.706.510.25</t>
  </si>
  <si>
    <t xml:space="preserve">06.43.53.93.82 </t>
  </si>
  <si>
    <t>06.28.35.71.45</t>
  </si>
  <si>
    <t>06 86 27 33 88</t>
  </si>
  <si>
    <t>06 14 46 00 39</t>
  </si>
  <si>
    <t>03 88 01 42 69</t>
  </si>
  <si>
    <t xml:space="preserve">06 20 39 43 71 </t>
  </si>
  <si>
    <t xml:space="preserve">06 51 09 40 35 </t>
  </si>
  <si>
    <t>04 42 66 39 64</t>
  </si>
  <si>
    <t>06 88 73 50 00</t>
  </si>
  <si>
    <t>01 39 87 43 90</t>
  </si>
  <si>
    <t>09 54 09 94 26</t>
  </si>
  <si>
    <t>06-81-62-02-63</t>
  </si>
  <si>
    <t>06-08-80-30-06</t>
  </si>
  <si>
    <t>06 47 25 46 18</t>
  </si>
  <si>
    <t>07 81 83 40 77</t>
  </si>
  <si>
    <t>06 90 72 60 00</t>
  </si>
  <si>
    <t>02 44 54 55 54</t>
  </si>
  <si>
    <t>06 87 64 09 87</t>
  </si>
  <si>
    <t>06 71 21 33 44</t>
  </si>
  <si>
    <t xml:space="preserve">03 21 24 96 94 </t>
  </si>
  <si>
    <t>03 21 55 82 21</t>
  </si>
  <si>
    <t>05.53.93.42.34</t>
  </si>
  <si>
    <t>06.30.74.99.57</t>
  </si>
  <si>
    <t>06.10.44.64.64</t>
  </si>
  <si>
    <t>06 61 42 94 67</t>
  </si>
  <si>
    <t>01 46 34 65 66</t>
  </si>
  <si>
    <t>01 48 31 47 65</t>
  </si>
  <si>
    <t>06 19 78 31 32</t>
  </si>
  <si>
    <t>09 50 36 27 84</t>
  </si>
  <si>
    <t>06 10 67 55 94</t>
  </si>
  <si>
    <t>06 29 93 18 51</t>
  </si>
  <si>
    <t xml:space="preserve">06.75.76.64.79 </t>
  </si>
  <si>
    <t>04.42.82.25.08</t>
  </si>
  <si>
    <t>C15</t>
  </si>
  <si>
    <t>C17</t>
  </si>
  <si>
    <t>06 67 04 04 82</t>
  </si>
  <si>
    <t>MW</t>
  </si>
  <si>
    <t>Coordinateur projets techniques</t>
  </si>
  <si>
    <t>06 63 77 11 01</t>
  </si>
  <si>
    <t>1 75 01 60 175 084 07</t>
  </si>
  <si>
    <t>SANDRINE</t>
  </si>
  <si>
    <t>GABRIELLE</t>
  </si>
  <si>
    <t>FREDERIC</t>
  </si>
  <si>
    <t>THIERRY</t>
  </si>
  <si>
    <t>06 63 98 78 50</t>
  </si>
  <si>
    <t>RO</t>
  </si>
  <si>
    <t>coordinatrice support commercial SAV</t>
  </si>
  <si>
    <t>M9</t>
  </si>
  <si>
    <t>2 91 07 92 024 274 29</t>
  </si>
  <si>
    <t>1 52 04 78 355 041 92</t>
  </si>
  <si>
    <t>06-59-91-57-27</t>
  </si>
  <si>
    <t>KO</t>
  </si>
  <si>
    <t>KARIMA</t>
  </si>
  <si>
    <t>K</t>
  </si>
  <si>
    <t>Coordinatrice pièces détachées</t>
  </si>
  <si>
    <t>09 53 83 62 66</t>
  </si>
  <si>
    <t>06 66 64 64 68</t>
  </si>
  <si>
    <t>2 77 08 93 008 039 61</t>
  </si>
  <si>
    <t>02 97 50 91 31</t>
  </si>
  <si>
    <t>validité ID</t>
  </si>
  <si>
    <t>validité passp</t>
  </si>
  <si>
    <t>CE</t>
  </si>
  <si>
    <t>CHARLY</t>
  </si>
  <si>
    <t>coordinateur pièces détachées</t>
  </si>
  <si>
    <t>1 86 05 75 115 245 87</t>
  </si>
  <si>
    <t>DANOIS</t>
  </si>
  <si>
    <t>nat</t>
  </si>
  <si>
    <t>In</t>
  </si>
  <si>
    <t>1 61 06 99 352 764</t>
  </si>
  <si>
    <t>1 77 05 69 388 079</t>
  </si>
  <si>
    <t>1 64 04 83 023 151</t>
  </si>
  <si>
    <t>2 61 03 78 342 028</t>
  </si>
  <si>
    <t>1 63 03 99 101 055</t>
  </si>
  <si>
    <t>1 58 10 08 105 047</t>
  </si>
  <si>
    <t>1 64 12 85 092 006</t>
  </si>
  <si>
    <t>1 73 07 60 509 015</t>
  </si>
  <si>
    <t>2 81 04 62 765 142</t>
  </si>
  <si>
    <t>1 67 06 77 243 052</t>
  </si>
  <si>
    <t xml:space="preserve">06 81 80 77 96 </t>
  </si>
  <si>
    <t>01 48 86 69 56</t>
  </si>
  <si>
    <t>BH</t>
  </si>
  <si>
    <t>RAD</t>
  </si>
  <si>
    <t>Responsable qualité et radioprotection</t>
  </si>
  <si>
    <t>1 88 07 78 517 039 17</t>
  </si>
  <si>
    <t>LP</t>
  </si>
  <si>
    <t>2 81 04 77 288 077 40</t>
  </si>
  <si>
    <t>Réceptionniste/Assistante commerciale</t>
  </si>
  <si>
    <t>coordinatrice pièces détachées</t>
  </si>
  <si>
    <t>TU</t>
  </si>
  <si>
    <t>06 61 13 91 49</t>
  </si>
  <si>
    <t>01 64 88 67 45</t>
  </si>
  <si>
    <t>06 35 38 25 84</t>
  </si>
  <si>
    <t>2 86 10 99 351 360 34</t>
  </si>
  <si>
    <t>CO</t>
  </si>
  <si>
    <t>CAROLINE</t>
  </si>
  <si>
    <t>assistante administrative</t>
  </si>
  <si>
    <t>2 94 11 60 175 338 96</t>
  </si>
  <si>
    <t>MK</t>
  </si>
  <si>
    <t>Responsable régionale des ventes</t>
  </si>
  <si>
    <t>2 80 07 99 204 001 05</t>
  </si>
  <si>
    <t>IR</t>
  </si>
  <si>
    <t>06 47 45 83 91</t>
  </si>
  <si>
    <t xml:space="preserve">06 73 72 31 26 </t>
  </si>
  <si>
    <t>06 74 46 25 27</t>
  </si>
  <si>
    <t>GB</t>
  </si>
  <si>
    <t>1 82 08 44 109 437 89</t>
  </si>
  <si>
    <t>KM</t>
  </si>
  <si>
    <t>06 95 45 75 37</t>
  </si>
  <si>
    <t>06 10 66 13 25</t>
  </si>
  <si>
    <t>03 88 39 17 47</t>
  </si>
  <si>
    <t>C16</t>
  </si>
  <si>
    <t>N°</t>
  </si>
  <si>
    <t>06 30 25 12 29</t>
  </si>
  <si>
    <t>1 86 09 75 120 164 82</t>
  </si>
  <si>
    <t xml:space="preserve">06 62 61 19 94 </t>
  </si>
  <si>
    <t>1 82 04 76 259 060 82</t>
  </si>
  <si>
    <t>1 90 06 78 361 012 51</t>
  </si>
  <si>
    <t xml:space="preserve">09 51 24 37 46 </t>
  </si>
  <si>
    <t xml:space="preserve">06 44 00 85 56 </t>
  </si>
  <si>
    <t>06 61 10 00 81</t>
  </si>
  <si>
    <t>06 23 95 94 17</t>
  </si>
  <si>
    <t>06 11 10 27 07</t>
  </si>
  <si>
    <t>FORFAIT JRS</t>
  </si>
  <si>
    <t>contrat Beaurain</t>
  </si>
  <si>
    <t>à Woodgate</t>
  </si>
  <si>
    <t>214 jours</t>
  </si>
  <si>
    <t>215 jours</t>
  </si>
  <si>
    <t>pas ici</t>
  </si>
  <si>
    <t>FXB</t>
  </si>
</sst>
</file>

<file path=xl/styles.xml><?xml version="1.0" encoding="utf-8"?>
<styleSheet xmlns="http://schemas.openxmlformats.org/spreadsheetml/2006/main">
  <numFmts count="3">
    <numFmt numFmtId="164" formatCode="0.0"/>
    <numFmt numFmtId="165" formatCode="0.0000"/>
    <numFmt numFmtId="166" formatCode="d/m/yy;@"/>
  </numFmts>
  <fonts count="15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sz val="8"/>
      <name val="Arial"/>
      <family val="2"/>
    </font>
    <font>
      <sz val="12"/>
      <name val="Times New Roman"/>
      <family val="1"/>
    </font>
    <font>
      <sz val="10"/>
      <color rgb="FF000080"/>
      <name val="Arial"/>
      <family val="2"/>
    </font>
    <font>
      <b/>
      <sz val="10"/>
      <color rgb="FFFF0000"/>
      <name val="Arial"/>
      <family val="2"/>
    </font>
    <font>
      <sz val="11"/>
      <name val="Calibri"/>
      <family val="2"/>
    </font>
    <font>
      <sz val="10"/>
      <color rgb="FFFF0000"/>
      <name val="Arial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1F497D"/>
      <name val="Calibri"/>
      <family val="2"/>
    </font>
    <font>
      <sz val="10"/>
      <color rgb="FF1F497D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CC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52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14" fontId="0" fillId="0" borderId="0" xfId="0" applyNumberFormat="1"/>
    <xf numFmtId="0" fontId="0" fillId="0" borderId="1" xfId="0" applyBorder="1"/>
    <xf numFmtId="14" fontId="0" fillId="0" borderId="1" xfId="0" applyNumberFormat="1" applyBorder="1"/>
    <xf numFmtId="14" fontId="2" fillId="0" borderId="1" xfId="0" applyNumberFormat="1" applyFont="1" applyBorder="1"/>
    <xf numFmtId="0" fontId="2" fillId="0" borderId="1" xfId="0" applyFont="1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0" fontId="0" fillId="0" borderId="0" xfId="0" applyBorder="1"/>
    <xf numFmtId="0" fontId="0" fillId="0" borderId="1" xfId="0" applyFill="1" applyBorder="1"/>
    <xf numFmtId="0" fontId="0" fillId="0" borderId="0" xfId="0" applyAlignment="1">
      <alignment horizontal="center"/>
    </xf>
    <xf numFmtId="14" fontId="2" fillId="0" borderId="1" xfId="0" applyNumberFormat="1" applyFont="1" applyFill="1" applyBorder="1"/>
    <xf numFmtId="0" fontId="0" fillId="0" borderId="1" xfId="0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Fill="1" applyBorder="1"/>
    <xf numFmtId="0" fontId="3" fillId="0" borderId="7" xfId="0" applyFont="1" applyBorder="1"/>
    <xf numFmtId="0" fontId="0" fillId="0" borderId="7" xfId="0" applyBorder="1" applyAlignment="1">
      <alignment horizontal="center"/>
    </xf>
    <xf numFmtId="0" fontId="1" fillId="0" borderId="1" xfId="0" applyFont="1" applyBorder="1"/>
    <xf numFmtId="0" fontId="0" fillId="0" borderId="0" xfId="0" applyFill="1" applyBorder="1"/>
    <xf numFmtId="0" fontId="2" fillId="0" borderId="0" xfId="0" applyFont="1" applyBorder="1"/>
    <xf numFmtId="14" fontId="2" fillId="0" borderId="0" xfId="0" applyNumberFormat="1" applyFont="1" applyBorder="1"/>
    <xf numFmtId="2" fontId="3" fillId="0" borderId="0" xfId="0" applyNumberFormat="1" applyFont="1" applyBorder="1" applyAlignment="1">
      <alignment horizontal="center"/>
    </xf>
    <xf numFmtId="1" fontId="8" fillId="0" borderId="1" xfId="0" quotePrefix="1" applyNumberFormat="1" applyFont="1" applyBorder="1"/>
    <xf numFmtId="14" fontId="1" fillId="0" borderId="0" xfId="0" applyNumberFormat="1" applyFont="1" applyBorder="1" applyAlignment="1">
      <alignment horizontal="center" vertical="center"/>
    </xf>
    <xf numFmtId="0" fontId="1" fillId="0" borderId="1" xfId="0" applyFont="1" applyFill="1" applyBorder="1"/>
    <xf numFmtId="0" fontId="1" fillId="0" borderId="10" xfId="0" applyFont="1" applyBorder="1"/>
    <xf numFmtId="2" fontId="1" fillId="0" borderId="0" xfId="0" applyNumberFormat="1" applyFont="1"/>
    <xf numFmtId="2" fontId="3" fillId="0" borderId="0" xfId="0" applyNumberFormat="1" applyFont="1" applyFill="1" applyBorder="1" applyAlignment="1">
      <alignment horizontal="center"/>
    </xf>
    <xf numFmtId="14" fontId="3" fillId="0" borderId="0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0" fillId="0" borderId="0" xfId="0" applyAlignment="1">
      <alignment horizontal="center" vertical="center"/>
    </xf>
    <xf numFmtId="14" fontId="2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1" xfId="0" applyFill="1" applyBorder="1"/>
    <xf numFmtId="0" fontId="2" fillId="3" borderId="1" xfId="0" applyFont="1" applyFill="1" applyBorder="1"/>
    <xf numFmtId="14" fontId="2" fillId="3" borderId="1" xfId="0" applyNumberFormat="1" applyFont="1" applyFill="1" applyBorder="1"/>
    <xf numFmtId="14" fontId="2" fillId="3" borderId="2" xfId="0" applyNumberFormat="1" applyFont="1" applyFill="1" applyBorder="1" applyAlignment="1">
      <alignment horizontal="center" vertical="center"/>
    </xf>
    <xf numFmtId="2" fontId="3" fillId="3" borderId="2" xfId="0" applyNumberFormat="1" applyFont="1" applyFill="1" applyBorder="1" applyAlignment="1">
      <alignment horizontal="center"/>
    </xf>
    <xf numFmtId="2" fontId="3" fillId="3" borderId="1" xfId="0" applyNumberFormat="1" applyFont="1" applyFill="1" applyBorder="1" applyAlignment="1">
      <alignment horizontal="center"/>
    </xf>
    <xf numFmtId="14" fontId="2" fillId="3" borderId="1" xfId="0" applyNumberFormat="1" applyFont="1" applyFill="1" applyBorder="1" applyAlignment="1">
      <alignment horizontal="center"/>
    </xf>
    <xf numFmtId="14" fontId="0" fillId="3" borderId="1" xfId="0" applyNumberFormat="1" applyFill="1" applyBorder="1" applyAlignment="1">
      <alignment horizontal="center"/>
    </xf>
    <xf numFmtId="0" fontId="0" fillId="3" borderId="0" xfId="0" applyFill="1"/>
    <xf numFmtId="0" fontId="2" fillId="3" borderId="2" xfId="0" applyFont="1" applyFill="1" applyBorder="1"/>
    <xf numFmtId="14" fontId="0" fillId="3" borderId="1" xfId="0" applyNumberFormat="1" applyFill="1" applyBorder="1"/>
    <xf numFmtId="14" fontId="0" fillId="3" borderId="2" xfId="0" applyNumberForma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/>
    </xf>
    <xf numFmtId="0" fontId="0" fillId="3" borderId="9" xfId="0" applyFill="1" applyBorder="1"/>
    <xf numFmtId="14" fontId="1" fillId="3" borderId="1" xfId="0" applyNumberFormat="1" applyFont="1" applyFill="1" applyBorder="1" applyAlignment="1">
      <alignment horizontal="center"/>
    </xf>
    <xf numFmtId="0" fontId="0" fillId="3" borderId="10" xfId="0" applyFill="1" applyBorder="1"/>
    <xf numFmtId="0" fontId="1" fillId="3" borderId="1" xfId="0" applyFont="1" applyFill="1" applyBorder="1"/>
    <xf numFmtId="2" fontId="2" fillId="3" borderId="2" xfId="0" applyNumberFormat="1" applyFont="1" applyFill="1" applyBorder="1" applyAlignment="1">
      <alignment horizontal="center"/>
    </xf>
    <xf numFmtId="1" fontId="8" fillId="3" borderId="1" xfId="0" quotePrefix="1" applyNumberFormat="1" applyFont="1" applyFill="1" applyBorder="1"/>
    <xf numFmtId="14" fontId="1" fillId="3" borderId="2" xfId="0" applyNumberFormat="1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/>
    </xf>
    <xf numFmtId="0" fontId="0" fillId="3" borderId="0" xfId="0" applyFill="1" applyBorder="1"/>
    <xf numFmtId="0" fontId="0" fillId="3" borderId="0" xfId="0" applyFill="1" applyBorder="1" applyAlignment="1">
      <alignment horizontal="center" vertical="center"/>
    </xf>
    <xf numFmtId="0" fontId="1" fillId="3" borderId="1" xfId="0" applyFont="1" applyFill="1" applyBorder="1" applyAlignment="1">
      <alignment wrapText="1"/>
    </xf>
    <xf numFmtId="0" fontId="2" fillId="3" borderId="1" xfId="0" quotePrefix="1" applyFont="1" applyFill="1" applyBorder="1"/>
    <xf numFmtId="0" fontId="2" fillId="3" borderId="10" xfId="0" applyFont="1" applyFill="1" applyBorder="1"/>
    <xf numFmtId="14" fontId="0" fillId="3" borderId="2" xfId="0" applyNumberFormat="1" applyFill="1" applyBorder="1"/>
    <xf numFmtId="0" fontId="1" fillId="3" borderId="1" xfId="0" quotePrefix="1" applyFont="1" applyFill="1" applyBorder="1"/>
    <xf numFmtId="0" fontId="0" fillId="3" borderId="1" xfId="0" quotePrefix="1" applyFill="1" applyBorder="1"/>
    <xf numFmtId="0" fontId="1" fillId="3" borderId="10" xfId="0" applyFont="1" applyFill="1" applyBorder="1"/>
    <xf numFmtId="0" fontId="0" fillId="0" borderId="0" xfId="0" applyFill="1"/>
    <xf numFmtId="0" fontId="4" fillId="0" borderId="11" xfId="0" applyFont="1" applyFill="1" applyBorder="1"/>
    <xf numFmtId="0" fontId="0" fillId="0" borderId="0" xfId="0" applyFill="1" applyBorder="1" applyAlignment="1">
      <alignment horizontal="center" vertical="center"/>
    </xf>
    <xf numFmtId="0" fontId="7" fillId="3" borderId="1" xfId="0" applyFont="1" applyFill="1" applyBorder="1"/>
    <xf numFmtId="0" fontId="2" fillId="3" borderId="0" xfId="0" applyFont="1" applyFill="1" applyBorder="1"/>
    <xf numFmtId="0" fontId="1" fillId="3" borderId="2" xfId="0" applyFont="1" applyFill="1" applyBorder="1" applyAlignment="1">
      <alignment wrapText="1"/>
    </xf>
    <xf numFmtId="166" fontId="0" fillId="0" borderId="1" xfId="0" applyNumberFormat="1" applyBorder="1" applyAlignment="1">
      <alignment horizontal="right"/>
    </xf>
    <xf numFmtId="166" fontId="0" fillId="3" borderId="1" xfId="0" applyNumberFormat="1" applyFill="1" applyBorder="1" applyAlignment="1">
      <alignment horizontal="right"/>
    </xf>
    <xf numFmtId="2" fontId="1" fillId="3" borderId="2" xfId="0" applyNumberFormat="1" applyFont="1" applyFill="1" applyBorder="1" applyAlignment="1">
      <alignment horizontal="center"/>
    </xf>
    <xf numFmtId="2" fontId="0" fillId="3" borderId="1" xfId="0" applyNumberFormat="1" applyFill="1" applyBorder="1" applyAlignment="1">
      <alignment horizontal="right"/>
    </xf>
    <xf numFmtId="14" fontId="2" fillId="0" borderId="1" xfId="0" applyNumberFormat="1" applyFont="1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3" borderId="0" xfId="0" applyFill="1" applyAlignment="1">
      <alignment horizontal="center"/>
    </xf>
    <xf numFmtId="0" fontId="1" fillId="0" borderId="1" xfId="0" applyFont="1" applyBorder="1" applyAlignment="1">
      <alignment horizontal="center"/>
    </xf>
    <xf numFmtId="0" fontId="1" fillId="3" borderId="9" xfId="0" applyFont="1" applyFill="1" applyBorder="1"/>
    <xf numFmtId="0" fontId="0" fillId="3" borderId="5" xfId="0" applyFill="1" applyBorder="1"/>
    <xf numFmtId="0" fontId="1" fillId="3" borderId="5" xfId="0" applyFont="1" applyFill="1" applyBorder="1"/>
    <xf numFmtId="0" fontId="1" fillId="3" borderId="5" xfId="0" applyFont="1" applyFill="1" applyBorder="1" applyAlignment="1">
      <alignment wrapText="1"/>
    </xf>
    <xf numFmtId="14" fontId="1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/>
    <xf numFmtId="0" fontId="1" fillId="0" borderId="0" xfId="0" applyFont="1" applyBorder="1"/>
    <xf numFmtId="2" fontId="1" fillId="0" borderId="0" xfId="0" applyNumberFormat="1" applyFont="1" applyBorder="1" applyAlignment="1">
      <alignment horizontal="center"/>
    </xf>
    <xf numFmtId="1" fontId="8" fillId="0" borderId="0" xfId="0" quotePrefix="1" applyNumberFormat="1" applyFont="1" applyBorder="1"/>
    <xf numFmtId="14" fontId="2" fillId="0" borderId="0" xfId="0" applyNumberFormat="1" applyFont="1" applyBorder="1" applyAlignment="1">
      <alignment horizontal="center"/>
    </xf>
    <xf numFmtId="164" fontId="2" fillId="0" borderId="0" xfId="0" applyNumberFormat="1" applyFont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1" fillId="0" borderId="0" xfId="0" applyFont="1" applyFill="1" applyBorder="1"/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wrapText="1"/>
    </xf>
    <xf numFmtId="0" fontId="1" fillId="0" borderId="1" xfId="0" applyFont="1" applyFill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14" fontId="2" fillId="3" borderId="1" xfId="0" applyNumberFormat="1" applyFont="1" applyFill="1" applyBorder="1" applyAlignment="1">
      <alignment vertical="center"/>
    </xf>
    <xf numFmtId="2" fontId="2" fillId="3" borderId="1" xfId="0" applyNumberFormat="1" applyFont="1" applyFill="1" applyBorder="1" applyAlignment="1">
      <alignment horizontal="center"/>
    </xf>
    <xf numFmtId="14" fontId="1" fillId="3" borderId="1" xfId="0" applyNumberFormat="1" applyFont="1" applyFill="1" applyBorder="1"/>
    <xf numFmtId="0" fontId="1" fillId="3" borderId="1" xfId="0" applyFont="1" applyFill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/>
    </xf>
    <xf numFmtId="14" fontId="1" fillId="0" borderId="1" xfId="0" applyNumberFormat="1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2" fontId="1" fillId="3" borderId="1" xfId="0" applyNumberFormat="1" applyFont="1" applyFill="1" applyBorder="1" applyAlignment="1">
      <alignment horizontal="center"/>
    </xf>
    <xf numFmtId="0" fontId="3" fillId="0" borderId="7" xfId="0" applyFont="1" applyBorder="1" applyAlignment="1">
      <alignment horizontal="left"/>
    </xf>
    <xf numFmtId="0" fontId="1" fillId="0" borderId="11" xfId="0" applyFont="1" applyFill="1" applyBorder="1"/>
    <xf numFmtId="0" fontId="2" fillId="0" borderId="0" xfId="0" applyFont="1" applyAlignment="1">
      <alignment horizontal="left"/>
    </xf>
    <xf numFmtId="0" fontId="0" fillId="3" borderId="0" xfId="0" applyFill="1" applyAlignment="1">
      <alignment horizontal="left"/>
    </xf>
    <xf numFmtId="1" fontId="1" fillId="0" borderId="10" xfId="0" applyNumberFormat="1" applyFont="1" applyBorder="1" applyAlignment="1">
      <alignment horizontal="center"/>
    </xf>
    <xf numFmtId="1" fontId="0" fillId="0" borderId="10" xfId="0" applyNumberFormat="1" applyBorder="1" applyAlignment="1">
      <alignment horizontal="center"/>
    </xf>
    <xf numFmtId="1" fontId="2" fillId="0" borderId="10" xfId="0" applyNumberFormat="1" applyFont="1" applyBorder="1" applyAlignment="1">
      <alignment horizontal="center"/>
    </xf>
    <xf numFmtId="1" fontId="0" fillId="0" borderId="10" xfId="0" applyNumberFormat="1" applyFill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" fillId="3" borderId="0" xfId="0" applyFont="1" applyFill="1" applyBorder="1"/>
    <xf numFmtId="2" fontId="1" fillId="0" borderId="1" xfId="0" applyNumberFormat="1" applyFont="1" applyFill="1" applyBorder="1" applyAlignment="1">
      <alignment horizontal="center"/>
    </xf>
    <xf numFmtId="0" fontId="3" fillId="3" borderId="9" xfId="0" applyFont="1" applyFill="1" applyBorder="1"/>
    <xf numFmtId="0" fontId="11" fillId="3" borderId="1" xfId="0" applyFont="1" applyFill="1" applyBorder="1" applyAlignment="1">
      <alignment horizontal="center"/>
    </xf>
    <xf numFmtId="0" fontId="11" fillId="3" borderId="3" xfId="0" applyFont="1" applyFill="1" applyBorder="1" applyAlignment="1">
      <alignment horizontal="center"/>
    </xf>
    <xf numFmtId="0" fontId="11" fillId="3" borderId="12" xfId="0" applyFont="1" applyFill="1" applyBorder="1" applyAlignment="1">
      <alignment horizontal="center"/>
    </xf>
    <xf numFmtId="1" fontId="2" fillId="3" borderId="10" xfId="0" applyNumberFormat="1" applyFont="1" applyFill="1" applyBorder="1" applyAlignment="1">
      <alignment horizontal="center"/>
    </xf>
    <xf numFmtId="0" fontId="3" fillId="5" borderId="6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3" fillId="4" borderId="9" xfId="0" applyFont="1" applyFill="1" applyBorder="1"/>
    <xf numFmtId="0" fontId="0" fillId="0" borderId="15" xfId="0" applyBorder="1"/>
    <xf numFmtId="0" fontId="0" fillId="0" borderId="16" xfId="0" applyBorder="1"/>
    <xf numFmtId="0" fontId="11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/>
    </xf>
    <xf numFmtId="0" fontId="9" fillId="0" borderId="1" xfId="0" applyFont="1" applyBorder="1"/>
    <xf numFmtId="0" fontId="0" fillId="0" borderId="0" xfId="0" applyBorder="1" applyAlignment="1">
      <alignment horizontal="center"/>
    </xf>
    <xf numFmtId="0" fontId="1" fillId="0" borderId="13" xfId="0" applyFont="1" applyBorder="1"/>
    <xf numFmtId="0" fontId="1" fillId="0" borderId="13" xfId="0" applyFont="1" applyBorder="1" applyAlignment="1">
      <alignment horizontal="center"/>
    </xf>
    <xf numFmtId="14" fontId="1" fillId="0" borderId="13" xfId="0" applyNumberFormat="1" applyFont="1" applyBorder="1" applyAlignment="1">
      <alignment horizontal="center" vertical="center"/>
    </xf>
    <xf numFmtId="1" fontId="1" fillId="0" borderId="14" xfId="0" applyNumberFormat="1" applyFont="1" applyBorder="1" applyAlignment="1">
      <alignment horizontal="center"/>
    </xf>
    <xf numFmtId="14" fontId="1" fillId="0" borderId="0" xfId="0" applyNumberFormat="1" applyFont="1" applyBorder="1"/>
    <xf numFmtId="166" fontId="0" fillId="0" borderId="0" xfId="0" applyNumberFormat="1" applyFont="1" applyFill="1" applyBorder="1" applyAlignment="1">
      <alignment horizontal="right"/>
    </xf>
    <xf numFmtId="0" fontId="11" fillId="0" borderId="13" xfId="0" applyFont="1" applyBorder="1" applyAlignment="1">
      <alignment horizontal="center"/>
    </xf>
    <xf numFmtId="0" fontId="1" fillId="4" borderId="9" xfId="0" applyFont="1" applyFill="1" applyBorder="1"/>
    <xf numFmtId="0" fontId="1" fillId="4" borderId="1" xfId="0" applyFont="1" applyFill="1" applyBorder="1" applyAlignment="1">
      <alignment horizontal="center"/>
    </xf>
    <xf numFmtId="166" fontId="0" fillId="4" borderId="1" xfId="0" applyNumberFormat="1" applyFill="1" applyBorder="1" applyAlignment="1">
      <alignment horizontal="right"/>
    </xf>
    <xf numFmtId="14" fontId="2" fillId="4" borderId="1" xfId="0" applyNumberFormat="1" applyFont="1" applyFill="1" applyBorder="1"/>
    <xf numFmtId="14" fontId="1" fillId="4" borderId="1" xfId="0" applyNumberFormat="1" applyFont="1" applyFill="1" applyBorder="1" applyAlignment="1">
      <alignment horizontal="center" vertical="center"/>
    </xf>
    <xf numFmtId="2" fontId="1" fillId="4" borderId="1" xfId="0" applyNumberFormat="1" applyFont="1" applyFill="1" applyBorder="1" applyAlignment="1">
      <alignment horizontal="center"/>
    </xf>
    <xf numFmtId="1" fontId="8" fillId="4" borderId="1" xfId="0" quotePrefix="1" applyNumberFormat="1" applyFont="1" applyFill="1" applyBorder="1"/>
    <xf numFmtId="14" fontId="2" fillId="4" borderId="1" xfId="0" applyNumberFormat="1" applyFont="1" applyFill="1" applyBorder="1" applyAlignment="1">
      <alignment horizontal="center"/>
    </xf>
    <xf numFmtId="164" fontId="2" fillId="4" borderId="1" xfId="0" applyNumberFormat="1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1" fontId="1" fillId="4" borderId="10" xfId="0" applyNumberFormat="1" applyFont="1" applyFill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1" fillId="3" borderId="1" xfId="0" applyNumberFormat="1" applyFont="1" applyFill="1" applyBorder="1" applyAlignment="1">
      <alignment horizontal="center"/>
    </xf>
    <xf numFmtId="0" fontId="2" fillId="3" borderId="0" xfId="0" applyFont="1" applyFill="1"/>
    <xf numFmtId="1" fontId="1" fillId="3" borderId="10" xfId="0" applyNumberFormat="1" applyFont="1" applyFill="1" applyBorder="1" applyAlignment="1">
      <alignment horizontal="center"/>
    </xf>
    <xf numFmtId="0" fontId="11" fillId="0" borderId="1" xfId="0" quotePrefix="1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1" fontId="0" fillId="0" borderId="1" xfId="0" applyNumberFormat="1" applyFill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14" fontId="1" fillId="0" borderId="2" xfId="0" applyNumberFormat="1" applyFont="1" applyBorder="1" applyAlignment="1">
      <alignment horizontal="center"/>
    </xf>
    <xf numFmtId="14" fontId="1" fillId="0" borderId="5" xfId="0" applyNumberFormat="1" applyFont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14" fontId="10" fillId="0" borderId="5" xfId="0" applyNumberFormat="1" applyFont="1" applyBorder="1" applyAlignment="1">
      <alignment horizontal="center"/>
    </xf>
    <xf numFmtId="14" fontId="10" fillId="0" borderId="2" xfId="0" applyNumberFormat="1" applyFont="1" applyBorder="1" applyAlignment="1">
      <alignment horizontal="center"/>
    </xf>
    <xf numFmtId="14" fontId="1" fillId="0" borderId="2" xfId="0" applyNumberFormat="1" applyFont="1" applyFill="1" applyBorder="1" applyAlignment="1">
      <alignment horizontal="center"/>
    </xf>
    <xf numFmtId="14" fontId="1" fillId="0" borderId="5" xfId="0" applyNumberFormat="1" applyFont="1" applyFill="1" applyBorder="1" applyAlignment="1">
      <alignment horizontal="center"/>
    </xf>
    <xf numFmtId="0" fontId="0" fillId="0" borderId="1" xfId="0" applyBorder="1" applyAlignment="1">
      <alignment horizontal="left"/>
    </xf>
    <xf numFmtId="0" fontId="3" fillId="0" borderId="17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1" fontId="1" fillId="0" borderId="1" xfId="0" applyNumberFormat="1" applyFont="1" applyBorder="1" applyAlignment="1">
      <alignment horizontal="left"/>
    </xf>
    <xf numFmtId="1" fontId="0" fillId="0" borderId="1" xfId="0" applyNumberFormat="1" applyBorder="1" applyAlignment="1">
      <alignment horizontal="left"/>
    </xf>
    <xf numFmtId="0" fontId="9" fillId="0" borderId="1" xfId="0" quotePrefix="1" applyFont="1" applyBorder="1" applyAlignment="1">
      <alignment horizontal="left"/>
    </xf>
    <xf numFmtId="1" fontId="1" fillId="0" borderId="1" xfId="0" applyNumberFormat="1" applyFont="1" applyFill="1" applyBorder="1" applyAlignment="1">
      <alignment horizontal="left"/>
    </xf>
    <xf numFmtId="1" fontId="1" fillId="0" borderId="13" xfId="0" applyNumberFormat="1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0" fillId="3" borderId="1" xfId="0" applyFill="1" applyBorder="1" applyAlignment="1">
      <alignment horizontal="left"/>
    </xf>
    <xf numFmtId="1" fontId="1" fillId="3" borderId="1" xfId="0" applyNumberFormat="1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1" fontId="1" fillId="4" borderId="1" xfId="0" applyNumberFormat="1" applyFont="1" applyFill="1" applyBorder="1" applyAlignment="1">
      <alignment horizontal="left"/>
    </xf>
    <xf numFmtId="0" fontId="2" fillId="3" borderId="1" xfId="0" applyFont="1" applyFill="1" applyBorder="1" applyAlignment="1">
      <alignment horizontal="left"/>
    </xf>
    <xf numFmtId="1" fontId="2" fillId="3" borderId="1" xfId="0" applyNumberFormat="1" applyFont="1" applyFill="1" applyBorder="1" applyAlignment="1">
      <alignment horizontal="left"/>
    </xf>
    <xf numFmtId="1" fontId="0" fillId="3" borderId="1" xfId="0" applyNumberFormat="1" applyFill="1" applyBorder="1" applyAlignment="1">
      <alignment horizontal="left"/>
    </xf>
    <xf numFmtId="1" fontId="0" fillId="3" borderId="1" xfId="0" applyNumberFormat="1" applyFill="1" applyBorder="1" applyAlignment="1">
      <alignment horizontal="center"/>
    </xf>
    <xf numFmtId="14" fontId="10" fillId="3" borderId="2" xfId="0" applyNumberFormat="1" applyFont="1" applyFill="1" applyBorder="1" applyAlignment="1">
      <alignment horizontal="center"/>
    </xf>
    <xf numFmtId="1" fontId="0" fillId="3" borderId="10" xfId="0" applyNumberFormat="1" applyFill="1" applyBorder="1" applyAlignment="1">
      <alignment horizontal="center"/>
    </xf>
    <xf numFmtId="0" fontId="11" fillId="4" borderId="1" xfId="0" applyFont="1" applyFill="1" applyBorder="1" applyAlignment="1">
      <alignment horizontal="center"/>
    </xf>
    <xf numFmtId="0" fontId="10" fillId="4" borderId="1" xfId="0" applyFont="1" applyFill="1" applyBorder="1" applyAlignment="1">
      <alignment horizontal="center"/>
    </xf>
    <xf numFmtId="1" fontId="1" fillId="4" borderId="1" xfId="0" applyNumberFormat="1" applyFont="1" applyFill="1" applyBorder="1" applyAlignment="1">
      <alignment horizontal="center"/>
    </xf>
    <xf numFmtId="14" fontId="10" fillId="4" borderId="2" xfId="0" applyNumberFormat="1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0" fillId="4" borderId="0" xfId="0" applyFill="1"/>
    <xf numFmtId="1" fontId="1" fillId="3" borderId="1" xfId="0" applyNumberFormat="1" applyFont="1" applyFill="1" applyBorder="1" applyAlignment="1">
      <alignment horizontal="center"/>
    </xf>
    <xf numFmtId="14" fontId="1" fillId="3" borderId="2" xfId="0" applyNumberFormat="1" applyFont="1" applyFill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10" fillId="3" borderId="1" xfId="0" applyFont="1" applyFill="1" applyBorder="1" applyAlignment="1">
      <alignment horizontal="center"/>
    </xf>
    <xf numFmtId="1" fontId="1" fillId="3" borderId="3" xfId="0" applyNumberFormat="1" applyFont="1" applyFill="1" applyBorder="1" applyAlignment="1">
      <alignment horizontal="center"/>
    </xf>
    <xf numFmtId="1" fontId="2" fillId="3" borderId="3" xfId="0" applyNumberFormat="1" applyFont="1" applyFill="1" applyBorder="1" applyAlignment="1">
      <alignment horizontal="center"/>
    </xf>
    <xf numFmtId="14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1" fontId="1" fillId="0" borderId="0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left"/>
    </xf>
    <xf numFmtId="0" fontId="1" fillId="0" borderId="20" xfId="0" applyFont="1" applyBorder="1" applyAlignment="1">
      <alignment horizontal="center"/>
    </xf>
    <xf numFmtId="1" fontId="1" fillId="0" borderId="10" xfId="0" applyNumberFormat="1" applyFont="1" applyFill="1" applyBorder="1" applyAlignment="1">
      <alignment horizontal="center"/>
    </xf>
    <xf numFmtId="0" fontId="13" fillId="0" borderId="1" xfId="0" applyFont="1" applyBorder="1" applyAlignment="1">
      <alignment vertical="center"/>
    </xf>
    <xf numFmtId="0" fontId="0" fillId="3" borderId="0" xfId="0" applyFill="1" applyBorder="1" applyAlignment="1">
      <alignment horizontal="center"/>
    </xf>
    <xf numFmtId="0" fontId="0" fillId="3" borderId="0" xfId="0" applyFill="1" applyBorder="1" applyAlignment="1">
      <alignment horizontal="left"/>
    </xf>
    <xf numFmtId="0" fontId="4" fillId="0" borderId="0" xfId="0" applyFont="1" applyBorder="1"/>
    <xf numFmtId="0" fontId="0" fillId="0" borderId="0" xfId="0" applyBorder="1" applyAlignment="1">
      <alignment horizontal="right"/>
    </xf>
    <xf numFmtId="0" fontId="0" fillId="0" borderId="0" xfId="0" applyFill="1" applyBorder="1" applyAlignment="1">
      <alignment horizontal="left"/>
    </xf>
    <xf numFmtId="14" fontId="0" fillId="2" borderId="2" xfId="0" applyNumberFormat="1" applyFill="1" applyBorder="1" applyAlignment="1">
      <alignment horizontal="center"/>
    </xf>
    <xf numFmtId="0" fontId="13" fillId="0" borderId="1" xfId="0" quotePrefix="1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9" fillId="3" borderId="1" xfId="0" quotePrefix="1" applyFont="1" applyFill="1" applyBorder="1" applyAlignment="1">
      <alignment horizontal="left"/>
    </xf>
    <xf numFmtId="0" fontId="1" fillId="3" borderId="5" xfId="0" applyFont="1" applyFill="1" applyBorder="1" applyAlignment="1">
      <alignment horizontal="center"/>
    </xf>
    <xf numFmtId="0" fontId="9" fillId="3" borderId="1" xfId="0" applyFont="1" applyFill="1" applyBorder="1"/>
    <xf numFmtId="0" fontId="6" fillId="3" borderId="0" xfId="0" applyFont="1" applyFill="1" applyBorder="1"/>
    <xf numFmtId="0" fontId="1" fillId="0" borderId="2" xfId="0" applyFont="1" applyBorder="1"/>
    <xf numFmtId="0" fontId="1" fillId="0" borderId="2" xfId="0" applyFont="1" applyFill="1" applyBorder="1"/>
    <xf numFmtId="0" fontId="1" fillId="0" borderId="18" xfId="0" applyFont="1" applyBorder="1"/>
    <xf numFmtId="0" fontId="3" fillId="0" borderId="0" xfId="0" applyFont="1" applyFill="1" applyBorder="1" applyAlignment="1">
      <alignment horizontal="center" vertical="center"/>
    </xf>
    <xf numFmtId="165" fontId="0" fillId="0" borderId="0" xfId="0" applyNumberFormat="1" applyBorder="1"/>
    <xf numFmtId="0" fontId="3" fillId="0" borderId="0" xfId="0" applyFont="1" applyBorder="1"/>
    <xf numFmtId="0" fontId="0" fillId="0" borderId="4" xfId="0" applyBorder="1" applyAlignment="1">
      <alignment horizontal="center"/>
    </xf>
    <xf numFmtId="0" fontId="0" fillId="3" borderId="2" xfId="0" applyFill="1" applyBorder="1" applyAlignment="1">
      <alignment horizontal="left"/>
    </xf>
    <xf numFmtId="0" fontId="1" fillId="3" borderId="2" xfId="0" applyFont="1" applyFill="1" applyBorder="1" applyAlignment="1">
      <alignment horizontal="left"/>
    </xf>
    <xf numFmtId="0" fontId="1" fillId="3" borderId="3" xfId="0" applyFont="1" applyFill="1" applyBorder="1"/>
    <xf numFmtId="1" fontId="0" fillId="4" borderId="1" xfId="0" applyNumberFormat="1" applyFill="1" applyBorder="1" applyAlignment="1">
      <alignment horizontal="left"/>
    </xf>
    <xf numFmtId="0" fontId="9" fillId="4" borderId="1" xfId="0" quotePrefix="1" applyFont="1" applyFill="1" applyBorder="1" applyAlignment="1">
      <alignment horizontal="left"/>
    </xf>
    <xf numFmtId="14" fontId="2" fillId="0" borderId="13" xfId="0" applyNumberFormat="1" applyFont="1" applyBorder="1"/>
    <xf numFmtId="14" fontId="2" fillId="0" borderId="13" xfId="0" applyNumberFormat="1" applyFont="1" applyBorder="1" applyAlignment="1">
      <alignment horizontal="center"/>
    </xf>
    <xf numFmtId="0" fontId="14" fillId="0" borderId="1" xfId="0" applyFont="1" applyBorder="1"/>
    <xf numFmtId="0" fontId="13" fillId="0" borderId="1" xfId="0" applyFont="1" applyBorder="1"/>
    <xf numFmtId="0" fontId="10" fillId="0" borderId="13" xfId="0" applyFont="1" applyBorder="1" applyAlignment="1">
      <alignment horizontal="center"/>
    </xf>
    <xf numFmtId="1" fontId="1" fillId="0" borderId="13" xfId="0" applyNumberFormat="1" applyFont="1" applyBorder="1" applyAlignment="1">
      <alignment horizontal="center"/>
    </xf>
    <xf numFmtId="0" fontId="0" fillId="0" borderId="2" xfId="0" applyBorder="1" applyAlignment="1">
      <alignment horizontal="left"/>
    </xf>
    <xf numFmtId="14" fontId="1" fillId="0" borderId="18" xfId="0" applyNumberFormat="1" applyFont="1" applyBorder="1" applyAlignment="1">
      <alignment horizontal="center"/>
    </xf>
    <xf numFmtId="0" fontId="0" fillId="0" borderId="5" xfId="0" applyBorder="1" applyAlignment="1">
      <alignment horizontal="left"/>
    </xf>
    <xf numFmtId="14" fontId="1" fillId="0" borderId="0" xfId="0" applyNumberFormat="1" applyFont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61">
    <dxf>
      <fill>
        <patternFill>
          <bgColor rgb="FF00B0F0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patternFill>
          <bgColor rgb="FFFFFF66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patternFill>
          <bgColor rgb="FFFFFFCC"/>
        </pattern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</dxfs>
  <tableStyles count="0" defaultTableStyle="TableStyleMedium9" defaultPivotStyle="PivotStyleLight16"/>
  <colors>
    <mruColors>
      <color rgb="FFFFFF99"/>
      <color rgb="FFFFFFCC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119063</xdr:colOff>
      <xdr:row>35</xdr:row>
      <xdr:rowOff>0</xdr:rowOff>
    </xdr:from>
    <xdr:to>
      <xdr:col>2</xdr:col>
      <xdr:colOff>130970</xdr:colOff>
      <xdr:row>37</xdr:row>
      <xdr:rowOff>119063</xdr:rowOff>
    </xdr:to>
    <xdr:sp macro="[0]!col_prec" textlink="">
      <xdr:nvSpPr>
        <xdr:cNvPr id="2" name="Flèche gauch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119063" y="5857876"/>
          <a:ext cx="642938" cy="583406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83343</xdr:colOff>
      <xdr:row>37</xdr:row>
      <xdr:rowOff>35720</xdr:rowOff>
    </xdr:from>
    <xdr:to>
      <xdr:col>3</xdr:col>
      <xdr:colOff>0</xdr:colOff>
      <xdr:row>40</xdr:row>
      <xdr:rowOff>23815</xdr:rowOff>
    </xdr:to>
    <xdr:sp macro="[0]!ligne_suiv" textlink="">
      <xdr:nvSpPr>
        <xdr:cNvPr id="4" name="Flèche vers le bas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>
          <a:off x="738187" y="6810376"/>
          <a:ext cx="404813" cy="53578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83346</xdr:colOff>
      <xdr:row>31</xdr:row>
      <xdr:rowOff>142874</xdr:rowOff>
    </xdr:from>
    <xdr:to>
      <xdr:col>3</xdr:col>
      <xdr:colOff>0</xdr:colOff>
      <xdr:row>35</xdr:row>
      <xdr:rowOff>0</xdr:rowOff>
    </xdr:to>
    <xdr:sp macro="[0]!ligne_prec" textlink="">
      <xdr:nvSpPr>
        <xdr:cNvPr id="5" name="Flèche vers le haut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>
          <a:off x="738190" y="6024562"/>
          <a:ext cx="333372" cy="619126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59531</xdr:colOff>
      <xdr:row>0</xdr:row>
      <xdr:rowOff>23812</xdr:rowOff>
    </xdr:from>
    <xdr:to>
      <xdr:col>4</xdr:col>
      <xdr:colOff>83344</xdr:colOff>
      <xdr:row>2</xdr:row>
      <xdr:rowOff>23812</xdr:rowOff>
    </xdr:to>
    <xdr:sp macro="[0]!initiales_donnees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/>
      </xdr:nvSpPr>
      <xdr:spPr>
        <a:xfrm>
          <a:off x="9203531" y="23812"/>
          <a:ext cx="833438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INITIALES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E101"/>
  <sheetViews>
    <sheetView showGridLines="0" tabSelected="1" zoomScale="80" zoomScaleNormal="80" workbookViewId="0">
      <pane xSplit="3" ySplit="3" topLeftCell="D4" activePane="bottomRight" state="frozen"/>
      <selection pane="topRight" activeCell="F1" sqref="F1"/>
      <selection pane="bottomLeft" activeCell="A4" sqref="A4"/>
      <selection pane="bottomRight" activeCell="AK2" sqref="AK2"/>
    </sheetView>
  </sheetViews>
  <sheetFormatPr baseColWidth="10" defaultRowHeight="12.5"/>
  <cols>
    <col min="1" max="1" width="5.81640625" customWidth="1"/>
    <col min="2" max="2" width="4" customWidth="1"/>
    <col min="3" max="3" width="3.7265625" customWidth="1"/>
    <col min="4" max="4" width="9.54296875" customWidth="1"/>
    <col min="5" max="5" width="12.1796875" customWidth="1"/>
    <col min="6" max="6" width="13.81640625" style="34" customWidth="1"/>
    <col min="7" max="7" width="8.81640625" style="34" customWidth="1"/>
    <col min="8" max="8" width="8" customWidth="1"/>
    <col min="9" max="9" width="6" customWidth="1"/>
    <col min="10" max="11" width="3.453125" customWidth="1"/>
    <col min="12" max="12" width="4.453125" customWidth="1"/>
    <col min="13" max="13" width="12.7265625" customWidth="1"/>
    <col min="14" max="15" width="12" hidden="1" customWidth="1"/>
    <col min="16" max="16" width="35.7265625" hidden="1" customWidth="1"/>
    <col min="17" max="17" width="14.81640625" hidden="1" customWidth="1"/>
    <col min="18" max="18" width="16.26953125" hidden="1" customWidth="1"/>
    <col min="19" max="19" width="15.81640625" hidden="1" customWidth="1"/>
    <col min="20" max="20" width="4.453125" hidden="1" customWidth="1"/>
    <col min="21" max="21" width="5" hidden="1" customWidth="1"/>
    <col min="22" max="22" width="7.54296875" style="14" hidden="1" customWidth="1"/>
    <col min="23" max="23" width="9.54296875" style="99" hidden="1" customWidth="1"/>
    <col min="24" max="24" width="21.453125" hidden="1" customWidth="1"/>
    <col min="25" max="25" width="17.7265625" hidden="1" customWidth="1"/>
    <col min="26" max="26" width="16.81640625" hidden="1" customWidth="1"/>
    <col min="27" max="27" width="14.54296875" style="99" hidden="1" customWidth="1"/>
    <col min="28" max="28" width="14.54296875" style="99" customWidth="1"/>
    <col min="29" max="29" width="12.54296875" customWidth="1"/>
  </cols>
  <sheetData>
    <row r="1" spans="1:31" ht="13.5" thickBot="1">
      <c r="A1" s="129" t="s">
        <v>200</v>
      </c>
      <c r="C1" s="232"/>
      <c r="D1" s="3"/>
      <c r="E1" s="30"/>
      <c r="L1" s="4">
        <f ca="1">+TODAY()</f>
        <v>42941</v>
      </c>
      <c r="M1" s="251">
        <v>27</v>
      </c>
      <c r="O1">
        <v>1</v>
      </c>
      <c r="P1">
        <v>4</v>
      </c>
    </row>
    <row r="2" spans="1:31" ht="13.5" thickBot="1">
      <c r="D2" s="2"/>
    </row>
    <row r="3" spans="1:31" ht="13">
      <c r="A3" s="224" t="s">
        <v>397</v>
      </c>
      <c r="B3" s="161" t="s">
        <v>134</v>
      </c>
      <c r="C3" s="79" t="s">
        <v>188</v>
      </c>
      <c r="D3" s="79" t="s">
        <v>243</v>
      </c>
      <c r="E3" s="79" t="s">
        <v>171</v>
      </c>
      <c r="F3" s="79" t="s">
        <v>52</v>
      </c>
      <c r="G3" s="111" t="s">
        <v>154</v>
      </c>
      <c r="H3" s="79" t="s">
        <v>273</v>
      </c>
      <c r="I3" s="79" t="s">
        <v>81</v>
      </c>
      <c r="J3" s="79" t="s">
        <v>137</v>
      </c>
      <c r="K3" s="79" t="s">
        <v>138</v>
      </c>
      <c r="L3" s="79" t="s">
        <v>139</v>
      </c>
      <c r="M3" s="19" t="s">
        <v>41</v>
      </c>
      <c r="N3" s="19" t="s">
        <v>162</v>
      </c>
      <c r="O3" s="19" t="s">
        <v>72</v>
      </c>
      <c r="P3" s="20" t="s">
        <v>67</v>
      </c>
      <c r="Q3" s="132" t="s">
        <v>281</v>
      </c>
      <c r="R3" s="133" t="s">
        <v>282</v>
      </c>
      <c r="S3" s="133" t="s">
        <v>283</v>
      </c>
      <c r="T3" s="5" t="s">
        <v>284</v>
      </c>
      <c r="U3" s="113" t="s">
        <v>252</v>
      </c>
      <c r="V3" s="79" t="s">
        <v>187</v>
      </c>
      <c r="W3" s="79" t="s">
        <v>189</v>
      </c>
      <c r="X3" s="79" t="s">
        <v>54</v>
      </c>
      <c r="Y3" s="79" t="s">
        <v>408</v>
      </c>
      <c r="Z3" s="79" t="s">
        <v>236</v>
      </c>
      <c r="AA3" s="79" t="s">
        <v>259</v>
      </c>
      <c r="AB3" s="161" t="s">
        <v>345</v>
      </c>
      <c r="AC3" s="165" t="s">
        <v>346</v>
      </c>
      <c r="AD3" s="176" t="s">
        <v>353</v>
      </c>
      <c r="AE3" s="177" t="s">
        <v>352</v>
      </c>
    </row>
    <row r="4" spans="1:31" ht="15" customHeight="1">
      <c r="A4" s="9">
        <v>1</v>
      </c>
      <c r="B4" s="229" t="s">
        <v>225</v>
      </c>
      <c r="C4" s="21" t="s">
        <v>176</v>
      </c>
      <c r="D4" s="84" t="s">
        <v>247</v>
      </c>
      <c r="E4" s="73" t="str">
        <f t="shared" ref="E4:E34" ca="1" si="0">CONCATENATE(DAY(F4),"/",MONTH(F4),"/",YEAR($L$1))</f>
        <v>2/9/2017</v>
      </c>
      <c r="F4" s="7">
        <v>31657</v>
      </c>
      <c r="G4" s="108" t="s">
        <v>156</v>
      </c>
      <c r="H4" s="109">
        <f t="shared" ref="H4:H34" ca="1" si="1">I4-INT(I4)</f>
        <v>0.9150684931506845</v>
      </c>
      <c r="I4" s="109">
        <f t="shared" ref="I4:I26" ca="1" si="2">+($L$1-F4)/12/(365/12)</f>
        <v>30.915068493150685</v>
      </c>
      <c r="J4" s="26">
        <f t="shared" ref="J4:J34" ca="1" si="3">DATEDIF($F4,$L$1,"y")</f>
        <v>30</v>
      </c>
      <c r="K4" s="26">
        <f t="shared" ref="K4:K34" ca="1" si="4">DATEDIF($F4,$L$1,"ym")</f>
        <v>10</v>
      </c>
      <c r="L4" s="26">
        <f t="shared" ref="L4:L34" ca="1" si="5">DATEDIF($F4,$L$1,"md")</f>
        <v>23</v>
      </c>
      <c r="M4" s="11">
        <v>41372</v>
      </c>
      <c r="N4" s="33">
        <f t="shared" ref="N4:N34" ca="1" si="6">+($L$1-M4)/30/12</f>
        <v>4.3583333333333334</v>
      </c>
      <c r="O4" s="9"/>
      <c r="P4" s="21" t="s">
        <v>57</v>
      </c>
      <c r="Q4" s="211" t="s">
        <v>400</v>
      </c>
      <c r="R4" s="211"/>
      <c r="S4" s="121"/>
      <c r="T4" s="121"/>
      <c r="U4" s="84" t="s">
        <v>190</v>
      </c>
      <c r="V4" s="84">
        <v>350</v>
      </c>
      <c r="W4" s="84" t="s">
        <v>190</v>
      </c>
      <c r="X4" s="178" t="s">
        <v>262</v>
      </c>
      <c r="Y4" s="181" t="s">
        <v>412</v>
      </c>
      <c r="Z4" s="21"/>
      <c r="AA4" s="96" t="s">
        <v>255</v>
      </c>
      <c r="AB4" s="167">
        <v>43604</v>
      </c>
      <c r="AC4" s="137"/>
      <c r="AD4" s="117" t="s">
        <v>225</v>
      </c>
      <c r="AE4" s="117" t="s">
        <v>95</v>
      </c>
    </row>
    <row r="5" spans="1:31" ht="14.5">
      <c r="A5" s="9">
        <v>2</v>
      </c>
      <c r="B5" s="229" t="s">
        <v>390</v>
      </c>
      <c r="C5" s="21" t="s">
        <v>176</v>
      </c>
      <c r="D5" s="84" t="s">
        <v>245</v>
      </c>
      <c r="E5" s="73" t="str">
        <f t="shared" ca="1" si="0"/>
        <v>20/8/2017</v>
      </c>
      <c r="F5" s="6">
        <v>30183</v>
      </c>
      <c r="G5" s="108" t="s">
        <v>156</v>
      </c>
      <c r="H5" s="109">
        <f t="shared" ca="1" si="1"/>
        <v>0.95342465753424932</v>
      </c>
      <c r="I5" s="109">
        <f t="shared" ca="1" si="2"/>
        <v>34.953424657534249</v>
      </c>
      <c r="J5" s="26">
        <f t="shared" ca="1" si="3"/>
        <v>34</v>
      </c>
      <c r="K5" s="26">
        <f t="shared" ca="1" si="4"/>
        <v>11</v>
      </c>
      <c r="L5" s="26">
        <f t="shared" ca="1" si="5"/>
        <v>5</v>
      </c>
      <c r="M5" s="11">
        <v>42704</v>
      </c>
      <c r="N5" s="33">
        <f t="shared" ca="1" si="6"/>
        <v>0.65833333333333333</v>
      </c>
      <c r="O5" s="9"/>
      <c r="P5" s="21" t="s">
        <v>384</v>
      </c>
      <c r="Q5" s="216" t="s">
        <v>393</v>
      </c>
      <c r="R5" s="121"/>
      <c r="S5" s="121"/>
      <c r="T5" s="121"/>
      <c r="U5" s="84"/>
      <c r="V5" s="84" t="s">
        <v>320</v>
      </c>
      <c r="W5" s="9"/>
      <c r="X5" s="178" t="s">
        <v>391</v>
      </c>
      <c r="Y5" s="181" t="s">
        <v>412</v>
      </c>
      <c r="Z5" s="21"/>
      <c r="AA5" s="97"/>
      <c r="AB5" s="222"/>
      <c r="AC5" s="166"/>
      <c r="AD5" s="117" t="s">
        <v>390</v>
      </c>
      <c r="AE5" s="117" t="s">
        <v>95</v>
      </c>
    </row>
    <row r="6" spans="1:31" ht="14.25" customHeight="1">
      <c r="A6" s="9">
        <v>3</v>
      </c>
      <c r="B6" s="229" t="s">
        <v>105</v>
      </c>
      <c r="C6" s="21" t="s">
        <v>176</v>
      </c>
      <c r="D6" s="84" t="s">
        <v>245</v>
      </c>
      <c r="E6" s="73" t="str">
        <f t="shared" ca="1" si="0"/>
        <v>29/6/2017</v>
      </c>
      <c r="F6" s="6">
        <v>22461</v>
      </c>
      <c r="G6" s="108" t="s">
        <v>156</v>
      </c>
      <c r="H6" s="109">
        <f t="shared" ca="1" si="1"/>
        <v>0.1095890410958873</v>
      </c>
      <c r="I6" s="109">
        <f t="shared" ca="1" si="2"/>
        <v>56.109589041095887</v>
      </c>
      <c r="J6" s="26">
        <f t="shared" ca="1" si="3"/>
        <v>56</v>
      </c>
      <c r="K6" s="26">
        <f t="shared" ca="1" si="4"/>
        <v>0</v>
      </c>
      <c r="L6" s="26">
        <f t="shared" ca="1" si="5"/>
        <v>27</v>
      </c>
      <c r="M6" s="11">
        <v>39279</v>
      </c>
      <c r="N6" s="33">
        <f t="shared" ca="1" si="6"/>
        <v>10.172222222222222</v>
      </c>
      <c r="O6" s="10"/>
      <c r="P6" s="5" t="s">
        <v>59</v>
      </c>
      <c r="Q6" s="211" t="s">
        <v>294</v>
      </c>
      <c r="R6" s="160" t="s">
        <v>344</v>
      </c>
      <c r="S6" s="5"/>
      <c r="T6" s="121"/>
      <c r="U6" s="84" t="s">
        <v>190</v>
      </c>
      <c r="V6" s="9">
        <v>450</v>
      </c>
      <c r="W6" s="9" t="s">
        <v>190</v>
      </c>
      <c r="X6" s="178" t="s">
        <v>354</v>
      </c>
      <c r="Y6" s="178" t="s">
        <v>411</v>
      </c>
      <c r="Z6" s="21"/>
      <c r="AA6" s="97" t="s">
        <v>257</v>
      </c>
      <c r="AB6" s="84" t="s">
        <v>207</v>
      </c>
      <c r="AC6" s="166"/>
      <c r="AD6" s="118" t="s">
        <v>105</v>
      </c>
      <c r="AE6" s="118" t="s">
        <v>95</v>
      </c>
    </row>
    <row r="7" spans="1:31" ht="15" customHeight="1">
      <c r="A7" s="9">
        <v>4</v>
      </c>
      <c r="B7" s="229" t="s">
        <v>106</v>
      </c>
      <c r="C7" s="21" t="s">
        <v>176</v>
      </c>
      <c r="D7" s="84" t="s">
        <v>244</v>
      </c>
      <c r="E7" s="73" t="str">
        <f t="shared" ca="1" si="0"/>
        <v>6/4/2017</v>
      </c>
      <c r="F7" s="7">
        <v>19090</v>
      </c>
      <c r="G7" s="108" t="s">
        <v>156</v>
      </c>
      <c r="H7" s="109">
        <f t="shared" ca="1" si="1"/>
        <v>0.34520547945204783</v>
      </c>
      <c r="I7" s="109">
        <f t="shared" ca="1" si="2"/>
        <v>65.345205479452048</v>
      </c>
      <c r="J7" s="26">
        <f t="shared" ca="1" si="3"/>
        <v>65</v>
      </c>
      <c r="K7" s="26">
        <f t="shared" ca="1" si="4"/>
        <v>3</v>
      </c>
      <c r="L7" s="26">
        <f t="shared" ca="1" si="5"/>
        <v>19</v>
      </c>
      <c r="M7" s="11">
        <v>30648</v>
      </c>
      <c r="N7" s="33">
        <f t="shared" ca="1" si="6"/>
        <v>34.147222222222219</v>
      </c>
      <c r="O7" s="9"/>
      <c r="P7" s="5" t="s">
        <v>58</v>
      </c>
      <c r="Q7" s="121" t="s">
        <v>285</v>
      </c>
      <c r="R7" s="121" t="s">
        <v>286</v>
      </c>
      <c r="S7" s="121" t="s">
        <v>287</v>
      </c>
      <c r="T7" s="121"/>
      <c r="U7" s="84" t="s">
        <v>190</v>
      </c>
      <c r="V7" s="84">
        <v>350</v>
      </c>
      <c r="W7" s="84" t="s">
        <v>190</v>
      </c>
      <c r="X7" s="178" t="s">
        <v>335</v>
      </c>
      <c r="Y7" s="178" t="s">
        <v>409</v>
      </c>
      <c r="Z7" s="21" t="s">
        <v>237</v>
      </c>
      <c r="AA7" s="96" t="s">
        <v>217</v>
      </c>
      <c r="AB7" s="212"/>
      <c r="AC7" s="168">
        <v>44642</v>
      </c>
      <c r="AD7" s="117" t="s">
        <v>106</v>
      </c>
      <c r="AE7" s="117" t="s">
        <v>95</v>
      </c>
    </row>
    <row r="8" spans="1:31" ht="15" customHeight="1">
      <c r="A8" s="9">
        <v>5</v>
      </c>
      <c r="B8" s="229" t="s">
        <v>199</v>
      </c>
      <c r="C8" s="21" t="s">
        <v>176</v>
      </c>
      <c r="D8" s="84" t="s">
        <v>244</v>
      </c>
      <c r="E8" s="73" t="str">
        <f t="shared" ca="1" si="0"/>
        <v>10/7/2017</v>
      </c>
      <c r="F8" s="7">
        <v>24298</v>
      </c>
      <c r="G8" s="108" t="s">
        <v>156</v>
      </c>
      <c r="H8" s="109">
        <f t="shared" ca="1" si="1"/>
        <v>7.6712328767115423E-2</v>
      </c>
      <c r="I8" s="109">
        <f t="shared" ca="1" si="2"/>
        <v>51.076712328767115</v>
      </c>
      <c r="J8" s="26">
        <f t="shared" ca="1" si="3"/>
        <v>51</v>
      </c>
      <c r="K8" s="26">
        <f t="shared" ca="1" si="4"/>
        <v>0</v>
      </c>
      <c r="L8" s="26">
        <f t="shared" ca="1" si="5"/>
        <v>15</v>
      </c>
      <c r="M8" s="11">
        <v>41050</v>
      </c>
      <c r="N8" s="33">
        <f t="shared" ca="1" si="6"/>
        <v>5.2527777777777773</v>
      </c>
      <c r="O8" s="9"/>
      <c r="P8" s="5" t="s">
        <v>58</v>
      </c>
      <c r="Q8" s="121" t="s">
        <v>305</v>
      </c>
      <c r="R8" s="121" t="s">
        <v>306</v>
      </c>
      <c r="S8" s="121"/>
      <c r="T8" s="121"/>
      <c r="U8" s="84" t="s">
        <v>190</v>
      </c>
      <c r="V8" s="103">
        <v>325</v>
      </c>
      <c r="W8" s="84" t="s">
        <v>190</v>
      </c>
      <c r="X8" s="178" t="s">
        <v>228</v>
      </c>
      <c r="Y8" s="181" t="s">
        <v>412</v>
      </c>
      <c r="Z8" s="21" t="s">
        <v>237</v>
      </c>
      <c r="AA8" s="96" t="s">
        <v>214</v>
      </c>
      <c r="AB8" s="167">
        <v>41085</v>
      </c>
      <c r="AC8" s="166"/>
      <c r="AD8" s="117" t="s">
        <v>199</v>
      </c>
      <c r="AE8" s="117" t="s">
        <v>95</v>
      </c>
    </row>
    <row r="9" spans="1:31" ht="15" customHeight="1">
      <c r="A9" s="9">
        <v>6</v>
      </c>
      <c r="B9" s="229" t="s">
        <v>47</v>
      </c>
      <c r="C9" s="21" t="s">
        <v>176</v>
      </c>
      <c r="D9" s="84" t="s">
        <v>245</v>
      </c>
      <c r="E9" s="73" t="str">
        <f t="shared" ca="1" si="0"/>
        <v>1/6/2017</v>
      </c>
      <c r="F9" s="6">
        <v>33025</v>
      </c>
      <c r="G9" s="108" t="s">
        <v>156</v>
      </c>
      <c r="H9" s="109">
        <f t="shared" ca="1" si="1"/>
        <v>0.16712328767123452</v>
      </c>
      <c r="I9" s="109">
        <f t="shared" ca="1" si="2"/>
        <v>27.167123287671235</v>
      </c>
      <c r="J9" s="26">
        <f t="shared" ca="1" si="3"/>
        <v>27</v>
      </c>
      <c r="K9" s="26">
        <f t="shared" ca="1" si="4"/>
        <v>1</v>
      </c>
      <c r="L9" s="26">
        <f t="shared" ca="1" si="5"/>
        <v>24</v>
      </c>
      <c r="M9" s="11">
        <v>42864</v>
      </c>
      <c r="N9" s="33">
        <f t="shared" ca="1" si="6"/>
        <v>0.21388888888888891</v>
      </c>
      <c r="O9" s="9"/>
      <c r="P9" s="21" t="s">
        <v>384</v>
      </c>
      <c r="Q9" s="223" t="s">
        <v>405</v>
      </c>
      <c r="R9" s="160" t="s">
        <v>406</v>
      </c>
      <c r="S9" s="121" t="s">
        <v>407</v>
      </c>
      <c r="T9" s="121"/>
      <c r="U9" s="84"/>
      <c r="V9" s="84" t="s">
        <v>320</v>
      </c>
      <c r="W9" s="84" t="s">
        <v>190</v>
      </c>
      <c r="X9" s="178" t="s">
        <v>402</v>
      </c>
      <c r="Y9" s="181" t="s">
        <v>412</v>
      </c>
      <c r="Z9" s="21" t="s">
        <v>237</v>
      </c>
      <c r="AA9" s="97"/>
      <c r="AB9" s="203"/>
      <c r="AC9" s="166"/>
      <c r="AD9" s="117" t="s">
        <v>47</v>
      </c>
      <c r="AE9" s="117" t="s">
        <v>95</v>
      </c>
    </row>
    <row r="10" spans="1:31" ht="14.5">
      <c r="A10" s="9">
        <v>7</v>
      </c>
      <c r="B10" s="229" t="s">
        <v>111</v>
      </c>
      <c r="C10" s="21" t="s">
        <v>176</v>
      </c>
      <c r="D10" s="84" t="s">
        <v>247</v>
      </c>
      <c r="E10" s="73" t="str">
        <f t="shared" ca="1" si="0"/>
        <v>13/5/2017</v>
      </c>
      <c r="F10" s="7">
        <v>28258</v>
      </c>
      <c r="G10" s="108" t="s">
        <v>156</v>
      </c>
      <c r="H10" s="109">
        <f t="shared" ca="1" si="1"/>
        <v>0.22739726027396756</v>
      </c>
      <c r="I10" s="109">
        <f t="shared" ca="1" si="2"/>
        <v>40.227397260273968</v>
      </c>
      <c r="J10" s="26">
        <f t="shared" ca="1" si="3"/>
        <v>40</v>
      </c>
      <c r="K10" s="26">
        <f t="shared" ca="1" si="4"/>
        <v>2</v>
      </c>
      <c r="L10" s="26">
        <f t="shared" ca="1" si="5"/>
        <v>12</v>
      </c>
      <c r="M10" s="11">
        <v>39671</v>
      </c>
      <c r="N10" s="33">
        <f t="shared" ca="1" si="6"/>
        <v>9.0833333333333339</v>
      </c>
      <c r="O10" s="9"/>
      <c r="P10" s="21" t="s">
        <v>150</v>
      </c>
      <c r="Q10" s="121" t="s">
        <v>297</v>
      </c>
      <c r="R10" s="121" t="s">
        <v>298</v>
      </c>
      <c r="S10" s="121"/>
      <c r="T10" s="121"/>
      <c r="U10" s="84" t="s">
        <v>190</v>
      </c>
      <c r="V10" s="9">
        <v>550</v>
      </c>
      <c r="W10" s="9" t="s">
        <v>190</v>
      </c>
      <c r="X10" s="178" t="s">
        <v>355</v>
      </c>
      <c r="Y10" s="178" t="s">
        <v>411</v>
      </c>
      <c r="Z10" s="21"/>
      <c r="AA10" s="97" t="s">
        <v>211</v>
      </c>
      <c r="AB10" s="162"/>
      <c r="AC10" s="171">
        <v>42163</v>
      </c>
      <c r="AD10" s="118" t="s">
        <v>111</v>
      </c>
      <c r="AE10" s="118" t="s">
        <v>95</v>
      </c>
    </row>
    <row r="11" spans="1:31" ht="14.5">
      <c r="A11" s="9">
        <v>8</v>
      </c>
      <c r="B11" s="229" t="s">
        <v>141</v>
      </c>
      <c r="C11" s="21" t="s">
        <v>176</v>
      </c>
      <c r="D11" s="84" t="s">
        <v>244</v>
      </c>
      <c r="E11" s="73" t="str">
        <f t="shared" ca="1" si="0"/>
        <v>5/3/2017</v>
      </c>
      <c r="F11" s="7">
        <v>23806</v>
      </c>
      <c r="G11" s="108" t="s">
        <v>156</v>
      </c>
      <c r="H11" s="109">
        <f t="shared" ca="1" si="1"/>
        <v>0.42465753424657038</v>
      </c>
      <c r="I11" s="109">
        <f t="shared" ca="1" si="2"/>
        <v>52.42465753424657</v>
      </c>
      <c r="J11" s="26">
        <f t="shared" ca="1" si="3"/>
        <v>52</v>
      </c>
      <c r="K11" s="26">
        <f t="shared" ca="1" si="4"/>
        <v>4</v>
      </c>
      <c r="L11" s="26">
        <f t="shared" ca="1" si="5"/>
        <v>20</v>
      </c>
      <c r="M11" s="11">
        <v>41366</v>
      </c>
      <c r="N11" s="33">
        <f t="shared" ca="1" si="6"/>
        <v>4.375</v>
      </c>
      <c r="O11" s="9"/>
      <c r="P11" s="21" t="s">
        <v>58</v>
      </c>
      <c r="Q11" s="211" t="s">
        <v>313</v>
      </c>
      <c r="R11" s="211" t="s">
        <v>314</v>
      </c>
      <c r="S11" s="121" t="s">
        <v>315</v>
      </c>
      <c r="T11" s="121" t="s">
        <v>316</v>
      </c>
      <c r="U11" s="84" t="s">
        <v>190</v>
      </c>
      <c r="V11" s="103">
        <v>325</v>
      </c>
      <c r="W11" s="84" t="s">
        <v>190</v>
      </c>
      <c r="X11" s="178" t="s">
        <v>229</v>
      </c>
      <c r="Y11" s="178" t="s">
        <v>411</v>
      </c>
      <c r="Z11" s="21" t="s">
        <v>237</v>
      </c>
      <c r="AA11" s="96" t="s">
        <v>256</v>
      </c>
      <c r="AB11" s="172">
        <v>40762</v>
      </c>
      <c r="AC11" s="166"/>
      <c r="AD11" s="117" t="s">
        <v>141</v>
      </c>
      <c r="AE11" s="117" t="s">
        <v>95</v>
      </c>
    </row>
    <row r="12" spans="1:31" ht="14.5">
      <c r="A12" s="9">
        <v>9</v>
      </c>
      <c r="B12" s="229" t="s">
        <v>264</v>
      </c>
      <c r="C12" s="21" t="s">
        <v>176</v>
      </c>
      <c r="D12" s="84" t="s">
        <v>244</v>
      </c>
      <c r="E12" s="73" t="str">
        <f t="shared" ca="1" si="0"/>
        <v>11/3/2017</v>
      </c>
      <c r="F12" s="7">
        <v>25273</v>
      </c>
      <c r="G12" s="108" t="s">
        <v>156</v>
      </c>
      <c r="H12" s="109">
        <f t="shared" ca="1" si="1"/>
        <v>0.40547945205479152</v>
      </c>
      <c r="I12" s="109">
        <f t="shared" ca="1" si="2"/>
        <v>48.405479452054792</v>
      </c>
      <c r="J12" s="26">
        <f t="shared" ca="1" si="3"/>
        <v>48</v>
      </c>
      <c r="K12" s="26">
        <f t="shared" ca="1" si="4"/>
        <v>4</v>
      </c>
      <c r="L12" s="26">
        <f t="shared" ca="1" si="5"/>
        <v>14</v>
      </c>
      <c r="M12" s="11">
        <v>41736</v>
      </c>
      <c r="N12" s="33">
        <f t="shared" ca="1" si="6"/>
        <v>3.3472222222222219</v>
      </c>
      <c r="O12" s="9"/>
      <c r="P12" s="21" t="s">
        <v>58</v>
      </c>
      <c r="Q12" s="121" t="s">
        <v>317</v>
      </c>
      <c r="R12" s="135" t="s">
        <v>318</v>
      </c>
      <c r="S12" s="121"/>
      <c r="T12" s="121"/>
      <c r="U12" s="84" t="s">
        <v>190</v>
      </c>
      <c r="V12" s="103">
        <v>325</v>
      </c>
      <c r="W12" s="84" t="s">
        <v>190</v>
      </c>
      <c r="X12" s="178" t="s">
        <v>266</v>
      </c>
      <c r="Y12" s="181" t="s">
        <v>412</v>
      </c>
      <c r="Z12" s="21"/>
      <c r="AA12" s="96"/>
      <c r="AB12" s="102">
        <v>45377</v>
      </c>
      <c r="AC12" s="162"/>
      <c r="AD12" s="117" t="s">
        <v>264</v>
      </c>
      <c r="AE12" s="117" t="s">
        <v>95</v>
      </c>
    </row>
    <row r="13" spans="1:31" ht="15" customHeight="1">
      <c r="A13" s="9">
        <v>10</v>
      </c>
      <c r="B13" s="229" t="s">
        <v>366</v>
      </c>
      <c r="C13" s="21" t="s">
        <v>176</v>
      </c>
      <c r="D13" s="84" t="s">
        <v>367</v>
      </c>
      <c r="E13" s="73" t="str">
        <f t="shared" ca="1" si="0"/>
        <v>21/7/2017</v>
      </c>
      <c r="F13" s="7">
        <v>32345</v>
      </c>
      <c r="G13" s="108" t="s">
        <v>156</v>
      </c>
      <c r="H13" s="109">
        <f t="shared" ca="1" si="1"/>
        <v>3.0136986301368296E-2</v>
      </c>
      <c r="I13" s="109">
        <f t="shared" ca="1" si="2"/>
        <v>29.030136986301368</v>
      </c>
      <c r="J13" s="26">
        <f t="shared" ca="1" si="3"/>
        <v>29</v>
      </c>
      <c r="K13" s="26">
        <f t="shared" ca="1" si="4"/>
        <v>0</v>
      </c>
      <c r="L13" s="26">
        <f t="shared" ca="1" si="5"/>
        <v>4</v>
      </c>
      <c r="M13" s="11">
        <v>42430</v>
      </c>
      <c r="N13" s="33">
        <f t="shared" ca="1" si="6"/>
        <v>1.4194444444444445</v>
      </c>
      <c r="O13" s="9"/>
      <c r="P13" s="21" t="s">
        <v>368</v>
      </c>
      <c r="Q13" s="244" t="s">
        <v>387</v>
      </c>
      <c r="R13" s="244" t="s">
        <v>388</v>
      </c>
      <c r="S13" s="244" t="s">
        <v>389</v>
      </c>
      <c r="T13" s="121"/>
      <c r="U13" s="84"/>
      <c r="V13" s="84" t="s">
        <v>396</v>
      </c>
      <c r="W13" s="84" t="s">
        <v>190</v>
      </c>
      <c r="X13" s="178" t="s">
        <v>369</v>
      </c>
      <c r="Y13" s="181" t="s">
        <v>412</v>
      </c>
      <c r="Z13" s="21" t="s">
        <v>237</v>
      </c>
      <c r="AA13" s="96"/>
      <c r="AB13" s="167">
        <v>45072</v>
      </c>
      <c r="AC13" s="166"/>
      <c r="AD13" s="117" t="s">
        <v>366</v>
      </c>
      <c r="AE13" s="117" t="s">
        <v>95</v>
      </c>
    </row>
    <row r="14" spans="1:31" ht="14.5">
      <c r="A14" s="9">
        <v>11</v>
      </c>
      <c r="B14" s="229" t="s">
        <v>117</v>
      </c>
      <c r="C14" s="21" t="s">
        <v>176</v>
      </c>
      <c r="D14" s="84" t="s">
        <v>245</v>
      </c>
      <c r="E14" s="73" t="str">
        <f t="shared" ca="1" si="0"/>
        <v>8/4/2017</v>
      </c>
      <c r="F14" s="7">
        <v>23475</v>
      </c>
      <c r="G14" s="108" t="s">
        <v>156</v>
      </c>
      <c r="H14" s="109">
        <f t="shared" ca="1" si="1"/>
        <v>0.33150684931506902</v>
      </c>
      <c r="I14" s="109">
        <f t="shared" ca="1" si="2"/>
        <v>53.331506849315069</v>
      </c>
      <c r="J14" s="26">
        <f t="shared" ca="1" si="3"/>
        <v>53</v>
      </c>
      <c r="K14" s="26">
        <f t="shared" ca="1" si="4"/>
        <v>3</v>
      </c>
      <c r="L14" s="26">
        <f t="shared" ca="1" si="5"/>
        <v>17</v>
      </c>
      <c r="M14" s="11">
        <v>39055</v>
      </c>
      <c r="N14" s="33">
        <f t="shared" ca="1" si="6"/>
        <v>10.794444444444444</v>
      </c>
      <c r="O14" s="10"/>
      <c r="P14" s="5" t="s">
        <v>59</v>
      </c>
      <c r="Q14" s="121" t="s">
        <v>43</v>
      </c>
      <c r="R14" s="121" t="s">
        <v>293</v>
      </c>
      <c r="S14" s="5"/>
      <c r="T14" s="5"/>
      <c r="U14" s="84" t="s">
        <v>190</v>
      </c>
      <c r="V14" s="9">
        <v>450</v>
      </c>
      <c r="W14" s="9" t="s">
        <v>190</v>
      </c>
      <c r="X14" s="178" t="s">
        <v>356</v>
      </c>
      <c r="Y14" s="178" t="s">
        <v>411</v>
      </c>
      <c r="Z14" s="21"/>
      <c r="AA14" s="97" t="s">
        <v>222</v>
      </c>
      <c r="AB14" s="247"/>
      <c r="AC14" s="250">
        <v>45620</v>
      </c>
      <c r="AD14" s="118" t="s">
        <v>117</v>
      </c>
      <c r="AE14" s="118" t="s">
        <v>95</v>
      </c>
    </row>
    <row r="15" spans="1:31" ht="15" customHeight="1">
      <c r="A15" s="9">
        <v>12</v>
      </c>
      <c r="B15" s="229" t="s">
        <v>200</v>
      </c>
      <c r="C15" s="21" t="s">
        <v>176</v>
      </c>
      <c r="D15" s="84" t="s">
        <v>244</v>
      </c>
      <c r="E15" s="73" t="str">
        <f t="shared" ca="1" si="0"/>
        <v>30/7/2017</v>
      </c>
      <c r="F15" s="7">
        <v>31623</v>
      </c>
      <c r="G15" s="108" t="s">
        <v>156</v>
      </c>
      <c r="H15" s="109">
        <f t="shared" ca="1" si="1"/>
        <v>8.2191780821894156E-3</v>
      </c>
      <c r="I15" s="109">
        <f t="shared" ca="1" si="2"/>
        <v>31.008219178082189</v>
      </c>
      <c r="J15" s="26">
        <f t="shared" ca="1" si="3"/>
        <v>30</v>
      </c>
      <c r="K15" s="26">
        <f t="shared" ca="1" si="4"/>
        <v>11</v>
      </c>
      <c r="L15" s="26">
        <f t="shared" ca="1" si="5"/>
        <v>26</v>
      </c>
      <c r="M15" s="11">
        <v>41190</v>
      </c>
      <c r="N15" s="33">
        <f t="shared" ca="1" si="6"/>
        <v>4.8638888888888889</v>
      </c>
      <c r="O15" s="9"/>
      <c r="P15" s="21" t="s">
        <v>58</v>
      </c>
      <c r="Q15" s="121" t="s">
        <v>307</v>
      </c>
      <c r="R15" s="121" t="s">
        <v>308</v>
      </c>
      <c r="S15" s="121" t="s">
        <v>309</v>
      </c>
      <c r="T15" s="121"/>
      <c r="U15" s="84" t="s">
        <v>190</v>
      </c>
      <c r="V15" s="103">
        <v>325</v>
      </c>
      <c r="W15" s="84" t="s">
        <v>190</v>
      </c>
      <c r="X15" s="179" t="s">
        <v>201</v>
      </c>
      <c r="Y15" s="181" t="s">
        <v>412</v>
      </c>
      <c r="Z15" s="28" t="s">
        <v>240</v>
      </c>
      <c r="AA15" s="97" t="s">
        <v>220</v>
      </c>
      <c r="AB15" s="173">
        <v>43050</v>
      </c>
      <c r="AC15" s="170"/>
      <c r="AD15" s="118" t="s">
        <v>200</v>
      </c>
      <c r="AE15" s="118" t="s">
        <v>95</v>
      </c>
    </row>
    <row r="16" spans="1:31" ht="15.75" customHeight="1">
      <c r="A16" s="9">
        <v>13</v>
      </c>
      <c r="B16" s="229" t="s">
        <v>383</v>
      </c>
      <c r="C16" s="21" t="s">
        <v>175</v>
      </c>
      <c r="D16" s="84" t="s">
        <v>245</v>
      </c>
      <c r="E16" s="73" t="str">
        <f t="shared" ca="1" si="0"/>
        <v>5/7/2017</v>
      </c>
      <c r="F16" s="6">
        <v>29407</v>
      </c>
      <c r="G16" s="108" t="s">
        <v>156</v>
      </c>
      <c r="H16" s="109">
        <f t="shared" ca="1" si="1"/>
        <v>7.9452054794515448E-2</v>
      </c>
      <c r="I16" s="109">
        <f t="shared" ca="1" si="2"/>
        <v>37.079452054794515</v>
      </c>
      <c r="J16" s="26">
        <f t="shared" ca="1" si="3"/>
        <v>37</v>
      </c>
      <c r="K16" s="26">
        <f t="shared" ca="1" si="4"/>
        <v>0</v>
      </c>
      <c r="L16" s="26">
        <f t="shared" ca="1" si="5"/>
        <v>20</v>
      </c>
      <c r="M16" s="11">
        <v>42705</v>
      </c>
      <c r="N16" s="33">
        <f t="shared" ca="1" si="6"/>
        <v>0.65555555555555556</v>
      </c>
      <c r="O16" s="9"/>
      <c r="P16" s="21" t="s">
        <v>384</v>
      </c>
      <c r="Q16" s="223" t="s">
        <v>394</v>
      </c>
      <c r="R16" s="160" t="s">
        <v>395</v>
      </c>
      <c r="S16" s="121"/>
      <c r="T16" s="121"/>
      <c r="U16" s="84" t="s">
        <v>190</v>
      </c>
      <c r="V16" s="84" t="s">
        <v>320</v>
      </c>
      <c r="W16" s="9" t="s">
        <v>190</v>
      </c>
      <c r="X16" s="178" t="s">
        <v>385</v>
      </c>
      <c r="Y16" s="181" t="s">
        <v>412</v>
      </c>
      <c r="Z16" s="21"/>
      <c r="AA16" s="97"/>
      <c r="AB16" s="222"/>
      <c r="AC16" s="166"/>
      <c r="AD16" s="117" t="s">
        <v>383</v>
      </c>
      <c r="AE16" s="117" t="s">
        <v>386</v>
      </c>
    </row>
    <row r="17" spans="1:31" ht="16.5" customHeight="1">
      <c r="A17" s="9">
        <v>14</v>
      </c>
      <c r="B17" s="229" t="s">
        <v>45</v>
      </c>
      <c r="C17" s="21" t="s">
        <v>175</v>
      </c>
      <c r="D17" s="84" t="s">
        <v>244</v>
      </c>
      <c r="E17" s="73" t="str">
        <f t="shared" ca="1" si="0"/>
        <v>24/3/2017</v>
      </c>
      <c r="F17" s="7">
        <v>22364</v>
      </c>
      <c r="G17" s="108" t="s">
        <v>155</v>
      </c>
      <c r="H17" s="109">
        <f t="shared" ca="1" si="1"/>
        <v>0.37534246575341967</v>
      </c>
      <c r="I17" s="109">
        <f t="shared" ca="1" si="2"/>
        <v>56.37534246575342</v>
      </c>
      <c r="J17" s="26">
        <f t="shared" ca="1" si="3"/>
        <v>56</v>
      </c>
      <c r="K17" s="26">
        <f t="shared" ca="1" si="4"/>
        <v>4</v>
      </c>
      <c r="L17" s="26">
        <f t="shared" ca="1" si="5"/>
        <v>1</v>
      </c>
      <c r="M17" s="11">
        <v>29157</v>
      </c>
      <c r="N17" s="33">
        <f t="shared" ca="1" si="6"/>
        <v>38.288888888888884</v>
      </c>
      <c r="O17" s="9"/>
      <c r="P17" s="13" t="s">
        <v>64</v>
      </c>
      <c r="Q17" s="243" t="s">
        <v>403</v>
      </c>
      <c r="R17" s="243" t="s">
        <v>404</v>
      </c>
      <c r="S17" s="121"/>
      <c r="T17" s="121"/>
      <c r="U17" s="9"/>
      <c r="V17" s="9">
        <v>225</v>
      </c>
      <c r="W17" s="9"/>
      <c r="X17" s="178" t="s">
        <v>357</v>
      </c>
      <c r="Y17" s="188"/>
      <c r="Z17" s="21"/>
      <c r="AA17" s="97"/>
      <c r="AB17" s="84"/>
      <c r="AC17" s="249"/>
      <c r="AD17" s="118" t="s">
        <v>45</v>
      </c>
      <c r="AE17" s="118" t="s">
        <v>95</v>
      </c>
    </row>
    <row r="18" spans="1:31" ht="16.5" customHeight="1">
      <c r="A18" s="9">
        <v>15</v>
      </c>
      <c r="B18" s="229" t="s">
        <v>49</v>
      </c>
      <c r="C18" s="21" t="s">
        <v>176</v>
      </c>
      <c r="D18" s="84" t="s">
        <v>186</v>
      </c>
      <c r="E18" s="73" t="str">
        <f t="shared" ca="1" si="0"/>
        <v>29/3/2017</v>
      </c>
      <c r="F18" s="7">
        <v>23099</v>
      </c>
      <c r="G18" s="108" t="s">
        <v>156</v>
      </c>
      <c r="H18" s="109">
        <f t="shared" ca="1" si="1"/>
        <v>0.36164383561643376</v>
      </c>
      <c r="I18" s="109">
        <f t="shared" ca="1" si="2"/>
        <v>54.361643835616434</v>
      </c>
      <c r="J18" s="26">
        <f t="shared" ca="1" si="3"/>
        <v>54</v>
      </c>
      <c r="K18" s="26">
        <f t="shared" ca="1" si="4"/>
        <v>3</v>
      </c>
      <c r="L18" s="26">
        <f t="shared" ca="1" si="5"/>
        <v>27</v>
      </c>
      <c r="M18" s="11">
        <v>38026</v>
      </c>
      <c r="N18" s="33">
        <f t="shared" ca="1" si="6"/>
        <v>13.652777777777779</v>
      </c>
      <c r="O18" s="11"/>
      <c r="P18" s="13" t="s">
        <v>66</v>
      </c>
      <c r="Q18" s="121" t="s">
        <v>288</v>
      </c>
      <c r="R18" s="121"/>
      <c r="S18" s="121"/>
      <c r="T18" s="121"/>
      <c r="U18" s="84" t="s">
        <v>190</v>
      </c>
      <c r="V18" s="9">
        <v>650</v>
      </c>
      <c r="W18" s="84" t="s">
        <v>190</v>
      </c>
      <c r="X18" s="178" t="s">
        <v>358</v>
      </c>
      <c r="Y18" s="178" t="s">
        <v>410</v>
      </c>
      <c r="Z18" s="21"/>
      <c r="AA18" s="97" t="s">
        <v>210</v>
      </c>
      <c r="AB18" s="162"/>
      <c r="AC18" s="168">
        <v>42864</v>
      </c>
      <c r="AD18" s="118" t="s">
        <v>49</v>
      </c>
      <c r="AE18" s="118" t="s">
        <v>351</v>
      </c>
    </row>
    <row r="19" spans="1:31" ht="15" customHeight="1">
      <c r="A19" s="9">
        <v>16</v>
      </c>
      <c r="B19" s="229" t="s">
        <v>392</v>
      </c>
      <c r="C19" s="21" t="s">
        <v>176</v>
      </c>
      <c r="D19" s="84" t="s">
        <v>247</v>
      </c>
      <c r="E19" s="73" t="str">
        <f t="shared" ca="1" si="0"/>
        <v>24/9/2017</v>
      </c>
      <c r="F19" s="6">
        <v>31679</v>
      </c>
      <c r="G19" s="108" t="s">
        <v>156</v>
      </c>
      <c r="H19" s="109">
        <f t="shared" ca="1" si="1"/>
        <v>0.85479452054794436</v>
      </c>
      <c r="I19" s="109">
        <f t="shared" ca="1" si="2"/>
        <v>30.854794520547944</v>
      </c>
      <c r="J19" s="26">
        <f t="shared" ca="1" si="3"/>
        <v>30</v>
      </c>
      <c r="K19" s="26">
        <f t="shared" ca="1" si="4"/>
        <v>10</v>
      </c>
      <c r="L19" s="26">
        <f t="shared" ca="1" si="5"/>
        <v>1</v>
      </c>
      <c r="M19" s="11">
        <v>42746</v>
      </c>
      <c r="N19" s="33">
        <f t="shared" ca="1" si="6"/>
        <v>0.54166666666666663</v>
      </c>
      <c r="O19" s="9"/>
      <c r="P19" s="21" t="s">
        <v>57</v>
      </c>
      <c r="Q19" s="223" t="s">
        <v>398</v>
      </c>
      <c r="R19" s="160"/>
      <c r="S19" s="121"/>
      <c r="T19" s="121"/>
      <c r="U19" s="84"/>
      <c r="V19" s="84" t="s">
        <v>319</v>
      </c>
      <c r="W19" s="9" t="s">
        <v>190</v>
      </c>
      <c r="X19" s="178" t="s">
        <v>399</v>
      </c>
      <c r="Y19" s="181" t="s">
        <v>412</v>
      </c>
      <c r="Z19" s="21"/>
      <c r="AA19" s="97"/>
      <c r="AB19" s="222"/>
      <c r="AC19" s="166"/>
      <c r="AD19" s="117" t="s">
        <v>392</v>
      </c>
      <c r="AE19" s="117" t="s">
        <v>95</v>
      </c>
    </row>
    <row r="20" spans="1:31" s="1" customFormat="1" ht="14.5">
      <c r="A20" s="9">
        <v>17</v>
      </c>
      <c r="B20" s="229" t="s">
        <v>118</v>
      </c>
      <c r="C20" s="21" t="s">
        <v>176</v>
      </c>
      <c r="D20" s="84" t="s">
        <v>245</v>
      </c>
      <c r="E20" s="73" t="str">
        <f t="shared" ca="1" si="0"/>
        <v>16/10/2017</v>
      </c>
      <c r="F20" s="6">
        <v>21474</v>
      </c>
      <c r="G20" s="108" t="s">
        <v>156</v>
      </c>
      <c r="H20" s="109">
        <f t="shared" ca="1" si="1"/>
        <v>0.81369863013698307</v>
      </c>
      <c r="I20" s="109">
        <f t="shared" ca="1" si="2"/>
        <v>58.813698630136983</v>
      </c>
      <c r="J20" s="26">
        <f t="shared" ca="1" si="3"/>
        <v>58</v>
      </c>
      <c r="K20" s="26">
        <f t="shared" ca="1" si="4"/>
        <v>9</v>
      </c>
      <c r="L20" s="26">
        <f t="shared" ca="1" si="5"/>
        <v>9</v>
      </c>
      <c r="M20" s="11">
        <v>36164</v>
      </c>
      <c r="N20" s="33">
        <f t="shared" ca="1" si="6"/>
        <v>18.824999999999999</v>
      </c>
      <c r="O20" s="9"/>
      <c r="P20" s="5" t="s">
        <v>204</v>
      </c>
      <c r="Q20" s="121" t="s">
        <v>18</v>
      </c>
      <c r="R20" s="121" t="s">
        <v>17</v>
      </c>
      <c r="S20" s="5"/>
      <c r="T20" s="121"/>
      <c r="U20" s="84" t="s">
        <v>190</v>
      </c>
      <c r="V20" s="9">
        <v>550</v>
      </c>
      <c r="W20" s="84" t="s">
        <v>190</v>
      </c>
      <c r="X20" s="178" t="s">
        <v>359</v>
      </c>
      <c r="Y20" s="178" t="s">
        <v>409</v>
      </c>
      <c r="Z20" s="21"/>
      <c r="AA20" s="97" t="s">
        <v>223</v>
      </c>
      <c r="AB20" s="162"/>
      <c r="AC20" s="168">
        <v>43102</v>
      </c>
      <c r="AD20" s="118" t="s">
        <v>118</v>
      </c>
      <c r="AE20" s="118" t="s">
        <v>95</v>
      </c>
    </row>
    <row r="21" spans="1:31" s="1" customFormat="1" ht="14.5">
      <c r="A21" s="9">
        <v>18</v>
      </c>
      <c r="B21" s="229" t="s">
        <v>337</v>
      </c>
      <c r="C21" s="21" t="s">
        <v>175</v>
      </c>
      <c r="D21" s="84" t="s">
        <v>244</v>
      </c>
      <c r="E21" s="73" t="str">
        <f t="shared" ca="1" si="0"/>
        <v>31/10/2017</v>
      </c>
      <c r="F21" s="6">
        <v>31716</v>
      </c>
      <c r="G21" s="108" t="s">
        <v>155</v>
      </c>
      <c r="H21" s="109">
        <f t="shared" ca="1" si="1"/>
        <v>0.75342465753424293</v>
      </c>
      <c r="I21" s="109">
        <f t="shared" ca="1" si="2"/>
        <v>30.753424657534243</v>
      </c>
      <c r="J21" s="26">
        <f t="shared" ca="1" si="3"/>
        <v>30</v>
      </c>
      <c r="K21" s="26">
        <f t="shared" ca="1" si="4"/>
        <v>8</v>
      </c>
      <c r="L21" s="26">
        <f t="shared" ca="1" si="5"/>
        <v>25</v>
      </c>
      <c r="M21" s="11">
        <v>42471</v>
      </c>
      <c r="N21" s="33">
        <f t="shared" ca="1" si="6"/>
        <v>1.3055555555555556</v>
      </c>
      <c r="O21" s="9"/>
      <c r="P21" s="21" t="s">
        <v>373</v>
      </c>
      <c r="Q21" s="216" t="s">
        <v>377</v>
      </c>
      <c r="R21" s="121"/>
      <c r="S21" s="121"/>
      <c r="T21" s="121"/>
      <c r="U21" s="84"/>
      <c r="V21" s="84">
        <v>225</v>
      </c>
      <c r="W21" s="9"/>
      <c r="X21" s="178" t="s">
        <v>378</v>
      </c>
      <c r="Y21" s="188"/>
      <c r="Z21" s="21" t="s">
        <v>237</v>
      </c>
      <c r="AA21" s="97"/>
      <c r="AB21" s="203"/>
      <c r="AC21" s="166"/>
      <c r="AD21" s="117" t="s">
        <v>337</v>
      </c>
      <c r="AE21" s="117" t="s">
        <v>374</v>
      </c>
    </row>
    <row r="22" spans="1:31" s="1" customFormat="1" ht="15" customHeight="1">
      <c r="A22" s="9">
        <v>19</v>
      </c>
      <c r="B22" s="229" t="s">
        <v>331</v>
      </c>
      <c r="C22" s="21" t="s">
        <v>175</v>
      </c>
      <c r="D22" s="84" t="s">
        <v>244</v>
      </c>
      <c r="E22" s="73" t="str">
        <f ca="1">CONCATENATE(DAY(F22),"/",MONTH(F22),"/",YEAR($L$1))</f>
        <v>14/7/2017</v>
      </c>
      <c r="F22" s="6">
        <v>33433</v>
      </c>
      <c r="G22" s="108" t="s">
        <v>155</v>
      </c>
      <c r="H22" s="109">
        <f t="shared" ca="1" si="1"/>
        <v>4.9315068493150704E-2</v>
      </c>
      <c r="I22" s="109">
        <f t="shared" ca="1" si="2"/>
        <v>26.049315068493151</v>
      </c>
      <c r="J22" s="26">
        <f t="shared" ca="1" si="3"/>
        <v>26</v>
      </c>
      <c r="K22" s="26">
        <f t="shared" ca="1" si="4"/>
        <v>0</v>
      </c>
      <c r="L22" s="26">
        <f t="shared" ca="1" si="5"/>
        <v>11</v>
      </c>
      <c r="M22" s="11">
        <v>41982</v>
      </c>
      <c r="N22" s="33">
        <f t="shared" ca="1" si="6"/>
        <v>2.6638888888888888</v>
      </c>
      <c r="O22" s="9"/>
      <c r="P22" s="5" t="s">
        <v>332</v>
      </c>
      <c r="Q22" s="121" t="s">
        <v>336</v>
      </c>
      <c r="R22" s="121" t="s">
        <v>341</v>
      </c>
      <c r="S22" s="121"/>
      <c r="T22" s="121"/>
      <c r="U22" s="84"/>
      <c r="V22" s="84" t="s">
        <v>333</v>
      </c>
      <c r="W22" s="9"/>
      <c r="X22" s="179" t="s">
        <v>334</v>
      </c>
      <c r="Y22" s="239"/>
      <c r="Z22" s="21" t="s">
        <v>237</v>
      </c>
      <c r="AA22" s="97"/>
      <c r="AB22" s="203">
        <v>42428</v>
      </c>
      <c r="AC22" s="166"/>
      <c r="AD22" s="118" t="s">
        <v>331</v>
      </c>
      <c r="AE22" s="118" t="s">
        <v>95</v>
      </c>
    </row>
    <row r="23" spans="1:31" s="1" customFormat="1" ht="13.5" customHeight="1">
      <c r="A23" s="9">
        <v>20</v>
      </c>
      <c r="B23" s="229" t="s">
        <v>7</v>
      </c>
      <c r="C23" s="21" t="s">
        <v>176</v>
      </c>
      <c r="D23" s="84" t="s">
        <v>246</v>
      </c>
      <c r="E23" s="73" t="str">
        <f t="shared" ca="1" si="0"/>
        <v>4/12/2017</v>
      </c>
      <c r="F23" s="6">
        <v>23715</v>
      </c>
      <c r="G23" s="108" t="s">
        <v>156</v>
      </c>
      <c r="H23" s="109">
        <f t="shared" ca="1" si="1"/>
        <v>0.67397260273972392</v>
      </c>
      <c r="I23" s="109">
        <f t="shared" ca="1" si="2"/>
        <v>52.673972602739724</v>
      </c>
      <c r="J23" s="26">
        <f t="shared" ca="1" si="3"/>
        <v>52</v>
      </c>
      <c r="K23" s="26">
        <f t="shared" ca="1" si="4"/>
        <v>7</v>
      </c>
      <c r="L23" s="26">
        <f t="shared" ca="1" si="5"/>
        <v>21</v>
      </c>
      <c r="M23" s="11">
        <v>39194</v>
      </c>
      <c r="N23" s="33">
        <f t="shared" ca="1" si="6"/>
        <v>10.408333333333333</v>
      </c>
      <c r="O23" s="10"/>
      <c r="P23" s="5" t="s">
        <v>60</v>
      </c>
      <c r="Q23" s="121" t="s">
        <v>203</v>
      </c>
      <c r="R23" s="121" t="s">
        <v>260</v>
      </c>
      <c r="S23" s="121" t="s">
        <v>261</v>
      </c>
      <c r="T23" s="121"/>
      <c r="U23" s="9"/>
      <c r="V23" s="84">
        <v>350</v>
      </c>
      <c r="W23" s="84" t="s">
        <v>190</v>
      </c>
      <c r="X23" s="178" t="s">
        <v>360</v>
      </c>
      <c r="Y23" s="178" t="s">
        <v>413</v>
      </c>
      <c r="Z23" s="21"/>
      <c r="AA23" s="97"/>
      <c r="AB23" s="167">
        <v>42647</v>
      </c>
      <c r="AC23" s="166"/>
      <c r="AD23" s="118" t="s">
        <v>7</v>
      </c>
      <c r="AE23" s="118" t="s">
        <v>95</v>
      </c>
    </row>
    <row r="24" spans="1:31" s="1" customFormat="1" ht="15" customHeight="1">
      <c r="A24" s="9">
        <v>21</v>
      </c>
      <c r="B24" s="229" t="s">
        <v>205</v>
      </c>
      <c r="C24" s="21" t="s">
        <v>176</v>
      </c>
      <c r="D24" s="84" t="s">
        <v>244</v>
      </c>
      <c r="E24" s="73" t="str">
        <f t="shared" ca="1" si="0"/>
        <v>21/4/2017</v>
      </c>
      <c r="F24" s="7">
        <v>28236</v>
      </c>
      <c r="G24" s="108" t="s">
        <v>156</v>
      </c>
      <c r="H24" s="109">
        <f t="shared" ca="1" si="1"/>
        <v>0.28767123287671126</v>
      </c>
      <c r="I24" s="109">
        <f t="shared" ca="1" si="2"/>
        <v>40.287671232876711</v>
      </c>
      <c r="J24" s="26">
        <f t="shared" ca="1" si="3"/>
        <v>40</v>
      </c>
      <c r="K24" s="26">
        <f t="shared" ca="1" si="4"/>
        <v>3</v>
      </c>
      <c r="L24" s="26">
        <f t="shared" ca="1" si="5"/>
        <v>4</v>
      </c>
      <c r="M24" s="11">
        <v>41246</v>
      </c>
      <c r="N24" s="33">
        <f t="shared" ca="1" si="6"/>
        <v>4.708333333333333</v>
      </c>
      <c r="O24" s="9"/>
      <c r="P24" s="21" t="s">
        <v>58</v>
      </c>
      <c r="Q24" s="121" t="s">
        <v>310</v>
      </c>
      <c r="R24" s="121" t="s">
        <v>311</v>
      </c>
      <c r="S24" s="121" t="s">
        <v>312</v>
      </c>
      <c r="T24" s="121"/>
      <c r="U24" s="84" t="s">
        <v>190</v>
      </c>
      <c r="V24" s="103">
        <v>325</v>
      </c>
      <c r="W24" s="9" t="s">
        <v>190</v>
      </c>
      <c r="X24" s="178" t="s">
        <v>230</v>
      </c>
      <c r="Y24" s="181" t="s">
        <v>412</v>
      </c>
      <c r="Z24" s="21" t="s">
        <v>237</v>
      </c>
      <c r="AA24" s="96" t="s">
        <v>221</v>
      </c>
      <c r="AB24" s="167">
        <v>45262</v>
      </c>
      <c r="AC24" s="168">
        <v>45160</v>
      </c>
      <c r="AD24" s="117" t="s">
        <v>205</v>
      </c>
      <c r="AE24" s="117" t="s">
        <v>95</v>
      </c>
    </row>
    <row r="25" spans="1:31" s="1" customFormat="1" ht="15.75" customHeight="1">
      <c r="A25" s="9">
        <v>22</v>
      </c>
      <c r="B25" s="229" t="s">
        <v>370</v>
      </c>
      <c r="C25" s="21" t="s">
        <v>175</v>
      </c>
      <c r="D25" s="84" t="s">
        <v>245</v>
      </c>
      <c r="E25" s="73" t="str">
        <f t="shared" ca="1" si="0"/>
        <v>9/4/2017</v>
      </c>
      <c r="F25" s="6">
        <v>29685</v>
      </c>
      <c r="G25" s="108" t="s">
        <v>155</v>
      </c>
      <c r="H25" s="109">
        <f t="shared" ca="1" si="1"/>
        <v>0.31780821917808311</v>
      </c>
      <c r="I25" s="109">
        <f t="shared" ca="1" si="2"/>
        <v>36.317808219178083</v>
      </c>
      <c r="J25" s="26">
        <f t="shared" ca="1" si="3"/>
        <v>36</v>
      </c>
      <c r="K25" s="26">
        <f t="shared" ca="1" si="4"/>
        <v>3</v>
      </c>
      <c r="L25" s="26">
        <f t="shared" ca="1" si="5"/>
        <v>16</v>
      </c>
      <c r="M25" s="11">
        <v>42444</v>
      </c>
      <c r="N25" s="33">
        <f t="shared" ca="1" si="6"/>
        <v>1.3805555555555555</v>
      </c>
      <c r="O25" s="10"/>
      <c r="P25" s="21" t="s">
        <v>372</v>
      </c>
      <c r="Q25" s="136" t="s">
        <v>375</v>
      </c>
      <c r="R25" s="136" t="s">
        <v>376</v>
      </c>
      <c r="S25" s="5"/>
      <c r="T25" s="121"/>
      <c r="U25" s="84"/>
      <c r="V25" s="84" t="s">
        <v>333</v>
      </c>
      <c r="W25" s="84"/>
      <c r="X25" s="180" t="s">
        <v>371</v>
      </c>
      <c r="Y25" s="240"/>
      <c r="Z25" s="21" t="s">
        <v>237</v>
      </c>
      <c r="AA25" s="163"/>
      <c r="AB25" s="167">
        <v>42252</v>
      </c>
      <c r="AC25" s="166"/>
      <c r="AD25" s="215" t="s">
        <v>370</v>
      </c>
      <c r="AE25" s="215" t="s">
        <v>95</v>
      </c>
    </row>
    <row r="26" spans="1:31" s="1" customFormat="1" ht="14.5">
      <c r="A26" s="9">
        <v>23</v>
      </c>
      <c r="B26" s="230" t="s">
        <v>167</v>
      </c>
      <c r="C26" s="21" t="s">
        <v>176</v>
      </c>
      <c r="D26" s="84" t="s">
        <v>244</v>
      </c>
      <c r="E26" s="73" t="str">
        <f t="shared" ca="1" si="0"/>
        <v>5/11/2017</v>
      </c>
      <c r="F26" s="6">
        <v>22590</v>
      </c>
      <c r="G26" s="108" t="s">
        <v>156</v>
      </c>
      <c r="H26" s="109">
        <f t="shared" ca="1" si="1"/>
        <v>0.7561643835616465</v>
      </c>
      <c r="I26" s="109">
        <f t="shared" ca="1" si="2"/>
        <v>55.756164383561647</v>
      </c>
      <c r="J26" s="26">
        <f t="shared" ca="1" si="3"/>
        <v>55</v>
      </c>
      <c r="K26" s="26">
        <f t="shared" ca="1" si="4"/>
        <v>8</v>
      </c>
      <c r="L26" s="26">
        <f t="shared" ca="1" si="5"/>
        <v>20</v>
      </c>
      <c r="M26" s="11">
        <v>40585</v>
      </c>
      <c r="N26" s="156">
        <f t="shared" ca="1" si="6"/>
        <v>6.5444444444444443</v>
      </c>
      <c r="O26" s="9"/>
      <c r="P26" s="5" t="s">
        <v>58</v>
      </c>
      <c r="Q26" s="121" t="s">
        <v>168</v>
      </c>
      <c r="R26" s="121" t="s">
        <v>169</v>
      </c>
      <c r="S26" s="121" t="s">
        <v>170</v>
      </c>
      <c r="T26" s="121" t="s">
        <v>302</v>
      </c>
      <c r="U26" s="84" t="s">
        <v>190</v>
      </c>
      <c r="V26" s="103">
        <v>325</v>
      </c>
      <c r="W26" s="9" t="s">
        <v>190</v>
      </c>
      <c r="X26" s="178" t="s">
        <v>231</v>
      </c>
      <c r="Y26" s="178" t="s">
        <v>411</v>
      </c>
      <c r="Z26" s="28" t="s">
        <v>239</v>
      </c>
      <c r="AA26" s="96" t="s">
        <v>219</v>
      </c>
      <c r="AB26" s="169"/>
      <c r="AC26" s="174">
        <v>41429</v>
      </c>
      <c r="AD26" s="117" t="s">
        <v>167</v>
      </c>
      <c r="AE26" s="117" t="s">
        <v>95</v>
      </c>
    </row>
    <row r="27" spans="1:31" s="1" customFormat="1" ht="14.5">
      <c r="A27" s="9">
        <v>24</v>
      </c>
      <c r="B27" s="230" t="s">
        <v>6</v>
      </c>
      <c r="C27" s="28" t="s">
        <v>176</v>
      </c>
      <c r="D27" s="101" t="s">
        <v>245</v>
      </c>
      <c r="E27" s="73" t="str">
        <f t="shared" ca="1" si="0"/>
        <v>6/7/2017</v>
      </c>
      <c r="F27" s="15">
        <v>26851</v>
      </c>
      <c r="G27" s="110" t="s">
        <v>156</v>
      </c>
      <c r="H27" s="109">
        <f t="shared" ca="1" si="1"/>
        <v>0.69444444444444287</v>
      </c>
      <c r="I27" s="123">
        <f ca="1">($L$1-F27)/(12*30)</f>
        <v>44.694444444444443</v>
      </c>
      <c r="J27" s="26">
        <f t="shared" ca="1" si="3"/>
        <v>44</v>
      </c>
      <c r="K27" s="26">
        <f t="shared" ca="1" si="4"/>
        <v>0</v>
      </c>
      <c r="L27" s="26">
        <f t="shared" ca="1" si="5"/>
        <v>19</v>
      </c>
      <c r="M27" s="77">
        <v>40924</v>
      </c>
      <c r="N27" s="156">
        <f t="shared" ca="1" si="6"/>
        <v>5.6027777777777779</v>
      </c>
      <c r="O27" s="78">
        <v>39507</v>
      </c>
      <c r="P27" s="13" t="s">
        <v>59</v>
      </c>
      <c r="Q27" s="121" t="s">
        <v>27</v>
      </c>
      <c r="R27" s="121" t="s">
        <v>26</v>
      </c>
      <c r="S27" s="121" t="s">
        <v>303</v>
      </c>
      <c r="T27" s="121" t="s">
        <v>304</v>
      </c>
      <c r="U27" s="101" t="s">
        <v>190</v>
      </c>
      <c r="V27" s="101">
        <v>350</v>
      </c>
      <c r="W27" s="16" t="s">
        <v>190</v>
      </c>
      <c r="X27" s="181" t="s">
        <v>361</v>
      </c>
      <c r="Y27" s="181" t="s">
        <v>412</v>
      </c>
      <c r="Z27" s="21"/>
      <c r="AA27" s="163" t="s">
        <v>224</v>
      </c>
      <c r="AB27" s="162"/>
      <c r="AC27" s="168">
        <v>45950</v>
      </c>
      <c r="AD27" s="120" t="s">
        <v>6</v>
      </c>
      <c r="AE27" s="120" t="s">
        <v>95</v>
      </c>
    </row>
    <row r="28" spans="1:31" s="1" customFormat="1" ht="14.5">
      <c r="A28" s="9">
        <v>25</v>
      </c>
      <c r="B28" s="229" t="s">
        <v>128</v>
      </c>
      <c r="C28" s="21" t="s">
        <v>175</v>
      </c>
      <c r="D28" s="84" t="s">
        <v>244</v>
      </c>
      <c r="E28" s="73" t="str">
        <f t="shared" ca="1" si="0"/>
        <v>27/4/2017</v>
      </c>
      <c r="F28" s="7">
        <v>29703</v>
      </c>
      <c r="G28" s="108" t="s">
        <v>156</v>
      </c>
      <c r="H28" s="109">
        <f t="shared" ca="1" si="1"/>
        <v>0.2684931506849324</v>
      </c>
      <c r="I28" s="109">
        <f t="shared" ref="I28:I34" ca="1" si="7">+($L$1-F28)/12/(365/12)</f>
        <v>36.268493150684932</v>
      </c>
      <c r="J28" s="26">
        <f t="shared" ca="1" si="3"/>
        <v>36</v>
      </c>
      <c r="K28" s="26">
        <f t="shared" ca="1" si="4"/>
        <v>2</v>
      </c>
      <c r="L28" s="26">
        <f t="shared" ca="1" si="5"/>
        <v>29</v>
      </c>
      <c r="M28" s="11">
        <v>38810</v>
      </c>
      <c r="N28" s="156">
        <f t="shared" ca="1" si="6"/>
        <v>11.475</v>
      </c>
      <c r="O28" s="11"/>
      <c r="P28" s="21" t="s">
        <v>208</v>
      </c>
      <c r="Q28" s="211" t="s">
        <v>292</v>
      </c>
      <c r="R28" s="211" t="s">
        <v>131</v>
      </c>
      <c r="S28" s="211"/>
      <c r="T28" s="121"/>
      <c r="U28" s="84" t="s">
        <v>190</v>
      </c>
      <c r="V28" s="17">
        <v>450</v>
      </c>
      <c r="W28" s="9" t="s">
        <v>190</v>
      </c>
      <c r="X28" s="178" t="s">
        <v>362</v>
      </c>
      <c r="Y28" s="178" t="s">
        <v>411</v>
      </c>
      <c r="Z28" s="21"/>
      <c r="AA28" s="164" t="s">
        <v>212</v>
      </c>
      <c r="AB28" s="167">
        <v>41721</v>
      </c>
      <c r="AC28" s="168">
        <v>43746</v>
      </c>
      <c r="AD28" s="119" t="s">
        <v>128</v>
      </c>
      <c r="AE28" s="119" t="s">
        <v>95</v>
      </c>
    </row>
    <row r="29" spans="1:31" s="1" customFormat="1" ht="15" customHeight="1">
      <c r="A29" s="9">
        <v>26</v>
      </c>
      <c r="B29" s="229" t="s">
        <v>119</v>
      </c>
      <c r="C29" s="21" t="s">
        <v>176</v>
      </c>
      <c r="D29" s="84" t="s">
        <v>244</v>
      </c>
      <c r="E29" s="73" t="str">
        <f t="shared" ca="1" si="0"/>
        <v>1/7/2017</v>
      </c>
      <c r="F29" s="7">
        <v>26481</v>
      </c>
      <c r="G29" s="108" t="s">
        <v>156</v>
      </c>
      <c r="H29" s="109">
        <f t="shared" ca="1" si="1"/>
        <v>9.5890410958901384E-2</v>
      </c>
      <c r="I29" s="109">
        <f t="shared" ca="1" si="7"/>
        <v>45.095890410958901</v>
      </c>
      <c r="J29" s="26">
        <f t="shared" ca="1" si="3"/>
        <v>45</v>
      </c>
      <c r="K29" s="26">
        <f t="shared" ca="1" si="4"/>
        <v>0</v>
      </c>
      <c r="L29" s="26">
        <f t="shared" ca="1" si="5"/>
        <v>24</v>
      </c>
      <c r="M29" s="11">
        <v>35704</v>
      </c>
      <c r="N29" s="156">
        <f t="shared" ca="1" si="6"/>
        <v>20.102777777777778</v>
      </c>
      <c r="O29" s="11"/>
      <c r="P29" s="8" t="s">
        <v>58</v>
      </c>
      <c r="Q29" s="121" t="s">
        <v>15</v>
      </c>
      <c r="R29" s="121" t="s">
        <v>16</v>
      </c>
      <c r="S29" s="121"/>
      <c r="T29" s="121"/>
      <c r="U29" s="84" t="s">
        <v>190</v>
      </c>
      <c r="V29" s="84">
        <v>350</v>
      </c>
      <c r="W29" s="84" t="s">
        <v>190</v>
      </c>
      <c r="X29" s="178" t="s">
        <v>232</v>
      </c>
      <c r="Y29" s="178" t="s">
        <v>409</v>
      </c>
      <c r="Z29" s="21" t="s">
        <v>238</v>
      </c>
      <c r="AA29" s="96" t="s">
        <v>213</v>
      </c>
      <c r="AB29" s="162"/>
      <c r="AC29" s="168">
        <v>44933</v>
      </c>
      <c r="AD29" s="117" t="s">
        <v>119</v>
      </c>
      <c r="AE29" s="117" t="s">
        <v>95</v>
      </c>
    </row>
    <row r="30" spans="1:31" s="1" customFormat="1" ht="14.5">
      <c r="A30" s="9">
        <v>27</v>
      </c>
      <c r="B30" s="229" t="s">
        <v>70</v>
      </c>
      <c r="C30" s="21" t="s">
        <v>176</v>
      </c>
      <c r="D30" s="100" t="s">
        <v>244</v>
      </c>
      <c r="E30" s="73" t="str">
        <f t="shared" ca="1" si="0"/>
        <v>16/1/2017</v>
      </c>
      <c r="F30" s="6">
        <v>28141</v>
      </c>
      <c r="G30" s="108" t="s">
        <v>156</v>
      </c>
      <c r="H30" s="109">
        <f t="shared" ca="1" si="1"/>
        <v>0.54794520547945069</v>
      </c>
      <c r="I30" s="109">
        <f t="shared" ca="1" si="7"/>
        <v>40.547945205479451</v>
      </c>
      <c r="J30" s="26">
        <f t="shared" ca="1" si="3"/>
        <v>40</v>
      </c>
      <c r="K30" s="26">
        <f t="shared" ca="1" si="4"/>
        <v>6</v>
      </c>
      <c r="L30" s="26">
        <f t="shared" ca="1" si="5"/>
        <v>9</v>
      </c>
      <c r="M30" s="11">
        <v>39307</v>
      </c>
      <c r="N30" s="156">
        <f t="shared" ca="1" si="6"/>
        <v>10.094444444444445</v>
      </c>
      <c r="O30" s="10"/>
      <c r="P30" s="5" t="s">
        <v>58</v>
      </c>
      <c r="Q30" s="121" t="s">
        <v>29</v>
      </c>
      <c r="R30" s="121" t="s">
        <v>30</v>
      </c>
      <c r="S30" s="121" t="s">
        <v>295</v>
      </c>
      <c r="T30" s="121"/>
      <c r="U30" s="84" t="s">
        <v>190</v>
      </c>
      <c r="V30" s="103">
        <v>325</v>
      </c>
      <c r="W30" s="9" t="s">
        <v>190</v>
      </c>
      <c r="X30" s="178" t="s">
        <v>233</v>
      </c>
      <c r="Y30" s="178" t="s">
        <v>411</v>
      </c>
      <c r="Z30" s="21" t="s">
        <v>237</v>
      </c>
      <c r="AA30" s="96" t="s">
        <v>218</v>
      </c>
      <c r="AB30" s="167">
        <v>42507</v>
      </c>
      <c r="AC30" s="166"/>
      <c r="AD30" s="117" t="s">
        <v>70</v>
      </c>
      <c r="AE30" s="117" t="s">
        <v>95</v>
      </c>
    </row>
    <row r="31" spans="1:31" s="1" customFormat="1" ht="14.5">
      <c r="A31" s="9">
        <v>28</v>
      </c>
      <c r="B31" s="229" t="s">
        <v>145</v>
      </c>
      <c r="C31" s="21" t="s">
        <v>176</v>
      </c>
      <c r="D31" s="100" t="s">
        <v>244</v>
      </c>
      <c r="E31" s="73" t="str">
        <f t="shared" ca="1" si="0"/>
        <v>13/12/2017</v>
      </c>
      <c r="F31" s="6">
        <v>22628</v>
      </c>
      <c r="G31" s="108" t="s">
        <v>156</v>
      </c>
      <c r="H31" s="109">
        <f t="shared" ca="1" si="1"/>
        <v>0.65205479452054504</v>
      </c>
      <c r="I31" s="109">
        <f t="shared" ca="1" si="7"/>
        <v>55.652054794520545</v>
      </c>
      <c r="J31" s="26">
        <f t="shared" ca="1" si="3"/>
        <v>55</v>
      </c>
      <c r="K31" s="26">
        <f t="shared" ca="1" si="4"/>
        <v>7</v>
      </c>
      <c r="L31" s="26">
        <f t="shared" ca="1" si="5"/>
        <v>12</v>
      </c>
      <c r="M31" s="11">
        <v>40210</v>
      </c>
      <c r="N31" s="156">
        <f t="shared" ca="1" si="6"/>
        <v>7.5861111111111112</v>
      </c>
      <c r="O31" s="10"/>
      <c r="P31" s="5" t="s">
        <v>58</v>
      </c>
      <c r="Q31" s="121" t="s">
        <v>299</v>
      </c>
      <c r="R31" s="121" t="s">
        <v>148</v>
      </c>
      <c r="S31" s="5"/>
      <c r="T31" s="121"/>
      <c r="U31" s="84" t="s">
        <v>190</v>
      </c>
      <c r="V31" s="103">
        <v>325</v>
      </c>
      <c r="W31" s="9" t="s">
        <v>190</v>
      </c>
      <c r="X31" s="178" t="s">
        <v>234</v>
      </c>
      <c r="Y31" s="178" t="s">
        <v>411</v>
      </c>
      <c r="Z31" s="84" t="s">
        <v>241</v>
      </c>
      <c r="AA31" s="96" t="s">
        <v>215</v>
      </c>
      <c r="AB31" s="172">
        <v>40391</v>
      </c>
      <c r="AC31" s="166"/>
      <c r="AD31" s="117" t="s">
        <v>145</v>
      </c>
      <c r="AE31" s="117" t="s">
        <v>95</v>
      </c>
    </row>
    <row r="32" spans="1:31" s="1" customFormat="1" ht="14.5">
      <c r="A32" s="9">
        <v>29</v>
      </c>
      <c r="B32" s="229" t="s">
        <v>46</v>
      </c>
      <c r="C32" s="21" t="s">
        <v>176</v>
      </c>
      <c r="D32" s="84" t="s">
        <v>245</v>
      </c>
      <c r="E32" s="73" t="str">
        <f t="shared" ca="1" si="0"/>
        <v>23/6/2017</v>
      </c>
      <c r="F32" s="7">
        <v>24646</v>
      </c>
      <c r="G32" s="108" t="s">
        <v>156</v>
      </c>
      <c r="H32" s="109">
        <f t="shared" ca="1" si="1"/>
        <v>0.12328767123287321</v>
      </c>
      <c r="I32" s="109">
        <f t="shared" ca="1" si="7"/>
        <v>50.123287671232873</v>
      </c>
      <c r="J32" s="26">
        <f t="shared" ca="1" si="3"/>
        <v>50</v>
      </c>
      <c r="K32" s="26">
        <f t="shared" ca="1" si="4"/>
        <v>1</v>
      </c>
      <c r="L32" s="26">
        <f t="shared" ca="1" si="5"/>
        <v>2</v>
      </c>
      <c r="M32" s="11">
        <v>38495</v>
      </c>
      <c r="N32" s="156">
        <f t="shared" ca="1" si="6"/>
        <v>12.35</v>
      </c>
      <c r="O32" s="11"/>
      <c r="P32" s="5" t="s">
        <v>59</v>
      </c>
      <c r="Q32" s="121" t="s">
        <v>289</v>
      </c>
      <c r="R32" s="121"/>
      <c r="S32" s="5"/>
      <c r="T32" s="5"/>
      <c r="U32" s="84" t="s">
        <v>190</v>
      </c>
      <c r="V32" s="17">
        <v>400</v>
      </c>
      <c r="W32" s="84" t="s">
        <v>190</v>
      </c>
      <c r="X32" s="178" t="s">
        <v>363</v>
      </c>
      <c r="Y32" s="178" t="s">
        <v>411</v>
      </c>
      <c r="Z32" s="21"/>
      <c r="AA32" s="164" t="s">
        <v>258</v>
      </c>
      <c r="AB32" s="167">
        <v>41521</v>
      </c>
      <c r="AC32" s="166"/>
      <c r="AD32" s="119" t="s">
        <v>46</v>
      </c>
      <c r="AE32" s="119" t="s">
        <v>95</v>
      </c>
    </row>
    <row r="33" spans="1:31" s="1" customFormat="1" ht="14.25" customHeight="1">
      <c r="A33" s="9">
        <v>30</v>
      </c>
      <c r="B33" s="229" t="s">
        <v>322</v>
      </c>
      <c r="C33" s="21" t="s">
        <v>176</v>
      </c>
      <c r="D33" s="84" t="s">
        <v>244</v>
      </c>
      <c r="E33" s="73" t="str">
        <f t="shared" ca="1" si="0"/>
        <v>21/1/2017</v>
      </c>
      <c r="F33" s="7">
        <v>27415</v>
      </c>
      <c r="G33" s="108" t="s">
        <v>156</v>
      </c>
      <c r="H33" s="109">
        <f t="shared" ca="1" si="1"/>
        <v>0.5369863013698577</v>
      </c>
      <c r="I33" s="109">
        <f t="shared" ca="1" si="7"/>
        <v>42.536986301369858</v>
      </c>
      <c r="J33" s="26">
        <f t="shared" ca="1" si="3"/>
        <v>42</v>
      </c>
      <c r="K33" s="26">
        <f t="shared" ca="1" si="4"/>
        <v>6</v>
      </c>
      <c r="L33" s="26">
        <f t="shared" ca="1" si="5"/>
        <v>4</v>
      </c>
      <c r="M33" s="11">
        <v>41946</v>
      </c>
      <c r="N33" s="156">
        <f t="shared" ca="1" si="6"/>
        <v>2.7638888888888888</v>
      </c>
      <c r="O33" s="9"/>
      <c r="P33" s="21" t="s">
        <v>323</v>
      </c>
      <c r="Q33" s="136" t="s">
        <v>324</v>
      </c>
      <c r="R33" s="136" t="s">
        <v>330</v>
      </c>
      <c r="S33" s="21"/>
      <c r="T33" s="21"/>
      <c r="U33" s="84"/>
      <c r="V33" s="103">
        <v>325</v>
      </c>
      <c r="W33" s="84" t="s">
        <v>190</v>
      </c>
      <c r="X33" s="178" t="s">
        <v>325</v>
      </c>
      <c r="Y33" s="181" t="s">
        <v>412</v>
      </c>
      <c r="Z33" s="21"/>
      <c r="AA33" s="96"/>
      <c r="AB33" s="167">
        <v>41315</v>
      </c>
      <c r="AC33" s="168">
        <v>43004</v>
      </c>
      <c r="AD33" s="117" t="s">
        <v>322</v>
      </c>
      <c r="AE33" s="117" t="s">
        <v>95</v>
      </c>
    </row>
    <row r="34" spans="1:31" s="1" customFormat="1" ht="15" thickBot="1">
      <c r="A34" s="235">
        <v>31</v>
      </c>
      <c r="B34" s="231" t="s">
        <v>51</v>
      </c>
      <c r="C34" s="138" t="s">
        <v>176</v>
      </c>
      <c r="D34" s="139" t="s">
        <v>244</v>
      </c>
      <c r="E34" s="73" t="str">
        <f t="shared" ca="1" si="0"/>
        <v>3/9/2017</v>
      </c>
      <c r="F34" s="241">
        <v>29101</v>
      </c>
      <c r="G34" s="140" t="s">
        <v>156</v>
      </c>
      <c r="H34" s="109">
        <f t="shared" ca="1" si="1"/>
        <v>0.91780821917807742</v>
      </c>
      <c r="I34" s="109">
        <f t="shared" ca="1" si="7"/>
        <v>37.917808219178077</v>
      </c>
      <c r="J34" s="26">
        <f t="shared" ca="1" si="3"/>
        <v>37</v>
      </c>
      <c r="K34" s="26">
        <f t="shared" ca="1" si="4"/>
        <v>10</v>
      </c>
      <c r="L34" s="26">
        <f t="shared" ca="1" si="5"/>
        <v>22</v>
      </c>
      <c r="M34" s="11">
        <v>38523</v>
      </c>
      <c r="N34" s="156">
        <f t="shared" ca="1" si="6"/>
        <v>12.272222222222224</v>
      </c>
      <c r="O34" s="242"/>
      <c r="P34" s="5" t="s">
        <v>58</v>
      </c>
      <c r="Q34" s="121" t="s">
        <v>290</v>
      </c>
      <c r="R34" s="121" t="s">
        <v>291</v>
      </c>
      <c r="S34" s="121"/>
      <c r="T34" s="144"/>
      <c r="U34" s="139" t="s">
        <v>190</v>
      </c>
      <c r="V34" s="245">
        <v>325</v>
      </c>
      <c r="W34" s="139" t="s">
        <v>190</v>
      </c>
      <c r="X34" s="182" t="s">
        <v>235</v>
      </c>
      <c r="Y34" s="178" t="s">
        <v>411</v>
      </c>
      <c r="Z34" s="21" t="s">
        <v>242</v>
      </c>
      <c r="AA34" s="246" t="s">
        <v>216</v>
      </c>
      <c r="AB34" s="248">
        <v>42441</v>
      </c>
      <c r="AC34" s="214"/>
      <c r="AD34" s="141" t="s">
        <v>51</v>
      </c>
      <c r="AE34" s="141" t="s">
        <v>95</v>
      </c>
    </row>
    <row r="35" spans="1:31" s="1" customFormat="1" ht="13">
      <c r="A35" s="91"/>
      <c r="B35" s="91"/>
      <c r="C35" s="114" t="s">
        <v>253</v>
      </c>
      <c r="D35" s="94" t="str">
        <f t="shared" ref="D35:D37" ca="1" si="8">CONCATENATE(DAY(E35),"/",MONTH(E35),"/",YEAR($L$1))</f>
        <v>7/4/2017</v>
      </c>
      <c r="E35" s="24">
        <v>28222</v>
      </c>
      <c r="F35" s="27"/>
      <c r="G35" s="92"/>
      <c r="H35" s="25"/>
      <c r="I35" s="93"/>
      <c r="J35" s="93"/>
      <c r="K35" s="93"/>
      <c r="L35" s="94"/>
      <c r="M35" s="95"/>
      <c r="N35" s="94"/>
      <c r="O35" s="91"/>
      <c r="P35" s="91"/>
      <c r="Q35" s="91"/>
      <c r="R35" s="91"/>
      <c r="S35" s="91"/>
      <c r="T35" s="23"/>
      <c r="U35" s="80"/>
      <c r="V35" s="80"/>
      <c r="W35" s="183"/>
      <c r="X35" s="91"/>
      <c r="Y35" s="91"/>
      <c r="Z35" s="91"/>
    </row>
    <row r="36" spans="1:31" s="1" customFormat="1" ht="13">
      <c r="A36" s="91"/>
      <c r="B36" s="91"/>
      <c r="C36" s="114" t="s">
        <v>327</v>
      </c>
      <c r="D36" s="143" t="str">
        <f t="shared" ca="1" si="8"/>
        <v>17/8/2017</v>
      </c>
      <c r="E36" s="142">
        <v>30911</v>
      </c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32"/>
      <c r="Q36" s="32"/>
      <c r="R36" s="32"/>
      <c r="S36" s="23"/>
      <c r="T36" s="91"/>
      <c r="U36" s="91"/>
      <c r="V36" s="91"/>
      <c r="W36" s="183"/>
      <c r="X36" s="91"/>
      <c r="Y36" s="91"/>
      <c r="Z36" s="91"/>
      <c r="AA36"/>
      <c r="AB36"/>
    </row>
    <row r="37" spans="1:31" s="1" customFormat="1" ht="13">
      <c r="A37" s="91"/>
      <c r="B37" s="91"/>
      <c r="C37" s="114" t="s">
        <v>178</v>
      </c>
      <c r="D37" s="143" t="str">
        <f t="shared" ca="1" si="8"/>
        <v>10/2/2017</v>
      </c>
      <c r="E37" s="142">
        <v>26339</v>
      </c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32"/>
      <c r="Q37" s="32"/>
      <c r="R37" s="32"/>
      <c r="S37" s="23"/>
      <c r="T37" s="91"/>
      <c r="U37" s="91"/>
      <c r="V37" s="91"/>
      <c r="W37" s="183"/>
      <c r="X37" s="91"/>
      <c r="Y37" s="91"/>
      <c r="Z37" s="91"/>
      <c r="AA37"/>
      <c r="AB37"/>
    </row>
    <row r="38" spans="1:31" s="1" customFormat="1" ht="13">
      <c r="A38" s="91"/>
      <c r="B38" s="91"/>
      <c r="C38" s="98"/>
      <c r="D38" s="143"/>
      <c r="E38" s="142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32"/>
      <c r="Q38" s="32"/>
      <c r="R38" s="32"/>
      <c r="S38" s="23"/>
      <c r="T38" s="91"/>
      <c r="U38" s="91"/>
      <c r="V38" s="91"/>
      <c r="W38" s="183"/>
      <c r="X38" s="91"/>
      <c r="Y38" s="91"/>
      <c r="Z38" s="91"/>
      <c r="AA38"/>
      <c r="AB38"/>
    </row>
    <row r="39" spans="1:31" s="1" customFormat="1" ht="13">
      <c r="A39" s="12"/>
      <c r="B39" s="12"/>
      <c r="C39" s="18"/>
      <c r="D39" s="24"/>
      <c r="E39" s="24"/>
      <c r="F39" s="35"/>
      <c r="G39" s="35"/>
      <c r="H39" s="25">
        <f ca="1">SUM(I4:I26)</f>
        <v>999.317808219178</v>
      </c>
      <c r="I39" s="25"/>
      <c r="J39" s="25"/>
      <c r="K39" s="25"/>
      <c r="L39" s="32" t="s">
        <v>157</v>
      </c>
      <c r="M39" s="32"/>
      <c r="N39" s="32" t="s">
        <v>159</v>
      </c>
      <c r="O39" s="23"/>
      <c r="P39" s="31">
        <f>286.24/8</f>
        <v>35.78</v>
      </c>
      <c r="Q39" s="31">
        <f ca="1">+(H56+H60+H54+H64+H63)/5</f>
        <v>38.51397260273972</v>
      </c>
      <c r="R39" s="31">
        <f ca="1">+(H69+I10+I20)/3</f>
        <v>45.425570776255711</v>
      </c>
      <c r="S39" s="12"/>
      <c r="T39" s="23"/>
      <c r="U39" s="23"/>
      <c r="V39" s="80"/>
      <c r="W39" s="184"/>
      <c r="X39"/>
      <c r="Y39"/>
      <c r="Z39"/>
      <c r="AA39"/>
      <c r="AB39"/>
    </row>
    <row r="40" spans="1:31" ht="15" customHeight="1">
      <c r="A40" s="12"/>
      <c r="B40" s="12"/>
      <c r="C40" s="220">
        <f>COUNTA(#REF!)</f>
        <v>1</v>
      </c>
      <c r="D40" s="36"/>
      <c r="E40" s="12"/>
      <c r="F40" s="36"/>
      <c r="G40" s="36"/>
      <c r="H40" s="31">
        <f ca="1">+H39/22</f>
        <v>45.423536737235366</v>
      </c>
      <c r="I40" s="12"/>
      <c r="J40" s="12"/>
      <c r="K40" s="12"/>
      <c r="L40" s="31">
        <f ca="1">+(H55+H62+I5+H57+I8+I9+I12+I13+I14+I15+I16+H53+I19+I24)/14</f>
        <v>42.323872037399433</v>
      </c>
      <c r="M40" s="31"/>
      <c r="N40" s="31">
        <f>608.01/13</f>
        <v>46.769999999999996</v>
      </c>
      <c r="O40" s="12"/>
      <c r="P40" s="12"/>
      <c r="Q40" s="12"/>
      <c r="R40" s="12"/>
      <c r="S40" s="12"/>
      <c r="T40" s="12"/>
      <c r="U40" s="12"/>
      <c r="V40" s="137"/>
      <c r="W40" s="213"/>
      <c r="X40" s="12"/>
      <c r="Y40" s="12"/>
      <c r="AA40"/>
      <c r="AB40"/>
    </row>
    <row r="41" spans="1:31" ht="12.75" customHeight="1">
      <c r="A41" s="12"/>
      <c r="B41" s="12"/>
      <c r="C41" s="219" t="s">
        <v>0</v>
      </c>
      <c r="D41" s="12"/>
      <c r="E41" s="12"/>
      <c r="F41" s="36"/>
      <c r="G41" s="36"/>
      <c r="H41" s="12"/>
      <c r="I41" s="12"/>
      <c r="J41" s="12"/>
      <c r="K41" s="12"/>
      <c r="L41" s="91" t="s">
        <v>279</v>
      </c>
      <c r="M41" s="12"/>
      <c r="N41" s="91" t="s">
        <v>280</v>
      </c>
      <c r="O41" s="12"/>
      <c r="P41" s="37"/>
      <c r="Q41" s="37" t="s">
        <v>28</v>
      </c>
      <c r="R41" s="37"/>
      <c r="S41" s="37"/>
      <c r="T41" s="12"/>
      <c r="U41" s="12"/>
      <c r="V41" s="137"/>
      <c r="W41" s="213"/>
      <c r="AA41" s="22"/>
      <c r="AB41" s="22"/>
      <c r="AC41" s="22"/>
      <c r="AD41" s="22"/>
    </row>
    <row r="42" spans="1:31" ht="12.75" customHeight="1">
      <c r="A42" s="37"/>
      <c r="B42" s="37"/>
      <c r="C42" s="37" t="s">
        <v>123</v>
      </c>
      <c r="D42" s="38"/>
      <c r="E42" s="39">
        <v>20047</v>
      </c>
      <c r="F42" s="40"/>
      <c r="G42" s="40"/>
      <c r="H42" s="75">
        <f ca="1">+($L$1-E42)/12/30</f>
        <v>63.594444444444441</v>
      </c>
      <c r="I42" s="42"/>
      <c r="J42" s="42"/>
      <c r="K42" s="42"/>
      <c r="L42" s="37"/>
      <c r="M42" s="37"/>
      <c r="N42" s="37"/>
      <c r="O42" s="43" t="s">
        <v>8</v>
      </c>
      <c r="P42" s="37" t="s">
        <v>64</v>
      </c>
      <c r="Q42" s="37"/>
      <c r="R42" s="37"/>
      <c r="S42" s="37"/>
      <c r="T42" s="37"/>
      <c r="U42" s="37"/>
      <c r="V42" s="37"/>
      <c r="W42" s="81"/>
      <c r="X42" s="185"/>
      <c r="Y42" s="218"/>
      <c r="AA42"/>
      <c r="AB42" s="22"/>
      <c r="AC42" s="22"/>
      <c r="AD42" s="22"/>
      <c r="AE42" s="22"/>
    </row>
    <row r="43" spans="1:31" ht="13">
      <c r="A43" s="37"/>
      <c r="B43" s="37"/>
      <c r="C43" s="37" t="s">
        <v>71</v>
      </c>
      <c r="D43" s="38"/>
      <c r="E43" s="39"/>
      <c r="F43" s="40"/>
      <c r="G43" s="40"/>
      <c r="H43" s="75"/>
      <c r="I43" s="41"/>
      <c r="J43" s="41"/>
      <c r="K43" s="41"/>
      <c r="L43" s="43">
        <v>39286</v>
      </c>
      <c r="M43" s="43"/>
      <c r="N43" s="43"/>
      <c r="O43" s="44">
        <v>39311</v>
      </c>
      <c r="P43" s="37"/>
      <c r="Q43" s="37" t="s">
        <v>19</v>
      </c>
      <c r="R43" s="58"/>
      <c r="S43" s="37" t="s">
        <v>20</v>
      </c>
      <c r="T43" s="58" t="s">
        <v>44</v>
      </c>
      <c r="U43" s="37"/>
      <c r="V43" s="37"/>
      <c r="W43" s="81"/>
      <c r="X43" s="185"/>
      <c r="Y43" s="218"/>
      <c r="Z43" s="12"/>
      <c r="AA43"/>
      <c r="AB43" s="22"/>
      <c r="AC43" s="22"/>
      <c r="AD43" s="22"/>
      <c r="AE43" s="22"/>
    </row>
    <row r="44" spans="1:31" ht="13">
      <c r="A44" s="45" t="s">
        <v>135</v>
      </c>
      <c r="B44" s="37" t="s">
        <v>84</v>
      </c>
      <c r="C44" s="46" t="s">
        <v>125</v>
      </c>
      <c r="D44" s="38"/>
      <c r="E44" s="47">
        <v>22811</v>
      </c>
      <c r="F44" s="48"/>
      <c r="G44" s="48"/>
      <c r="H44" s="75">
        <f ca="1">+($L$1-E44)/12/30</f>
        <v>55.916666666666664</v>
      </c>
      <c r="I44" s="41"/>
      <c r="J44" s="41"/>
      <c r="K44" s="41"/>
      <c r="L44" s="44">
        <v>39391</v>
      </c>
      <c r="M44" s="44"/>
      <c r="N44" s="44"/>
      <c r="O44" s="44">
        <v>39691</v>
      </c>
      <c r="P44" s="37" t="s">
        <v>57</v>
      </c>
      <c r="Q44" s="37"/>
      <c r="R44" s="37"/>
      <c r="S44" s="37"/>
      <c r="T44" s="37"/>
      <c r="U44" s="37"/>
      <c r="V44" s="37"/>
      <c r="W44" s="81"/>
      <c r="X44" s="185"/>
      <c r="Y44" s="218"/>
      <c r="AA44"/>
      <c r="AB44" s="22"/>
      <c r="AC44" s="22"/>
      <c r="AD44" s="22"/>
      <c r="AE44" s="22"/>
    </row>
    <row r="45" spans="1:31" ht="12.75" customHeight="1">
      <c r="A45" s="37" t="s">
        <v>414</v>
      </c>
      <c r="B45" s="37"/>
      <c r="C45" s="37" t="s">
        <v>126</v>
      </c>
      <c r="D45" s="38"/>
      <c r="E45" s="39"/>
      <c r="F45" s="40"/>
      <c r="G45" s="40"/>
      <c r="H45" s="75"/>
      <c r="I45" s="41"/>
      <c r="J45" s="41"/>
      <c r="K45" s="41"/>
      <c r="L45" s="43"/>
      <c r="M45" s="43"/>
      <c r="N45" s="43"/>
      <c r="O45" s="44">
        <v>39233</v>
      </c>
      <c r="P45" s="37"/>
      <c r="Q45" s="37" t="s">
        <v>31</v>
      </c>
      <c r="R45" s="37" t="s">
        <v>32</v>
      </c>
      <c r="S45" s="37"/>
      <c r="T45" s="37"/>
      <c r="U45" s="37"/>
      <c r="V45" s="37"/>
      <c r="W45" s="81"/>
      <c r="X45" s="185"/>
      <c r="Y45" s="218"/>
      <c r="AA45"/>
      <c r="AB45" s="22"/>
      <c r="AC45" s="22"/>
      <c r="AD45" s="22"/>
      <c r="AE45" s="22"/>
    </row>
    <row r="46" spans="1:31" s="45" customFormat="1" ht="15" customHeight="1">
      <c r="A46" s="85" t="s">
        <v>347</v>
      </c>
      <c r="B46" s="53" t="s">
        <v>176</v>
      </c>
      <c r="C46" s="53" t="s">
        <v>348</v>
      </c>
      <c r="D46" s="74" t="str">
        <f ca="1">CONCATENATE(DAY(E46),"/",MONTH(E46),"/",YEAR($L$1))</f>
        <v>23/5/2017</v>
      </c>
      <c r="E46" s="39">
        <v>31555</v>
      </c>
      <c r="F46" s="89" t="s">
        <v>155</v>
      </c>
      <c r="G46" s="112">
        <f ca="1">H46-INT(H46)</f>
        <v>0.19452054794520635</v>
      </c>
      <c r="H46" s="112">
        <f ca="1">+($L$1-E46)/12/(365/12)</f>
        <v>31.194520547945206</v>
      </c>
      <c r="I46" s="55">
        <f ca="1">DATEDIF($E46,$L$1,"y")</f>
        <v>31</v>
      </c>
      <c r="J46" s="55">
        <f ca="1">DATEDIF($E46,$L$1,"ym")</f>
        <v>2</v>
      </c>
      <c r="K46" s="55">
        <f ca="1">DATEDIF($E46,$L$1,"md")</f>
        <v>2</v>
      </c>
      <c r="L46" s="43">
        <v>42310</v>
      </c>
      <c r="M46" s="43">
        <v>42310</v>
      </c>
      <c r="N46" s="57">
        <f ca="1">+($L$1-L46)/30/12</f>
        <v>1.752777777777778</v>
      </c>
      <c r="O46" s="44">
        <v>42467</v>
      </c>
      <c r="P46" s="37" t="s">
        <v>349</v>
      </c>
      <c r="Q46" s="125" t="s">
        <v>364</v>
      </c>
      <c r="R46" s="125" t="s">
        <v>365</v>
      </c>
      <c r="S46" s="125"/>
      <c r="T46" s="125"/>
      <c r="U46" s="107"/>
      <c r="V46" s="204"/>
      <c r="W46" s="107"/>
      <c r="X46" s="186" t="s">
        <v>350</v>
      </c>
      <c r="Y46" s="186"/>
      <c r="Z46" s="53" t="s">
        <v>237</v>
      </c>
      <c r="AA46" s="205"/>
      <c r="AB46" s="207"/>
      <c r="AC46" s="208"/>
      <c r="AD46" s="209"/>
      <c r="AE46" s="209"/>
    </row>
    <row r="47" spans="1:31" ht="13">
      <c r="A47" s="37" t="s">
        <v>116</v>
      </c>
      <c r="B47" s="37" t="s">
        <v>87</v>
      </c>
      <c r="C47" s="37" t="s">
        <v>101</v>
      </c>
      <c r="D47" s="38"/>
      <c r="E47" s="39">
        <v>20190</v>
      </c>
      <c r="F47" s="40"/>
      <c r="G47" s="40"/>
      <c r="H47" s="75">
        <f ca="1">+($L$1-E47)/12/30</f>
        <v>63.197222222222223</v>
      </c>
      <c r="I47" s="41"/>
      <c r="J47" s="41"/>
      <c r="K47" s="41"/>
      <c r="L47" s="43">
        <v>39342</v>
      </c>
      <c r="M47" s="43"/>
      <c r="N47" s="43"/>
      <c r="O47" s="49">
        <v>39829</v>
      </c>
      <c r="P47" s="37" t="s">
        <v>62</v>
      </c>
      <c r="Q47" s="37" t="s">
        <v>36</v>
      </c>
      <c r="R47" s="37" t="s">
        <v>37</v>
      </c>
      <c r="S47" s="37" t="s">
        <v>21</v>
      </c>
      <c r="T47" s="37" t="s">
        <v>22</v>
      </c>
      <c r="U47" s="37"/>
      <c r="V47" s="37"/>
      <c r="W47" s="81"/>
      <c r="X47" s="185"/>
      <c r="Y47" s="218"/>
      <c r="AA47"/>
      <c r="AB47" s="22"/>
      <c r="AC47" s="22"/>
      <c r="AD47" s="22"/>
      <c r="AE47" s="22"/>
    </row>
    <row r="48" spans="1:31" s="158" customFormat="1" ht="14.5">
      <c r="A48" s="85" t="s">
        <v>73</v>
      </c>
      <c r="B48" s="53" t="s">
        <v>175</v>
      </c>
      <c r="C48" s="53" t="s">
        <v>181</v>
      </c>
      <c r="D48" s="74" t="str">
        <f ca="1">CONCATENATE(DAY(E48),"/",MONTH(E48),"/",YEAR($L$1))</f>
        <v>1/6/2017</v>
      </c>
      <c r="E48" s="39">
        <v>27546</v>
      </c>
      <c r="F48" s="89" t="s">
        <v>155</v>
      </c>
      <c r="G48" s="112">
        <f ca="1">H48-INT(H48)</f>
        <v>0.17808219178082396</v>
      </c>
      <c r="H48" s="112">
        <f ca="1">+($L$1-E48)/12/(365/12)</f>
        <v>42.178082191780824</v>
      </c>
      <c r="I48" s="55">
        <f ca="1">DATEDIF($E48,$L$1,"y")</f>
        <v>42</v>
      </c>
      <c r="J48" s="55">
        <f ca="1">DATEDIF($E48,$L$1,"ym")</f>
        <v>1</v>
      </c>
      <c r="K48" s="55">
        <f ca="1">DATEDIF($E48,$L$1,"md")</f>
        <v>24</v>
      </c>
      <c r="L48" s="43">
        <v>39573</v>
      </c>
      <c r="M48" s="43"/>
      <c r="N48" s="157">
        <f ca="1">+($L$1-L48)/30/12</f>
        <v>9.3555555555555561</v>
      </c>
      <c r="O48" s="43"/>
      <c r="P48" s="37" t="s">
        <v>64</v>
      </c>
      <c r="Q48" s="125" t="s">
        <v>296</v>
      </c>
      <c r="R48" s="125" t="s">
        <v>74</v>
      </c>
      <c r="S48" s="125"/>
      <c r="T48" s="125"/>
      <c r="U48" s="82"/>
      <c r="V48" s="82">
        <v>225</v>
      </c>
      <c r="W48" s="82"/>
      <c r="X48" s="186" t="s">
        <v>276</v>
      </c>
      <c r="Y48" s="186"/>
      <c r="Z48" s="53"/>
      <c r="AA48" s="206"/>
      <c r="AB48" s="18"/>
      <c r="AC48" s="18"/>
      <c r="AD48" s="18"/>
      <c r="AE48" s="18"/>
    </row>
    <row r="49" spans="1:31" ht="13">
      <c r="A49" s="50" t="s">
        <v>48</v>
      </c>
      <c r="B49" s="37" t="s">
        <v>82</v>
      </c>
      <c r="C49" s="37" t="s">
        <v>4</v>
      </c>
      <c r="D49" s="38"/>
      <c r="E49" s="39">
        <v>29038</v>
      </c>
      <c r="F49" s="40"/>
      <c r="G49" s="40"/>
      <c r="H49" s="75">
        <f ca="1">+($L$1-E49)/12/30</f>
        <v>38.61944444444444</v>
      </c>
      <c r="I49" s="41"/>
      <c r="J49" s="41"/>
      <c r="K49" s="41"/>
      <c r="L49" s="43">
        <v>38224</v>
      </c>
      <c r="M49" s="43"/>
      <c r="N49" s="43"/>
      <c r="O49" s="51">
        <v>39813</v>
      </c>
      <c r="P49" s="52" t="s">
        <v>63</v>
      </c>
      <c r="Q49" s="37" t="s">
        <v>9</v>
      </c>
      <c r="R49" s="37" t="s">
        <v>131</v>
      </c>
      <c r="S49" s="37" t="s">
        <v>13</v>
      </c>
      <c r="T49" s="37"/>
      <c r="U49" s="37"/>
      <c r="V49" s="37"/>
      <c r="W49" s="81"/>
      <c r="X49" s="185"/>
      <c r="Y49" s="218"/>
      <c r="Z49" s="12"/>
      <c r="AA49"/>
      <c r="AB49" s="22"/>
      <c r="AC49" s="22"/>
      <c r="AD49" s="22"/>
      <c r="AE49" s="22"/>
    </row>
    <row r="50" spans="1:31" ht="12.75" customHeight="1">
      <c r="A50" s="50" t="s">
        <v>109</v>
      </c>
      <c r="B50" s="37" t="s">
        <v>83</v>
      </c>
      <c r="C50" s="37" t="s">
        <v>110</v>
      </c>
      <c r="D50" s="53"/>
      <c r="E50" s="39">
        <v>22018</v>
      </c>
      <c r="F50" s="40"/>
      <c r="G50" s="40"/>
      <c r="H50" s="75">
        <f ca="1">+($L$1-E50)/12/30</f>
        <v>58.11944444444444</v>
      </c>
      <c r="I50" s="41"/>
      <c r="J50" s="41"/>
      <c r="K50" s="41"/>
      <c r="L50" s="43">
        <v>30698</v>
      </c>
      <c r="M50" s="43"/>
      <c r="N50" s="43"/>
      <c r="O50" s="49">
        <v>39860</v>
      </c>
      <c r="P50" s="52" t="s">
        <v>61</v>
      </c>
      <c r="Q50" s="37" t="s">
        <v>76</v>
      </c>
      <c r="R50" s="37" t="s">
        <v>80</v>
      </c>
      <c r="S50" s="37" t="s">
        <v>77</v>
      </c>
      <c r="T50" s="37" t="s">
        <v>78</v>
      </c>
      <c r="U50" s="37"/>
      <c r="V50" s="37"/>
      <c r="W50" s="81"/>
      <c r="X50" s="185"/>
      <c r="Y50" s="218"/>
      <c r="Z50" s="12"/>
      <c r="AA50"/>
      <c r="AB50" s="22"/>
      <c r="AC50" s="22"/>
      <c r="AD50" s="22"/>
      <c r="AE50" s="22"/>
    </row>
    <row r="51" spans="1:31" ht="12.75" customHeight="1">
      <c r="A51" s="50" t="s">
        <v>112</v>
      </c>
      <c r="B51" s="37" t="s">
        <v>95</v>
      </c>
      <c r="C51" s="37" t="s">
        <v>75</v>
      </c>
      <c r="D51" s="38"/>
      <c r="E51" s="39">
        <v>25364</v>
      </c>
      <c r="F51" s="40"/>
      <c r="G51" s="40"/>
      <c r="H51" s="75">
        <f ca="1">+($L$1-E51)/12/30</f>
        <v>48.825000000000003</v>
      </c>
      <c r="I51" s="54"/>
      <c r="J51" s="54"/>
      <c r="K51" s="54"/>
      <c r="L51" s="43">
        <v>39573</v>
      </c>
      <c r="M51" s="43"/>
      <c r="N51" s="43"/>
      <c r="O51" s="49">
        <v>39903</v>
      </c>
      <c r="P51" s="52" t="s">
        <v>59</v>
      </c>
      <c r="Q51" s="53" t="s">
        <v>140</v>
      </c>
      <c r="R51" s="37" t="s">
        <v>39</v>
      </c>
      <c r="S51" s="37"/>
      <c r="T51" s="37"/>
      <c r="U51" s="37" t="s">
        <v>79</v>
      </c>
      <c r="V51" s="37"/>
      <c r="W51" s="81" t="s">
        <v>96</v>
      </c>
      <c r="X51" s="185"/>
      <c r="Y51" s="218"/>
      <c r="AA51"/>
      <c r="AB51" s="22"/>
      <c r="AC51" s="22"/>
      <c r="AD51" s="22"/>
      <c r="AE51" s="22"/>
    </row>
    <row r="52" spans="1:31" ht="12.75" customHeight="1">
      <c r="A52" s="50" t="s">
        <v>53</v>
      </c>
      <c r="B52" s="37" t="s">
        <v>91</v>
      </c>
      <c r="C52" s="37" t="s">
        <v>5</v>
      </c>
      <c r="D52" s="53"/>
      <c r="E52" s="39">
        <v>25646</v>
      </c>
      <c r="F52" s="40"/>
      <c r="G52" s="40"/>
      <c r="H52" s="75">
        <f ca="1">+($L$1-E52)/12/30</f>
        <v>48.041666666666664</v>
      </c>
      <c r="I52" s="55">
        <f t="shared" ref="I52:I65" ca="1" si="9">DATEDIF($E52,$L$1,"y")</f>
        <v>47</v>
      </c>
      <c r="J52" s="55">
        <f t="shared" ref="J52:J65" ca="1" si="10">DATEDIF($E52,$L$1,"ym")</f>
        <v>4</v>
      </c>
      <c r="K52" s="55">
        <f t="shared" ref="K52:K65" ca="1" si="11">DATEDIF($E52,$L$1,"md")</f>
        <v>6</v>
      </c>
      <c r="L52" s="43">
        <v>38334</v>
      </c>
      <c r="M52" s="43"/>
      <c r="N52" s="43"/>
      <c r="O52" s="49">
        <v>40086</v>
      </c>
      <c r="P52" s="52" t="s">
        <v>58</v>
      </c>
      <c r="Q52" s="37"/>
      <c r="R52" s="53" t="s">
        <v>152</v>
      </c>
      <c r="S52" s="53" t="s">
        <v>153</v>
      </c>
      <c r="T52" s="37"/>
      <c r="U52" s="37"/>
      <c r="V52" s="37"/>
      <c r="W52" s="81"/>
      <c r="X52" s="185"/>
      <c r="Y52" s="218"/>
      <c r="Z52" s="12"/>
      <c r="AA52"/>
      <c r="AB52"/>
    </row>
    <row r="53" spans="1:31" ht="13">
      <c r="A53" s="50" t="s">
        <v>85</v>
      </c>
      <c r="B53" s="37" t="s">
        <v>88</v>
      </c>
      <c r="C53" s="37" t="s">
        <v>102</v>
      </c>
      <c r="D53" s="53"/>
      <c r="E53" s="39">
        <v>18174</v>
      </c>
      <c r="F53" s="56" t="s">
        <v>156</v>
      </c>
      <c r="G53" s="56"/>
      <c r="H53" s="75">
        <f ca="1">+($L$1-E53)/12/30</f>
        <v>68.797222222222217</v>
      </c>
      <c r="I53" s="55">
        <f t="shared" ca="1" si="9"/>
        <v>67</v>
      </c>
      <c r="J53" s="55">
        <f t="shared" ca="1" si="10"/>
        <v>9</v>
      </c>
      <c r="K53" s="55">
        <f t="shared" ca="1" si="11"/>
        <v>22</v>
      </c>
      <c r="L53" s="43">
        <v>37226</v>
      </c>
      <c r="M53" s="43"/>
      <c r="N53" s="57">
        <f t="shared" ref="N53:N69" ca="1" si="12">+($L$1-L53)/30/12</f>
        <v>15.875</v>
      </c>
      <c r="O53" s="44">
        <v>40268</v>
      </c>
      <c r="P53" s="52" t="s">
        <v>58</v>
      </c>
      <c r="Q53" s="37"/>
      <c r="R53" s="37" t="s">
        <v>35</v>
      </c>
      <c r="S53" s="37"/>
      <c r="T53" s="37"/>
      <c r="U53" s="37"/>
      <c r="V53" s="37"/>
      <c r="W53" s="81"/>
      <c r="X53" s="185"/>
      <c r="Y53" s="218"/>
      <c r="Z53" s="12"/>
      <c r="AA53"/>
      <c r="AB53"/>
    </row>
    <row r="54" spans="1:31" s="45" customFormat="1" ht="12.75" customHeight="1">
      <c r="A54" s="85" t="s">
        <v>114</v>
      </c>
      <c r="B54" s="37" t="s">
        <v>85</v>
      </c>
      <c r="C54" s="37" t="s">
        <v>115</v>
      </c>
      <c r="D54" s="74" t="str">
        <f ca="1">CONCATENATE(DAY(E54),"/",MONTH(E54),"/",YEAR($L$1))</f>
        <v>18/1/2017</v>
      </c>
      <c r="E54" s="39">
        <v>24855</v>
      </c>
      <c r="F54" s="56" t="s">
        <v>156</v>
      </c>
      <c r="G54" s="75">
        <f ca="1">H54-INT(H54)</f>
        <v>0.55068493150685072</v>
      </c>
      <c r="H54" s="75">
        <f t="shared" ref="H54:H69" ca="1" si="13">+($L$1-E54)/12/(365/12)</f>
        <v>49.550684931506851</v>
      </c>
      <c r="I54" s="55">
        <f t="shared" ca="1" si="9"/>
        <v>49</v>
      </c>
      <c r="J54" s="55">
        <f t="shared" ca="1" si="10"/>
        <v>6</v>
      </c>
      <c r="K54" s="55">
        <f t="shared" ca="1" si="11"/>
        <v>7</v>
      </c>
      <c r="L54" s="43">
        <v>38831</v>
      </c>
      <c r="M54" s="43"/>
      <c r="N54" s="57">
        <f t="shared" ca="1" si="12"/>
        <v>11.416666666666666</v>
      </c>
      <c r="O54" s="44">
        <v>40753</v>
      </c>
      <c r="P54" s="52" t="s">
        <v>57</v>
      </c>
      <c r="Q54" s="37" t="s">
        <v>33</v>
      </c>
      <c r="R54" s="37" t="s">
        <v>34</v>
      </c>
      <c r="S54" s="37"/>
      <c r="T54" s="37"/>
      <c r="U54" s="37"/>
      <c r="V54" s="37"/>
      <c r="W54" s="81"/>
      <c r="X54" s="185"/>
      <c r="Y54" s="218"/>
      <c r="Z54" s="12"/>
      <c r="AA54"/>
      <c r="AB54"/>
      <c r="AC54"/>
      <c r="AD54"/>
    </row>
    <row r="55" spans="1:31" s="45" customFormat="1" ht="12.75" customHeight="1">
      <c r="A55" s="85" t="s">
        <v>47</v>
      </c>
      <c r="B55" s="37" t="s">
        <v>89</v>
      </c>
      <c r="C55" s="37" t="s">
        <v>108</v>
      </c>
      <c r="D55" s="76" t="str">
        <f ca="1">CONCATENATE(DAY(E55),"/",MONTH(E55),"/",YEAR($L$1))</f>
        <v>6/12/2017</v>
      </c>
      <c r="E55" s="39">
        <v>29926</v>
      </c>
      <c r="F55" s="56" t="s">
        <v>156</v>
      </c>
      <c r="G55" s="75">
        <f ca="1">H55-INT(H55)</f>
        <v>0.65753424657533799</v>
      </c>
      <c r="H55" s="75">
        <f t="shared" ca="1" si="13"/>
        <v>35.657534246575338</v>
      </c>
      <c r="I55" s="55">
        <f t="shared" ca="1" si="9"/>
        <v>35</v>
      </c>
      <c r="J55" s="55">
        <f t="shared" ca="1" si="10"/>
        <v>7</v>
      </c>
      <c r="K55" s="55">
        <f t="shared" ca="1" si="11"/>
        <v>19</v>
      </c>
      <c r="L55" s="43">
        <v>38355</v>
      </c>
      <c r="M55" s="43"/>
      <c r="N55" s="57">
        <f t="shared" ca="1" si="12"/>
        <v>12.738888888888889</v>
      </c>
      <c r="O55" s="44">
        <v>40777</v>
      </c>
      <c r="P55" s="52" t="s">
        <v>59</v>
      </c>
      <c r="Q55" s="64" t="s">
        <v>132</v>
      </c>
      <c r="R55" s="65" t="s">
        <v>133</v>
      </c>
      <c r="S55" s="37"/>
      <c r="T55" s="37"/>
      <c r="U55" s="37"/>
      <c r="V55" s="37"/>
      <c r="W55" s="81"/>
      <c r="X55" s="185"/>
      <c r="Y55" s="218"/>
      <c r="Z55" s="12"/>
      <c r="AA55"/>
      <c r="AB55"/>
      <c r="AC55"/>
      <c r="AD55"/>
    </row>
    <row r="56" spans="1:31" ht="15" customHeight="1">
      <c r="A56" s="50" t="s">
        <v>127</v>
      </c>
      <c r="B56" s="53" t="s">
        <v>127</v>
      </c>
      <c r="C56" s="53" t="s">
        <v>69</v>
      </c>
      <c r="D56" s="72"/>
      <c r="E56" s="63">
        <v>30080</v>
      </c>
      <c r="F56" s="56" t="s">
        <v>155</v>
      </c>
      <c r="G56" s="56"/>
      <c r="H56" s="75">
        <f t="shared" ca="1" si="13"/>
        <v>35.235616438356161</v>
      </c>
      <c r="I56" s="55">
        <f t="shared" ca="1" si="9"/>
        <v>35</v>
      </c>
      <c r="J56" s="55">
        <f t="shared" ca="1" si="10"/>
        <v>2</v>
      </c>
      <c r="K56" s="55">
        <f t="shared" ca="1" si="11"/>
        <v>16</v>
      </c>
      <c r="L56" s="43">
        <v>39734</v>
      </c>
      <c r="M56" s="43"/>
      <c r="N56" s="57">
        <f t="shared" ca="1" si="12"/>
        <v>8.9083333333333332</v>
      </c>
      <c r="O56" s="44">
        <v>40424</v>
      </c>
      <c r="P56" s="53" t="s">
        <v>63</v>
      </c>
      <c r="Q56" s="53" t="s">
        <v>173</v>
      </c>
      <c r="R56" s="53" t="s">
        <v>174</v>
      </c>
      <c r="S56" s="37"/>
      <c r="T56" s="37"/>
      <c r="U56" s="37"/>
      <c r="V56" s="37"/>
      <c r="W56" s="81"/>
      <c r="X56" s="185"/>
      <c r="Y56" s="218"/>
      <c r="AA56"/>
      <c r="AB56"/>
    </row>
    <row r="57" spans="1:31" s="45" customFormat="1" ht="12.75" customHeight="1">
      <c r="A57" s="85" t="s">
        <v>172</v>
      </c>
      <c r="B57" s="53" t="s">
        <v>175</v>
      </c>
      <c r="C57" s="53" t="s">
        <v>184</v>
      </c>
      <c r="D57" s="74" t="str">
        <f t="shared" ref="D57:D70" ca="1" si="14">CONCATENATE(DAY(E57),"/",MONTH(E57),"/",YEAR($L$1))</f>
        <v>27/11/2017</v>
      </c>
      <c r="E57" s="47">
        <v>28456</v>
      </c>
      <c r="F57" s="56" t="s">
        <v>156</v>
      </c>
      <c r="G57" s="75">
        <f t="shared" ref="G57:G69" ca="1" si="15">H57-INT(H57)</f>
        <v>0.68493150684930981</v>
      </c>
      <c r="H57" s="75">
        <f t="shared" ca="1" si="13"/>
        <v>39.68493150684931</v>
      </c>
      <c r="I57" s="55">
        <f t="shared" ca="1" si="9"/>
        <v>39</v>
      </c>
      <c r="J57" s="55">
        <f t="shared" ca="1" si="10"/>
        <v>7</v>
      </c>
      <c r="K57" s="55">
        <f t="shared" ca="1" si="11"/>
        <v>29</v>
      </c>
      <c r="L57" s="43">
        <v>40742</v>
      </c>
      <c r="M57" s="43"/>
      <c r="N57" s="57">
        <f t="shared" ca="1" si="12"/>
        <v>6.1083333333333334</v>
      </c>
      <c r="O57" s="44">
        <v>40998</v>
      </c>
      <c r="P57" s="52" t="s">
        <v>64</v>
      </c>
      <c r="Q57" s="64" t="s">
        <v>142</v>
      </c>
      <c r="R57" s="65" t="s">
        <v>143</v>
      </c>
      <c r="S57" s="37"/>
      <c r="T57" s="37"/>
      <c r="U57" s="37"/>
      <c r="V57" s="37"/>
      <c r="W57" s="81">
        <v>260</v>
      </c>
      <c r="X57" s="185" t="s">
        <v>190</v>
      </c>
      <c r="Y57" s="218"/>
      <c r="Z57" t="s">
        <v>172</v>
      </c>
      <c r="AA57"/>
      <c r="AB57"/>
      <c r="AC57"/>
      <c r="AD57"/>
    </row>
    <row r="58" spans="1:31" s="45" customFormat="1" ht="16.5" customHeight="1">
      <c r="A58" s="85" t="s">
        <v>337</v>
      </c>
      <c r="B58" s="53" t="s">
        <v>339</v>
      </c>
      <c r="C58" s="53" t="s">
        <v>338</v>
      </c>
      <c r="D58" s="74" t="str">
        <f t="shared" ca="1" si="14"/>
        <v>17/8/2017</v>
      </c>
      <c r="E58" s="47">
        <v>28354</v>
      </c>
      <c r="F58" s="89" t="s">
        <v>156</v>
      </c>
      <c r="G58" s="112">
        <f t="shared" ca="1" si="15"/>
        <v>0.9643835616438281</v>
      </c>
      <c r="H58" s="112">
        <f t="shared" ca="1" si="13"/>
        <v>39.964383561643828</v>
      </c>
      <c r="I58" s="55">
        <f t="shared" ca="1" si="9"/>
        <v>39</v>
      </c>
      <c r="J58" s="55">
        <f t="shared" ca="1" si="10"/>
        <v>11</v>
      </c>
      <c r="K58" s="55">
        <f t="shared" ca="1" si="11"/>
        <v>8</v>
      </c>
      <c r="L58" s="43">
        <v>42142</v>
      </c>
      <c r="M58" s="43"/>
      <c r="N58" s="57">
        <f t="shared" ca="1" si="12"/>
        <v>2.2194444444444446</v>
      </c>
      <c r="O58" s="44">
        <v>42345</v>
      </c>
      <c r="P58" s="53" t="s">
        <v>340</v>
      </c>
      <c r="Q58" s="125" t="s">
        <v>342</v>
      </c>
      <c r="R58" s="125"/>
      <c r="S58" s="37"/>
      <c r="T58" s="125"/>
      <c r="U58" s="107" t="s">
        <v>190</v>
      </c>
      <c r="V58" s="81" t="s">
        <v>319</v>
      </c>
      <c r="W58" s="81"/>
      <c r="X58" s="191" t="s">
        <v>343</v>
      </c>
      <c r="Y58" s="191"/>
      <c r="Z58" s="53"/>
      <c r="AA58" s="192"/>
      <c r="AB58" s="193">
        <v>40434</v>
      </c>
      <c r="AC58" s="116"/>
      <c r="AD58" s="194" t="s">
        <v>337</v>
      </c>
      <c r="AE58" s="194" t="s">
        <v>95</v>
      </c>
    </row>
    <row r="59" spans="1:31" ht="12.75" customHeight="1">
      <c r="A59" s="86" t="s">
        <v>141</v>
      </c>
      <c r="B59" s="87" t="s">
        <v>176</v>
      </c>
      <c r="C59" s="53" t="s">
        <v>183</v>
      </c>
      <c r="D59" s="88" t="str">
        <f t="shared" ca="1" si="14"/>
        <v>5/3/2017</v>
      </c>
      <c r="E59" s="47">
        <v>23806</v>
      </c>
      <c r="F59" s="89" t="s">
        <v>155</v>
      </c>
      <c r="G59" s="89">
        <f t="shared" ca="1" si="15"/>
        <v>0.42465753424657038</v>
      </c>
      <c r="H59" s="112">
        <f t="shared" ca="1" si="13"/>
        <v>52.42465753424657</v>
      </c>
      <c r="I59" s="55">
        <f t="shared" ca="1" si="9"/>
        <v>52</v>
      </c>
      <c r="J59" s="55">
        <f t="shared" ca="1" si="10"/>
        <v>4</v>
      </c>
      <c r="K59" s="55">
        <f t="shared" ca="1" si="11"/>
        <v>20</v>
      </c>
      <c r="L59" s="43">
        <v>40161</v>
      </c>
      <c r="M59" s="43"/>
      <c r="N59" s="57">
        <f t="shared" ca="1" si="12"/>
        <v>7.7222222222222223</v>
      </c>
      <c r="O59" s="44">
        <v>41038</v>
      </c>
      <c r="P59" s="53" t="s">
        <v>58</v>
      </c>
      <c r="Q59" s="53" t="s">
        <v>149</v>
      </c>
      <c r="R59" s="37" t="s">
        <v>42</v>
      </c>
      <c r="S59" s="37"/>
      <c r="T59" s="37"/>
      <c r="U59" s="37"/>
      <c r="V59" s="37"/>
      <c r="W59" s="81">
        <v>225</v>
      </c>
      <c r="X59" s="185"/>
      <c r="Y59" s="218"/>
      <c r="Z59" t="s">
        <v>141</v>
      </c>
      <c r="AA59"/>
      <c r="AB59"/>
    </row>
    <row r="60" spans="1:31" s="45" customFormat="1" ht="12.75" customHeight="1">
      <c r="A60" s="85" t="s">
        <v>113</v>
      </c>
      <c r="B60" s="53" t="s">
        <v>176</v>
      </c>
      <c r="C60" s="53" t="s">
        <v>178</v>
      </c>
      <c r="D60" s="74" t="str">
        <f t="shared" ca="1" si="14"/>
        <v>10/10/2017</v>
      </c>
      <c r="E60" s="39">
        <v>29869</v>
      </c>
      <c r="F60" s="56" t="s">
        <v>155</v>
      </c>
      <c r="G60" s="75">
        <f t="shared" ca="1" si="15"/>
        <v>0.81369863013698307</v>
      </c>
      <c r="H60" s="75">
        <f t="shared" ca="1" si="13"/>
        <v>35.813698630136983</v>
      </c>
      <c r="I60" s="55">
        <f t="shared" ca="1" si="9"/>
        <v>35</v>
      </c>
      <c r="J60" s="55">
        <f t="shared" ca="1" si="10"/>
        <v>9</v>
      </c>
      <c r="K60" s="55">
        <f t="shared" ca="1" si="11"/>
        <v>15</v>
      </c>
      <c r="L60" s="43">
        <v>38810</v>
      </c>
      <c r="M60" s="43"/>
      <c r="N60" s="57">
        <f t="shared" ca="1" si="12"/>
        <v>11.475</v>
      </c>
      <c r="O60" s="44">
        <v>41039</v>
      </c>
      <c r="P60" s="52" t="s">
        <v>58</v>
      </c>
      <c r="Q60" s="53" t="s">
        <v>55</v>
      </c>
      <c r="R60" s="38" t="s">
        <v>56</v>
      </c>
      <c r="S60" s="53" t="s">
        <v>209</v>
      </c>
      <c r="T60" s="90"/>
      <c r="U60" s="37"/>
      <c r="V60" s="37"/>
      <c r="W60" s="81">
        <v>325</v>
      </c>
      <c r="X60" s="185" t="s">
        <v>190</v>
      </c>
      <c r="Y60" s="236"/>
      <c r="Z60" s="85" t="s">
        <v>113</v>
      </c>
      <c r="AA60"/>
      <c r="AB60"/>
      <c r="AC60"/>
      <c r="AD60"/>
    </row>
    <row r="61" spans="1:31" s="45" customFormat="1" ht="12.75" customHeight="1">
      <c r="A61" s="85" t="s">
        <v>104</v>
      </c>
      <c r="B61" s="53" t="s">
        <v>176</v>
      </c>
      <c r="C61" s="53" t="s">
        <v>180</v>
      </c>
      <c r="D61" s="74" t="str">
        <f t="shared" ca="1" si="14"/>
        <v>3/7/2017</v>
      </c>
      <c r="E61" s="104">
        <v>28309</v>
      </c>
      <c r="F61" s="56" t="s">
        <v>155</v>
      </c>
      <c r="G61" s="75">
        <f t="shared" ca="1" si="15"/>
        <v>8.7671232876708416E-2</v>
      </c>
      <c r="H61" s="75">
        <f t="shared" ca="1" si="13"/>
        <v>40.087671232876708</v>
      </c>
      <c r="I61" s="55">
        <f t="shared" ca="1" si="9"/>
        <v>40</v>
      </c>
      <c r="J61" s="55">
        <f t="shared" ca="1" si="10"/>
        <v>0</v>
      </c>
      <c r="K61" s="55">
        <f t="shared" ca="1" si="11"/>
        <v>22</v>
      </c>
      <c r="L61" s="43">
        <v>39370</v>
      </c>
      <c r="M61" s="43"/>
      <c r="N61" s="105">
        <f t="shared" ca="1" si="12"/>
        <v>9.9194444444444443</v>
      </c>
      <c r="O61" s="106">
        <v>41333</v>
      </c>
      <c r="P61" s="52" t="s">
        <v>58</v>
      </c>
      <c r="Q61" s="37" t="s">
        <v>14</v>
      </c>
      <c r="R61" s="37" t="s">
        <v>38</v>
      </c>
      <c r="S61" s="37"/>
      <c r="T61" s="37"/>
      <c r="U61" s="37"/>
      <c r="V61" s="37"/>
      <c r="W61" s="81">
        <v>200</v>
      </c>
      <c r="X61" s="187"/>
      <c r="Y61" s="237"/>
      <c r="Z61" s="85" t="s">
        <v>104</v>
      </c>
    </row>
    <row r="62" spans="1:31" s="45" customFormat="1" ht="15.75" customHeight="1">
      <c r="A62" s="85" t="s">
        <v>50</v>
      </c>
      <c r="B62" s="53" t="s">
        <v>176</v>
      </c>
      <c r="C62" s="53" t="s">
        <v>185</v>
      </c>
      <c r="D62" s="74" t="str">
        <f t="shared" ca="1" si="14"/>
        <v>29/5/2017</v>
      </c>
      <c r="E62" s="39">
        <v>19143</v>
      </c>
      <c r="F62" s="56" t="s">
        <v>156</v>
      </c>
      <c r="G62" s="75">
        <f t="shared" ca="1" si="15"/>
        <v>0.20000000000000284</v>
      </c>
      <c r="H62" s="75">
        <f t="shared" ca="1" si="13"/>
        <v>65.2</v>
      </c>
      <c r="I62" s="55">
        <f t="shared" ca="1" si="9"/>
        <v>65</v>
      </c>
      <c r="J62" s="55">
        <f t="shared" ca="1" si="10"/>
        <v>1</v>
      </c>
      <c r="K62" s="55">
        <f t="shared" ca="1" si="11"/>
        <v>27</v>
      </c>
      <c r="L62" s="43">
        <v>32021</v>
      </c>
      <c r="M62" s="43"/>
      <c r="N62" s="57">
        <f t="shared" ca="1" si="12"/>
        <v>30.333333333333332</v>
      </c>
      <c r="O62" s="44">
        <v>41364</v>
      </c>
      <c r="P62" s="52" t="s">
        <v>65</v>
      </c>
      <c r="Q62" s="121" t="s">
        <v>166</v>
      </c>
      <c r="R62" s="121" t="s">
        <v>165</v>
      </c>
      <c r="S62" s="134" t="s">
        <v>300</v>
      </c>
      <c r="T62" s="134" t="s">
        <v>301</v>
      </c>
      <c r="U62" s="37"/>
      <c r="V62" s="37"/>
      <c r="W62" s="81">
        <v>550</v>
      </c>
      <c r="X62" s="185"/>
      <c r="Y62" s="236"/>
      <c r="Z62" s="85" t="s">
        <v>50</v>
      </c>
    </row>
    <row r="63" spans="1:31" s="1" customFormat="1" ht="12.75" customHeight="1">
      <c r="A63" s="85" t="s">
        <v>196</v>
      </c>
      <c r="B63" s="53" t="s">
        <v>175</v>
      </c>
      <c r="C63" s="53" t="s">
        <v>197</v>
      </c>
      <c r="D63" s="74" t="str">
        <f t="shared" ca="1" si="14"/>
        <v>1/12/2017</v>
      </c>
      <c r="E63" s="39">
        <v>29190</v>
      </c>
      <c r="F63" s="89" t="s">
        <v>155</v>
      </c>
      <c r="G63" s="112">
        <f t="shared" ca="1" si="15"/>
        <v>0.67397260273972392</v>
      </c>
      <c r="H63" s="112">
        <f t="shared" ca="1" si="13"/>
        <v>37.673972602739724</v>
      </c>
      <c r="I63" s="55">
        <f t="shared" ca="1" si="9"/>
        <v>37</v>
      </c>
      <c r="J63" s="55">
        <f t="shared" ca="1" si="10"/>
        <v>7</v>
      </c>
      <c r="K63" s="55">
        <f t="shared" ca="1" si="11"/>
        <v>24</v>
      </c>
      <c r="L63" s="43">
        <v>41053</v>
      </c>
      <c r="M63" s="43"/>
      <c r="N63" s="57">
        <f t="shared" ca="1" si="12"/>
        <v>5.2444444444444445</v>
      </c>
      <c r="O63" s="44">
        <v>41600</v>
      </c>
      <c r="P63" s="53" t="s">
        <v>198</v>
      </c>
      <c r="Q63" s="37" t="s">
        <v>166</v>
      </c>
      <c r="R63" s="37" t="s">
        <v>165</v>
      </c>
      <c r="S63" s="37"/>
      <c r="T63" s="37"/>
      <c r="U63" s="5"/>
      <c r="V63" s="9"/>
      <c r="W63" s="9">
        <v>225</v>
      </c>
      <c r="X63" s="175"/>
      <c r="Y63" s="175"/>
      <c r="Z63" s="21" t="s">
        <v>196</v>
      </c>
      <c r="AA63" s="29"/>
    </row>
    <row r="64" spans="1:31" s="45" customFormat="1" ht="12.75" customHeight="1">
      <c r="A64" s="85" t="s">
        <v>164</v>
      </c>
      <c r="B64" s="53" t="s">
        <v>175</v>
      </c>
      <c r="C64" s="53" t="s">
        <v>177</v>
      </c>
      <c r="D64" s="74" t="str">
        <f t="shared" ca="1" si="14"/>
        <v>17/4/2017</v>
      </c>
      <c r="E64" s="39">
        <v>30423</v>
      </c>
      <c r="F64" s="56" t="s">
        <v>156</v>
      </c>
      <c r="G64" s="75">
        <f t="shared" ca="1" si="15"/>
        <v>0.29589041095890423</v>
      </c>
      <c r="H64" s="75">
        <f t="shared" ca="1" si="13"/>
        <v>34.295890410958904</v>
      </c>
      <c r="I64" s="55">
        <f t="shared" ca="1" si="9"/>
        <v>34</v>
      </c>
      <c r="J64" s="55">
        <f t="shared" ca="1" si="10"/>
        <v>3</v>
      </c>
      <c r="K64" s="55">
        <f t="shared" ca="1" si="11"/>
        <v>8</v>
      </c>
      <c r="L64" s="43">
        <v>40366</v>
      </c>
      <c r="M64" s="43"/>
      <c r="N64" s="57">
        <f t="shared" ca="1" si="12"/>
        <v>7.1527777777777777</v>
      </c>
      <c r="O64" s="44">
        <v>41852</v>
      </c>
      <c r="P64" s="52" t="s">
        <v>195</v>
      </c>
      <c r="Q64" s="5" t="s">
        <v>251</v>
      </c>
      <c r="R64" s="21"/>
      <c r="S64" s="5"/>
      <c r="T64" s="5"/>
      <c r="U64" s="37"/>
      <c r="V64" s="37">
        <v>225</v>
      </c>
      <c r="W64" s="81" t="s">
        <v>190</v>
      </c>
      <c r="X64" s="185" t="s">
        <v>278</v>
      </c>
      <c r="Y64" s="236"/>
      <c r="Z64" s="85"/>
    </row>
    <row r="65" spans="1:31" s="45" customFormat="1" ht="12.75" customHeight="1">
      <c r="A65" s="85" t="s">
        <v>379</v>
      </c>
      <c r="B65" s="53" t="s">
        <v>175</v>
      </c>
      <c r="C65" s="53" t="s">
        <v>380</v>
      </c>
      <c r="D65" s="74" t="str">
        <f t="shared" ca="1" si="14"/>
        <v>18/11/2017</v>
      </c>
      <c r="E65" s="39">
        <v>34656</v>
      </c>
      <c r="F65" s="56" t="s">
        <v>155</v>
      </c>
      <c r="G65" s="75">
        <f t="shared" ca="1" si="15"/>
        <v>0.69863013698629928</v>
      </c>
      <c r="H65" s="75">
        <f t="shared" ca="1" si="13"/>
        <v>22.698630136986299</v>
      </c>
      <c r="I65" s="55">
        <f t="shared" ca="1" si="9"/>
        <v>22</v>
      </c>
      <c r="J65" s="55">
        <f t="shared" ca="1" si="10"/>
        <v>8</v>
      </c>
      <c r="K65" s="55">
        <f t="shared" ca="1" si="11"/>
        <v>7</v>
      </c>
      <c r="L65" s="43">
        <v>42607</v>
      </c>
      <c r="M65" s="43"/>
      <c r="N65" s="57">
        <f t="shared" ca="1" si="12"/>
        <v>0.9277777777777777</v>
      </c>
      <c r="O65" s="44">
        <v>42622</v>
      </c>
      <c r="P65" s="52" t="s">
        <v>381</v>
      </c>
      <c r="Q65" s="5"/>
      <c r="R65" s="21"/>
      <c r="S65" s="5"/>
      <c r="T65" s="5"/>
      <c r="U65" s="37"/>
      <c r="V65" s="37"/>
      <c r="W65" s="81"/>
      <c r="X65" s="185" t="s">
        <v>382</v>
      </c>
      <c r="Y65" s="236"/>
      <c r="Z65" s="85" t="s">
        <v>237</v>
      </c>
      <c r="AB65" s="45">
        <v>48019</v>
      </c>
      <c r="AD65" s="45" t="s">
        <v>379</v>
      </c>
      <c r="AE65" s="45" t="s">
        <v>95</v>
      </c>
    </row>
    <row r="66" spans="1:31" s="45" customFormat="1" ht="15" customHeight="1">
      <c r="A66" s="85" t="s">
        <v>191</v>
      </c>
      <c r="B66" s="53" t="s">
        <v>176</v>
      </c>
      <c r="C66" s="53" t="s">
        <v>192</v>
      </c>
      <c r="D66" s="74" t="str">
        <f ca="1">CONCATENATE(DAY(E66),"/",MONTH(E66),"/",YEAR($L$1))</f>
        <v>24/4/2017</v>
      </c>
      <c r="E66" s="47">
        <v>30065</v>
      </c>
      <c r="F66" s="89" t="s">
        <v>156</v>
      </c>
      <c r="G66" s="112">
        <f ca="1">H66-INT(H66)</f>
        <v>0.27671232876712537</v>
      </c>
      <c r="H66" s="112">
        <f ca="1">+($L$1-E66)/12/(365/12)</f>
        <v>35.276712328767125</v>
      </c>
      <c r="I66" s="55">
        <f ca="1">DATEDIF($E66,$L$1,"y")</f>
        <v>35</v>
      </c>
      <c r="J66" s="55">
        <f ca="1">DATEDIF($E66,$L$1,"ym")</f>
        <v>3</v>
      </c>
      <c r="K66" s="55">
        <f ca="1">DATEDIF($E66,$L$1,"md")</f>
        <v>1</v>
      </c>
      <c r="L66" s="43">
        <v>41009</v>
      </c>
      <c r="M66" s="43"/>
      <c r="N66" s="57">
        <f ca="1">+($L$1-L66)/30/12</f>
        <v>5.3666666666666671</v>
      </c>
      <c r="O66" s="44">
        <v>42748</v>
      </c>
      <c r="P66" s="38" t="s">
        <v>57</v>
      </c>
      <c r="Q66" s="125" t="s">
        <v>193</v>
      </c>
      <c r="R66" s="125" t="s">
        <v>194</v>
      </c>
      <c r="S66" s="37"/>
      <c r="T66" s="125"/>
      <c r="U66" s="107" t="s">
        <v>190</v>
      </c>
      <c r="V66" s="107">
        <v>350</v>
      </c>
      <c r="W66" s="107" t="s">
        <v>190</v>
      </c>
      <c r="X66" s="225" t="s">
        <v>401</v>
      </c>
      <c r="Y66" s="225"/>
      <c r="Z66" s="53"/>
      <c r="AA66" s="192" t="s">
        <v>254</v>
      </c>
      <c r="AB66" s="202">
        <v>42609</v>
      </c>
      <c r="AC66" s="226"/>
      <c r="AD66" s="194" t="s">
        <v>191</v>
      </c>
      <c r="AE66" s="194" t="s">
        <v>95</v>
      </c>
    </row>
    <row r="67" spans="1:31" s="1" customFormat="1" ht="14.5">
      <c r="A67" s="85" t="s">
        <v>248</v>
      </c>
      <c r="B67" s="53" t="s">
        <v>175</v>
      </c>
      <c r="C67" s="53" t="s">
        <v>249</v>
      </c>
      <c r="D67" s="74" t="str">
        <f t="shared" ca="1" si="14"/>
        <v>3/12/2017</v>
      </c>
      <c r="E67" s="39">
        <v>32845</v>
      </c>
      <c r="F67" s="89" t="s">
        <v>155</v>
      </c>
      <c r="G67" s="112">
        <f t="shared" ca="1" si="15"/>
        <v>0.66027397260274157</v>
      </c>
      <c r="H67" s="112">
        <f t="shared" ca="1" si="13"/>
        <v>27.660273972602742</v>
      </c>
      <c r="I67" s="55"/>
      <c r="J67" s="55"/>
      <c r="K67" s="55"/>
      <c r="L67" s="43">
        <v>41584</v>
      </c>
      <c r="M67" s="43"/>
      <c r="N67" s="57">
        <f t="shared" ca="1" si="12"/>
        <v>3.7694444444444444</v>
      </c>
      <c r="O67" s="44">
        <v>41871</v>
      </c>
      <c r="P67" s="53" t="s">
        <v>250</v>
      </c>
      <c r="Q67" s="21" t="s">
        <v>248</v>
      </c>
      <c r="R67" s="121" t="s">
        <v>251</v>
      </c>
      <c r="S67" s="28" t="s">
        <v>321</v>
      </c>
      <c r="T67" s="22"/>
      <c r="U67" s="5"/>
      <c r="V67" s="9">
        <v>225</v>
      </c>
      <c r="W67" s="9"/>
      <c r="X67" s="175" t="s">
        <v>263</v>
      </c>
      <c r="Y67" s="175"/>
      <c r="Z67" s="21"/>
      <c r="AA67" s="29"/>
    </row>
    <row r="68" spans="1:31" s="158" customFormat="1" ht="16.5" customHeight="1">
      <c r="A68" s="85" t="s">
        <v>267</v>
      </c>
      <c r="B68" s="53" t="s">
        <v>176</v>
      </c>
      <c r="C68" s="53" t="s">
        <v>329</v>
      </c>
      <c r="D68" s="74" t="str">
        <f t="shared" ca="1" si="14"/>
        <v>15/10/2017</v>
      </c>
      <c r="E68" s="39">
        <v>22934</v>
      </c>
      <c r="F68" s="89" t="s">
        <v>156</v>
      </c>
      <c r="G68" s="112">
        <f t="shared" ca="1" si="15"/>
        <v>0.81369863013698307</v>
      </c>
      <c r="H68" s="112">
        <f t="shared" ca="1" si="13"/>
        <v>54.813698630136983</v>
      </c>
      <c r="I68" s="55"/>
      <c r="J68" s="55"/>
      <c r="K68" s="55"/>
      <c r="L68" s="43">
        <v>41792</v>
      </c>
      <c r="M68" s="43"/>
      <c r="N68" s="57">
        <f t="shared" ca="1" si="12"/>
        <v>3.1916666666666664</v>
      </c>
      <c r="O68" s="44">
        <v>41974</v>
      </c>
      <c r="P68" s="53" t="s">
        <v>65</v>
      </c>
      <c r="Q68" s="227" t="s">
        <v>274</v>
      </c>
      <c r="R68" s="227" t="s">
        <v>275</v>
      </c>
      <c r="S68" s="228" t="s">
        <v>274</v>
      </c>
      <c r="T68" s="53"/>
      <c r="U68" s="107" t="s">
        <v>190</v>
      </c>
      <c r="V68" s="107" t="s">
        <v>320</v>
      </c>
      <c r="W68" s="107" t="s">
        <v>190</v>
      </c>
      <c r="X68" s="186" t="s">
        <v>271</v>
      </c>
      <c r="Y68" s="186"/>
      <c r="Z68" s="53" t="s">
        <v>237</v>
      </c>
      <c r="AA68" s="159" t="s">
        <v>272</v>
      </c>
    </row>
    <row r="69" spans="1:31" s="158" customFormat="1" ht="15.5">
      <c r="A69" s="85" t="s">
        <v>268</v>
      </c>
      <c r="B69" s="53" t="s">
        <v>176</v>
      </c>
      <c r="C69" s="53" t="s">
        <v>328</v>
      </c>
      <c r="D69" s="74" t="str">
        <f t="shared" ca="1" si="14"/>
        <v>9/5/2017</v>
      </c>
      <c r="E69" s="39">
        <v>29350</v>
      </c>
      <c r="F69" s="89" t="s">
        <v>156</v>
      </c>
      <c r="G69" s="112">
        <f t="shared" ca="1" si="15"/>
        <v>0.23561643835616053</v>
      </c>
      <c r="H69" s="112">
        <f t="shared" ca="1" si="13"/>
        <v>37.235616438356161</v>
      </c>
      <c r="I69" s="55"/>
      <c r="J69" s="55"/>
      <c r="K69" s="55"/>
      <c r="L69" s="43">
        <v>41807</v>
      </c>
      <c r="M69" s="43"/>
      <c r="N69" s="57">
        <f t="shared" ca="1" si="12"/>
        <v>3.15</v>
      </c>
      <c r="O69" s="44">
        <v>42132</v>
      </c>
      <c r="P69" s="53" t="s">
        <v>269</v>
      </c>
      <c r="Q69" s="227" t="s">
        <v>277</v>
      </c>
      <c r="R69" s="227"/>
      <c r="S69" s="228"/>
      <c r="T69" s="53"/>
      <c r="U69" s="107" t="s">
        <v>190</v>
      </c>
      <c r="V69" s="107" t="s">
        <v>319</v>
      </c>
      <c r="W69" s="107" t="s">
        <v>190</v>
      </c>
      <c r="X69" s="186" t="s">
        <v>270</v>
      </c>
      <c r="Y69" s="186"/>
      <c r="Z69" s="53" t="s">
        <v>237</v>
      </c>
      <c r="AA69" s="159"/>
    </row>
    <row r="70" spans="1:31" s="1" customFormat="1" ht="12.75" customHeight="1">
      <c r="A70" s="91"/>
      <c r="B70" s="91"/>
      <c r="C70" s="114" t="s">
        <v>326</v>
      </c>
      <c r="D70" s="143" t="str">
        <f t="shared" ca="1" si="14"/>
        <v>26/3/2017</v>
      </c>
      <c r="E70" s="142">
        <v>26749</v>
      </c>
      <c r="F70" s="91"/>
      <c r="G70" s="91"/>
      <c r="H70" s="91"/>
      <c r="I70" s="91"/>
      <c r="J70" s="91"/>
      <c r="K70" s="91"/>
      <c r="L70" s="91"/>
      <c r="M70" s="91"/>
      <c r="N70" s="91"/>
      <c r="O70" s="91"/>
      <c r="P70" s="32" t="s">
        <v>158</v>
      </c>
      <c r="Q70" s="32" t="s">
        <v>160</v>
      </c>
      <c r="R70" s="32" t="s">
        <v>161</v>
      </c>
      <c r="S70" s="23"/>
      <c r="T70" s="91"/>
      <c r="U70" s="91"/>
      <c r="V70" s="91"/>
      <c r="W70" s="183"/>
      <c r="X70" s="91"/>
      <c r="Y70" s="91"/>
      <c r="Z70" s="91"/>
      <c r="AA70"/>
      <c r="AB70"/>
    </row>
    <row r="71" spans="1:31" s="67" customFormat="1" ht="15" customHeight="1">
      <c r="A71" s="22"/>
      <c r="B71" s="22"/>
      <c r="C71" s="68" t="s">
        <v>163</v>
      </c>
      <c r="D71" s="22"/>
      <c r="E71" s="22"/>
      <c r="F71" s="69"/>
      <c r="G71" s="69"/>
      <c r="H71" s="98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10"/>
      <c r="W71" s="221"/>
      <c r="Z71"/>
      <c r="AA71" s="99"/>
      <c r="AB71" s="99"/>
      <c r="AC71"/>
    </row>
    <row r="72" spans="1:31" ht="12.75" customHeight="1">
      <c r="A72" s="122" t="s">
        <v>49</v>
      </c>
      <c r="B72" s="37"/>
      <c r="C72" s="46" t="s">
        <v>121</v>
      </c>
      <c r="D72" s="38"/>
      <c r="E72" s="47"/>
      <c r="F72" s="48"/>
      <c r="G72" s="48"/>
      <c r="H72" s="75"/>
      <c r="I72" s="41"/>
      <c r="J72" s="41"/>
      <c r="K72" s="41"/>
      <c r="L72" s="44"/>
      <c r="M72" s="44"/>
      <c r="N72" s="44" t="s">
        <v>136</v>
      </c>
      <c r="O72" s="37"/>
      <c r="P72" s="37"/>
      <c r="Q72" s="37"/>
      <c r="R72" s="37"/>
      <c r="S72" s="37"/>
      <c r="T72" s="37"/>
      <c r="U72" s="37"/>
      <c r="V72" s="81"/>
      <c r="W72" s="185"/>
    </row>
    <row r="73" spans="1:31" s="45" customFormat="1" ht="15" customHeight="1">
      <c r="A73" s="85" t="s">
        <v>225</v>
      </c>
      <c r="B73" s="53" t="s">
        <v>176</v>
      </c>
      <c r="C73" s="53" t="s">
        <v>226</v>
      </c>
      <c r="D73" s="74" t="str">
        <f ca="1">CONCATENATE(DAY(E73),"/",MONTH(E73),"/",YEAR($L$1))</f>
        <v>2/9/2017</v>
      </c>
      <c r="E73" s="39">
        <v>31657</v>
      </c>
      <c r="F73" s="89" t="s">
        <v>156</v>
      </c>
      <c r="G73" s="112">
        <f ca="1">H73-INT(H73)</f>
        <v>0.9150684931506845</v>
      </c>
      <c r="H73" s="112">
        <f ca="1">+($L$1-E73)/12/(365/12)</f>
        <v>30.915068493150685</v>
      </c>
      <c r="I73" s="55"/>
      <c r="J73" s="55"/>
      <c r="K73" s="55"/>
      <c r="L73" s="43">
        <v>41372</v>
      </c>
      <c r="M73" s="57">
        <f ca="1">+($L$1-L73)/30/12</f>
        <v>4.3583333333333334</v>
      </c>
      <c r="N73" s="81"/>
      <c r="O73" s="53" t="s">
        <v>57</v>
      </c>
      <c r="P73" s="125" t="s">
        <v>227</v>
      </c>
      <c r="Q73" s="125"/>
      <c r="R73" s="125"/>
      <c r="S73" s="125"/>
      <c r="T73" s="107" t="s">
        <v>190</v>
      </c>
      <c r="U73" s="107">
        <v>350</v>
      </c>
      <c r="V73" s="107" t="s">
        <v>190</v>
      </c>
      <c r="W73" s="186" t="s">
        <v>262</v>
      </c>
      <c r="X73" s="53"/>
      <c r="Y73" s="53"/>
      <c r="Z73" s="201" t="s">
        <v>255</v>
      </c>
      <c r="AA73" s="202">
        <v>43604</v>
      </c>
      <c r="AB73" s="83"/>
      <c r="AC73" s="159" t="s">
        <v>225</v>
      </c>
      <c r="AD73" s="159" t="s">
        <v>95</v>
      </c>
    </row>
    <row r="74" spans="1:31" ht="13">
      <c r="A74" s="53" t="s">
        <v>113</v>
      </c>
      <c r="B74" s="37"/>
      <c r="C74" s="37" t="s">
        <v>122</v>
      </c>
      <c r="D74" s="38"/>
      <c r="E74" s="39"/>
      <c r="F74" s="40"/>
      <c r="G74" s="40"/>
      <c r="H74" s="75"/>
      <c r="I74" s="41"/>
      <c r="J74" s="41"/>
      <c r="K74" s="41"/>
      <c r="L74" s="43"/>
      <c r="M74" s="43"/>
      <c r="N74" s="44" t="s">
        <v>136</v>
      </c>
      <c r="O74" s="37"/>
      <c r="P74" s="37"/>
      <c r="Q74" s="37"/>
      <c r="R74" s="37"/>
      <c r="S74" s="37"/>
      <c r="T74" s="37"/>
      <c r="U74" s="37"/>
      <c r="V74" s="81"/>
      <c r="W74" s="185"/>
      <c r="X74" s="12"/>
      <c r="Y74" s="12"/>
    </row>
    <row r="75" spans="1:31" ht="12.75" customHeight="1">
      <c r="A75" s="53" t="s">
        <v>202</v>
      </c>
      <c r="B75" s="37"/>
      <c r="C75" s="37" t="s">
        <v>124</v>
      </c>
      <c r="D75" s="38"/>
      <c r="E75" s="39"/>
      <c r="F75" s="40"/>
      <c r="G75" s="40"/>
      <c r="H75" s="75"/>
      <c r="I75" s="41"/>
      <c r="J75" s="41"/>
      <c r="K75" s="41"/>
      <c r="L75" s="43">
        <v>38504</v>
      </c>
      <c r="M75" s="43"/>
      <c r="N75" s="44" t="s">
        <v>136</v>
      </c>
      <c r="O75" s="37"/>
      <c r="P75" s="37"/>
      <c r="Q75" s="37"/>
      <c r="R75" s="37"/>
      <c r="S75" s="37"/>
      <c r="T75" s="37"/>
      <c r="U75" s="37"/>
      <c r="V75" s="81"/>
      <c r="W75" s="185"/>
      <c r="X75" s="12"/>
      <c r="Y75" s="12"/>
    </row>
    <row r="76" spans="1:31" ht="13">
      <c r="A76" s="53" t="s">
        <v>119</v>
      </c>
      <c r="B76" s="37"/>
      <c r="C76" s="37" t="s">
        <v>2</v>
      </c>
      <c r="D76" s="38"/>
      <c r="E76" s="39"/>
      <c r="F76" s="40"/>
      <c r="G76" s="40"/>
      <c r="H76" s="75"/>
      <c r="I76" s="41"/>
      <c r="J76" s="41"/>
      <c r="K76" s="41"/>
      <c r="L76" s="43"/>
      <c r="M76" s="43"/>
      <c r="N76" s="44" t="s">
        <v>136</v>
      </c>
      <c r="O76" s="37"/>
      <c r="P76" s="37"/>
      <c r="Q76" s="45"/>
      <c r="R76" s="37"/>
      <c r="S76" s="45"/>
      <c r="T76" s="37"/>
      <c r="U76" s="37"/>
      <c r="V76" s="81"/>
      <c r="W76" s="185"/>
    </row>
    <row r="77" spans="1:31" ht="13">
      <c r="A77" s="122" t="s">
        <v>51</v>
      </c>
      <c r="B77" s="37"/>
      <c r="C77" s="46" t="s">
        <v>3</v>
      </c>
      <c r="D77" s="38"/>
      <c r="E77" s="47"/>
      <c r="F77" s="48"/>
      <c r="G77" s="48"/>
      <c r="H77" s="75"/>
      <c r="I77" s="41"/>
      <c r="J77" s="41"/>
      <c r="K77" s="41"/>
      <c r="L77" s="44"/>
      <c r="M77" s="44"/>
      <c r="N77" s="44" t="s">
        <v>136</v>
      </c>
      <c r="O77" s="37"/>
      <c r="P77" s="37"/>
      <c r="Q77" s="53" t="s">
        <v>147</v>
      </c>
      <c r="R77" s="37"/>
      <c r="S77" s="37"/>
      <c r="T77" s="37"/>
      <c r="U77" s="37"/>
      <c r="V77" s="81"/>
      <c r="W77" s="185"/>
      <c r="X77" s="12"/>
      <c r="Y77" s="12"/>
    </row>
    <row r="78" spans="1:31" s="1" customFormat="1" ht="13">
      <c r="A78" s="50" t="s">
        <v>145</v>
      </c>
      <c r="B78" s="37" t="s">
        <v>146</v>
      </c>
      <c r="C78" s="37" t="s">
        <v>144</v>
      </c>
      <c r="D78" s="60"/>
      <c r="E78" s="47">
        <v>22628</v>
      </c>
      <c r="F78" s="48"/>
      <c r="G78" s="48"/>
      <c r="H78" s="75">
        <f ca="1">+($L$1-E78)/12/30</f>
        <v>56.424999999999997</v>
      </c>
      <c r="I78" s="55">
        <f ca="1">DATEDIF($E78,$L$1,"y")</f>
        <v>55</v>
      </c>
      <c r="J78" s="55">
        <f ca="1">DATEDIF($E78,$L$1,"ym")</f>
        <v>7</v>
      </c>
      <c r="K78" s="55">
        <f ca="1">DATEDIF($E78,$L$1,"md")</f>
        <v>12</v>
      </c>
      <c r="L78" s="43">
        <v>40210</v>
      </c>
      <c r="M78" s="43"/>
      <c r="N78" s="44" t="s">
        <v>136</v>
      </c>
      <c r="O78" s="52" t="s">
        <v>58</v>
      </c>
      <c r="P78" s="37" t="s">
        <v>10</v>
      </c>
      <c r="Q78" s="37" t="s">
        <v>11</v>
      </c>
      <c r="R78" s="37" t="s">
        <v>12</v>
      </c>
      <c r="S78" s="37"/>
      <c r="T78" s="37"/>
      <c r="U78" s="37"/>
      <c r="V78" s="81"/>
      <c r="W78" s="185"/>
      <c r="X78" s="23"/>
      <c r="Y78" s="23"/>
      <c r="AA78" s="115"/>
      <c r="AB78" s="115"/>
    </row>
    <row r="79" spans="1:31" ht="13">
      <c r="A79" s="37" t="s">
        <v>106</v>
      </c>
      <c r="B79" s="37" t="s">
        <v>92</v>
      </c>
      <c r="C79" s="37" t="s">
        <v>107</v>
      </c>
      <c r="D79" s="38"/>
      <c r="E79" s="39">
        <v>19090</v>
      </c>
      <c r="F79" s="40"/>
      <c r="G79" s="40"/>
      <c r="H79" s="75">
        <f ca="1">+($L$1-E79)/12/30</f>
        <v>66.25277777777778</v>
      </c>
      <c r="I79" s="41"/>
      <c r="J79" s="41"/>
      <c r="K79" s="41"/>
      <c r="L79" s="43">
        <v>30648</v>
      </c>
      <c r="M79" s="43"/>
      <c r="N79" s="44" t="s">
        <v>136</v>
      </c>
      <c r="O79" s="37" t="s">
        <v>58</v>
      </c>
      <c r="P79" s="37" t="s">
        <v>29</v>
      </c>
      <c r="Q79" s="37" t="s">
        <v>30</v>
      </c>
      <c r="R79" s="37"/>
      <c r="S79" s="37"/>
      <c r="T79" s="37"/>
      <c r="U79" s="37"/>
      <c r="V79" s="81"/>
      <c r="W79" s="185"/>
      <c r="X79" s="12"/>
      <c r="Y79" s="12"/>
    </row>
    <row r="80" spans="1:31" ht="13">
      <c r="A80" s="37" t="s">
        <v>70</v>
      </c>
      <c r="B80" s="37" t="s">
        <v>93</v>
      </c>
      <c r="C80" s="37" t="s">
        <v>1</v>
      </c>
      <c r="D80" s="38"/>
      <c r="E80" s="39">
        <v>28141</v>
      </c>
      <c r="F80" s="40"/>
      <c r="G80" s="40"/>
      <c r="H80" s="75">
        <f ca="1">+($L$1-E80)/12/30</f>
        <v>41.111111111111107</v>
      </c>
      <c r="I80" s="41"/>
      <c r="J80" s="41"/>
      <c r="K80" s="41"/>
      <c r="L80" s="43">
        <v>39307</v>
      </c>
      <c r="M80" s="43"/>
      <c r="N80" s="44" t="s">
        <v>136</v>
      </c>
      <c r="O80" s="37" t="s">
        <v>58</v>
      </c>
      <c r="P80" s="38"/>
      <c r="Q80" s="38" t="s">
        <v>40</v>
      </c>
      <c r="R80" s="38" t="s">
        <v>23</v>
      </c>
      <c r="S80" s="61" t="s">
        <v>24</v>
      </c>
      <c r="T80" s="37"/>
      <c r="U80" s="37"/>
      <c r="V80" s="81"/>
      <c r="W80" s="185"/>
    </row>
    <row r="81" spans="1:30" s="1" customFormat="1" ht="13">
      <c r="A81" s="50" t="s">
        <v>46</v>
      </c>
      <c r="B81" s="37" t="s">
        <v>94</v>
      </c>
      <c r="C81" s="53" t="s">
        <v>120</v>
      </c>
      <c r="D81" s="38"/>
      <c r="E81" s="39">
        <v>24646</v>
      </c>
      <c r="F81" s="56" t="s">
        <v>156</v>
      </c>
      <c r="G81" s="56"/>
      <c r="H81" s="75">
        <f ca="1">+($L$1-E81)/12/30</f>
        <v>50.819444444444443</v>
      </c>
      <c r="I81" s="55">
        <f ca="1">DATEDIF($E81,$L$1,"y")</f>
        <v>50</v>
      </c>
      <c r="J81" s="55">
        <f ca="1">DATEDIF($E81,$L$1,"ym")</f>
        <v>1</v>
      </c>
      <c r="K81" s="55">
        <f ca="1">DATEDIF($E81,$L$1,"md")</f>
        <v>2</v>
      </c>
      <c r="L81" s="43">
        <v>38495</v>
      </c>
      <c r="M81" s="57"/>
      <c r="N81" s="44" t="s">
        <v>136</v>
      </c>
      <c r="O81" s="62" t="s">
        <v>57</v>
      </c>
      <c r="P81" s="58"/>
      <c r="Q81" s="58"/>
      <c r="R81" s="58"/>
      <c r="S81" s="58"/>
      <c r="T81" s="38" t="s">
        <v>25</v>
      </c>
      <c r="U81" s="38"/>
      <c r="V81" s="82"/>
      <c r="W81" s="189"/>
      <c r="X81" s="23"/>
      <c r="Y81" s="23"/>
      <c r="AA81" s="115"/>
      <c r="AB81" s="115"/>
    </row>
    <row r="82" spans="1:30">
      <c r="A82" s="50" t="s">
        <v>51</v>
      </c>
      <c r="B82" s="37" t="s">
        <v>90</v>
      </c>
      <c r="C82" s="37" t="s">
        <v>68</v>
      </c>
      <c r="D82" s="71"/>
      <c r="E82" s="58"/>
      <c r="F82" s="59"/>
      <c r="G82" s="59"/>
      <c r="H82" s="122"/>
      <c r="I82" s="58"/>
      <c r="J82" s="58"/>
      <c r="K82" s="58"/>
      <c r="L82" s="58"/>
      <c r="M82" s="58"/>
      <c r="N82" s="58"/>
      <c r="O82" s="58"/>
      <c r="P82" s="70" t="s">
        <v>130</v>
      </c>
      <c r="Q82" s="38"/>
      <c r="R82" s="38"/>
      <c r="S82" s="38"/>
      <c r="T82" s="58"/>
      <c r="U82" s="58"/>
      <c r="V82" s="217"/>
      <c r="W82" s="218"/>
      <c r="X82" s="12"/>
      <c r="Y82" s="12"/>
    </row>
    <row r="83" spans="1:30" s="45" customFormat="1" ht="13">
      <c r="A83" s="50" t="s">
        <v>128</v>
      </c>
      <c r="B83" s="37" t="s">
        <v>86</v>
      </c>
      <c r="C83" s="37" t="s">
        <v>129</v>
      </c>
      <c r="D83" s="53"/>
      <c r="E83" s="39">
        <v>29703</v>
      </c>
      <c r="F83" s="56" t="s">
        <v>156</v>
      </c>
      <c r="G83" s="56"/>
      <c r="H83" s="75">
        <f ca="1">+($L$1-E83)/12/(365/12)</f>
        <v>36.268493150684932</v>
      </c>
      <c r="I83" s="55">
        <f ca="1">DATEDIF($E83,$L$1,"y")</f>
        <v>36</v>
      </c>
      <c r="J83" s="55">
        <f ca="1">DATEDIF($E83,$L$1,"ym")</f>
        <v>2</v>
      </c>
      <c r="K83" s="55">
        <f ca="1">DATEDIF($E83,$L$1,"md")</f>
        <v>29</v>
      </c>
      <c r="L83" s="43">
        <v>38810</v>
      </c>
      <c r="M83" s="57">
        <f ca="1">+($L$1-L83)/30/12</f>
        <v>11.475</v>
      </c>
      <c r="N83" s="43"/>
      <c r="O83" s="66" t="s">
        <v>151</v>
      </c>
      <c r="P83" s="37" t="s">
        <v>98</v>
      </c>
      <c r="Q83" s="37" t="s">
        <v>99</v>
      </c>
      <c r="R83" s="37" t="s">
        <v>103</v>
      </c>
      <c r="S83" s="37"/>
      <c r="T83" s="38"/>
      <c r="U83" s="38"/>
      <c r="V83" s="82"/>
      <c r="W83" s="189"/>
      <c r="X83" s="58"/>
      <c r="Y83" s="58"/>
      <c r="AA83" s="116"/>
      <c r="AB83" s="116"/>
    </row>
    <row r="84" spans="1:30" s="45" customFormat="1" ht="15" customHeight="1">
      <c r="A84" s="50" t="s">
        <v>111</v>
      </c>
      <c r="B84" s="37" t="s">
        <v>100</v>
      </c>
      <c r="C84" s="37" t="s">
        <v>97</v>
      </c>
      <c r="D84" s="74" t="str">
        <f ca="1">CONCATENATE(DAY(E84),"/",MONTH(E84),"/",YEAR($L$1))</f>
        <v>13/5/2017</v>
      </c>
      <c r="E84" s="39">
        <v>28258</v>
      </c>
      <c r="F84" s="56" t="s">
        <v>156</v>
      </c>
      <c r="G84" s="75">
        <f ca="1">H84-INT(H84)</f>
        <v>0.22739726027396756</v>
      </c>
      <c r="H84" s="75">
        <f ca="1">+($L$1-E84)/12/(365/12)</f>
        <v>40.227397260273968</v>
      </c>
      <c r="I84" s="55">
        <f ca="1">DATEDIF($E84,$L$1,"y")</f>
        <v>40</v>
      </c>
      <c r="J84" s="55">
        <f ca="1">DATEDIF($E84,$L$1,"ym")</f>
        <v>2</v>
      </c>
      <c r="K84" s="55">
        <f ca="1">DATEDIF($E84,$L$1,"md")</f>
        <v>12</v>
      </c>
      <c r="L84" s="43">
        <v>39671</v>
      </c>
      <c r="M84" s="57">
        <f ca="1">+($L$1-L84)/30/12</f>
        <v>9.0833333333333339</v>
      </c>
      <c r="N84" s="81"/>
      <c r="O84" s="66" t="s">
        <v>150</v>
      </c>
      <c r="P84" s="125" t="s">
        <v>130</v>
      </c>
      <c r="Q84" s="126"/>
      <c r="R84" s="125"/>
      <c r="S84" s="127"/>
      <c r="T84" s="37"/>
      <c r="U84" s="37"/>
      <c r="V84" s="81"/>
      <c r="W84" s="185"/>
      <c r="AA84" s="116"/>
      <c r="AB84" s="116"/>
    </row>
    <row r="85" spans="1:30" s="45" customFormat="1" ht="15" customHeight="1">
      <c r="A85" s="50" t="s">
        <v>205</v>
      </c>
      <c r="B85" s="37" t="s">
        <v>176</v>
      </c>
      <c r="C85" s="37" t="s">
        <v>206</v>
      </c>
      <c r="D85" s="74" t="str">
        <f t="shared" ref="D85" ca="1" si="16">CONCATENATE(DAY(E85),"/",MONTH(E85),"/",YEAR($L$1))</f>
        <v>21/4/2017</v>
      </c>
      <c r="E85" s="39">
        <v>28236</v>
      </c>
      <c r="F85" s="56" t="s">
        <v>156</v>
      </c>
      <c r="G85" s="75">
        <f t="shared" ref="G85" ca="1" si="17">H85-INT(H85)</f>
        <v>0.28767123287671126</v>
      </c>
      <c r="H85" s="75">
        <f t="shared" ref="H85" ca="1" si="18">+($L$1-E85)/12/(365/12)</f>
        <v>40.287671232876711</v>
      </c>
      <c r="I85" s="55">
        <f t="shared" ref="I85" ca="1" si="19">DATEDIF($E85,$L$1,"y")</f>
        <v>40</v>
      </c>
      <c r="J85" s="55">
        <f t="shared" ref="J85" ca="1" si="20">DATEDIF($E85,$L$1,"ym")</f>
        <v>3</v>
      </c>
      <c r="K85" s="55">
        <f t="shared" ref="K85" ca="1" si="21">DATEDIF($E85,$L$1,"md")</f>
        <v>4</v>
      </c>
      <c r="L85" s="43">
        <v>41246</v>
      </c>
      <c r="M85" s="57">
        <f t="shared" ref="M85" ca="1" si="22">+($L$1-L85)/30/12</f>
        <v>4.708333333333333</v>
      </c>
      <c r="N85" s="81"/>
      <c r="O85" s="66" t="s">
        <v>58</v>
      </c>
      <c r="P85" s="125" t="s">
        <v>310</v>
      </c>
      <c r="Q85" s="126" t="s">
        <v>311</v>
      </c>
      <c r="R85" s="125" t="s">
        <v>312</v>
      </c>
      <c r="S85" s="127"/>
      <c r="T85" s="37" t="s">
        <v>190</v>
      </c>
      <c r="U85" s="37">
        <v>325</v>
      </c>
      <c r="V85" s="81" t="s">
        <v>190</v>
      </c>
      <c r="W85" s="185" t="s">
        <v>230</v>
      </c>
      <c r="X85" s="45" t="s">
        <v>237</v>
      </c>
      <c r="Z85" s="45" t="s">
        <v>221</v>
      </c>
      <c r="AA85" s="116">
        <v>45262</v>
      </c>
      <c r="AB85" s="116">
        <v>45160</v>
      </c>
      <c r="AC85" s="45" t="s">
        <v>205</v>
      </c>
      <c r="AD85" s="45" t="s">
        <v>95</v>
      </c>
    </row>
    <row r="86" spans="1:30" ht="13">
      <c r="A86" s="124" t="s">
        <v>128</v>
      </c>
      <c r="B86" s="53" t="s">
        <v>175</v>
      </c>
      <c r="C86" s="53" t="s">
        <v>179</v>
      </c>
      <c r="D86" s="74" t="str">
        <f ca="1">CONCATENATE(DAY(E86),"/",MONTH(E86),"/",YEAR($L$1))</f>
        <v>27/4/2017</v>
      </c>
      <c r="E86" s="39">
        <v>29703</v>
      </c>
      <c r="F86" s="89" t="s">
        <v>156</v>
      </c>
      <c r="G86" s="112">
        <f ca="1">H86-INT(H86)</f>
        <v>0.2684931506849324</v>
      </c>
      <c r="H86" s="112">
        <f ca="1">+($L$1-E86)/12/(365/12)</f>
        <v>36.268493150684932</v>
      </c>
      <c r="I86" s="55">
        <f ca="1">DATEDIF($E86,$L$1,"y")</f>
        <v>36</v>
      </c>
      <c r="J86" s="55">
        <f ca="1">DATEDIF($E86,$L$1,"ym")</f>
        <v>2</v>
      </c>
      <c r="K86" s="55">
        <f ca="1">DATEDIF($E86,$L$1,"md")</f>
        <v>29</v>
      </c>
      <c r="L86" s="43">
        <v>38810</v>
      </c>
      <c r="M86" s="57">
        <f ca="1">+($L$1-L86)/30/12</f>
        <v>11.475</v>
      </c>
      <c r="N86" s="43"/>
      <c r="O86" s="53" t="s">
        <v>208</v>
      </c>
      <c r="P86" s="12"/>
      <c r="Q86" s="12"/>
      <c r="R86" s="12"/>
      <c r="S86" s="12"/>
      <c r="T86" s="107" t="s">
        <v>190</v>
      </c>
      <c r="U86" s="82">
        <v>450</v>
      </c>
      <c r="V86" s="81" t="s">
        <v>190</v>
      </c>
      <c r="W86" s="190">
        <v>2810462765142</v>
      </c>
      <c r="X86" s="53"/>
      <c r="Y86" s="238"/>
      <c r="Z86" s="128" t="s">
        <v>212</v>
      </c>
      <c r="AA86"/>
      <c r="AB86"/>
    </row>
    <row r="87" spans="1:30" ht="13">
      <c r="A87" s="131" t="s">
        <v>191</v>
      </c>
      <c r="B87" s="130" t="s">
        <v>176</v>
      </c>
      <c r="C87" s="130" t="s">
        <v>192</v>
      </c>
      <c r="D87" s="12"/>
      <c r="E87" s="12"/>
      <c r="F87" s="36"/>
      <c r="G87" s="36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37"/>
      <c r="W87" s="213"/>
      <c r="X87" s="12"/>
      <c r="Y87" s="12"/>
    </row>
    <row r="88" spans="1:30" s="158" customFormat="1" ht="15" customHeight="1">
      <c r="A88" s="85" t="s">
        <v>119</v>
      </c>
      <c r="B88" s="53" t="s">
        <v>176</v>
      </c>
      <c r="C88" s="53" t="s">
        <v>182</v>
      </c>
      <c r="D88" s="74" t="str">
        <f ca="1">CONCATENATE(DAY(E88),"/",MONTH(E88),"/",YEAR($L$1))</f>
        <v>1/7/2017</v>
      </c>
      <c r="E88" s="39">
        <v>26481</v>
      </c>
      <c r="F88" s="89" t="s">
        <v>156</v>
      </c>
      <c r="G88" s="112">
        <f ca="1">H88-INT(H88)</f>
        <v>9.5890410958901384E-2</v>
      </c>
      <c r="H88" s="112">
        <f ca="1">+($L$1-E88)/12/(365/12)</f>
        <v>45.095890410958901</v>
      </c>
      <c r="I88" s="55">
        <f ca="1">DATEDIF($E88,$L$1,"y")</f>
        <v>45</v>
      </c>
      <c r="J88" s="55">
        <f ca="1">DATEDIF($E88,$L$1,"ym")</f>
        <v>0</v>
      </c>
      <c r="K88" s="55">
        <f ca="1">DATEDIF($E88,$L$1,"md")</f>
        <v>24</v>
      </c>
      <c r="L88" s="43">
        <v>35704</v>
      </c>
      <c r="M88" s="157">
        <f ca="1">+($L$1-L88)/30/12</f>
        <v>20.102777777777778</v>
      </c>
      <c r="N88" s="43"/>
      <c r="O88" s="38" t="s">
        <v>58</v>
      </c>
      <c r="P88" s="125" t="s">
        <v>15</v>
      </c>
      <c r="Q88" s="125" t="s">
        <v>16</v>
      </c>
      <c r="R88" s="125"/>
      <c r="S88" s="125"/>
      <c r="T88" s="107" t="s">
        <v>190</v>
      </c>
      <c r="U88" s="107">
        <v>350</v>
      </c>
      <c r="V88" s="107"/>
      <c r="W88" s="186" t="s">
        <v>232</v>
      </c>
      <c r="X88" s="53" t="s">
        <v>238</v>
      </c>
      <c r="Y88" s="238"/>
      <c r="Z88" s="159" t="s">
        <v>213</v>
      </c>
    </row>
    <row r="89" spans="1:30" s="200" customFormat="1" ht="15" customHeight="1">
      <c r="A89" s="145" t="s">
        <v>141</v>
      </c>
      <c r="B89" s="130" t="s">
        <v>176</v>
      </c>
      <c r="C89" s="130" t="s">
        <v>183</v>
      </c>
      <c r="D89" s="147" t="str">
        <f ca="1">CONCATENATE(DAY(E89),"/",MONTH(E89),"/",YEAR($L$1))</f>
        <v>5/3/2017</v>
      </c>
      <c r="E89" s="148">
        <v>23806</v>
      </c>
      <c r="F89" s="149" t="s">
        <v>156</v>
      </c>
      <c r="G89" s="150">
        <f ca="1">H89-INT(H89)</f>
        <v>0.42465753424657038</v>
      </c>
      <c r="H89" s="150">
        <f ca="1">+($L$1-E89)/12/(365/12)</f>
        <v>52.42465753424657</v>
      </c>
      <c r="I89" s="151"/>
      <c r="J89" s="151"/>
      <c r="K89" s="151"/>
      <c r="L89" s="152">
        <v>41366</v>
      </c>
      <c r="M89" s="153">
        <f ca="1">+($L$1-L89)/30/12</f>
        <v>4.375</v>
      </c>
      <c r="N89" s="154"/>
      <c r="O89" s="130" t="s">
        <v>58</v>
      </c>
      <c r="P89" s="195" t="s">
        <v>313</v>
      </c>
      <c r="Q89" s="195" t="s">
        <v>314</v>
      </c>
      <c r="R89" s="195" t="s">
        <v>315</v>
      </c>
      <c r="S89" s="195" t="s">
        <v>316</v>
      </c>
      <c r="T89" s="146" t="s">
        <v>190</v>
      </c>
      <c r="U89" s="196">
        <v>325</v>
      </c>
      <c r="V89" s="146" t="s">
        <v>190</v>
      </c>
      <c r="W89" s="188" t="s">
        <v>229</v>
      </c>
      <c r="X89" s="130" t="s">
        <v>237</v>
      </c>
      <c r="Y89" s="130"/>
      <c r="Z89" s="197" t="s">
        <v>256</v>
      </c>
      <c r="AA89" s="198">
        <v>40762</v>
      </c>
      <c r="AB89" s="199"/>
      <c r="AC89" s="155" t="s">
        <v>141</v>
      </c>
      <c r="AD89" s="155" t="s">
        <v>95</v>
      </c>
    </row>
    <row r="90" spans="1:30" s="200" customFormat="1" ht="15" customHeight="1">
      <c r="A90" s="145" t="s">
        <v>264</v>
      </c>
      <c r="B90" s="130" t="s">
        <v>176</v>
      </c>
      <c r="C90" s="130" t="s">
        <v>265</v>
      </c>
      <c r="D90" s="147" t="str">
        <f ca="1">CONCATENATE(DAY(E90),"/",MONTH(E90),"/",YEAR($L$1))</f>
        <v>11/3/2017</v>
      </c>
      <c r="E90" s="148">
        <v>25273</v>
      </c>
      <c r="F90" s="149" t="s">
        <v>156</v>
      </c>
      <c r="G90" s="150">
        <f ca="1">H90-INT(H90)</f>
        <v>0.40547945205479152</v>
      </c>
      <c r="H90" s="150">
        <f ca="1">+($L$1-E90)/12/(365/12)</f>
        <v>48.405479452054792</v>
      </c>
      <c r="I90" s="151">
        <f ca="1">DATEDIF($E90,$L$1,"y")</f>
        <v>48</v>
      </c>
      <c r="J90" s="151">
        <f ca="1">DATEDIF($E90,$L$1,"ym")</f>
        <v>4</v>
      </c>
      <c r="K90" s="151">
        <f ca="1">DATEDIF($E90,$L$1,"md")</f>
        <v>14</v>
      </c>
      <c r="L90" s="152">
        <v>41736</v>
      </c>
      <c r="M90" s="153">
        <f ca="1">+($L$1-L90)/30/12</f>
        <v>3.3472222222222219</v>
      </c>
      <c r="N90" s="154"/>
      <c r="O90" s="130" t="s">
        <v>58</v>
      </c>
      <c r="P90" s="195" t="s">
        <v>317</v>
      </c>
      <c r="Q90" s="195" t="s">
        <v>318</v>
      </c>
      <c r="R90" s="195"/>
      <c r="S90" s="195"/>
      <c r="T90" s="146" t="s">
        <v>190</v>
      </c>
      <c r="U90" s="196">
        <v>325</v>
      </c>
      <c r="V90" s="146" t="s">
        <v>190</v>
      </c>
      <c r="W90" s="188" t="s">
        <v>266</v>
      </c>
      <c r="X90" s="130"/>
      <c r="Y90" s="130"/>
      <c r="Z90" s="197"/>
      <c r="AA90" s="198">
        <v>45377</v>
      </c>
      <c r="AB90" s="199"/>
      <c r="AC90" s="155" t="s">
        <v>264</v>
      </c>
      <c r="AD90" s="155" t="s">
        <v>95</v>
      </c>
    </row>
    <row r="91" spans="1:30">
      <c r="E91" s="12"/>
      <c r="F91" s="36"/>
      <c r="G91" s="36"/>
      <c r="H91" s="12"/>
      <c r="I91" s="12"/>
      <c r="J91" s="12"/>
      <c r="K91" s="12"/>
    </row>
    <row r="95" spans="1:30" ht="13">
      <c r="F95" s="234"/>
      <c r="G95" s="12"/>
    </row>
    <row r="96" spans="1:30">
      <c r="F96" s="12"/>
      <c r="G96" s="12"/>
    </row>
    <row r="97" spans="6:7">
      <c r="F97" s="91"/>
      <c r="G97" s="12"/>
    </row>
    <row r="98" spans="6:7">
      <c r="F98" s="91"/>
      <c r="G98" s="12"/>
    </row>
    <row r="99" spans="6:7">
      <c r="F99" s="91"/>
      <c r="G99" s="12"/>
    </row>
    <row r="100" spans="6:7">
      <c r="F100" s="91"/>
      <c r="G100" s="233"/>
    </row>
    <row r="101" spans="6:7">
      <c r="F101" s="91"/>
      <c r="G101" s="233"/>
    </row>
  </sheetData>
  <customSheetViews>
    <customSheetView guid="{80A32F05-9F9C-465C-BDEA-ED430E965E82}" scale="80" showGridLines="0" hiddenColumns="1">
      <pane xSplit="3" ySplit="3" topLeftCell="D4" activePane="bottomRight" state="frozen"/>
      <selection pane="bottomRight" activeCell="AG11" sqref="AG11"/>
      <pageMargins left="0.78740157499999996" right="0.78740157499999996" top="0.984251969" bottom="0.984251969" header="0.4921259845" footer="0.4921259845"/>
      <pageSetup paperSize="9" orientation="landscape" r:id="rId1"/>
      <headerFooter alignWithMargins="0"/>
    </customSheetView>
  </customSheetViews>
  <phoneticPr fontId="5" type="noConversion"/>
  <conditionalFormatting sqref="D84">
    <cfRule type="expression" dxfId="60" priority="176">
      <formula>G84&lt;0.05</formula>
    </cfRule>
  </conditionalFormatting>
  <conditionalFormatting sqref="Q67:R67">
    <cfRule type="expression" dxfId="59" priority="320">
      <formula>$C$1=#REF!</formula>
    </cfRule>
  </conditionalFormatting>
  <conditionalFormatting sqref="G69:H69">
    <cfRule type="expression" dxfId="58" priority="133">
      <formula>"h4&lt;0.5"</formula>
    </cfRule>
  </conditionalFormatting>
  <conditionalFormatting sqref="G88:H88">
    <cfRule type="expression" dxfId="57" priority="130">
      <formula>"h4&lt;0.5"</formula>
    </cfRule>
  </conditionalFormatting>
  <conditionalFormatting sqref="AD58:AE58 AD66:AE66 AD46:AE46">
    <cfRule type="expression" dxfId="56" priority="502">
      <formula>$C$1=#REF!</formula>
    </cfRule>
    <cfRule type="expression" dxfId="55" priority="503">
      <formula>$A46=$A$1</formula>
    </cfRule>
  </conditionalFormatting>
  <conditionalFormatting sqref="C35">
    <cfRule type="expression" dxfId="54" priority="557">
      <formula>$A70=$A$1</formula>
    </cfRule>
  </conditionalFormatting>
  <conditionalFormatting sqref="G89:H89">
    <cfRule type="expression" dxfId="53" priority="112">
      <formula>"h4&lt;0.5"</formula>
    </cfRule>
  </conditionalFormatting>
  <conditionalFormatting sqref="AC73:AD73 AC89:AD90">
    <cfRule type="expression" dxfId="52" priority="113">
      <formula>$C$1=#REF!</formula>
    </cfRule>
    <cfRule type="expression" dxfId="51" priority="114">
      <formula>$A73=$A$1</formula>
    </cfRule>
  </conditionalFormatting>
  <conditionalFormatting sqref="A73:AD73 A46:AE46 A66:AE66">
    <cfRule type="expression" dxfId="50" priority="111">
      <formula>$A46=$A$1</formula>
    </cfRule>
  </conditionalFormatting>
  <conditionalFormatting sqref="G73:H73">
    <cfRule type="expression" dxfId="49" priority="107">
      <formula>"h4&lt;0.5"</formula>
    </cfRule>
  </conditionalFormatting>
  <conditionalFormatting sqref="G90:H90">
    <cfRule type="expression" dxfId="48" priority="91">
      <formula>"h4&lt;0.5"</formula>
    </cfRule>
  </conditionalFormatting>
  <conditionalFormatting sqref="G65:H65">
    <cfRule type="expression" dxfId="47" priority="90">
      <formula>"h4&lt;0.5"</formula>
    </cfRule>
  </conditionalFormatting>
  <conditionalFormatting sqref="H31:I32">
    <cfRule type="expression" dxfId="46" priority="87">
      <formula>"h4&lt;0.5"</formula>
    </cfRule>
  </conditionalFormatting>
  <conditionalFormatting sqref="G85:H85">
    <cfRule type="expression" dxfId="45" priority="74">
      <formula>"h4&lt;0.5"</formula>
    </cfRule>
  </conditionalFormatting>
  <conditionalFormatting sqref="D85">
    <cfRule type="expression" dxfId="44" priority="73">
      <formula>G85&lt;0.05</formula>
    </cfRule>
  </conditionalFormatting>
  <conditionalFormatting sqref="H31:I31">
    <cfRule type="expression" dxfId="43" priority="67">
      <formula>"h4&lt;0.5"</formula>
    </cfRule>
  </conditionalFormatting>
  <conditionalFormatting sqref="H32:I32">
    <cfRule type="expression" dxfId="42" priority="52">
      <formula>"h4&lt;0.5"</formula>
    </cfRule>
  </conditionalFormatting>
  <conditionalFormatting sqref="A87:B87 A89:B90 D89:W90 Z89:AB90">
    <cfRule type="expression" dxfId="41" priority="650">
      <formula>$C$1=B$3</formula>
    </cfRule>
  </conditionalFormatting>
  <conditionalFormatting sqref="Q62:T62">
    <cfRule type="expression" dxfId="40" priority="652">
      <formula>$B20=$A$1</formula>
    </cfRule>
  </conditionalFormatting>
  <conditionalFormatting sqref="Q62:R62">
    <cfRule type="expression" dxfId="39" priority="653">
      <formula>$B20=$D$2</formula>
    </cfRule>
  </conditionalFormatting>
  <conditionalFormatting sqref="Q67:R67">
    <cfRule type="expression" dxfId="38" priority="654">
      <formula>$B28=$D$2</formula>
    </cfRule>
  </conditionalFormatting>
  <conditionalFormatting sqref="Q67:R67">
    <cfRule type="expression" dxfId="37" priority="655">
      <formula>$B28=$A$1</formula>
    </cfRule>
  </conditionalFormatting>
  <conditionalFormatting sqref="A66:B66 D66:M66 A69:B69 D69:M69 A58:B58 D58:M58 A46:B46 D46:M46 A88:B88 D88:W88 Z88 A73:B73 D73:W73 Z73:AA73">
    <cfRule type="expression" dxfId="36" priority="686">
      <formula>$C$1=B$3</formula>
    </cfRule>
    <cfRule type="expression" dxfId="35" priority="687">
      <formula>$A46=$A$1</formula>
    </cfRule>
  </conditionalFormatting>
  <conditionalFormatting sqref="AB58">
    <cfRule type="expression" dxfId="34" priority="732">
      <formula>$C$1=AB$3</formula>
    </cfRule>
    <cfRule type="expression" dxfId="33" priority="733">
      <formula>$B17=$A$1</formula>
    </cfRule>
  </conditionalFormatting>
  <conditionalFormatting sqref="AD31:AE32">
    <cfRule type="expression" dxfId="32" priority="739">
      <formula>$C$1=#REF!</formula>
    </cfRule>
    <cfRule type="expression" dxfId="31" priority="740">
      <formula>$B31=$A$1</formula>
    </cfRule>
  </conditionalFormatting>
  <conditionalFormatting sqref="AB46">
    <cfRule type="expression" dxfId="30" priority="754">
      <formula>$C$1=AB$3</formula>
    </cfRule>
    <cfRule type="expression" dxfId="29" priority="755">
      <formula>$B7=$A$1</formula>
    </cfRule>
  </conditionalFormatting>
  <conditionalFormatting sqref="AB66">
    <cfRule type="expression" dxfId="28" priority="757">
      <formula>$C$1=AB$3</formula>
    </cfRule>
    <cfRule type="expression" dxfId="27" priority="758">
      <formula>$B19=$A$1</formula>
    </cfRule>
  </conditionalFormatting>
  <conditionalFormatting sqref="AC66 N66:AA66 N69:R69 AC46 T69:AA69 N58:AA58 N46:AA46">
    <cfRule type="expression" dxfId="26" priority="765">
      <formula>$C$1=N$3</formula>
    </cfRule>
    <cfRule type="expression" dxfId="25" priority="766">
      <formula>$A46=$A$1</formula>
    </cfRule>
  </conditionalFormatting>
  <conditionalFormatting sqref="H33:I34">
    <cfRule type="expression" dxfId="24" priority="33">
      <formula>"h4&lt;0.5"</formula>
    </cfRule>
  </conditionalFormatting>
  <conditionalFormatting sqref="AD34:AE34">
    <cfRule type="expression" dxfId="23" priority="46">
      <formula>$C$1=#REF!</formula>
    </cfRule>
    <cfRule type="expression" dxfId="22" priority="47">
      <formula>$B34=$A$1</formula>
    </cfRule>
  </conditionalFormatting>
  <conditionalFormatting sqref="O34:P34 T34:X34 Z34:AE34">
    <cfRule type="expression" dxfId="21" priority="48">
      <formula>$B34=$A$1</formula>
    </cfRule>
  </conditionalFormatting>
  <conditionalFormatting sqref="H33:I34">
    <cfRule type="expression" dxfId="20" priority="34">
      <formula>"h4&lt;0.5"</formula>
    </cfRule>
  </conditionalFormatting>
  <conditionalFormatting sqref="AD33:AE33">
    <cfRule type="expression" dxfId="19" priority="37">
      <formula>$C$1=#REF!</formula>
    </cfRule>
    <cfRule type="expression" dxfId="18" priority="38">
      <formula>$B33=$A$1</formula>
    </cfRule>
  </conditionalFormatting>
  <conditionalFormatting sqref="AD33:AE33">
    <cfRule type="expression" dxfId="17" priority="39">
      <formula>$C$1=#REF!</formula>
    </cfRule>
    <cfRule type="expression" dxfId="16" priority="40">
      <formula>$B33=$A$1</formula>
    </cfRule>
  </conditionalFormatting>
  <conditionalFormatting sqref="H34:L34 N34 E34 Z33:AE33">
    <cfRule type="expression" dxfId="15" priority="41">
      <formula>$B33=$A$1</formula>
    </cfRule>
  </conditionalFormatting>
  <conditionalFormatting sqref="M34">
    <cfRule type="expression" dxfId="14" priority="32">
      <formula>$B34=$A$1</formula>
    </cfRule>
  </conditionalFormatting>
  <conditionalFormatting sqref="P34">
    <cfRule type="expression" dxfId="13" priority="29">
      <formula>$B34=$A$1</formula>
    </cfRule>
  </conditionalFormatting>
  <conditionalFormatting sqref="Z34">
    <cfRule type="expression" dxfId="12" priority="28">
      <formula>$B34=$A$1</formula>
    </cfRule>
  </conditionalFormatting>
  <conditionalFormatting sqref="Q34:S34">
    <cfRule type="expression" dxfId="11" priority="27">
      <formula>$B34=$A$1</formula>
    </cfRule>
  </conditionalFormatting>
  <conditionalFormatting sqref="X89:Y90">
    <cfRule type="expression" dxfId="10" priority="769">
      <formula>$C$1=Z$3</formula>
    </cfRule>
  </conditionalFormatting>
  <conditionalFormatting sqref="X88:Y88 X73:Y73">
    <cfRule type="expression" dxfId="9" priority="774">
      <formula>$C$1=Z$3</formula>
    </cfRule>
    <cfRule type="expression" dxfId="8" priority="775">
      <formula>$A73=$A$1</formula>
    </cfRule>
  </conditionalFormatting>
  <conditionalFormatting sqref="Y31:Y34">
    <cfRule type="expression" dxfId="7" priority="12">
      <formula>$B31=$A$1</formula>
    </cfRule>
  </conditionalFormatting>
  <conditionalFormatting sqref="M1">
    <cfRule type="expression" dxfId="6" priority="5">
      <formula>$B1=$A$1</formula>
    </cfRule>
  </conditionalFormatting>
  <conditionalFormatting sqref="M1">
    <cfRule type="expression" dxfId="5" priority="2">
      <formula>$M$1=_xludf.rows()</formula>
    </cfRule>
  </conditionalFormatting>
  <conditionalFormatting sqref="C87 C89:C90">
    <cfRule type="expression" dxfId="4" priority="785">
      <formula>$C$1=#REF!</formula>
    </cfRule>
  </conditionalFormatting>
  <conditionalFormatting sqref="C66 C69 C58 C46 C88 C73">
    <cfRule type="expression" dxfId="3" priority="852">
      <formula>$C$1=#REF!</formula>
    </cfRule>
    <cfRule type="expression" dxfId="2" priority="853">
      <formula>$A46=$A$1</formula>
    </cfRule>
  </conditionalFormatting>
  <conditionalFormatting sqref="A4:AE34">
    <cfRule type="expression" dxfId="1" priority="1198">
      <formula>$B4=$A$1</formula>
    </cfRule>
  </conditionalFormatting>
  <conditionalFormatting sqref="A4:AE28">
    <cfRule type="expression" dxfId="0" priority="1201">
      <formula>$M$1=ROW()</formula>
    </cfRule>
  </conditionalFormatting>
  <pageMargins left="0.78740157499999996" right="0.78740157499999996" top="0.984251969" bottom="0.984251969" header="0.4921259845" footer="0.4921259845"/>
  <pageSetup paperSize="9" orientation="landscape" r:id="rId2"/>
  <headerFooter alignWithMargins="0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donnees</vt:lpstr>
      <vt:lpstr>donnees!Zone_d_impression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Pairaud</dc:creator>
  <cp:lastModifiedBy>tulipe</cp:lastModifiedBy>
  <cp:lastPrinted>2017-07-12T13:00:23Z</cp:lastPrinted>
  <dcterms:created xsi:type="dcterms:W3CDTF">2007-01-24T16:01:03Z</dcterms:created>
  <dcterms:modified xsi:type="dcterms:W3CDTF">2017-07-25T10:56:38Z</dcterms:modified>
</cp:coreProperties>
</file>