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5480" windowHeight="8370" tabRatio="577"/>
  </bookViews>
  <sheets>
    <sheet name="Facture" sheetId="2" r:id="rId1"/>
    <sheet name="Stock" sheetId="3" r:id="rId2"/>
  </sheets>
  <functionGroups/>
  <definedNames>
    <definedName name="_xlnm._FilterDatabase" localSheetId="0" hidden="1">Facture!$A$18:$F$18</definedName>
    <definedName name="codetva">#REF!</definedName>
    <definedName name="cola">OFFSET(Stock!$A$2,,,COUNTIF(Stock!$A:$A,"&gt;&lt;")-1)</definedName>
    <definedName name="cold">OFFSET(Stock!$D$2,,,ROWS(cola))</definedName>
    <definedName name="Designation">#REF!</definedName>
    <definedName name="fruit">OFFSET(Stock!$G$2,,,COUNTIF(Stock!$G:$G,"&gt;&lt;")-1)</definedName>
    <definedName name="identifiant">#REF!</definedName>
    <definedName name="prixht">#REF!</definedName>
    <definedName name="Refer">#REF!</definedName>
    <definedName name="References">#REF!</definedName>
    <definedName name="Table">Facture!$A$19:$F$35</definedName>
    <definedName name="Table1">Facture!$A$19:$F$28</definedName>
    <definedName name="Table2">Facture!$A$19:$F$28</definedName>
  </definedNames>
  <calcPr calcId="124519"/>
</workbook>
</file>

<file path=xl/calcChain.xml><?xml version="1.0" encoding="utf-8"?>
<calcChain xmlns="http://schemas.openxmlformats.org/spreadsheetml/2006/main">
  <c r="E20" i="2"/>
  <c r="E21"/>
  <c r="E22"/>
  <c r="E23"/>
  <c r="E24"/>
  <c r="E25"/>
  <c r="E26"/>
  <c r="E27"/>
  <c r="E28"/>
  <c r="E29"/>
  <c r="E30"/>
  <c r="E31"/>
  <c r="E32"/>
  <c r="E33"/>
  <c r="E34"/>
  <c r="E35"/>
  <c r="D29"/>
  <c r="D30"/>
  <c r="D31"/>
  <c r="D32"/>
  <c r="D33"/>
  <c r="D34"/>
  <c r="D35"/>
  <c r="G22" i="3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" a="1"/>
  <c r="G2" s="1"/>
  <c r="E19" i="2" l="1"/>
  <c r="D20"/>
  <c r="D21"/>
  <c r="D22"/>
  <c r="D23"/>
  <c r="D24"/>
  <c r="D25"/>
  <c r="D26"/>
  <c r="D27"/>
  <c r="D28"/>
  <c r="D19"/>
  <c r="F29" l="1"/>
  <c r="F30"/>
  <c r="F32"/>
  <c r="F34"/>
  <c r="F31"/>
  <c r="F33"/>
  <c r="A35"/>
  <c r="A34"/>
  <c r="A33"/>
  <c r="A32"/>
  <c r="A31"/>
  <c r="A30"/>
  <c r="A29"/>
  <c r="A28"/>
  <c r="F19"/>
  <c r="F38" s="1"/>
  <c r="F20"/>
  <c r="F21"/>
  <c r="F22"/>
  <c r="F23"/>
  <c r="F24"/>
  <c r="F25"/>
  <c r="F26"/>
  <c r="F27"/>
  <c r="F28"/>
  <c r="A27"/>
  <c r="A26"/>
  <c r="A25"/>
  <c r="A24"/>
  <c r="A23"/>
  <c r="A22"/>
  <c r="A21"/>
  <c r="A20"/>
  <c r="A19"/>
  <c r="F36" l="1"/>
  <c r="F37"/>
  <c r="F39" l="1"/>
</calcChain>
</file>

<file path=xl/sharedStrings.xml><?xml version="1.0" encoding="utf-8"?>
<sst xmlns="http://schemas.openxmlformats.org/spreadsheetml/2006/main" count="71" uniqueCount="48">
  <si>
    <t>N°</t>
  </si>
  <si>
    <t>Qté</t>
  </si>
  <si>
    <t>Prix</t>
  </si>
  <si>
    <t>Tva</t>
  </si>
  <si>
    <t>Total</t>
  </si>
  <si>
    <t>Total HT</t>
  </si>
  <si>
    <t>Total TTC</t>
  </si>
  <si>
    <t>FACTURE</t>
  </si>
  <si>
    <t>Artichaut</t>
  </si>
  <si>
    <t>Carotte</t>
  </si>
  <si>
    <t>Catalonia</t>
  </si>
  <si>
    <t>Chou-fleur</t>
  </si>
  <si>
    <t>Courgette</t>
  </si>
  <si>
    <t>Maïs</t>
  </si>
  <si>
    <t>Oignon</t>
  </si>
  <si>
    <t>Panais</t>
  </si>
  <si>
    <t>petit pois</t>
  </si>
  <si>
    <t>Poireau</t>
  </si>
  <si>
    <t>Poivron</t>
  </si>
  <si>
    <t>Pomme de terre</t>
  </si>
  <si>
    <t>Potimarron</t>
  </si>
  <si>
    <t>Potiron</t>
  </si>
  <si>
    <t>Radis</t>
  </si>
  <si>
    <t>Rhubarbe</t>
  </si>
  <si>
    <t>Tomate</t>
  </si>
  <si>
    <t>Avocat</t>
  </si>
  <si>
    <t>Banane</t>
  </si>
  <si>
    <t>Citron</t>
  </si>
  <si>
    <t>Coing</t>
  </si>
  <si>
    <t>Figue fraîche</t>
  </si>
  <si>
    <t>Fraise</t>
  </si>
  <si>
    <t>Framboise</t>
  </si>
  <si>
    <t>Kiwi</t>
  </si>
  <si>
    <t>Mangue</t>
  </si>
  <si>
    <t>Melon</t>
  </si>
  <si>
    <t>Nectarine</t>
  </si>
  <si>
    <t>Pastèque</t>
  </si>
  <si>
    <t>Poire</t>
  </si>
  <si>
    <t>Pêche</t>
  </si>
  <si>
    <t>Raisin</t>
  </si>
  <si>
    <t>fraise des bois</t>
  </si>
  <si>
    <t>Articles</t>
  </si>
  <si>
    <t>Prix HT</t>
  </si>
  <si>
    <t>TVA%</t>
  </si>
  <si>
    <t xml:space="preserve">Liste déroulante </t>
  </si>
  <si>
    <t>désignation</t>
  </si>
  <si>
    <t>f</t>
  </si>
  <si>
    <t>fruit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</si>
</sst>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\ &quot;€&quot;"/>
  </numFmts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2"/>
      <color indexed="8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name val="Arabic Transparent"/>
      <charset val="178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1"/>
      <name val="Arabic Transparent"/>
      <charset val="178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20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8" fillId="0" borderId="0" applyNumberForma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Alignment="1">
      <alignment vertical="center"/>
    </xf>
    <xf numFmtId="0" fontId="18" fillId="0" borderId="0" xfId="1" applyAlignment="1">
      <alignment vertical="center"/>
    </xf>
    <xf numFmtId="0" fontId="0" fillId="0" borderId="0" xfId="0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 readingOrder="2"/>
    </xf>
    <xf numFmtId="0" fontId="8" fillId="0" borderId="0" xfId="0" applyFont="1" applyAlignment="1">
      <alignment vertical="center" wrapText="1" readingOrder="2"/>
    </xf>
    <xf numFmtId="0" fontId="11" fillId="0" borderId="0" xfId="0" applyFont="1" applyBorder="1" applyAlignment="1">
      <alignment vertical="center"/>
    </xf>
    <xf numFmtId="0" fontId="0" fillId="0" borderId="0" xfId="0" applyBorder="1" applyAlignment="1">
      <alignment horizontal="right"/>
    </xf>
    <xf numFmtId="0" fontId="15" fillId="0" borderId="0" xfId="0" applyFont="1"/>
    <xf numFmtId="0" fontId="9" fillId="0" borderId="0" xfId="0" applyFont="1" applyBorder="1" applyAlignment="1">
      <alignment vertical="center"/>
    </xf>
    <xf numFmtId="0" fontId="11" fillId="0" borderId="0" xfId="0" applyFont="1" applyAlignment="1">
      <alignment horizontal="right" readingOrder="2"/>
    </xf>
    <xf numFmtId="0" fontId="13" fillId="0" borderId="0" xfId="0" applyFont="1" applyAlignment="1">
      <alignment vertical="center"/>
    </xf>
    <xf numFmtId="0" fontId="12" fillId="0" borderId="0" xfId="0" applyFont="1" applyAlignment="1">
      <alignment readingOrder="2"/>
    </xf>
    <xf numFmtId="0" fontId="4" fillId="0" borderId="0" xfId="0" applyFont="1" applyAlignment="1"/>
    <xf numFmtId="0" fontId="5" fillId="0" borderId="0" xfId="0" applyFont="1" applyAlignment="1"/>
    <xf numFmtId="9" fontId="10" fillId="2" borderId="2" xfId="0" applyNumberFormat="1" applyFont="1" applyFill="1" applyBorder="1" applyAlignment="1">
      <alignment horizontal="center" vertical="center"/>
    </xf>
    <xf numFmtId="9" fontId="10" fillId="2" borderId="2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43" fontId="3" fillId="0" borderId="1" xfId="2" applyFont="1" applyBorder="1" applyAlignment="1">
      <alignment horizontal="center" vertical="center"/>
    </xf>
    <xf numFmtId="9" fontId="3" fillId="0" borderId="1" xfId="3" applyFont="1" applyBorder="1" applyAlignment="1">
      <alignment horizontal="center" vertical="center"/>
    </xf>
    <xf numFmtId="43" fontId="3" fillId="0" borderId="1" xfId="2" applyFont="1" applyBorder="1"/>
    <xf numFmtId="0" fontId="10" fillId="2" borderId="3" xfId="0" applyFont="1" applyFill="1" applyBorder="1" applyAlignment="1">
      <alignment horizontal="center"/>
    </xf>
    <xf numFmtId="0" fontId="14" fillId="0" borderId="0" xfId="0" applyFont="1" applyBorder="1" applyAlignment="1">
      <alignment vertical="center" wrapText="1"/>
    </xf>
    <xf numFmtId="43" fontId="3" fillId="0" borderId="4" xfId="2" applyFont="1" applyBorder="1"/>
    <xf numFmtId="9" fontId="0" fillId="0" borderId="0" xfId="0" applyNumberFormat="1"/>
    <xf numFmtId="0" fontId="10" fillId="2" borderId="4" xfId="0" applyFont="1" applyFill="1" applyBorder="1" applyAlignment="1">
      <alignment horizontal="center"/>
    </xf>
    <xf numFmtId="0" fontId="7" fillId="0" borderId="0" xfId="0" quotePrefix="1" applyFont="1" applyAlignment="1">
      <alignment horizontal="center" vertical="center" wrapText="1" readingOrder="2"/>
    </xf>
    <xf numFmtId="0" fontId="7" fillId="0" borderId="0" xfId="0" applyFont="1" applyAlignment="1">
      <alignment horizontal="center" vertical="center" wrapText="1" readingOrder="2"/>
    </xf>
    <xf numFmtId="0" fontId="10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381002</xdr:colOff>
      <xdr:row>8</xdr:row>
      <xdr:rowOff>66675</xdr:rowOff>
    </xdr:from>
    <xdr:to>
      <xdr:col>9</xdr:col>
      <xdr:colOff>752476</xdr:colOff>
      <xdr:row>9</xdr:row>
      <xdr:rowOff>133350</xdr:rowOff>
    </xdr:to>
    <xdr:sp macro="[0]!EnregistrerFacture" textlink="">
      <xdr:nvSpPr>
        <xdr:cNvPr id="2" name="ZoneTexte 1"/>
        <xdr:cNvSpPr txBox="1"/>
      </xdr:nvSpPr>
      <xdr:spPr>
        <a:xfrm>
          <a:off x="8448677" y="1590675"/>
          <a:ext cx="1133474" cy="257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/>
  </xdr:twoCellAnchor>
  <xdr:twoCellAnchor>
    <xdr:from>
      <xdr:col>8</xdr:col>
      <xdr:colOff>323851</xdr:colOff>
      <xdr:row>5</xdr:row>
      <xdr:rowOff>66675</xdr:rowOff>
    </xdr:from>
    <xdr:to>
      <xdr:col>10</xdr:col>
      <xdr:colOff>76202</xdr:colOff>
      <xdr:row>7</xdr:row>
      <xdr:rowOff>0</xdr:rowOff>
    </xdr:to>
    <xdr:sp macro="[0]!RAZ" textlink="">
      <xdr:nvSpPr>
        <xdr:cNvPr id="5" name="ZoneTexte 4"/>
        <xdr:cNvSpPr txBox="1"/>
      </xdr:nvSpPr>
      <xdr:spPr>
        <a:xfrm>
          <a:off x="8391526" y="1019175"/>
          <a:ext cx="1276351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R.A.Z.</a:t>
          </a:r>
        </a:p>
      </xdr:txBody>
    </xdr:sp>
    <xdr:clientData/>
  </xdr:twoCellAnchor>
  <xdr:oneCellAnchor>
    <xdr:from>
      <xdr:col>6</xdr:col>
      <xdr:colOff>209550</xdr:colOff>
      <xdr:row>15</xdr:row>
      <xdr:rowOff>142875</xdr:rowOff>
    </xdr:from>
    <xdr:ext cx="76200" cy="228600"/>
    <xdr:sp macro="" textlink="">
      <xdr:nvSpPr>
        <xdr:cNvPr id="3077" name="Text Box 5"/>
        <xdr:cNvSpPr txBox="1">
          <a:spLocks noChangeArrowheads="1"/>
        </xdr:cNvSpPr>
      </xdr:nvSpPr>
      <xdr:spPr bwMode="auto">
        <a:xfrm>
          <a:off x="6724650" y="3000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1181100</xdr:colOff>
      <xdr:row>18</xdr:row>
      <xdr:rowOff>133350</xdr:rowOff>
    </xdr:from>
    <xdr:to>
      <xdr:col>7</xdr:col>
      <xdr:colOff>295275</xdr:colOff>
      <xdr:row>20</xdr:row>
      <xdr:rowOff>133350</xdr:rowOff>
    </xdr:to>
    <xdr:cxnSp macro="">
      <xdr:nvCxnSpPr>
        <xdr:cNvPr id="4" name="Connecteur droit avec flèche 3"/>
        <xdr:cNvCxnSpPr/>
      </xdr:nvCxnSpPr>
      <xdr:spPr>
        <a:xfrm flipH="1" flipV="1">
          <a:off x="1619250" y="3886200"/>
          <a:ext cx="5981700" cy="41910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fruits-legumes.org/tomat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L47"/>
  <sheetViews>
    <sheetView tabSelected="1" topLeftCell="A12" workbookViewId="0">
      <selection activeCell="I30" sqref="I30"/>
    </sheetView>
  </sheetViews>
  <sheetFormatPr baseColWidth="10" defaultRowHeight="14.5"/>
  <cols>
    <col min="1" max="1" width="6.54296875" customWidth="1"/>
    <col min="2" max="2" width="20.7265625" customWidth="1"/>
    <col min="3" max="3" width="17.26953125" customWidth="1"/>
    <col min="4" max="4" width="17.54296875" customWidth="1"/>
    <col min="5" max="5" width="15" customWidth="1"/>
    <col min="6" max="6" width="20.54296875" customWidth="1"/>
    <col min="7" max="7" width="11.81640625" style="3" customWidth="1"/>
    <col min="8" max="8" width="11.453125" style="3"/>
  </cols>
  <sheetData>
    <row r="2" spans="1:12" ht="15" customHeight="1">
      <c r="A2" s="18"/>
      <c r="B2" s="19"/>
      <c r="C2" s="19"/>
      <c r="D2" s="14"/>
      <c r="F2" s="2"/>
    </row>
    <row r="3" spans="1:12" ht="15" customHeight="1">
      <c r="A3" s="18"/>
      <c r="B3" s="19"/>
      <c r="C3" s="19"/>
      <c r="D3" s="14"/>
    </row>
    <row r="4" spans="1:12" ht="15" customHeight="1">
      <c r="A4" s="18"/>
      <c r="B4" s="19"/>
      <c r="C4" s="19"/>
      <c r="D4" s="14"/>
    </row>
    <row r="5" spans="1:12" ht="15" customHeight="1">
      <c r="A5" s="18"/>
      <c r="B5" s="19"/>
      <c r="C5" s="19"/>
      <c r="D5" s="14"/>
    </row>
    <row r="6" spans="1:12" ht="15" customHeight="1">
      <c r="A6" s="18"/>
      <c r="B6" s="19"/>
      <c r="C6" s="19"/>
      <c r="D6" s="14"/>
    </row>
    <row r="7" spans="1:12" ht="15" customHeight="1">
      <c r="A7" s="18"/>
      <c r="B7" s="19"/>
      <c r="C7" s="19"/>
      <c r="D7" s="14"/>
      <c r="F7" s="7"/>
      <c r="L7" s="8"/>
    </row>
    <row r="8" spans="1:12" ht="15" customHeight="1">
      <c r="A8" s="20"/>
      <c r="B8" s="19"/>
      <c r="C8" s="19"/>
      <c r="D8" s="14"/>
    </row>
    <row r="9" spans="1:12" ht="15" customHeight="1">
      <c r="A9" s="18"/>
      <c r="B9" s="19"/>
      <c r="C9" s="19"/>
      <c r="D9" s="14"/>
      <c r="E9" s="34"/>
      <c r="F9" s="35"/>
    </row>
    <row r="10" spans="1:12" ht="15" customHeight="1">
      <c r="A10" s="1"/>
      <c r="B10" s="37" t="s">
        <v>7</v>
      </c>
      <c r="C10" s="37"/>
      <c r="D10" s="37"/>
      <c r="E10" s="34"/>
      <c r="F10" s="35"/>
    </row>
    <row r="11" spans="1:12" ht="15" customHeight="1">
      <c r="B11" s="37"/>
      <c r="C11" s="37"/>
      <c r="D11" s="37"/>
    </row>
    <row r="13" spans="1:12" ht="15" customHeight="1">
      <c r="B13" s="17"/>
    </row>
    <row r="14" spans="1:12" ht="15" customHeight="1">
      <c r="B14" s="36"/>
      <c r="C14" s="36"/>
      <c r="D14" s="36"/>
      <c r="F14" s="28"/>
    </row>
    <row r="15" spans="1:12" ht="15" customHeight="1">
      <c r="A15" s="6"/>
      <c r="B15" s="36"/>
      <c r="C15" s="36"/>
      <c r="D15" s="36"/>
      <c r="F15" s="28"/>
    </row>
    <row r="16" spans="1:12" ht="15" customHeight="1">
      <c r="A16" s="6"/>
      <c r="B16" s="6"/>
      <c r="C16" s="6"/>
      <c r="D16" s="12"/>
      <c r="E16" s="13"/>
      <c r="F16" s="6"/>
    </row>
    <row r="17" spans="1:9" ht="15.75" customHeight="1">
      <c r="A17" s="6"/>
      <c r="B17" s="6"/>
      <c r="C17" s="6"/>
      <c r="D17" s="15"/>
      <c r="E17" s="6"/>
      <c r="F17" s="6"/>
    </row>
    <row r="18" spans="1:9" ht="39.75" customHeight="1">
      <c r="A18" s="10" t="s">
        <v>0</v>
      </c>
      <c r="B18" s="10" t="s">
        <v>45</v>
      </c>
      <c r="C18" s="10" t="s">
        <v>1</v>
      </c>
      <c r="D18" s="10" t="s">
        <v>2</v>
      </c>
      <c r="E18" s="10" t="s">
        <v>3</v>
      </c>
      <c r="F18" s="10" t="s">
        <v>4</v>
      </c>
      <c r="G18" s="4"/>
      <c r="H18" s="9"/>
    </row>
    <row r="19" spans="1:9" ht="15.5">
      <c r="A19" s="10" t="str">
        <f>IF(B19="","","1 ")</f>
        <v xml:space="preserve">1 </v>
      </c>
      <c r="B19" s="10" t="s">
        <v>26</v>
      </c>
      <c r="C19" s="23"/>
      <c r="D19" s="24">
        <f>IF(B19="","",VLOOKUP(B19,Stock!A$2:B$100,2,0))</f>
        <v>19</v>
      </c>
      <c r="E19" s="25">
        <f>IF(B19="","",VLOOKUP(B19,Stock!A$2:C$100,3,0))</f>
        <v>0.17</v>
      </c>
      <c r="F19" s="24">
        <f>IF(B19="","",C19*D19)</f>
        <v>0</v>
      </c>
      <c r="H19" s="9"/>
    </row>
    <row r="20" spans="1:9" ht="15.5">
      <c r="A20" s="10" t="str">
        <f>IF(B20="","","2 ")</f>
        <v xml:space="preserve">2 </v>
      </c>
      <c r="B20" s="10" t="s">
        <v>40</v>
      </c>
      <c r="C20" s="23"/>
      <c r="D20" s="24">
        <f>IF(B20="","",VLOOKUP(B20,Stock!A$2:B$100,2,0))</f>
        <v>24</v>
      </c>
      <c r="E20" s="25">
        <f>IF(B20="","",VLOOKUP(B20,Stock!A$2:C$100,3,0))</f>
        <v>7.0000000000000007E-2</v>
      </c>
      <c r="F20" s="24">
        <f t="shared" ref="F20:F34" si="0">IF(B20="","",C20*D20)</f>
        <v>0</v>
      </c>
      <c r="H20" s="5"/>
    </row>
    <row r="21" spans="1:9" ht="15.5">
      <c r="A21" s="10" t="str">
        <f>IF(B21="","","3 ")</f>
        <v/>
      </c>
      <c r="B21" s="10"/>
      <c r="C21" s="23"/>
      <c r="D21" s="24" t="str">
        <f>IF(B21="","",VLOOKUP(B21,Stock!A$2:B$100,2,0))</f>
        <v/>
      </c>
      <c r="E21" s="25" t="str">
        <f>IF(B21="","",VLOOKUP(B21,Stock!A$2:C$100,3,0))</f>
        <v/>
      </c>
      <c r="F21" s="24" t="str">
        <f t="shared" si="0"/>
        <v/>
      </c>
      <c r="H21" s="5"/>
      <c r="I21" t="s">
        <v>44</v>
      </c>
    </row>
    <row r="22" spans="1:9" ht="15.5">
      <c r="A22" s="10" t="str">
        <f>IF(B22="","","4 ")</f>
        <v/>
      </c>
      <c r="B22" s="10"/>
      <c r="C22" s="23"/>
      <c r="D22" s="24" t="str">
        <f>IF(B22="","",VLOOKUP(B22,Stock!A$2:B$100,2,0))</f>
        <v/>
      </c>
      <c r="E22" s="25" t="str">
        <f>IF(B22="","",VLOOKUP(B22,Stock!A$2:C$100,3,0))</f>
        <v/>
      </c>
      <c r="F22" s="24" t="str">
        <f t="shared" si="0"/>
        <v/>
      </c>
      <c r="H22" s="5"/>
    </row>
    <row r="23" spans="1:9" ht="15.5">
      <c r="A23" s="10" t="str">
        <f>IF(B23="","","5 ")</f>
        <v/>
      </c>
      <c r="B23" s="10"/>
      <c r="C23" s="23"/>
      <c r="D23" s="24" t="str">
        <f>IF(B23="","",VLOOKUP(B23,Stock!A$2:B$100,2,0))</f>
        <v/>
      </c>
      <c r="E23" s="25" t="str">
        <f>IF(B23="","",VLOOKUP(B23,Stock!A$2:C$100,3,0))</f>
        <v/>
      </c>
      <c r="F23" s="24" t="str">
        <f t="shared" si="0"/>
        <v/>
      </c>
      <c r="H23" s="5"/>
    </row>
    <row r="24" spans="1:9" ht="15.5">
      <c r="A24" s="10" t="str">
        <f>IF(B24="","","6 ")</f>
        <v xml:space="preserve">6 </v>
      </c>
      <c r="B24" s="10" t="s">
        <v>31</v>
      </c>
      <c r="C24" s="23"/>
      <c r="D24" s="24">
        <f>IF(B24="","",VLOOKUP(B24,Stock!A$2:B$100,2,0))</f>
        <v>21</v>
      </c>
      <c r="E24" s="25">
        <f>IF(B24="","",VLOOKUP(B24,Stock!A$2:C$100,3,0))</f>
        <v>7.0000000000000007E-2</v>
      </c>
      <c r="F24" s="24">
        <f t="shared" si="0"/>
        <v>0</v>
      </c>
      <c r="H24" s="5"/>
    </row>
    <row r="25" spans="1:9" ht="15.5">
      <c r="A25" s="10" t="str">
        <f>IF(B25="","","7 ")</f>
        <v xml:space="preserve">7 </v>
      </c>
      <c r="B25" s="10" t="s">
        <v>26</v>
      </c>
      <c r="C25" s="23"/>
      <c r="D25" s="24">
        <f>IF(B25="","",VLOOKUP(B25,Stock!A$2:B$100,2,0))</f>
        <v>19</v>
      </c>
      <c r="E25" s="25">
        <f>IF(B25="","",VLOOKUP(B25,Stock!A$2:C$100,3,0))</f>
        <v>0.17</v>
      </c>
      <c r="F25" s="24">
        <f t="shared" si="0"/>
        <v>0</v>
      </c>
      <c r="H25" s="5"/>
    </row>
    <row r="26" spans="1:9" ht="15.5">
      <c r="A26" s="10" t="str">
        <f>IF(B26="","","8 ")</f>
        <v xml:space="preserve">8 </v>
      </c>
      <c r="B26" s="10" t="s">
        <v>26</v>
      </c>
      <c r="C26" s="23"/>
      <c r="D26" s="24">
        <f>IF(B26="","",VLOOKUP(B26,Stock!A$2:B$100,2,0))</f>
        <v>19</v>
      </c>
      <c r="E26" s="25">
        <f>IF(B26="","",VLOOKUP(B26,Stock!A$2:C$100,3,0))</f>
        <v>0.17</v>
      </c>
      <c r="F26" s="24">
        <f t="shared" si="0"/>
        <v>0</v>
      </c>
      <c r="H26" s="5"/>
    </row>
    <row r="27" spans="1:9" ht="15.5">
      <c r="A27" s="10" t="str">
        <f>IF(B27="","","9 ")</f>
        <v/>
      </c>
      <c r="B27" s="10"/>
      <c r="C27" s="23"/>
      <c r="D27" s="24" t="str">
        <f>IF(B27="","",VLOOKUP(B27,Stock!A$2:B$100,2,0))</f>
        <v/>
      </c>
      <c r="E27" s="25" t="str">
        <f>IF(B27="","",VLOOKUP(B27,Stock!A$2:C$100,3,0))</f>
        <v/>
      </c>
      <c r="F27" s="24" t="str">
        <f t="shared" si="0"/>
        <v/>
      </c>
      <c r="H27" s="5"/>
    </row>
    <row r="28" spans="1:9" ht="15.5">
      <c r="A28" s="10" t="str">
        <f>IF(B28="","","10 ")</f>
        <v/>
      </c>
      <c r="B28" s="10"/>
      <c r="C28" s="23"/>
      <c r="D28" s="24" t="str">
        <f>IF(B28="","",VLOOKUP(B28,Stock!A$2:B$100,2,0))</f>
        <v/>
      </c>
      <c r="E28" s="25" t="str">
        <f>IF(B28="","",VLOOKUP(B28,Stock!A$2:C$100,3,0))</f>
        <v/>
      </c>
      <c r="F28" s="24" t="str">
        <f t="shared" si="0"/>
        <v/>
      </c>
      <c r="H28" s="5"/>
    </row>
    <row r="29" spans="1:9" ht="15.5">
      <c r="A29" s="10" t="str">
        <f>IF(B29="","","11 ")</f>
        <v/>
      </c>
      <c r="B29" s="10"/>
      <c r="C29" s="23"/>
      <c r="D29" s="24" t="str">
        <f>IF(B29="","",VLOOKUP(B29,Stock!A$2:B$100,2,0))</f>
        <v/>
      </c>
      <c r="E29" s="25" t="str">
        <f>IF(B29="","",VLOOKUP(B29,Stock!A$2:C$100,3,0))</f>
        <v/>
      </c>
      <c r="F29" s="24" t="str">
        <f t="shared" si="0"/>
        <v/>
      </c>
      <c r="H29" s="5"/>
    </row>
    <row r="30" spans="1:9" ht="15.5">
      <c r="A30" s="10" t="str">
        <f>IF(B30="","","12 ")</f>
        <v/>
      </c>
      <c r="B30" s="10"/>
      <c r="C30" s="23"/>
      <c r="D30" s="24" t="str">
        <f>IF(B30="","",VLOOKUP(B30,Stock!A$2:B$100,2,0))</f>
        <v/>
      </c>
      <c r="E30" s="25" t="str">
        <f>IF(B30="","",VLOOKUP(B30,Stock!A$2:C$100,3,0))</f>
        <v/>
      </c>
      <c r="F30" s="24" t="str">
        <f t="shared" si="0"/>
        <v/>
      </c>
      <c r="H30" s="5"/>
    </row>
    <row r="31" spans="1:9" ht="15.5">
      <c r="A31" s="10" t="str">
        <f>IF(B31="","","13 ")</f>
        <v/>
      </c>
      <c r="B31" s="10"/>
      <c r="C31" s="23"/>
      <c r="D31" s="24" t="str">
        <f>IF(B31="","",VLOOKUP(B31,Stock!A$2:B$100,2,0))</f>
        <v/>
      </c>
      <c r="E31" s="25" t="str">
        <f>IF(B31="","",VLOOKUP(B31,Stock!A$2:C$100,3,0))</f>
        <v/>
      </c>
      <c r="F31" s="24" t="str">
        <f t="shared" si="0"/>
        <v/>
      </c>
      <c r="H31" s="5"/>
    </row>
    <row r="32" spans="1:9" ht="15.5">
      <c r="A32" s="10" t="str">
        <f>IF(B32="","","14 ")</f>
        <v/>
      </c>
      <c r="B32" s="10"/>
      <c r="C32" s="23"/>
      <c r="D32" s="24" t="str">
        <f>IF(B32="","",VLOOKUP(B32,Stock!A$2:B$100,2,0))</f>
        <v/>
      </c>
      <c r="E32" s="25" t="str">
        <f>IF(B32="","",VLOOKUP(B32,Stock!A$2:C$100,3,0))</f>
        <v/>
      </c>
      <c r="F32" s="24" t="str">
        <f t="shared" si="0"/>
        <v/>
      </c>
      <c r="H32" s="5"/>
    </row>
    <row r="33" spans="1:8" ht="15.5">
      <c r="A33" s="10" t="str">
        <f>IF(B33="","","15 ")</f>
        <v xml:space="preserve">15 </v>
      </c>
      <c r="B33" s="10" t="s">
        <v>29</v>
      </c>
      <c r="C33" s="23"/>
      <c r="D33" s="24">
        <f>IF(B33="","",VLOOKUP(B33,Stock!A$2:B$100,2,0))</f>
        <v>36</v>
      </c>
      <c r="E33" s="25">
        <f>IF(B33="","",VLOOKUP(B33,Stock!A$2:C$100,3,0))</f>
        <v>7.0000000000000007E-2</v>
      </c>
      <c r="F33" s="24">
        <f t="shared" si="0"/>
        <v>0</v>
      </c>
      <c r="H33" s="5"/>
    </row>
    <row r="34" spans="1:8" ht="15.5">
      <c r="A34" s="10" t="str">
        <f>IF(B34="","","16 ")</f>
        <v xml:space="preserve">16 </v>
      </c>
      <c r="B34" s="10" t="s">
        <v>27</v>
      </c>
      <c r="C34" s="23"/>
      <c r="D34" s="24">
        <f>IF(B34="","",VLOOKUP(B34,Stock!A$2:B$100,2,0))</f>
        <v>17</v>
      </c>
      <c r="E34" s="25">
        <f>IF(B34="","",VLOOKUP(B34,Stock!A$2:C$100,3,0))</f>
        <v>7.0000000000000007E-2</v>
      </c>
      <c r="F34" s="24">
        <f t="shared" si="0"/>
        <v>0</v>
      </c>
      <c r="H34" s="5"/>
    </row>
    <row r="35" spans="1:8" ht="15.5">
      <c r="A35" s="10" t="str">
        <f>IF(B35="","","17 ")</f>
        <v xml:space="preserve">17 </v>
      </c>
      <c r="B35" s="10" t="s">
        <v>33</v>
      </c>
      <c r="C35" s="23"/>
      <c r="D35" s="24">
        <f>IF(B35="","",VLOOKUP(B35,Stock!A$2:B$100,2,0))</f>
        <v>18</v>
      </c>
      <c r="E35" s="25">
        <f>IF(B35="","",VLOOKUP(B35,Stock!A$2:C$100,3,0))</f>
        <v>0.17</v>
      </c>
      <c r="F35" s="24"/>
      <c r="H35" s="5"/>
    </row>
    <row r="36" spans="1:8" ht="18">
      <c r="D36" s="31" t="s">
        <v>5</v>
      </c>
      <c r="E36" s="31"/>
      <c r="F36" s="29">
        <f>SUM(F19:F28)</f>
        <v>0</v>
      </c>
    </row>
    <row r="37" spans="1:8" ht="18">
      <c r="D37" s="27" t="s">
        <v>3</v>
      </c>
      <c r="E37" s="21">
        <v>7.0000000000000007E-2</v>
      </c>
      <c r="F37" s="26">
        <f>(SUMIF(E19:E28,7%,F19:F28))*7%</f>
        <v>0</v>
      </c>
    </row>
    <row r="38" spans="1:8" ht="18">
      <c r="D38" s="27" t="s">
        <v>3</v>
      </c>
      <c r="E38" s="22">
        <v>0.17</v>
      </c>
      <c r="F38" s="26">
        <f>(SUMIF(E19:E28,17%,F19:F28))*17%</f>
        <v>0</v>
      </c>
    </row>
    <row r="39" spans="1:8" ht="18">
      <c r="D39" s="31" t="s">
        <v>6</v>
      </c>
      <c r="E39" s="31"/>
      <c r="F39" s="26">
        <f>F36+F37+F38</f>
        <v>0</v>
      </c>
    </row>
    <row r="43" spans="1:8" ht="15" customHeight="1">
      <c r="A43" s="32"/>
      <c r="B43" s="33"/>
      <c r="C43" s="33"/>
      <c r="D43" s="33"/>
      <c r="E43" s="33"/>
      <c r="F43" s="33"/>
      <c r="G43" s="11"/>
    </row>
    <row r="44" spans="1:8" ht="15" customHeight="1">
      <c r="A44" s="33"/>
      <c r="B44" s="33"/>
      <c r="C44" s="33"/>
      <c r="D44" s="33"/>
      <c r="E44" s="33"/>
      <c r="F44" s="33"/>
      <c r="G44" s="11"/>
    </row>
    <row r="45" spans="1:8" ht="15" customHeight="1">
      <c r="A45" s="33"/>
      <c r="B45" s="33"/>
      <c r="C45" s="33"/>
      <c r="D45" s="33"/>
      <c r="E45" s="33"/>
      <c r="F45" s="33"/>
      <c r="G45" s="11"/>
    </row>
    <row r="47" spans="1:8" ht="15.5">
      <c r="E47" s="16"/>
    </row>
  </sheetData>
  <mergeCells count="8">
    <mergeCell ref="D39:E39"/>
    <mergeCell ref="A43:F45"/>
    <mergeCell ref="E9:E10"/>
    <mergeCell ref="F9:F10"/>
    <mergeCell ref="D36:E36"/>
    <mergeCell ref="B14:C15"/>
    <mergeCell ref="D14:D15"/>
    <mergeCell ref="B10:D11"/>
  </mergeCells>
  <phoneticPr fontId="17" type="noConversion"/>
  <dataValidations count="2">
    <dataValidation type="list" allowBlank="1" showInputMessage="1" showErrorMessage="1" sqref="B14">
      <formula1>identifiant</formula1>
    </dataValidation>
    <dataValidation type="list" allowBlank="1" showInputMessage="1" showErrorMessage="1" sqref="B19:B35">
      <formula1>fruit</formula1>
    </dataValidation>
  </dataValidations>
  <pageMargins left="0.11811023622047245" right="0.51181102362204722" top="0.55118110236220474" bottom="0.55118110236220474" header="0.31496062992125984" footer="0.31496062992125984"/>
  <pageSetup paperSize="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Stock!$A$2:$A$34</xm:f>
          </x14:formula1>
          <xm:sqref>B19:B28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G42"/>
  <sheetViews>
    <sheetView workbookViewId="0">
      <selection activeCell="G2" sqref="G2:G42"/>
    </sheetView>
  </sheetViews>
  <sheetFormatPr baseColWidth="10" defaultRowHeight="14.5"/>
  <cols>
    <col min="1" max="1" width="15.453125" bestFit="1" customWidth="1"/>
  </cols>
  <sheetData>
    <row r="1" spans="1:7">
      <c r="A1" t="s">
        <v>41</v>
      </c>
      <c r="B1" t="s">
        <v>42</v>
      </c>
      <c r="C1" t="s">
        <v>43</v>
      </c>
      <c r="G1" t="s">
        <v>47</v>
      </c>
    </row>
    <row r="2" spans="1:7">
      <c r="A2" t="s">
        <v>8</v>
      </c>
      <c r="B2">
        <v>12</v>
      </c>
      <c r="C2" s="30">
        <v>7.0000000000000007E-2</v>
      </c>
      <c r="G2" t="str">
        <f t="array" aca="1" ref="G2" ca="1">IF(ROW(A1)&gt;COUNTIF(cold,"f"),"",INDEX(cola,SMALL(IF(cold="f",ROW(cold)-1,""),ROW(A1))))</f>
        <v>Banane</v>
      </c>
    </row>
    <row r="3" spans="1:7">
      <c r="A3" t="s">
        <v>25</v>
      </c>
      <c r="B3">
        <v>15</v>
      </c>
      <c r="C3" s="30">
        <v>7.0000000000000007E-2</v>
      </c>
      <c r="G3" t="str">
        <f t="array" aca="1" ref="G3" ca="1">IF(ROW(A2)&gt;COUNTIF(cold,"f"),"",INDEX(cola,SMALL(IF(cold="f",ROW(cold)-1,""),ROW(A2))))</f>
        <v>Citron</v>
      </c>
    </row>
    <row r="4" spans="1:7">
      <c r="A4" t="s">
        <v>26</v>
      </c>
      <c r="B4">
        <v>19</v>
      </c>
      <c r="C4" s="30">
        <v>0.17</v>
      </c>
      <c r="D4" t="s">
        <v>46</v>
      </c>
      <c r="G4" t="str">
        <f t="array" aca="1" ref="G4" ca="1">IF(ROW(A3)&gt;COUNTIF(cold,"f"),"",INDEX(cola,SMALL(IF(cold="f",ROW(cold)-1,""),ROW(A3))))</f>
        <v>Figue fraîche</v>
      </c>
    </row>
    <row r="5" spans="1:7">
      <c r="A5" t="s">
        <v>9</v>
      </c>
      <c r="B5">
        <v>5</v>
      </c>
      <c r="C5" s="30">
        <v>7.0000000000000007E-2</v>
      </c>
      <c r="G5" t="str">
        <f t="array" aca="1" ref="G5" ca="1">IF(ROW(A4)&gt;COUNTIF(cold,"f"),"",INDEX(cola,SMALL(IF(cold="f",ROW(cold)-1,""),ROW(A4))))</f>
        <v>Fraise</v>
      </c>
    </row>
    <row r="6" spans="1:7">
      <c r="A6" t="s">
        <v>10</v>
      </c>
      <c r="B6">
        <v>7</v>
      </c>
      <c r="C6" s="30">
        <v>7.0000000000000007E-2</v>
      </c>
      <c r="G6" t="str">
        <f t="array" aca="1" ref="G6" ca="1">IF(ROW(A5)&gt;COUNTIF(cold,"f"),"",INDEX(cola,SMALL(IF(cold="f",ROW(cold)-1,""),ROW(A5))))</f>
        <v>fraise des bois</v>
      </c>
    </row>
    <row r="7" spans="1:7">
      <c r="A7" t="s">
        <v>11</v>
      </c>
      <c r="B7">
        <v>14</v>
      </c>
      <c r="C7" s="30">
        <v>7.0000000000000007E-2</v>
      </c>
      <c r="G7" t="str">
        <f t="array" aca="1" ref="G7" ca="1">IF(ROW(A6)&gt;COUNTIF(cold,"f"),"",INDEX(cola,SMALL(IF(cold="f",ROW(cold)-1,""),ROW(A6))))</f>
        <v>Framboise</v>
      </c>
    </row>
    <row r="8" spans="1:7">
      <c r="A8" t="s">
        <v>27</v>
      </c>
      <c r="B8">
        <v>17</v>
      </c>
      <c r="C8" s="30">
        <v>7.0000000000000007E-2</v>
      </c>
      <c r="D8" t="s">
        <v>46</v>
      </c>
      <c r="G8" t="str">
        <f t="array" aca="1" ref="G8" ca="1">IF(ROW(A7)&gt;COUNTIF(cold,"f"),"",INDEX(cola,SMALL(IF(cold="f",ROW(cold)-1,""),ROW(A7))))</f>
        <v>Kiwi</v>
      </c>
    </row>
    <row r="9" spans="1:7">
      <c r="A9" t="s">
        <v>28</v>
      </c>
      <c r="B9">
        <v>20</v>
      </c>
      <c r="C9" s="30">
        <v>7.0000000000000007E-2</v>
      </c>
      <c r="G9" t="str">
        <f t="array" aca="1" ref="G9" ca="1">IF(ROW(A8)&gt;COUNTIF(cold,"f"),"",INDEX(cola,SMALL(IF(cold="f",ROW(cold)-1,""),ROW(A8))))</f>
        <v>Mangue</v>
      </c>
    </row>
    <row r="10" spans="1:7">
      <c r="A10" t="s">
        <v>12</v>
      </c>
      <c r="B10">
        <v>35</v>
      </c>
      <c r="C10" s="30">
        <v>7.0000000000000007E-2</v>
      </c>
      <c r="G10" t="str">
        <f t="array" aca="1" ref="G10" ca="1">IF(ROW(A9)&gt;COUNTIF(cold,"f"),"",INDEX(cola,SMALL(IF(cold="f",ROW(cold)-1,""),ROW(A9))))</f>
        <v>Melon</v>
      </c>
    </row>
    <row r="11" spans="1:7">
      <c r="A11" t="s">
        <v>29</v>
      </c>
      <c r="B11">
        <v>36</v>
      </c>
      <c r="C11" s="30">
        <v>7.0000000000000007E-2</v>
      </c>
      <c r="D11" t="s">
        <v>46</v>
      </c>
      <c r="G11" t="str">
        <f t="array" aca="1" ref="G11" ca="1">IF(ROW(A10)&gt;COUNTIF(cold,"f"),"",INDEX(cola,SMALL(IF(cold="f",ROW(cold)-1,""),ROW(A10))))</f>
        <v>Nectarine</v>
      </c>
    </row>
    <row r="12" spans="1:7">
      <c r="A12" t="s">
        <v>30</v>
      </c>
      <c r="B12">
        <v>25</v>
      </c>
      <c r="C12" s="30">
        <v>0.17</v>
      </c>
      <c r="D12" t="s">
        <v>46</v>
      </c>
      <c r="G12" t="str">
        <f t="array" aca="1" ref="G12" ca="1">IF(ROW(A11)&gt;COUNTIF(cold,"f"),"",INDEX(cola,SMALL(IF(cold="f",ROW(cold)-1,""),ROW(A11))))</f>
        <v>Pastèque</v>
      </c>
    </row>
    <row r="13" spans="1:7">
      <c r="A13" t="s">
        <v>40</v>
      </c>
      <c r="B13">
        <v>24</v>
      </c>
      <c r="C13" s="30">
        <v>7.0000000000000007E-2</v>
      </c>
      <c r="D13" t="s">
        <v>46</v>
      </c>
      <c r="G13" t="str">
        <f t="array" aca="1" ref="G13" ca="1">IF(ROW(A12)&gt;COUNTIF(cold,"f"),"",INDEX(cola,SMALL(IF(cold="f",ROW(cold)-1,""),ROW(A12))))</f>
        <v>Pêche</v>
      </c>
    </row>
    <row r="14" spans="1:7">
      <c r="A14" t="s">
        <v>31</v>
      </c>
      <c r="B14">
        <v>21</v>
      </c>
      <c r="C14" s="30">
        <v>7.0000000000000007E-2</v>
      </c>
      <c r="D14" t="s">
        <v>46</v>
      </c>
      <c r="G14" t="str">
        <f t="array" aca="1" ref="G14" ca="1">IF(ROW(A13)&gt;COUNTIF(cold,"f"),"",INDEX(cola,SMALL(IF(cold="f",ROW(cold)-1,""),ROW(A13))))</f>
        <v>Poire</v>
      </c>
    </row>
    <row r="15" spans="1:7">
      <c r="A15" t="s">
        <v>32</v>
      </c>
      <c r="B15">
        <v>12</v>
      </c>
      <c r="C15" s="30">
        <v>0.17</v>
      </c>
      <c r="D15" t="s">
        <v>46</v>
      </c>
      <c r="G15" t="str">
        <f t="array" aca="1" ref="G15" ca="1">IF(ROW(A14)&gt;COUNTIF(cold,"f"),"",INDEX(cola,SMALL(IF(cold="f",ROW(cold)-1,""),ROW(A14))))</f>
        <v>Raisin</v>
      </c>
    </row>
    <row r="16" spans="1:7">
      <c r="A16" t="s">
        <v>13</v>
      </c>
      <c r="B16">
        <v>13</v>
      </c>
      <c r="C16" s="30">
        <v>7.0000000000000007E-2</v>
      </c>
      <c r="G16" t="str">
        <f t="array" aca="1" ref="G16" ca="1">IF(ROW(A15)&gt;COUNTIF(cold,"f"),"",INDEX(cola,SMALL(IF(cold="f",ROW(cold)-1,""),ROW(A15))))</f>
        <v/>
      </c>
    </row>
    <row r="17" spans="1:7">
      <c r="A17" t="s">
        <v>33</v>
      </c>
      <c r="B17">
        <v>18</v>
      </c>
      <c r="C17" s="30">
        <v>0.17</v>
      </c>
      <c r="D17" t="s">
        <v>46</v>
      </c>
      <c r="G17" t="str">
        <f t="array" aca="1" ref="G17" ca="1">IF(ROW(A16)&gt;COUNTIF(cold,"f"),"",INDEX(cola,SMALL(IF(cold="f",ROW(cold)-1,""),ROW(A16))))</f>
        <v/>
      </c>
    </row>
    <row r="18" spans="1:7">
      <c r="A18" t="s">
        <v>34</v>
      </c>
      <c r="B18">
        <v>19</v>
      </c>
      <c r="C18" s="30">
        <v>7.0000000000000007E-2</v>
      </c>
      <c r="D18" t="s">
        <v>46</v>
      </c>
      <c r="G18" t="str">
        <f t="array" aca="1" ref="G18" ca="1">IF(ROW(A17)&gt;COUNTIF(cold,"f"),"",INDEX(cola,SMALL(IF(cold="f",ROW(cold)-1,""),ROW(A17))))</f>
        <v/>
      </c>
    </row>
    <row r="19" spans="1:7">
      <c r="A19" t="s">
        <v>35</v>
      </c>
      <c r="B19">
        <v>51</v>
      </c>
      <c r="C19" s="30">
        <v>7.0000000000000007E-2</v>
      </c>
      <c r="D19" t="s">
        <v>46</v>
      </c>
      <c r="G19" t="str">
        <f t="array" aca="1" ref="G19" ca="1">IF(ROW(A18)&gt;COUNTIF(cold,"f"),"",INDEX(cola,SMALL(IF(cold="f",ROW(cold)-1,""),ROW(A18))))</f>
        <v/>
      </c>
    </row>
    <row r="20" spans="1:7">
      <c r="A20" t="s">
        <v>14</v>
      </c>
      <c r="B20">
        <v>53</v>
      </c>
      <c r="C20" s="30">
        <v>7.0000000000000007E-2</v>
      </c>
      <c r="G20" t="str">
        <f t="array" aca="1" ref="G20" ca="1">IF(ROW(A19)&gt;COUNTIF(cold,"f"),"",INDEX(cola,SMALL(IF(cold="f",ROW(cold)-1,""),ROW(A19))))</f>
        <v/>
      </c>
    </row>
    <row r="21" spans="1:7">
      <c r="A21" t="s">
        <v>15</v>
      </c>
      <c r="B21">
        <v>66</v>
      </c>
      <c r="C21" s="30">
        <v>7.0000000000000007E-2</v>
      </c>
      <c r="G21" t="str">
        <f t="array" aca="1" ref="G21" ca="1">IF(ROW(A20)&gt;COUNTIF(cold,"f"),"",INDEX(cola,SMALL(IF(cold="f",ROW(cold)-1,""),ROW(A20))))</f>
        <v/>
      </c>
    </row>
    <row r="22" spans="1:7">
      <c r="A22" t="s">
        <v>36</v>
      </c>
      <c r="B22">
        <v>88</v>
      </c>
      <c r="C22" s="30">
        <v>7.0000000000000007E-2</v>
      </c>
      <c r="D22" t="s">
        <v>46</v>
      </c>
      <c r="G22" t="str">
        <f t="array" aca="1" ref="G22" ca="1">IF(ROW(A21)&gt;COUNTIF(cold,"f"),"",INDEX(cola,SMALL(IF(cold="f",ROW(cold)-1,""),ROW(A21))))</f>
        <v/>
      </c>
    </row>
    <row r="23" spans="1:7">
      <c r="A23" t="s">
        <v>38</v>
      </c>
      <c r="B23">
        <v>77</v>
      </c>
      <c r="C23" s="30">
        <v>7.0000000000000007E-2</v>
      </c>
      <c r="D23" t="s">
        <v>46</v>
      </c>
      <c r="G23" t="str">
        <f t="array" aca="1" ref="G23" ca="1">IF(ROW(A22)&gt;COUNTIF(cold,"f"),"",INDEX(cola,SMALL(IF(cold="f",ROW(cold)-1,""),ROW(A22))))</f>
        <v/>
      </c>
    </row>
    <row r="24" spans="1:7">
      <c r="A24" t="s">
        <v>16</v>
      </c>
      <c r="B24">
        <v>63</v>
      </c>
      <c r="C24" s="30">
        <v>7.0000000000000007E-2</v>
      </c>
      <c r="G24" t="str">
        <f t="array" aca="1" ref="G24" ca="1">IF(ROW(A23)&gt;COUNTIF(cold,"f"),"",INDEX(cola,SMALL(IF(cold="f",ROW(cold)-1,""),ROW(A23))))</f>
        <v/>
      </c>
    </row>
    <row r="25" spans="1:7">
      <c r="A25" t="s">
        <v>37</v>
      </c>
      <c r="B25">
        <v>26</v>
      </c>
      <c r="C25" s="30">
        <v>7.0000000000000007E-2</v>
      </c>
      <c r="D25" t="s">
        <v>46</v>
      </c>
      <c r="G25" t="str">
        <f t="array" aca="1" ref="G25" ca="1">IF(ROW(A24)&gt;COUNTIF(cold,"f"),"",INDEX(cola,SMALL(IF(cold="f",ROW(cold)-1,""),ROW(A24))))</f>
        <v/>
      </c>
    </row>
    <row r="26" spans="1:7">
      <c r="A26" t="s">
        <v>17</v>
      </c>
      <c r="B26">
        <v>24</v>
      </c>
      <c r="C26" s="30">
        <v>7.0000000000000007E-2</v>
      </c>
      <c r="G26" t="str">
        <f t="array" aca="1" ref="G26" ca="1">IF(ROW(A25)&gt;COUNTIF(cold,"f"),"",INDEX(cola,SMALL(IF(cold="f",ROW(cold)-1,""),ROW(A25))))</f>
        <v/>
      </c>
    </row>
    <row r="27" spans="1:7">
      <c r="A27" t="s">
        <v>18</v>
      </c>
      <c r="B27">
        <v>29</v>
      </c>
      <c r="C27" s="30">
        <v>7.0000000000000007E-2</v>
      </c>
      <c r="G27" t="str">
        <f t="array" aca="1" ref="G27" ca="1">IF(ROW(A26)&gt;COUNTIF(cold,"f"),"",INDEX(cola,SMALL(IF(cold="f",ROW(cold)-1,""),ROW(A26))))</f>
        <v/>
      </c>
    </row>
    <row r="28" spans="1:7">
      <c r="A28" t="s">
        <v>19</v>
      </c>
      <c r="B28">
        <v>27</v>
      </c>
      <c r="C28" s="30">
        <v>7.0000000000000007E-2</v>
      </c>
      <c r="G28" t="str">
        <f t="array" aca="1" ref="G28" ca="1">IF(ROW(A27)&gt;COUNTIF(cold,"f"),"",INDEX(cola,SMALL(IF(cold="f",ROW(cold)-1,""),ROW(A27))))</f>
        <v/>
      </c>
    </row>
    <row r="29" spans="1:7">
      <c r="A29" t="s">
        <v>20</v>
      </c>
      <c r="B29">
        <v>91</v>
      </c>
      <c r="C29" s="30">
        <v>7.0000000000000007E-2</v>
      </c>
      <c r="G29" t="str">
        <f t="array" aca="1" ref="G29" ca="1">IF(ROW(A28)&gt;COUNTIF(cold,"f"),"",INDEX(cola,SMALL(IF(cold="f",ROW(cold)-1,""),ROW(A28))))</f>
        <v/>
      </c>
    </row>
    <row r="30" spans="1:7">
      <c r="A30" t="s">
        <v>21</v>
      </c>
      <c r="B30">
        <v>73</v>
      </c>
      <c r="C30" s="30">
        <v>7.0000000000000007E-2</v>
      </c>
      <c r="G30" t="str">
        <f t="array" aca="1" ref="G30" ca="1">IF(ROW(A29)&gt;COUNTIF(cold,"f"),"",INDEX(cola,SMALL(IF(cold="f",ROW(cold)-1,""),ROW(A29))))</f>
        <v/>
      </c>
    </row>
    <row r="31" spans="1:7">
      <c r="A31" t="s">
        <v>22</v>
      </c>
      <c r="B31">
        <v>10</v>
      </c>
      <c r="C31" s="30">
        <v>7.0000000000000007E-2</v>
      </c>
      <c r="G31" t="str">
        <f t="array" aca="1" ref="G31" ca="1">IF(ROW(A30)&gt;COUNTIF(cold,"f"),"",INDEX(cola,SMALL(IF(cold="f",ROW(cold)-1,""),ROW(A30))))</f>
        <v/>
      </c>
    </row>
    <row r="32" spans="1:7">
      <c r="A32" t="s">
        <v>39</v>
      </c>
      <c r="B32">
        <v>23</v>
      </c>
      <c r="C32" s="30">
        <v>7.0000000000000007E-2</v>
      </c>
      <c r="D32" t="s">
        <v>46</v>
      </c>
      <c r="G32" t="str">
        <f t="array" aca="1" ref="G32" ca="1">IF(ROW(A31)&gt;COUNTIF(cold,"f"),"",INDEX(cola,SMALL(IF(cold="f",ROW(cold)-1,""),ROW(A31))))</f>
        <v/>
      </c>
    </row>
    <row r="33" spans="1:7">
      <c r="A33" t="s">
        <v>23</v>
      </c>
      <c r="B33">
        <v>32</v>
      </c>
      <c r="C33" s="30">
        <v>7.0000000000000007E-2</v>
      </c>
      <c r="G33" t="str">
        <f t="array" aca="1" ref="G33" ca="1">IF(ROW(A32)&gt;COUNTIF(cold,"f"),"",INDEX(cola,SMALL(IF(cold="f",ROW(cold)-1,""),ROW(A32))))</f>
        <v/>
      </c>
    </row>
    <row r="34" spans="1:7">
      <c r="A34" t="s">
        <v>24</v>
      </c>
      <c r="B34">
        <v>64</v>
      </c>
      <c r="C34" s="30">
        <v>7.0000000000000007E-2</v>
      </c>
      <c r="G34" t="str">
        <f t="array" aca="1" ref="G34" ca="1">IF(ROW(A33)&gt;COUNTIF(cold,"f"),"",INDEX(cola,SMALL(IF(cold="f",ROW(cold)-1,""),ROW(A33))))</f>
        <v/>
      </c>
    </row>
    <row r="35" spans="1:7">
      <c r="G35" t="str">
        <f t="array" aca="1" ref="G35" ca="1">IF(ROW(A34)&gt;COUNTIF(cold,"f"),"",INDEX(cola,SMALL(IF(cold="f",ROW(cold)-1,""),ROW(A34))))</f>
        <v/>
      </c>
    </row>
    <row r="36" spans="1:7">
      <c r="G36" t="str">
        <f t="array" aca="1" ref="G36" ca="1">IF(ROW(A35)&gt;COUNTIF(cold,"f"),"",INDEX(cola,SMALL(IF(cold="f",ROW(cold)-1,""),ROW(A35))))</f>
        <v/>
      </c>
    </row>
    <row r="37" spans="1:7">
      <c r="G37" t="str">
        <f t="array" aca="1" ref="G37" ca="1">IF(ROW(A36)&gt;COUNTIF(cold,"f"),"",INDEX(cola,SMALL(IF(cold="f",ROW(cold)-1,""),ROW(A36))))</f>
        <v/>
      </c>
    </row>
    <row r="38" spans="1:7">
      <c r="G38" t="str">
        <f t="array" aca="1" ref="G38" ca="1">IF(ROW(A37)&gt;COUNTIF(cold,"f"),"",INDEX(cola,SMALL(IF(cold="f",ROW(cold)-1,""),ROW(A37))))</f>
        <v/>
      </c>
    </row>
    <row r="39" spans="1:7">
      <c r="G39" t="str">
        <f t="array" aca="1" ref="G39" ca="1">IF(ROW(A38)&gt;COUNTIF(cold,"f"),"",INDEX(cola,SMALL(IF(cold="f",ROW(cold)-1,""),ROW(A38))))</f>
        <v/>
      </c>
    </row>
    <row r="40" spans="1:7">
      <c r="G40" t="str">
        <f t="array" aca="1" ref="G40" ca="1">IF(ROW(A39)&gt;COUNTIF(cold,"f"),"",INDEX(cola,SMALL(IF(cold="f",ROW(cold)-1,""),ROW(A39))))</f>
        <v/>
      </c>
    </row>
    <row r="41" spans="1:7">
      <c r="G41" t="str">
        <f t="array" aca="1" ref="G41" ca="1">IF(ROW(A40)&gt;COUNTIF(cold,"f"),"",INDEX(cola,SMALL(IF(cold="f",ROW(cold)-1,""),ROW(A40))))</f>
        <v/>
      </c>
    </row>
    <row r="42" spans="1:7">
      <c r="G42" t="str">
        <f t="array" aca="1" ref="G42" ca="1">IF(ROW(A41)&gt;COUNTIF(cold,"f"),"",INDEX(cola,SMALL(IF(cold="f",ROW(cold)-1,""),ROW(A41))))</f>
        <v/>
      </c>
    </row>
  </sheetData>
  <sortState ref="A1:A55">
    <sortCondition ref="A1"/>
  </sortState>
  <hyperlinks>
    <hyperlink ref="A34" r:id="rId1" display="http://www.fruits-legumes.org/tomate/"/>
  </hyperlinks>
  <pageMargins left="0.7" right="0.7" top="0.75" bottom="0.75" header="0.3" footer="0.3"/>
  <pageSetup paperSize="0" orientation="portrait" horizontalDpi="0" verticalDpi="0" copies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</vt:lpstr>
      <vt:lpstr>Stock</vt:lpstr>
      <vt:lpstr>Table</vt:lpstr>
      <vt:lpstr>Table1</vt:lpstr>
      <vt:lpstr>Table2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asus&amp;</dc:creator>
  <cp:lastModifiedBy>tulipe</cp:lastModifiedBy>
  <cp:lastPrinted>2014-09-06T21:20:57Z</cp:lastPrinted>
  <dcterms:created xsi:type="dcterms:W3CDTF">2014-08-06T22:57:23Z</dcterms:created>
  <dcterms:modified xsi:type="dcterms:W3CDTF">2014-09-09T19:50:23Z</dcterms:modified>
</cp:coreProperties>
</file>