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0" windowWidth="19420" windowHeight="11020" tabRatio="500" activeTab="2"/>
  </bookViews>
  <sheets>
    <sheet name="Positions" sheetId="1" r:id="rId1"/>
    <sheet name="Portefeuille" sheetId="3" r:id="rId2"/>
    <sheet name="Calcul" sheetId="4" r:id="rId3"/>
    <sheet name="Ressources" sheetId="2" r:id="rId4"/>
  </sheets>
  <definedNames>
    <definedName name="ventes">OFFSET(Positions!$R$6,,,COUNT(Positions!$R$6:$R$200))</definedName>
    <definedName name="virements">OFFSET(Positions!$E$6,,,ROWS(ventes))</definedName>
  </definedName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4" a="1"/>
  <c r="B4"/>
  <c r="B5" a="1"/>
  <c r="B5"/>
  <c r="B6" a="1"/>
  <c r="B6"/>
  <c r="B7" a="1"/>
  <c r="B7"/>
  <c r="B8" a="1"/>
  <c r="B8"/>
  <c r="B9" a="1"/>
  <c r="B9"/>
  <c r="B10" a="1"/>
  <c r="B10"/>
  <c r="B11" a="1"/>
  <c r="B11"/>
  <c r="B12" a="1"/>
  <c r="B12"/>
  <c r="B13" a="1"/>
  <c r="B13"/>
  <c r="B14" a="1"/>
  <c r="B14"/>
  <c r="B15" a="1"/>
  <c r="B15"/>
  <c r="B16" a="1"/>
  <c r="B16"/>
  <c r="B17" a="1"/>
  <c r="B17"/>
  <c r="B18" a="1"/>
  <c r="B18"/>
  <c r="B19" a="1"/>
  <c r="B19"/>
  <c r="B20" a="1"/>
  <c r="B20"/>
  <c r="B21" a="1"/>
  <c r="B21"/>
  <c r="B22" a="1"/>
  <c r="B22"/>
  <c r="B23" a="1"/>
  <c r="B23"/>
  <c r="B24" a="1"/>
  <c r="B24"/>
  <c r="B25" a="1"/>
  <c r="B25"/>
  <c r="B26" a="1"/>
  <c r="B26"/>
  <c r="B27" a="1"/>
  <c r="B27"/>
  <c r="B28" a="1"/>
  <c r="B28"/>
  <c r="B29" a="1"/>
  <c r="B29"/>
  <c r="B30" a="1"/>
  <c r="B30"/>
  <c r="B31" a="1"/>
  <c r="B31"/>
  <c r="B32" a="1"/>
  <c r="B32"/>
  <c r="B33" a="1"/>
  <c r="B33"/>
  <c r="B34" a="1"/>
  <c r="B34"/>
  <c r="B35" a="1"/>
  <c r="B35"/>
  <c r="B36" a="1"/>
  <c r="B36"/>
  <c r="B37" a="1"/>
  <c r="B37"/>
  <c r="B38" a="1"/>
  <c r="B38"/>
  <c r="B39" a="1"/>
  <c r="B39"/>
  <c r="B40" a="1"/>
  <c r="B40"/>
  <c r="B41" a="1"/>
  <c r="B41"/>
  <c r="B42" a="1"/>
  <c r="B42"/>
  <c r="B3" a="1"/>
  <c r="B3"/>
  <c r="E2" i="1"/>
  <c r="W7" l="1"/>
  <c r="W8"/>
  <c r="C39" i="3"/>
  <c r="J6" i="1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W6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F4" i="3"/>
  <c r="AA7" i="1"/>
  <c r="AA8"/>
  <c r="AA6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F5" i="3"/>
  <c r="F6"/>
  <c r="F3"/>
  <c r="Z6" i="1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I6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</calcChain>
</file>

<file path=xl/sharedStrings.xml><?xml version="1.0" encoding="utf-8"?>
<sst xmlns="http://schemas.openxmlformats.org/spreadsheetml/2006/main" count="55" uniqueCount="39">
  <si>
    <t>Type</t>
  </si>
  <si>
    <t>Titre (Code)</t>
  </si>
  <si>
    <t>Date</t>
  </si>
  <si>
    <t>Quantité</t>
  </si>
  <si>
    <t>Cours</t>
  </si>
  <si>
    <t>PRU</t>
  </si>
  <si>
    <t>Montant</t>
  </si>
  <si>
    <t>Risque (%)</t>
  </si>
  <si>
    <t>Stop Loss</t>
  </si>
  <si>
    <t>"En jours"</t>
  </si>
  <si>
    <t>"+/- Value"</t>
  </si>
  <si>
    <t>Gain/Perte</t>
  </si>
  <si>
    <t>"+/-" Value</t>
  </si>
  <si>
    <t>Action</t>
  </si>
  <si>
    <t>Achat</t>
  </si>
  <si>
    <t>Dividende</t>
  </si>
  <si>
    <t>Vente</t>
  </si>
  <si>
    <t>Performance</t>
  </si>
  <si>
    <t>Durée</t>
  </si>
  <si>
    <t>Portefeuille</t>
  </si>
  <si>
    <t>Frais</t>
  </si>
  <si>
    <t>Transaction</t>
  </si>
  <si>
    <t>Comptant</t>
  </si>
  <si>
    <t>SRD</t>
  </si>
  <si>
    <t>CPT</t>
  </si>
  <si>
    <t>Jusqu'à 500 € inclus</t>
  </si>
  <si>
    <t>Entre 500 € et 1 000 € inclus</t>
  </si>
  <si>
    <t>Entre 1 000 € et 2 000 € inclus</t>
  </si>
  <si>
    <t>Entre 2 000 et 4 400 € inclus</t>
  </si>
  <si>
    <t>Supérieur à 4 400 € inclus</t>
  </si>
  <si>
    <t>Montant de l'ordre</t>
  </si>
  <si>
    <t>Virement</t>
  </si>
  <si>
    <t>Total</t>
  </si>
  <si>
    <t>Capital Investi</t>
  </si>
  <si>
    <t>Solde Espèces</t>
  </si>
  <si>
    <t>Solde Titres</t>
  </si>
  <si>
    <t>Solde PEA</t>
  </si>
  <si>
    <t>Gain</t>
  </si>
  <si>
    <t>Date1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</si>
</sst>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\ &quot;€&quot;"/>
  </numFmts>
  <fonts count="2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CEBF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/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medium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/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 style="medium">
        <color theme="0" tint="-0.34998626667073579"/>
      </left>
      <right/>
      <top/>
      <bottom style="thin">
        <color theme="6"/>
      </bottom>
      <diagonal/>
    </border>
    <border>
      <left style="thin">
        <color theme="0" tint="-0.34998626667073579"/>
      </left>
      <right style="thin">
        <color theme="6"/>
      </right>
      <top/>
      <bottom style="thin">
        <color theme="6"/>
      </bottom>
      <diagonal/>
    </border>
    <border>
      <left/>
      <right style="medium">
        <color theme="0" tint="-0.34998626667073579"/>
      </right>
      <top/>
      <bottom style="thin">
        <color theme="6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 style="thin">
        <color theme="6"/>
      </bottom>
      <diagonal/>
    </border>
    <border>
      <left style="thin">
        <color theme="0" tint="-0.34998626667073579"/>
      </left>
      <right style="thin">
        <color theme="6"/>
      </right>
      <top/>
      <bottom style="medium">
        <color theme="0" tint="-0.34998626667073579"/>
      </bottom>
      <diagonal/>
    </border>
  </borders>
  <cellStyleXfs count="1">
    <xf numFmtId="0" fontId="0" fillId="0" borderId="0"/>
  </cellStyleXfs>
  <cellXfs count="103">
    <xf numFmtId="0" fontId="0" fillId="0" borderId="0" xfId="0"/>
    <xf numFmtId="14" fontId="0" fillId="0" borderId="0" xfId="0" applyNumberFormat="1"/>
    <xf numFmtId="1" fontId="0" fillId="0" borderId="0" xfId="0" applyNumberFormat="1"/>
    <xf numFmtId="10" fontId="0" fillId="0" borderId="0" xfId="0" applyNumberFormat="1"/>
    <xf numFmtId="164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0" fillId="6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2" borderId="0" xfId="0" applyNumberFormat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2" borderId="0" xfId="0" applyNumberFormat="1" applyFill="1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9" fontId="0" fillId="0" borderId="0" xfId="0" applyNumberFormat="1" applyAlignment="1">
      <alignment horizontal="right"/>
    </xf>
    <xf numFmtId="0" fontId="0" fillId="0" borderId="6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0" xfId="0" applyAlignment="1">
      <alignment horizontal="right"/>
    </xf>
    <xf numFmtId="0" fontId="0" fillId="7" borderId="0" xfId="0" applyNumberFormat="1" applyFill="1" applyAlignment="1">
      <alignment horizontal="right"/>
    </xf>
    <xf numFmtId="0" fontId="0" fillId="7" borderId="0" xfId="0" applyFill="1" applyAlignment="1">
      <alignment horizontal="right"/>
    </xf>
    <xf numFmtId="0" fontId="0" fillId="3" borderId="0" xfId="0" applyNumberFormat="1" applyFill="1" applyAlignment="1">
      <alignment horizontal="left"/>
    </xf>
    <xf numFmtId="0" fontId="0" fillId="3" borderId="0" xfId="0" applyNumberFormat="1" applyFill="1" applyAlignment="1">
      <alignment horizontal="right"/>
    </xf>
    <xf numFmtId="0" fontId="0" fillId="3" borderId="0" xfId="0" applyFill="1" applyAlignment="1">
      <alignment horizontal="right"/>
    </xf>
    <xf numFmtId="0" fontId="0" fillId="0" borderId="2" xfId="0" applyFill="1" applyBorder="1" applyAlignment="1">
      <alignment horizontal="right"/>
    </xf>
    <xf numFmtId="1" fontId="0" fillId="0" borderId="0" xfId="0" applyNumberFormat="1" applyAlignment="1">
      <alignment horizontal="left"/>
    </xf>
    <xf numFmtId="0" fontId="0" fillId="4" borderId="0" xfId="0" applyNumberFormat="1" applyFill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0" fontId="0" fillId="0" borderId="0" xfId="0" applyNumberFormat="1" applyFill="1" applyAlignment="1">
      <alignment horizontal="right"/>
    </xf>
    <xf numFmtId="10" fontId="0" fillId="0" borderId="2" xfId="0" applyNumberFormat="1" applyFill="1" applyBorder="1" applyAlignment="1">
      <alignment horizontal="right"/>
    </xf>
    <xf numFmtId="10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10" fontId="0" fillId="0" borderId="2" xfId="0" applyNumberFormat="1" applyBorder="1" applyAlignment="1">
      <alignment horizontal="right"/>
    </xf>
    <xf numFmtId="10" fontId="0" fillId="0" borderId="5" xfId="0" applyNumberFormat="1" applyBorder="1" applyAlignment="1">
      <alignment horizontal="right"/>
    </xf>
    <xf numFmtId="164" fontId="0" fillId="0" borderId="5" xfId="0" applyNumberFormat="1" applyBorder="1" applyAlignment="1">
      <alignment horizontal="right"/>
    </xf>
    <xf numFmtId="10" fontId="0" fillId="0" borderId="4" xfId="0" applyNumberFormat="1" applyBorder="1" applyAlignment="1">
      <alignment horizontal="right"/>
    </xf>
    <xf numFmtId="164" fontId="0" fillId="4" borderId="0" xfId="0" applyNumberFormat="1" applyFill="1" applyAlignment="1">
      <alignment horizontal="center"/>
    </xf>
    <xf numFmtId="10" fontId="0" fillId="0" borderId="0" xfId="0" applyNumberFormat="1" applyAlignment="1"/>
    <xf numFmtId="0" fontId="0" fillId="0" borderId="0" xfId="0" applyAlignment="1">
      <alignment horizontal="left"/>
    </xf>
    <xf numFmtId="49" fontId="1" fillId="6" borderId="9" xfId="0" applyNumberFormat="1" applyFont="1" applyFill="1" applyBorder="1" applyAlignment="1">
      <alignment horizontal="centerContinuous"/>
    </xf>
    <xf numFmtId="49" fontId="1" fillId="6" borderId="11" xfId="0" applyNumberFormat="1" applyFont="1" applyFill="1" applyBorder="1" applyAlignment="1">
      <alignment horizontal="centerContinuous"/>
    </xf>
    <xf numFmtId="14" fontId="1" fillId="2" borderId="9" xfId="0" applyNumberFormat="1" applyFont="1" applyFill="1" applyBorder="1" applyAlignment="1">
      <alignment horizontal="centerContinuous"/>
    </xf>
    <xf numFmtId="1" fontId="1" fillId="2" borderId="10" xfId="0" applyNumberFormat="1" applyFont="1" applyFill="1" applyBorder="1" applyAlignment="1">
      <alignment horizontal="centerContinuous"/>
    </xf>
    <xf numFmtId="0" fontId="1" fillId="2" borderId="10" xfId="0" applyNumberFormat="1" applyFont="1" applyFill="1" applyBorder="1" applyAlignment="1">
      <alignment horizontal="centerContinuous"/>
    </xf>
    <xf numFmtId="0" fontId="1" fillId="2" borderId="10" xfId="0" applyFont="1" applyFill="1" applyBorder="1" applyAlignment="1">
      <alignment horizontal="centerContinuous"/>
    </xf>
    <xf numFmtId="9" fontId="1" fillId="2" borderId="10" xfId="0" applyNumberFormat="1" applyFont="1" applyFill="1" applyBorder="1" applyAlignment="1">
      <alignment horizontal="centerContinuous"/>
    </xf>
    <xf numFmtId="0" fontId="1" fillId="2" borderId="11" xfId="0" applyFont="1" applyFill="1" applyBorder="1" applyAlignment="1">
      <alignment horizontal="centerContinuous"/>
    </xf>
    <xf numFmtId="1" fontId="1" fillId="0" borderId="0" xfId="0" applyNumberFormat="1" applyFont="1"/>
    <xf numFmtId="0" fontId="1" fillId="5" borderId="9" xfId="0" applyFont="1" applyFill="1" applyBorder="1" applyAlignment="1">
      <alignment horizontal="centerContinuous"/>
    </xf>
    <xf numFmtId="0" fontId="1" fillId="5" borderId="10" xfId="0" applyFont="1" applyFill="1" applyBorder="1" applyAlignment="1">
      <alignment horizontal="centerContinuous"/>
    </xf>
    <xf numFmtId="0" fontId="1" fillId="5" borderId="11" xfId="0" applyFont="1" applyFill="1" applyBorder="1" applyAlignment="1">
      <alignment horizontal="centerContinuous"/>
    </xf>
    <xf numFmtId="14" fontId="1" fillId="0" borderId="0" xfId="0" applyNumberFormat="1" applyFont="1"/>
    <xf numFmtId="1" fontId="1" fillId="3" borderId="9" xfId="0" applyNumberFormat="1" applyFont="1" applyFill="1" applyBorder="1" applyAlignment="1">
      <alignment horizontal="centerContinuous"/>
    </xf>
    <xf numFmtId="0" fontId="1" fillId="3" borderId="10" xfId="0" applyFont="1" applyFill="1" applyBorder="1" applyAlignment="1">
      <alignment horizontal="centerContinuous"/>
    </xf>
    <xf numFmtId="1" fontId="1" fillId="3" borderId="11" xfId="0" applyNumberFormat="1" applyFont="1" applyFill="1" applyBorder="1" applyAlignment="1">
      <alignment horizontal="centerContinuous"/>
    </xf>
    <xf numFmtId="10" fontId="1" fillId="0" borderId="0" xfId="0" applyNumberFormat="1" applyFont="1"/>
    <xf numFmtId="164" fontId="1" fillId="4" borderId="8" xfId="0" applyNumberFormat="1" applyFont="1" applyFill="1" applyBorder="1" applyAlignment="1">
      <alignment horizontal="center"/>
    </xf>
    <xf numFmtId="10" fontId="1" fillId="4" borderId="9" xfId="0" applyNumberFormat="1" applyFont="1" applyFill="1" applyBorder="1" applyAlignment="1">
      <alignment horizontal="centerContinuous"/>
    </xf>
    <xf numFmtId="0" fontId="1" fillId="4" borderId="11" xfId="0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"/>
    </xf>
    <xf numFmtId="0" fontId="0" fillId="6" borderId="0" xfId="0" applyNumberFormat="1" applyFill="1" applyAlignment="1">
      <alignment horizontal="center"/>
    </xf>
    <xf numFmtId="0" fontId="0" fillId="0" borderId="13" xfId="0" applyBorder="1" applyAlignment="1">
      <alignment horizontal="right"/>
    </xf>
    <xf numFmtId="0" fontId="0" fillId="0" borderId="12" xfId="0" applyBorder="1" applyAlignment="1">
      <alignment horizontal="right"/>
    </xf>
    <xf numFmtId="164" fontId="0" fillId="0" borderId="0" xfId="0" applyNumberFormat="1" applyFill="1" applyAlignment="1">
      <alignment horizontal="right"/>
    </xf>
    <xf numFmtId="165" fontId="0" fillId="0" borderId="0" xfId="0" applyNumberFormat="1" applyAlignment="1">
      <alignment horizontal="right"/>
    </xf>
    <xf numFmtId="165" fontId="0" fillId="2" borderId="11" xfId="0" applyNumberFormat="1" applyFill="1" applyBorder="1" applyAlignment="1">
      <alignment horizontal="centerContinuous"/>
    </xf>
    <xf numFmtId="14" fontId="0" fillId="2" borderId="0" xfId="0" applyNumberFormat="1" applyFill="1" applyAlignment="1">
      <alignment horizontal="left"/>
    </xf>
    <xf numFmtId="165" fontId="0" fillId="2" borderId="0" xfId="0" applyNumberFormat="1" applyFill="1" applyAlignment="1">
      <alignment horizontal="right"/>
    </xf>
    <xf numFmtId="49" fontId="0" fillId="0" borderId="0" xfId="0" applyNumberFormat="1"/>
    <xf numFmtId="49" fontId="0" fillId="8" borderId="9" xfId="0" applyNumberFormat="1" applyFill="1" applyBorder="1" applyAlignment="1">
      <alignment horizontal="centerContinuous"/>
    </xf>
    <xf numFmtId="0" fontId="0" fillId="8" borderId="11" xfId="0" applyFill="1" applyBorder="1" applyAlignment="1">
      <alignment horizontal="centerContinuous"/>
    </xf>
    <xf numFmtId="49" fontId="0" fillId="8" borderId="0" xfId="0" applyNumberFormat="1" applyFill="1"/>
    <xf numFmtId="164" fontId="0" fillId="8" borderId="0" xfId="0" applyNumberFormat="1" applyFill="1"/>
    <xf numFmtId="0" fontId="0" fillId="2" borderId="14" xfId="0" applyNumberFormat="1" applyFont="1" applyFill="1" applyBorder="1" applyAlignment="1">
      <alignment horizontal="left"/>
    </xf>
    <xf numFmtId="0" fontId="0" fillId="2" borderId="15" xfId="0" applyNumberFormat="1" applyFont="1" applyFill="1" applyBorder="1" applyAlignment="1">
      <alignment horizontal="right"/>
    </xf>
    <xf numFmtId="0" fontId="0" fillId="2" borderId="15" xfId="0" applyFont="1" applyFill="1" applyBorder="1" applyAlignment="1">
      <alignment horizontal="right"/>
    </xf>
    <xf numFmtId="14" fontId="0" fillId="9" borderId="16" xfId="0" applyNumberFormat="1" applyFont="1" applyFill="1" applyBorder="1" applyAlignment="1">
      <alignment horizontal="left"/>
    </xf>
    <xf numFmtId="1" fontId="0" fillId="9" borderId="17" xfId="0" applyNumberFormat="1" applyFont="1" applyFill="1" applyBorder="1" applyAlignment="1">
      <alignment horizontal="right"/>
    </xf>
    <xf numFmtId="0" fontId="0" fillId="9" borderId="18" xfId="0" applyNumberFormat="1" applyFont="1" applyFill="1" applyBorder="1" applyAlignment="1">
      <alignment horizontal="right"/>
    </xf>
    <xf numFmtId="0" fontId="0" fillId="9" borderId="19" xfId="0" applyNumberFormat="1" applyFont="1" applyFill="1" applyBorder="1" applyAlignment="1">
      <alignment horizontal="right"/>
    </xf>
    <xf numFmtId="0" fontId="0" fillId="9" borderId="20" xfId="0" applyFont="1" applyFill="1" applyBorder="1" applyAlignment="1">
      <alignment horizontal="right"/>
    </xf>
    <xf numFmtId="0" fontId="0" fillId="9" borderId="21" xfId="0" applyFont="1" applyFill="1" applyBorder="1" applyAlignment="1">
      <alignment horizontal="right"/>
    </xf>
    <xf numFmtId="9" fontId="0" fillId="9" borderId="18" xfId="0" applyNumberFormat="1" applyFont="1" applyFill="1" applyBorder="1" applyAlignment="1">
      <alignment horizontal="right"/>
    </xf>
    <xf numFmtId="0" fontId="0" fillId="9" borderId="22" xfId="0" applyFont="1" applyFill="1" applyBorder="1" applyAlignment="1">
      <alignment horizontal="right"/>
    </xf>
    <xf numFmtId="14" fontId="0" fillId="0" borderId="16" xfId="0" applyNumberFormat="1" applyFont="1" applyBorder="1" applyAlignment="1">
      <alignment horizontal="left"/>
    </xf>
    <xf numFmtId="1" fontId="0" fillId="0" borderId="17" xfId="0" applyNumberFormat="1" applyFont="1" applyBorder="1" applyAlignment="1">
      <alignment horizontal="right"/>
    </xf>
    <xf numFmtId="0" fontId="0" fillId="0" borderId="18" xfId="0" applyNumberFormat="1" applyFont="1" applyBorder="1" applyAlignment="1">
      <alignment horizontal="right"/>
    </xf>
    <xf numFmtId="0" fontId="0" fillId="0" borderId="19" xfId="0" applyNumberFormat="1" applyFont="1" applyBorder="1" applyAlignment="1">
      <alignment horizontal="right"/>
    </xf>
    <xf numFmtId="0" fontId="0" fillId="0" borderId="20" xfId="0" applyFont="1" applyBorder="1" applyAlignment="1">
      <alignment horizontal="right"/>
    </xf>
    <xf numFmtId="0" fontId="0" fillId="0" borderId="21" xfId="0" applyFont="1" applyBorder="1" applyAlignment="1">
      <alignment horizontal="right"/>
    </xf>
    <xf numFmtId="9" fontId="0" fillId="0" borderId="18" xfId="0" applyNumberFormat="1" applyFont="1" applyBorder="1" applyAlignment="1">
      <alignment horizontal="right"/>
    </xf>
    <xf numFmtId="0" fontId="0" fillId="0" borderId="22" xfId="0" applyFont="1" applyBorder="1" applyAlignment="1">
      <alignment horizontal="right"/>
    </xf>
    <xf numFmtId="0" fontId="0" fillId="0" borderId="3" xfId="0" applyNumberFormat="1" applyFont="1" applyBorder="1" applyAlignment="1">
      <alignment horizontal="right"/>
    </xf>
    <xf numFmtId="0" fontId="0" fillId="0" borderId="23" xfId="0" applyFont="1" applyBorder="1" applyAlignment="1">
      <alignment horizontal="right"/>
    </xf>
    <xf numFmtId="0" fontId="0" fillId="0" borderId="4" xfId="0" applyFont="1" applyBorder="1" applyAlignment="1">
      <alignment horizontal="right"/>
    </xf>
    <xf numFmtId="0" fontId="0" fillId="0" borderId="7" xfId="0" applyFont="1" applyBorder="1" applyAlignment="1">
      <alignment horizontal="right"/>
    </xf>
    <xf numFmtId="14" fontId="0" fillId="10" borderId="0" xfId="0" applyNumberFormat="1" applyFill="1"/>
  </cellXfs>
  <cellStyles count="1">
    <cellStyle name="Normal" xfId="0" builtinId="0"/>
  </cellStyles>
  <dxfs count="54"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0" formatCode="General"/>
    </dxf>
    <dxf>
      <numFmt numFmtId="164" formatCode="#,##0.00\ &quot;€&quot;"/>
    </dxf>
    <dxf>
      <numFmt numFmtId="30" formatCode="@"/>
    </dxf>
    <dxf>
      <numFmt numFmtId="165" formatCode="#,##0\ &quot;€&quot;"/>
      <fill>
        <patternFill patternType="solid">
          <fgColor indexed="64"/>
          <bgColor theme="9" tint="0.39997558519241921"/>
        </patternFill>
      </fill>
      <alignment horizontal="right" vertical="bottom" textRotation="0" wrapText="0" indent="0" relativeIndent="255" justifyLastLine="0" shrinkToFit="0" readingOrder="0"/>
    </dxf>
    <dxf>
      <numFmt numFmtId="165" formatCode="#,##0\ &quot;€&quot;"/>
      <alignment horizontal="right" vertical="bottom" textRotation="0" wrapText="0" justifyLastLine="0" shrinkToFit="0"/>
    </dxf>
    <dxf>
      <numFmt numFmtId="19" formatCode="dd/mm/yyyy"/>
      <fill>
        <patternFill patternType="solid">
          <fgColor indexed="64"/>
          <bgColor theme="9" tint="0.39997558519241921"/>
        </patternFill>
      </fill>
      <alignment horizontal="left" vertical="bottom" textRotation="0" wrapText="0" indent="0" relativeIndent="255" justifyLastLine="0" shrinkToFit="0" readingOrder="0"/>
    </dxf>
    <dxf>
      <numFmt numFmtId="19" formatCode="dd/mm/yyyy"/>
      <alignment horizontal="left" vertical="bottom" textRotation="0" wrapText="0" indent="0" relativeIndent="255" justifyLastLine="0" shrinkToFit="0"/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numFmt numFmtId="14" formatCode="0.00%"/>
      <alignment horizontal="right" vertical="bottom" textRotation="0" wrapText="0" justifyLastLine="0" shrinkToFit="0"/>
      <border diagonalUp="0" diagonalDown="0" outline="0">
        <left/>
        <right style="medium">
          <color theme="0" tint="-0.34998626667073579"/>
        </right>
        <top/>
        <bottom/>
      </border>
    </dxf>
    <dxf>
      <numFmt numFmtId="14" formatCode="0.00%"/>
      <alignment horizontal="right" vertical="bottom" textRotation="0" wrapText="0" justifyLastLine="0" shrinkToFit="0"/>
    </dxf>
    <dxf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relativeIndent="255" justifyLastLine="0" shrinkToFit="0"/>
    </dxf>
    <dxf>
      <numFmt numFmtId="0" formatCode="General"/>
      <alignment horizontal="right" vertical="bottom" textRotation="0" wrapText="0" justifyLastLine="0" shrinkToFit="0"/>
    </dxf>
    <dxf>
      <numFmt numFmtId="14" formatCode="0.00%"/>
      <alignment horizontal="right" vertical="bottom" textRotation="0" wrapText="0" justifyLastLine="0" shrinkToFit="0"/>
    </dxf>
    <dxf>
      <numFmt numFmtId="1" formatCode="0"/>
      <alignment horizontal="center" vertical="bottom" textRotation="0" wrapText="0" indent="0" relativeIndent="255" justifyLastLine="0" shrinkToFit="0"/>
      <border diagonalUp="0" diagonalDown="0">
        <left style="medium">
          <color theme="0" tint="-0.34998626667073579"/>
        </left>
        <right/>
        <top/>
        <bottom/>
      </border>
    </dxf>
    <dxf>
      <fill>
        <patternFill patternType="solid">
          <fgColor indexed="64"/>
          <bgColor theme="7" tint="0.39997558519241921"/>
        </patternFill>
      </fill>
    </dxf>
    <dxf>
      <numFmt numFmtId="0" formatCode="General"/>
      <alignment horizontal="right" vertical="bottom" textRotation="0" wrapText="0" justifyLastLine="0" shrinkToFit="0"/>
      <border diagonalUp="0" diagonalDown="0">
        <left/>
        <right style="medium">
          <color theme="0" tint="-0.34998626667073579"/>
        </right>
        <top/>
        <bottom/>
        <vertical/>
        <horizontal/>
      </border>
    </dxf>
    <dxf>
      <numFmt numFmtId="0" formatCode="General"/>
      <alignment horizontal="right" vertical="bottom" textRotation="0" wrapText="0" justifyLastLine="0" shrinkToFit="0"/>
    </dxf>
    <dxf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/>
        <top/>
        <bottom/>
        <vertical/>
        <horizontal/>
      </border>
    </dxf>
    <dxf>
      <alignment horizontal="right" vertical="bottom" textRotation="0" wrapText="0" justifyLastLine="0" shrinkToFit="0"/>
    </dxf>
    <dxf>
      <numFmt numFmtId="1" formatCode="0"/>
      <alignment horizontal="right" vertical="bottom" textRotation="0" wrapText="0" justifyLastLine="0" shrinkToFit="0"/>
    </dxf>
    <dxf>
      <numFmt numFmtId="19" formatCode="dd/mm/yyyy"/>
      <alignment horizontal="left" vertical="bottom" textRotation="0" wrapText="0" indent="0" relativeIndent="255" justifyLastLine="0" shrinkToFit="0"/>
    </dxf>
    <dxf>
      <fill>
        <patternFill patternType="solid">
          <fgColor indexed="64"/>
          <bgColor theme="5" tint="0.39997558519241921"/>
        </patternFill>
      </fill>
    </dxf>
    <dxf>
      <numFmt numFmtId="0" formatCode="General"/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 style="medium">
          <color theme="0" tint="-0.34998626667073579"/>
        </right>
        <top/>
        <bottom/>
      </border>
    </dxf>
    <dxf>
      <alignment horizontal="right" vertical="bottom" textRotation="0" wrapText="0" justifyLastLine="0" shrinkToFit="0"/>
    </dxf>
    <dxf>
      <numFmt numFmtId="1" formatCode="0"/>
      <alignment horizontal="right" vertical="bottom" textRotation="0" wrapText="0" justifyLastLine="0" shrinkToFit="0"/>
    </dxf>
    <dxf>
      <alignment horizontal="right" vertical="bottom" textRotation="0" wrapText="0" justifyLastLine="0" shrinkToFit="0"/>
    </dxf>
    <dxf>
      <fill>
        <patternFill patternType="solid">
          <fgColor indexed="64"/>
          <bgColor theme="6" tint="0.39997558519241921"/>
        </patternFill>
      </fill>
      <alignment horizontal="right" vertical="bottom" textRotation="0" wrapText="0" justifyLastLine="0" shrinkToFit="0"/>
    </dxf>
    <dxf>
      <numFmt numFmtId="30" formatCode="@"/>
      <alignment horizontal="left" vertical="bottom" textRotation="0" wrapText="0" indent="0" relativeIndent="255" justifyLastLine="0" shrinkToFit="0"/>
    </dxf>
    <dxf>
      <numFmt numFmtId="30" formatCode="@"/>
      <alignment horizontal="center" vertical="bottom" textRotation="0" wrapText="0" indent="0" relativeIndent="255" justifyLastLine="0" shrinkToFit="0"/>
    </dxf>
    <dxf>
      <alignment horizontal="left" vertical="bottom" textRotation="0" wrapText="0" indent="0" relativeIndent="255" justifyLastLine="0" shrinkToFit="0"/>
    </dxf>
    <dxf>
      <fill>
        <patternFill patternType="solid">
          <fgColor indexed="64"/>
          <bgColor theme="8" tint="0.39997558519241921"/>
        </patternFill>
      </fill>
      <alignment horizontal="left" vertical="bottom" textRotation="0" wrapText="0" indent="0" relativeIndent="255" justifyLastLine="0" shrinkToFit="0"/>
    </dxf>
    <dxf>
      <font>
        <b/>
        <i val="0"/>
        <strike val="0"/>
        <color rgb="FFFF000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 val="0"/>
        <i val="0"/>
        <strike val="0"/>
        <color theme="1"/>
      </font>
      <fill>
        <patternFill>
          <bgColor rgb="FFDEDEDE"/>
        </patternFill>
      </fill>
    </dxf>
    <dxf>
      <font>
        <b/>
        <i val="0"/>
        <strike val="0"/>
        <color rgb="FFFF000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  <fill>
        <patternFill patternType="none">
          <bgColor auto="1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 val="0"/>
        <i val="0"/>
        <strike val="0"/>
        <color theme="1"/>
      </font>
      <border>
        <top style="double">
          <color theme="6"/>
        </top>
      </border>
    </dxf>
    <dxf>
      <font>
        <b val="0"/>
        <i val="0"/>
        <strike val="0"/>
        <color theme="1"/>
      </font>
      <border>
        <bottom style="medium">
          <color theme="6"/>
        </bottom>
      </border>
    </dxf>
    <dxf>
      <font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 style="thin">
          <color theme="6"/>
        </vertical>
        <horizontal style="thin">
          <color theme="6"/>
        </horizontal>
      </border>
    </dxf>
  </dxfs>
  <tableStyles count="1" defaultTableStyle="TableStyleMedium9" defaultPivotStyle="PivotStyleMedium7">
    <tableStyle name="Tableau Nico" pivot="0" count="7">
      <tableStyleElement type="wholeTable" dxfId="53"/>
      <tableStyleElement type="headerRow" dxfId="52"/>
      <tableStyleElement type="totalRow" dxfId="51"/>
      <tableStyleElement type="firstColumn" dxfId="50"/>
      <tableStyleElement type="lastColumn" dxfId="49"/>
      <tableStyleElement type="firstRowStripe" dxfId="48"/>
      <tableStyleElement type="firstColumnStripe" dxfId="47"/>
    </tableStyle>
  </tableStyles>
  <colors>
    <mruColors>
      <color rgb="FFCCEBF0"/>
      <color rgb="FFD3F4F8"/>
      <color rgb="FFDDDDDD"/>
      <color rgb="FFD4D4D4"/>
      <color rgb="FFDEDEDE"/>
      <color rgb="FFBDD7DC"/>
      <color rgb="FFF1FBFF"/>
      <color rgb="FFFF9289"/>
      <color rgb="FFFF574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Action" displayName="Action" ref="B5:C45" totalsRowShown="0" headerRowDxfId="36" dataDxfId="35">
  <autoFilter ref="B5:C45">
    <filterColumn colId="0" hiddenButton="1"/>
    <filterColumn colId="1" hiddenButton="1"/>
  </autoFilter>
  <tableColumns count="2">
    <tableColumn id="1" name="Type" dataDxfId="34"/>
    <tableColumn id="2" name="Titre (Code)" dataDxfId="33"/>
  </tableColumns>
  <tableStyleInfo name="Tableau Nico" showFirstColumn="0" showLastColumn="0" showRowStripes="1" showColumnStripes="0"/>
</table>
</file>

<file path=xl/tables/table2.xml><?xml version="1.0" encoding="utf-8"?>
<table xmlns="http://schemas.openxmlformats.org/spreadsheetml/2006/main" id="3" name="Dividende" displayName="Dividende" ref="N5:P45" totalsRowShown="0" headerRowDxfId="32" dataDxfId="31">
  <autoFilter ref="N5:P45">
    <filterColumn colId="0" hiddenButton="1"/>
    <filterColumn colId="1" hiddenButton="1"/>
    <filterColumn colId="2" hiddenButton="1"/>
  </autoFilter>
  <tableColumns count="3">
    <tableColumn id="1" name="Quantité" dataDxfId="30"/>
    <tableColumn id="2" name="PRU" dataDxfId="29"/>
    <tableColumn id="3" name="Montant" dataDxfId="28">
      <calculatedColumnFormula>IF(OR(N6="",O6=""),"",N6*O6)</calculatedColumnFormula>
    </tableColumn>
  </tableColumns>
  <tableStyleInfo name="Tableau Nico" showFirstColumn="0" showLastColumn="0" showRowStripes="1" showColumnStripes="0"/>
</table>
</file>

<file path=xl/tables/table3.xml><?xml version="1.0" encoding="utf-8"?>
<table xmlns="http://schemas.openxmlformats.org/spreadsheetml/2006/main" id="4" name="Vente" displayName="Vente" ref="R5:W45" totalsRowShown="0" headerRowDxfId="27">
  <autoFilter ref="R5:W4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1" dataDxfId="26"/>
    <tableColumn id="2" name="Quantité" dataDxfId="25"/>
    <tableColumn id="3" name="Cours" dataDxfId="24"/>
    <tableColumn id="6" name="Frais" dataDxfId="23"/>
    <tableColumn id="4" name="PRU" dataDxfId="22">
      <calculatedColumnFormula>IF(OR(S6="",T6="",Vente[[#This Row],[Frais]]=""),"",W6/S6)</calculatedColumnFormula>
    </tableColumn>
    <tableColumn id="5" name="Montant" dataDxfId="21">
      <calculatedColumnFormula>IF(OR(S6="",T6="",Vente[[#This Row],[Frais]]=""),"",IF(Vente[[#This Row],[Frais]]=0.0009,(S6*T6)-((S6*T6)*Vente[[#This Row],[Frais]]),(S6*T6)-Vente[[#This Row],[Frais]]))</calculatedColumnFormula>
    </tableColumn>
  </tableColumns>
  <tableStyleInfo name="Tableau Nico" showFirstColumn="0" showLastColumn="0" showRowStripes="1" showColumnStripes="0"/>
</table>
</file>

<file path=xl/tables/table4.xml><?xml version="1.0" encoding="utf-8"?>
<table xmlns="http://schemas.openxmlformats.org/spreadsheetml/2006/main" id="5" name="Performance" displayName="Performance" ref="Y5:AA45" totalsRowShown="0" headerRowDxfId="20">
  <autoFilter ref="Y5:AA45">
    <filterColumn colId="0" hiddenButton="1"/>
    <filterColumn colId="1" hiddenButton="1"/>
    <filterColumn colId="2" hiddenButton="1"/>
  </autoFilter>
  <tableColumns count="3">
    <tableColumn id="1" name="&quot;En jours&quot;" dataDxfId="19">
      <calculatedColumnFormula>IF(OR(S6="",T6="",Vente[[#This Row],[Frais]]=""),"",DATEDIF(E6,R6,"d"))</calculatedColumnFormula>
    </tableColumn>
    <tableColumn id="2" name="&quot;+/- Value&quot;" dataDxfId="18">
      <calculatedColumnFormula>IF(OR(S6="",T6="",Vente[[#This Row],[Frais]]=""),"",((W6-J6)+IF(P6="",0,P6))/J6)</calculatedColumnFormula>
    </tableColumn>
    <tableColumn id="3" name="Gain/Perte" dataDxfId="17">
      <calculatedColumnFormula>IF(OR(S6="",T6="",Vente[[#This Row],[Frais]]=""),"",(W6-J6)+IF(P6="",0,P6))</calculatedColumnFormula>
    </tableColumn>
  </tableColumns>
  <tableStyleInfo name="Tableau Nico" showFirstColumn="0" showLastColumn="0" showRowStripes="1" showColumnStripes="0"/>
</table>
</file>

<file path=xl/tables/table5.xml><?xml version="1.0" encoding="utf-8"?>
<table xmlns="http://schemas.openxmlformats.org/spreadsheetml/2006/main" id="6" name="Portefeuille" displayName="Portefeuille" ref="AB5:AB45" totalsRowShown="0" headerRowDxfId="16" dataDxfId="15">
  <autoFilter ref="AB5:AB45">
    <filterColumn colId="0" hiddenButton="1"/>
  </autoFilter>
  <tableColumns count="1">
    <tableColumn id="1" name="&quot;+/-&quot; Value" dataDxfId="14"/>
  </tableColumns>
  <tableStyleInfo name="Tableau Nico" showFirstColumn="0" showLastColumn="0" showRowStripes="1" showColumnStripes="0"/>
</table>
</file>

<file path=xl/tables/table6.xml><?xml version="1.0" encoding="utf-8"?>
<table xmlns="http://schemas.openxmlformats.org/spreadsheetml/2006/main" id="10" name="Virement" displayName="Virement" ref="B3:C39" totalsRowCount="1" headerRowDxfId="13" totalsRowDxfId="12">
  <autoFilter ref="B3:C38">
    <filterColumn colId="0" hiddenButton="1"/>
    <filterColumn colId="1" hiddenButton="1"/>
  </autoFilter>
  <tableColumns count="2">
    <tableColumn id="1" name="Date" totalsRowLabel="Total" dataDxfId="11" totalsRowDxfId="10"/>
    <tableColumn id="2" name="Montant" totalsRowFunction="sum" dataDxfId="9" totalsRowDxfId="8"/>
  </tableColumns>
  <tableStyleInfo name="Tableau Nico" showFirstColumn="0" showLastColumn="0" showRowStripes="1" showColumnStripes="0"/>
</table>
</file>

<file path=xl/tables/table7.xml><?xml version="1.0" encoding="utf-8"?>
<table xmlns="http://schemas.openxmlformats.org/spreadsheetml/2006/main" id="12" name="Solde" displayName="Solde" ref="E3:F6" headerRowCount="0" totalsRowShown="0">
  <tableColumns count="2">
    <tableColumn id="1" name="Colonne1" dataDxfId="7"/>
    <tableColumn id="2" name="Colonne2" dataDxfId="6">
      <calculatedColumnFormula>Virement[[#Totals],[Montant]]</calculatedColumnFormula>
    </tableColumn>
  </tableColumns>
  <tableStyleInfo name="Tableau Nico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B2:D42" totalsRowShown="0">
  <autoFilter ref="B2:D42">
    <filterColumn colId="0" hiddenButton="1"/>
    <filterColumn colId="1" hiddenButton="1"/>
    <filterColumn colId="2" hiddenButton="1"/>
  </autoFilter>
  <tableColumns count="3">
    <tableColumn id="1" name="Date" dataDxfId="5">
      <calculatedColumnFormula array="1">IFERROR(SMALL(TRANSPOSE(CHOOSE({2,1},ventes,virements)),ROW(A1)),"")</calculatedColumnFormula>
    </tableColumn>
    <tableColumn id="2" name="Gain"/>
    <tableColumn id="3" name="Virement"/>
  </tableColumns>
  <tableStyleInfo name="Tableau Nico" showFirstColumn="0" showLastColumn="0" showRowStripes="1" showColumnStripes="0"/>
</table>
</file>

<file path=xl/tables/table9.xml><?xml version="1.0" encoding="utf-8"?>
<table xmlns="http://schemas.openxmlformats.org/spreadsheetml/2006/main" id="7" name="Transaction" displayName="Transaction" ref="B2:C4" totalsRowShown="0" headerRowDxfId="4" dataDxfId="3">
  <autoFilter ref="B2:C4"/>
  <tableColumns count="2">
    <tableColumn id="1" name="Transaction" dataDxfId="2"/>
    <tableColumn id="2" name="Type" dataDxfId="1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8" name="Frais" displayName="Frais" ref="E2:F7" totalsRowShown="0">
  <autoFilter ref="E2:F7"/>
  <tableColumns count="2">
    <tableColumn id="1" name="Montant de l'ordre"/>
    <tableColumn id="2" name="Frai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AB45"/>
  <sheetViews>
    <sheetView topLeftCell="H1" zoomScale="92" zoomScaleNormal="92" workbookViewId="0">
      <selection activeCell="O2" sqref="O2"/>
    </sheetView>
  </sheetViews>
  <sheetFormatPr baseColWidth="10" defaultRowHeight="15.5"/>
  <cols>
    <col min="1" max="1" width="3.33203125" customWidth="1"/>
    <col min="2" max="2" width="5" style="5" customWidth="1"/>
    <col min="3" max="3" width="16.6640625" style="10" customWidth="1"/>
    <col min="4" max="4" width="2.5" customWidth="1"/>
    <col min="5" max="5" width="10.6640625" style="12" customWidth="1"/>
    <col min="6" max="6" width="8.33203125" style="14" customWidth="1"/>
    <col min="7" max="7" width="8.33203125" style="15" customWidth="1"/>
    <col min="8" max="8" width="8.33203125" style="23" customWidth="1"/>
    <col min="9" max="9" width="11.6640625" style="23" customWidth="1"/>
    <col min="10" max="10" width="11.6640625" style="18" customWidth="1"/>
    <col min="11" max="12" width="10" style="23" customWidth="1"/>
    <col min="13" max="13" width="2.5" style="2" customWidth="1"/>
    <col min="14" max="14" width="8.33203125" style="23" customWidth="1"/>
    <col min="15" max="16" width="11.6640625" style="23" customWidth="1"/>
    <col min="17" max="17" width="2.5" style="1" customWidth="1"/>
    <col min="18" max="18" width="10.6640625" style="30" customWidth="1"/>
    <col min="19" max="21" width="8.33203125" style="23" customWidth="1"/>
    <col min="22" max="22" width="11.6640625" style="23" customWidth="1"/>
    <col min="23" max="23" width="11.6640625" style="14" customWidth="1"/>
    <col min="24" max="24" width="2.5" style="3" customWidth="1"/>
    <col min="25" max="25" width="10" style="7" customWidth="1"/>
    <col min="26" max="26" width="11.83203125" style="36" customWidth="1"/>
    <col min="27" max="27" width="11.6640625" style="23" customWidth="1"/>
    <col min="28" max="28" width="13.33203125" style="23" customWidth="1"/>
  </cols>
  <sheetData>
    <row r="2" spans="2:28">
      <c r="E2" s="12">
        <f>COUNT(E6:E14)</f>
        <v>3</v>
      </c>
    </row>
    <row r="3" spans="2:28">
      <c r="Z3" s="43"/>
      <c r="AA3" s="43"/>
    </row>
    <row r="4" spans="2:28" s="8" customFormat="1" ht="18.5">
      <c r="B4" s="45" t="s">
        <v>13</v>
      </c>
      <c r="C4" s="46"/>
      <c r="E4" s="47" t="s">
        <v>14</v>
      </c>
      <c r="F4" s="48"/>
      <c r="G4" s="49"/>
      <c r="H4" s="50"/>
      <c r="I4" s="50"/>
      <c r="J4" s="51"/>
      <c r="K4" s="50"/>
      <c r="L4" s="52"/>
      <c r="M4" s="53"/>
      <c r="N4" s="54" t="s">
        <v>15</v>
      </c>
      <c r="O4" s="55"/>
      <c r="P4" s="56"/>
      <c r="Q4" s="57"/>
      <c r="R4" s="58" t="s">
        <v>16</v>
      </c>
      <c r="S4" s="59"/>
      <c r="T4" s="59"/>
      <c r="U4" s="59"/>
      <c r="V4" s="59"/>
      <c r="W4" s="60"/>
      <c r="X4" s="61"/>
      <c r="Y4" s="62" t="s">
        <v>18</v>
      </c>
      <c r="Z4" s="63" t="s">
        <v>17</v>
      </c>
      <c r="AA4" s="64"/>
      <c r="AB4" s="65" t="s">
        <v>19</v>
      </c>
    </row>
    <row r="5" spans="2:28" ht="16" thickBot="1">
      <c r="B5" s="66" t="s">
        <v>0</v>
      </c>
      <c r="C5" s="9" t="s">
        <v>1</v>
      </c>
      <c r="E5" s="79" t="s">
        <v>38</v>
      </c>
      <c r="F5" s="80" t="s">
        <v>3</v>
      </c>
      <c r="G5" s="80" t="s">
        <v>4</v>
      </c>
      <c r="H5" s="80" t="s">
        <v>20</v>
      </c>
      <c r="I5" s="81" t="s">
        <v>5</v>
      </c>
      <c r="J5" s="81" t="s">
        <v>6</v>
      </c>
      <c r="K5" s="80" t="s">
        <v>7</v>
      </c>
      <c r="L5" s="81" t="s">
        <v>8</v>
      </c>
      <c r="M5"/>
      <c r="N5" s="24" t="s">
        <v>3</v>
      </c>
      <c r="O5" s="25" t="s">
        <v>5</v>
      </c>
      <c r="P5" s="25" t="s">
        <v>6</v>
      </c>
      <c r="Q5"/>
      <c r="R5" s="26" t="s">
        <v>38</v>
      </c>
      <c r="S5" s="27" t="s">
        <v>3</v>
      </c>
      <c r="T5" s="28" t="s">
        <v>4</v>
      </c>
      <c r="U5" s="28" t="s">
        <v>20</v>
      </c>
      <c r="V5" s="28" t="s">
        <v>5</v>
      </c>
      <c r="W5" s="28" t="s">
        <v>6</v>
      </c>
      <c r="X5"/>
      <c r="Y5" s="31" t="s">
        <v>9</v>
      </c>
      <c r="Z5" s="31" t="s">
        <v>10</v>
      </c>
      <c r="AA5" s="42" t="s">
        <v>11</v>
      </c>
      <c r="AB5" s="31" t="s">
        <v>12</v>
      </c>
    </row>
    <row r="6" spans="2:28">
      <c r="E6" s="82">
        <v>42736</v>
      </c>
      <c r="F6" s="83">
        <v>10</v>
      </c>
      <c r="G6" s="84">
        <v>2</v>
      </c>
      <c r="H6" s="85">
        <v>0</v>
      </c>
      <c r="I6" s="86">
        <f>IF(OR(F6="",G6="",Positions!$H6=""),"",J6/F6)</f>
        <v>2</v>
      </c>
      <c r="J6" s="87">
        <f>IF(OR(F6="",G6="",Positions!$H6=""),"",IF(Positions!$H6=0.0009,(F6*G6)+((F6*G6)*Positions!$H6),(F6*G6)+Positions!$H6))</f>
        <v>20</v>
      </c>
      <c r="K6" s="88"/>
      <c r="L6" s="89" t="str">
        <f>IF(OR(F6="",G6="",Positions!$H6="",K6=""),"",I6-(I6*K6))</f>
        <v/>
      </c>
      <c r="M6"/>
      <c r="N6" s="14">
        <v>10</v>
      </c>
      <c r="O6" s="23">
        <v>0.1</v>
      </c>
      <c r="P6" s="19">
        <f t="shared" ref="P6:P45" si="0">IF(OR(N6="",O6=""),"",N6*O6)</f>
        <v>1</v>
      </c>
      <c r="Q6"/>
      <c r="R6" s="12">
        <v>42795</v>
      </c>
      <c r="S6" s="14">
        <v>10</v>
      </c>
      <c r="T6" s="23">
        <v>4</v>
      </c>
      <c r="U6" s="16">
        <v>0</v>
      </c>
      <c r="V6" s="67">
        <f>IF(OR(S6="",T6="",Vente[[#This Row],[Frais]]=""),"",W6/S6)</f>
        <v>4</v>
      </c>
      <c r="W6" s="17">
        <f>IF(OR(S6="",T6="",Vente[[#This Row],[Frais]]=""),"",IF(Vente[[#This Row],[Frais]]=0.0009,(S6*T6)-((S6*T6)*Vente[[#This Row],[Frais]]),(S6*T6)-Vente[[#This Row],[Frais]]))</f>
        <v>40</v>
      </c>
      <c r="X6"/>
      <c r="Y6" s="32">
        <f>IF(OR(S6="",T6="",Vente[[#This Row],[Frais]]=""),"",DATEDIF(E6,R6,"d"))</f>
        <v>59</v>
      </c>
      <c r="Z6" s="34">
        <f>IF(OR(S6="",T6="",Vente[[#This Row],[Frais]]=""),"",((W6-J6)+IF(P6="",0,P6))/J6)</f>
        <v>1.05</v>
      </c>
      <c r="AA6" s="69">
        <f>IF(OR(S6="",T6="",Vente[[#This Row],[Frais]]=""),"",(W6-J6)+IF(P6="",0,P6))</f>
        <v>21</v>
      </c>
      <c r="AB6" s="35"/>
    </row>
    <row r="7" spans="2:28">
      <c r="E7" s="90">
        <v>42648</v>
      </c>
      <c r="F7" s="91">
        <v>1</v>
      </c>
      <c r="G7" s="92">
        <v>1</v>
      </c>
      <c r="H7" s="93">
        <v>0</v>
      </c>
      <c r="I7" s="94">
        <f>IF(OR(F7="",G7="",Positions!$H7=""),"",J7/F7)</f>
        <v>1</v>
      </c>
      <c r="J7" s="95">
        <f>IF(OR(F7="",G7="",Positions!$H7=""),"",IF(Positions!$H7=0.0009,(F7*G7)+((F7*G7)*Positions!$H7),(F7*G7)+Positions!$H7))</f>
        <v>1</v>
      </c>
      <c r="K7" s="96"/>
      <c r="L7" s="97" t="str">
        <f>IF(OR(F7="",G7="",Positions!$H7="",K7=""),"",I7-(I7*K7))</f>
        <v/>
      </c>
      <c r="M7"/>
      <c r="N7" s="14"/>
      <c r="P7" s="19" t="str">
        <f t="shared" si="0"/>
        <v/>
      </c>
      <c r="Q7"/>
      <c r="R7" s="12">
        <v>42736</v>
      </c>
      <c r="S7" s="14">
        <v>10</v>
      </c>
      <c r="T7" s="23">
        <v>2</v>
      </c>
      <c r="U7" s="16">
        <v>0</v>
      </c>
      <c r="V7" s="67">
        <f>IF(OR(S7="",T7="",Vente[[#This Row],[Frais]]=""),"",W7/S7)</f>
        <v>2</v>
      </c>
      <c r="W7" s="29">
        <f>IF(OR(S7="",T7="",Vente[[#This Row],[Frais]]=""),"",IF(Vente[[#This Row],[Frais]]=0.0009,(S7*T7)-((S7*T7)*Vente[[#This Row],[Frais]]),(S7*T7)-Vente[[#This Row],[Frais]]))</f>
        <v>20</v>
      </c>
      <c r="X7"/>
      <c r="Y7" s="32">
        <f>IF(OR(S7="",T7="",Vente[[#This Row],[Frais]]=""),"",DATEDIF(E7,R7,"d"))</f>
        <v>88</v>
      </c>
      <c r="Z7" s="36">
        <f>IF(OR(S7="",T7="",Vente[[#This Row],[Frais]]=""),"",((W7-J7)+IF(P7="",0,P7))/J7)</f>
        <v>19</v>
      </c>
      <c r="AA7" s="37">
        <f>IF(OR(S7="",T7="",Vente[[#This Row],[Frais]]=""),"",(W7-J7)+IF(P7="",0,P7))</f>
        <v>19</v>
      </c>
      <c r="AB7" s="38"/>
    </row>
    <row r="8" spans="2:28">
      <c r="E8" s="82">
        <v>42410</v>
      </c>
      <c r="F8" s="83">
        <v>10</v>
      </c>
      <c r="G8" s="84">
        <v>2</v>
      </c>
      <c r="H8" s="85">
        <v>0</v>
      </c>
      <c r="I8" s="86">
        <f>IF(OR(F8="",G8="",Positions!$H8=""),"",J8/F8)</f>
        <v>2</v>
      </c>
      <c r="J8" s="87">
        <f>IF(OR(F8="",G8="",Positions!$H8=""),"",IF(Positions!$H8=0.0009,(F8*G8)+((F8*G8)*Positions!$H8),(F8*G8)+Positions!$H8))</f>
        <v>20</v>
      </c>
      <c r="K8" s="88"/>
      <c r="L8" s="89" t="str">
        <f>IF(OR(F8="",G8="",Positions!$H8="",K8=""),"",I8-(I8*K8))</f>
        <v/>
      </c>
      <c r="M8"/>
      <c r="N8" s="14"/>
      <c r="P8" s="19" t="str">
        <f t="shared" si="0"/>
        <v/>
      </c>
      <c r="Q8"/>
      <c r="R8" s="12">
        <v>42494</v>
      </c>
      <c r="S8" s="14">
        <v>20</v>
      </c>
      <c r="T8" s="23">
        <v>5</v>
      </c>
      <c r="U8" s="16">
        <v>0</v>
      </c>
      <c r="V8" s="67">
        <f>IF(OR(S8="",T8="",Vente[[#This Row],[Frais]]=""),"",W8/S8)</f>
        <v>5</v>
      </c>
      <c r="W8" s="17">
        <f>IF(OR(S8="",T8="",Vente[[#This Row],[Frais]]=""),"",IF(Vente[[#This Row],[Frais]]=0.0009,(S8*T8)-((S8*T8)*Vente[[#This Row],[Frais]]),(S8*T8)-Vente[[#This Row],[Frais]]))</f>
        <v>100</v>
      </c>
      <c r="X8"/>
      <c r="Y8" s="32">
        <f>IF(OR(S8="",T8="",Vente[[#This Row],[Frais]]=""),"",DATEDIF(E8,R8,"d"))</f>
        <v>84</v>
      </c>
      <c r="Z8" s="36">
        <f>IF(OR(S8="",T8="",Vente[[#This Row],[Frais]]=""),"",((W8-J8)+IF(P8="",0,P8))/J8)</f>
        <v>4</v>
      </c>
      <c r="AA8" s="37">
        <f>IF(OR(S8="",T8="",Vente[[#This Row],[Frais]]=""),"",(W8-J8)+IF(P8="",0,P8))</f>
        <v>80</v>
      </c>
      <c r="AB8" s="38"/>
    </row>
    <row r="9" spans="2:28">
      <c r="E9" s="90"/>
      <c r="F9" s="91"/>
      <c r="G9" s="92"/>
      <c r="H9" s="93"/>
      <c r="I9" s="94" t="str">
        <f>IF(OR(F9="",G9="",Positions!$H9=""),"",J9/F9)</f>
        <v/>
      </c>
      <c r="J9" s="95" t="str">
        <f>IF(OR(F9="",G9="",Positions!$H9=""),"",IF(Positions!$H9=0.0009,(F9*G9)+((F9*G9)*Positions!$H9),(F9*G9)+Positions!$H9))</f>
        <v/>
      </c>
      <c r="K9" s="96"/>
      <c r="L9" s="97" t="str">
        <f>IF(OR(F9="",G9="",Positions!$H9="",K9=""),"",I9-(I9*K9))</f>
        <v/>
      </c>
      <c r="M9"/>
      <c r="N9" s="14"/>
      <c r="P9" s="19" t="str">
        <f t="shared" si="0"/>
        <v/>
      </c>
      <c r="Q9"/>
      <c r="R9" s="12"/>
      <c r="S9" s="14"/>
      <c r="U9" s="16"/>
      <c r="V9" s="67" t="str">
        <f>IF(OR(S9="",T9="",Vente[[#This Row],[Frais]]=""),"",W9/S9)</f>
        <v/>
      </c>
      <c r="W9" s="17" t="str">
        <f>IF(OR(S9="",T9="",Vente[[#This Row],[Frais]]=""),"",IF(Vente[[#This Row],[Frais]]=0.0009,(S9*T9)-((S9*T9)*Vente[[#This Row],[Frais]]),(S9*T9)-Vente[[#This Row],[Frais]]))</f>
        <v/>
      </c>
      <c r="X9"/>
      <c r="Y9" s="32" t="str">
        <f>IF(OR(S9="",T9="",Vente[[#This Row],[Frais]]=""),"",DATEDIF(E9,R9,"d"))</f>
        <v/>
      </c>
      <c r="Z9" s="36" t="str">
        <f>IF(OR(S9="",T9="",Vente[[#This Row],[Frais]]=""),"",((W9-J9)+IF(P9="",0,P9))/J9)</f>
        <v/>
      </c>
      <c r="AA9" s="37" t="str">
        <f>IF(OR(S9="",T9="",Vente[[#This Row],[Frais]]=""),"",(W9-J9)+IF(P9="",0,P9))</f>
        <v/>
      </c>
      <c r="AB9" s="38"/>
    </row>
    <row r="10" spans="2:28">
      <c r="E10" s="82"/>
      <c r="F10" s="83"/>
      <c r="G10" s="84"/>
      <c r="H10" s="85"/>
      <c r="I10" s="86" t="str">
        <f>IF(OR(F10="",G10="",Positions!$H10=""),"",J10/F10)</f>
        <v/>
      </c>
      <c r="J10" s="87" t="str">
        <f>IF(OR(F10="",G10="",Positions!$H10=""),"",IF(Positions!$H10=0.0009,(F10*G10)+((F10*G10)*Positions!$H10),(F10*G10)+Positions!$H10))</f>
        <v/>
      </c>
      <c r="K10" s="88"/>
      <c r="L10" s="89" t="str">
        <f>IF(OR(F10="",G10="",Positions!$H10="",K10=""),"",I10-(I10*K10))</f>
        <v/>
      </c>
      <c r="M10"/>
      <c r="N10" s="14"/>
      <c r="P10" s="19" t="str">
        <f t="shared" si="0"/>
        <v/>
      </c>
      <c r="Q10"/>
      <c r="R10" s="12"/>
      <c r="S10" s="14"/>
      <c r="U10" s="16"/>
      <c r="V10" s="67" t="str">
        <f>IF(OR(S10="",T10="",Vente[[#This Row],[Frais]]=""),"",W10/S10)</f>
        <v/>
      </c>
      <c r="W10" s="17" t="str">
        <f>IF(OR(S10="",T10="",Vente[[#This Row],[Frais]]=""),"",IF(Vente[[#This Row],[Frais]]=0.0009,(S10*T10)-((S10*T10)*Vente[[#This Row],[Frais]]),(S10*T10)-Vente[[#This Row],[Frais]]))</f>
        <v/>
      </c>
      <c r="X10"/>
      <c r="Y10" s="32" t="str">
        <f>IF(OR(S10="",T10="",Vente[[#This Row],[Frais]]=""),"",DATEDIF(E10,R10,"d"))</f>
        <v/>
      </c>
      <c r="Z10" s="36" t="str">
        <f>IF(OR(S10="",T10="",Vente[[#This Row],[Frais]]=""),"",((W10-J10)+IF(P10="",0,P10))/J10)</f>
        <v/>
      </c>
      <c r="AA10" s="37" t="str">
        <f>IF(OR(S10="",T10="",Vente[[#This Row],[Frais]]=""),"",(W10-J10)+IF(P10="",0,P10))</f>
        <v/>
      </c>
      <c r="AB10" s="38"/>
    </row>
    <row r="11" spans="2:28">
      <c r="E11" s="90"/>
      <c r="F11" s="91"/>
      <c r="G11" s="92"/>
      <c r="H11" s="93"/>
      <c r="I11" s="94" t="str">
        <f>IF(OR(F11="",G11="",Positions!$H11=""),"",J11/F11)</f>
        <v/>
      </c>
      <c r="J11" s="95" t="str">
        <f>IF(OR(F11="",G11="",Positions!$H11=""),"",IF(Positions!$H11=0.0009,(F11*G11)+((F11*G11)*Positions!$H11),(F11*G11)+Positions!$H11))</f>
        <v/>
      </c>
      <c r="K11" s="96"/>
      <c r="L11" s="97" t="str">
        <f>IF(OR(F11="",G11="",Positions!$H11="",K11=""),"",I11-(I11*K11))</f>
        <v/>
      </c>
      <c r="M11"/>
      <c r="N11" s="14"/>
      <c r="P11" s="19" t="str">
        <f t="shared" si="0"/>
        <v/>
      </c>
      <c r="Q11"/>
      <c r="R11" s="12"/>
      <c r="S11" s="14"/>
      <c r="U11" s="16"/>
      <c r="V11" s="67" t="str">
        <f>IF(OR(S11="",T11="",Vente[[#This Row],[Frais]]=""),"",W11/S11)</f>
        <v/>
      </c>
      <c r="W11" s="17" t="str">
        <f>IF(OR(S11="",T11="",Vente[[#This Row],[Frais]]=""),"",IF(Vente[[#This Row],[Frais]]=0.0009,(S11*T11)-((S11*T11)*Vente[[#This Row],[Frais]]),(S11*T11)-Vente[[#This Row],[Frais]]))</f>
        <v/>
      </c>
      <c r="X11"/>
      <c r="Y11" s="32" t="str">
        <f>IF(OR(S11="",T11="",Vente[[#This Row],[Frais]]=""),"",DATEDIF(E11,R11,"d"))</f>
        <v/>
      </c>
      <c r="Z11" s="36" t="str">
        <f>IF(OR(S11="",T11="",Vente[[#This Row],[Frais]]=""),"",((W11-J11)+IF(P11="",0,P11))/J11)</f>
        <v/>
      </c>
      <c r="AA11" s="37" t="str">
        <f>IF(OR(S11="",T11="",Vente[[#This Row],[Frais]]=""),"",(W11-J11)+IF(P11="",0,P11))</f>
        <v/>
      </c>
      <c r="AB11" s="38"/>
    </row>
    <row r="12" spans="2:28">
      <c r="E12" s="82"/>
      <c r="F12" s="83"/>
      <c r="G12" s="84"/>
      <c r="H12" s="85"/>
      <c r="I12" s="86" t="str">
        <f>IF(OR(F12="",G12="",Positions!$H12=""),"",J12/F12)</f>
        <v/>
      </c>
      <c r="J12" s="87" t="str">
        <f>IF(OR(F12="",G12="",Positions!$H12=""),"",IF(Positions!$H12=0.0009,(F12*G12)+((F12*G12)*Positions!$H12),(F12*G12)+Positions!$H12))</f>
        <v/>
      </c>
      <c r="K12" s="88"/>
      <c r="L12" s="89" t="str">
        <f>IF(OR(F12="",G12="",Positions!$H12="",K12=""),"",I12-(I12*K12))</f>
        <v/>
      </c>
      <c r="M12"/>
      <c r="N12" s="14"/>
      <c r="P12" s="19" t="str">
        <f t="shared" si="0"/>
        <v/>
      </c>
      <c r="Q12"/>
      <c r="R12" s="12"/>
      <c r="S12" s="14"/>
      <c r="U12" s="16"/>
      <c r="V12" s="67" t="str">
        <f>IF(OR(S12="",T12="",Vente[[#This Row],[Frais]]=""),"",W12/S12)</f>
        <v/>
      </c>
      <c r="W12" s="17" t="str">
        <f>IF(OR(S12="",T12="",Vente[[#This Row],[Frais]]=""),"",IF(Vente[[#This Row],[Frais]]=0.0009,(S12*T12)-((S12*T12)*Vente[[#This Row],[Frais]]),(S12*T12)-Vente[[#This Row],[Frais]]))</f>
        <v/>
      </c>
      <c r="X12"/>
      <c r="Y12" s="32" t="str">
        <f>IF(OR(S12="",T12="",Vente[[#This Row],[Frais]]=""),"",DATEDIF(E12,R12,"d"))</f>
        <v/>
      </c>
      <c r="Z12" s="36" t="str">
        <f>IF(OR(S12="",T12="",Vente[[#This Row],[Frais]]=""),"",((W12-J12)+IF(P12="",0,P12))/J12)</f>
        <v/>
      </c>
      <c r="AA12" s="37" t="str">
        <f>IF(OR(S12="",T12="",Vente[[#This Row],[Frais]]=""),"",(W12-J12)+IF(P12="",0,P12))</f>
        <v/>
      </c>
      <c r="AB12" s="38"/>
    </row>
    <row r="13" spans="2:28">
      <c r="E13" s="90"/>
      <c r="F13" s="91"/>
      <c r="G13" s="92"/>
      <c r="H13" s="93"/>
      <c r="I13" s="94" t="str">
        <f>IF(OR(F13="",G13="",Positions!$H13=""),"",J13/F13)</f>
        <v/>
      </c>
      <c r="J13" s="95" t="str">
        <f>IF(OR(F13="",G13="",Positions!$H13=""),"",IF(Positions!$H13=0.0009,(F13*G13)+((F13*G13)*Positions!$H13),(F13*G13)+Positions!$H13))</f>
        <v/>
      </c>
      <c r="K13" s="96"/>
      <c r="L13" s="97" t="str">
        <f>IF(OR(F13="",G13="",Positions!$H13="",K13=""),"",I13-(I13*K13))</f>
        <v/>
      </c>
      <c r="M13"/>
      <c r="N13" s="14"/>
      <c r="P13" s="19" t="str">
        <f t="shared" si="0"/>
        <v/>
      </c>
      <c r="Q13"/>
      <c r="R13" s="12"/>
      <c r="S13" s="14"/>
      <c r="U13" s="16"/>
      <c r="V13" s="67" t="str">
        <f>IF(OR(S13="",T13="",Vente[[#This Row],[Frais]]=""),"",W13/S13)</f>
        <v/>
      </c>
      <c r="W13" s="17" t="str">
        <f>IF(OR(S13="",T13="",Vente[[#This Row],[Frais]]=""),"",IF(Vente[[#This Row],[Frais]]=0.0009,(S13*T13)-((S13*T13)*Vente[[#This Row],[Frais]]),(S13*T13)-Vente[[#This Row],[Frais]]))</f>
        <v/>
      </c>
      <c r="X13"/>
      <c r="Y13" s="32" t="str">
        <f>IF(OR(S13="",T13="",Vente[[#This Row],[Frais]]=""),"",DATEDIF(E13,R13,"d"))</f>
        <v/>
      </c>
      <c r="Z13" s="36" t="str">
        <f>IF(OR(S13="",T13="",Vente[[#This Row],[Frais]]=""),"",((W13-J13)+IF(P13="",0,P13))/J13)</f>
        <v/>
      </c>
      <c r="AA13" s="37" t="str">
        <f>IF(OR(S13="",T13="",Vente[[#This Row],[Frais]]=""),"",(W13-J13)+IF(P13="",0,P13))</f>
        <v/>
      </c>
      <c r="AB13" s="38"/>
    </row>
    <row r="14" spans="2:28">
      <c r="E14" s="82"/>
      <c r="F14" s="83"/>
      <c r="G14" s="84"/>
      <c r="H14" s="85"/>
      <c r="I14" s="86" t="str">
        <f>IF(OR(F14="",G14="",Positions!$H14=""),"",J14/F14)</f>
        <v/>
      </c>
      <c r="J14" s="87" t="str">
        <f>IF(OR(F14="",G14="",Positions!$H14=""),"",IF(Positions!$H14=0.0009,(F14*G14)+((F14*G14)*Positions!$H14),(F14*G14)+Positions!$H14))</f>
        <v/>
      </c>
      <c r="K14" s="88"/>
      <c r="L14" s="89" t="str">
        <f>IF(OR(F14="",G14="",Positions!$H14="",K14=""),"",I14-(I14*K14))</f>
        <v/>
      </c>
      <c r="M14"/>
      <c r="N14" s="14"/>
      <c r="P14" s="19" t="str">
        <f t="shared" si="0"/>
        <v/>
      </c>
      <c r="Q14"/>
      <c r="R14" s="12"/>
      <c r="S14" s="14"/>
      <c r="U14" s="16"/>
      <c r="V14" s="67" t="str">
        <f>IF(OR(S14="",T14="",Vente[[#This Row],[Frais]]=""),"",W14/S14)</f>
        <v/>
      </c>
      <c r="W14" s="17" t="str">
        <f>IF(OR(S14="",T14="",Vente[[#This Row],[Frais]]=""),"",IF(Vente[[#This Row],[Frais]]=0.0009,(S14*T14)-((S14*T14)*Vente[[#This Row],[Frais]]),(S14*T14)-Vente[[#This Row],[Frais]]))</f>
        <v/>
      </c>
      <c r="X14"/>
      <c r="Y14" s="32" t="str">
        <f>IF(OR(S14="",T14="",Vente[[#This Row],[Frais]]=""),"",DATEDIF(E14,R14,"d"))</f>
        <v/>
      </c>
      <c r="Z14" s="36" t="str">
        <f>IF(OR(S14="",T14="",Vente[[#This Row],[Frais]]=""),"",((W14-J14)+IF(P14="",0,P14))/J14)</f>
        <v/>
      </c>
      <c r="AA14" s="37" t="str">
        <f>IF(OR(S14="",T14="",Vente[[#This Row],[Frais]]=""),"",(W14-J14)+IF(P14="",0,P14))</f>
        <v/>
      </c>
      <c r="AB14" s="38"/>
    </row>
    <row r="15" spans="2:28">
      <c r="E15" s="90"/>
      <c r="F15" s="91"/>
      <c r="G15" s="92"/>
      <c r="H15" s="93"/>
      <c r="I15" s="94" t="str">
        <f>IF(OR(F15="",G15="",Positions!$H15=""),"",J15/F15)</f>
        <v/>
      </c>
      <c r="J15" s="95" t="str">
        <f>IF(OR(F15="",G15="",Positions!$H15=""),"",IF(Positions!$H15=0.0009,(F15*G15)+((F15*G15)*Positions!$H15),(F15*G15)+Positions!$H15))</f>
        <v/>
      </c>
      <c r="K15" s="96"/>
      <c r="L15" s="97" t="str">
        <f>IF(OR(F15="",G15="",Positions!$H15="",K15=""),"",I15-(I15*K15))</f>
        <v/>
      </c>
      <c r="M15"/>
      <c r="N15" s="14"/>
      <c r="P15" s="19" t="str">
        <f t="shared" si="0"/>
        <v/>
      </c>
      <c r="Q15"/>
      <c r="R15" s="12"/>
      <c r="S15" s="14"/>
      <c r="U15" s="16"/>
      <c r="V15" s="67" t="str">
        <f>IF(OR(S15="",T15="",Vente[[#This Row],[Frais]]=""),"",W15/S15)</f>
        <v/>
      </c>
      <c r="W15" s="17" t="str">
        <f>IF(OR(S15="",T15="",Vente[[#This Row],[Frais]]=""),"",IF(Vente[[#This Row],[Frais]]=0.0009,(S15*T15)-((S15*T15)*Vente[[#This Row],[Frais]]),(S15*T15)-Vente[[#This Row],[Frais]]))</f>
        <v/>
      </c>
      <c r="X15"/>
      <c r="Y15" s="32" t="str">
        <f>IF(OR(S15="",T15="",Vente[[#This Row],[Frais]]=""),"",DATEDIF(E15,R15,"d"))</f>
        <v/>
      </c>
      <c r="Z15" s="36" t="str">
        <f>IF(OR(S15="",T15="",Vente[[#This Row],[Frais]]=""),"",((W15-J15)+IF(P15="",0,P15))/J15)</f>
        <v/>
      </c>
      <c r="AA15" s="37" t="str">
        <f>IF(OR(S15="",T15="",Vente[[#This Row],[Frais]]=""),"",(W15-J15)+IF(P15="",0,P15))</f>
        <v/>
      </c>
      <c r="AB15" s="38"/>
    </row>
    <row r="16" spans="2:28">
      <c r="E16" s="82"/>
      <c r="F16" s="83"/>
      <c r="G16" s="84"/>
      <c r="H16" s="85"/>
      <c r="I16" s="86" t="str">
        <f>IF(OR(F16="",G16="",Positions!$H16=""),"",J16/F16)</f>
        <v/>
      </c>
      <c r="J16" s="87" t="str">
        <f>IF(OR(F16="",G16="",Positions!$H16=""),"",IF(Positions!$H16=0.0009,(F16*G16)+((F16*G16)*Positions!$H16),(F16*G16)+Positions!$H16))</f>
        <v/>
      </c>
      <c r="K16" s="88"/>
      <c r="L16" s="89" t="str">
        <f>IF(OR(F16="",G16="",Positions!$H16="",K16=""),"",I16-(I16*K16))</f>
        <v/>
      </c>
      <c r="M16"/>
      <c r="N16" s="14"/>
      <c r="P16" s="19" t="str">
        <f t="shared" si="0"/>
        <v/>
      </c>
      <c r="Q16"/>
      <c r="R16" s="12"/>
      <c r="S16" s="14"/>
      <c r="U16" s="16"/>
      <c r="V16" s="67" t="str">
        <f>IF(OR(S16="",T16="",Vente[[#This Row],[Frais]]=""),"",W16/S16)</f>
        <v/>
      </c>
      <c r="W16" s="17" t="str">
        <f>IF(OR(S16="",T16="",Vente[[#This Row],[Frais]]=""),"",IF(Vente[[#This Row],[Frais]]=0.0009,(S16*T16)-((S16*T16)*Vente[[#This Row],[Frais]]),(S16*T16)-Vente[[#This Row],[Frais]]))</f>
        <v/>
      </c>
      <c r="X16"/>
      <c r="Y16" s="32" t="str">
        <f>IF(OR(S16="",T16="",Vente[[#This Row],[Frais]]=""),"",DATEDIF(E16,R16,"d"))</f>
        <v/>
      </c>
      <c r="Z16" s="36" t="str">
        <f>IF(OR(S16="",T16="",Vente[[#This Row],[Frais]]=""),"",((W16-J16)+IF(P16="",0,P16))/J16)</f>
        <v/>
      </c>
      <c r="AA16" s="37" t="str">
        <f>IF(OR(S16="",T16="",Vente[[#This Row],[Frais]]=""),"",(W16-J16)+IF(P16="",0,P16))</f>
        <v/>
      </c>
      <c r="AB16" s="38"/>
    </row>
    <row r="17" spans="5:28">
      <c r="E17" s="90"/>
      <c r="F17" s="91"/>
      <c r="G17" s="92"/>
      <c r="H17" s="93"/>
      <c r="I17" s="94" t="str">
        <f>IF(OR(F17="",G17="",Positions!$H17=""),"",J17/F17)</f>
        <v/>
      </c>
      <c r="J17" s="95" t="str">
        <f>IF(OR(F17="",G17="",Positions!$H17=""),"",IF(Positions!$H17=0.0009,(F17*G17)+((F17*G17)*Positions!$H17),(F17*G17)+Positions!$H17))</f>
        <v/>
      </c>
      <c r="K17" s="96"/>
      <c r="L17" s="97" t="str">
        <f>IF(OR(F17="",G17="",Positions!$H17="",K17=""),"",I17-(I17*K17))</f>
        <v/>
      </c>
      <c r="M17"/>
      <c r="N17" s="14"/>
      <c r="P17" s="19" t="str">
        <f t="shared" si="0"/>
        <v/>
      </c>
      <c r="Q17"/>
      <c r="R17" s="12"/>
      <c r="S17" s="14"/>
      <c r="U17" s="16"/>
      <c r="V17" s="67" t="str">
        <f>IF(OR(S17="",T17="",Vente[[#This Row],[Frais]]=""),"",W17/S17)</f>
        <v/>
      </c>
      <c r="W17" s="17" t="str">
        <f>IF(OR(S17="",T17="",Vente[[#This Row],[Frais]]=""),"",IF(Vente[[#This Row],[Frais]]=0.0009,(S17*T17)-((S17*T17)*Vente[[#This Row],[Frais]]),(S17*T17)-Vente[[#This Row],[Frais]]))</f>
        <v/>
      </c>
      <c r="X17"/>
      <c r="Y17" s="32" t="str">
        <f>IF(OR(S17="",T17="",Vente[[#This Row],[Frais]]=""),"",DATEDIF(E17,R17,"d"))</f>
        <v/>
      </c>
      <c r="Z17" s="36" t="str">
        <f>IF(OR(S17="",T17="",Vente[[#This Row],[Frais]]=""),"",((W17-J17)+IF(P17="",0,P17))/J17)</f>
        <v/>
      </c>
      <c r="AA17" s="37" t="str">
        <f>IF(OR(S17="",T17="",Vente[[#This Row],[Frais]]=""),"",(W17-J17)+IF(P17="",0,P17))</f>
        <v/>
      </c>
      <c r="AB17" s="38"/>
    </row>
    <row r="18" spans="5:28">
      <c r="E18" s="82"/>
      <c r="F18" s="83"/>
      <c r="G18" s="84"/>
      <c r="H18" s="85"/>
      <c r="I18" s="86" t="str">
        <f>IF(OR(F18="",G18="",Positions!$H18=""),"",J18/F18)</f>
        <v/>
      </c>
      <c r="J18" s="87" t="str">
        <f>IF(OR(F18="",G18="",Positions!$H18=""),"",IF(Positions!$H18=0.0009,(F18*G18)+((F18*G18)*Positions!$H18),(F18*G18)+Positions!$H18))</f>
        <v/>
      </c>
      <c r="K18" s="88"/>
      <c r="L18" s="89" t="str">
        <f>IF(OR(F18="",G18="",Positions!$H18="",K18=""),"",I18-(I18*K18))</f>
        <v/>
      </c>
      <c r="M18"/>
      <c r="N18" s="14"/>
      <c r="P18" s="19" t="str">
        <f t="shared" si="0"/>
        <v/>
      </c>
      <c r="Q18"/>
      <c r="R18" s="12"/>
      <c r="S18" s="14"/>
      <c r="U18" s="16"/>
      <c r="V18" s="67" t="str">
        <f>IF(OR(S18="",T18="",Vente[[#This Row],[Frais]]=""),"",W18/S18)</f>
        <v/>
      </c>
      <c r="W18" s="17" t="str">
        <f>IF(OR(S18="",T18="",Vente[[#This Row],[Frais]]=""),"",IF(Vente[[#This Row],[Frais]]=0.0009,(S18*T18)-((S18*T18)*Vente[[#This Row],[Frais]]),(S18*T18)-Vente[[#This Row],[Frais]]))</f>
        <v/>
      </c>
      <c r="X18"/>
      <c r="Y18" s="32" t="str">
        <f>IF(OR(S18="",T18="",Vente[[#This Row],[Frais]]=""),"",DATEDIF(E18,R18,"d"))</f>
        <v/>
      </c>
      <c r="Z18" s="36" t="str">
        <f>IF(OR(S18="",T18="",Vente[[#This Row],[Frais]]=""),"",((W18-J18)+IF(P18="",0,P18))/J18)</f>
        <v/>
      </c>
      <c r="AA18" s="37" t="str">
        <f>IF(OR(S18="",T18="",Vente[[#This Row],[Frais]]=""),"",(W18-J18)+IF(P18="",0,P18))</f>
        <v/>
      </c>
      <c r="AB18" s="38"/>
    </row>
    <row r="19" spans="5:28">
      <c r="E19" s="90"/>
      <c r="F19" s="91"/>
      <c r="G19" s="92"/>
      <c r="H19" s="93"/>
      <c r="I19" s="94" t="str">
        <f>IF(OR(F19="",G19="",Positions!$H19=""),"",J19/F19)</f>
        <v/>
      </c>
      <c r="J19" s="95" t="str">
        <f>IF(OR(F19="",G19="",Positions!$H19=""),"",IF(Positions!$H19=0.0009,(F19*G19)+((F19*G19)*Positions!$H19),(F19*G19)+Positions!$H19))</f>
        <v/>
      </c>
      <c r="K19" s="96"/>
      <c r="L19" s="97" t="str">
        <f>IF(OR(F19="",G19="",Positions!$H19="",K19=""),"",I19-(I19*K19))</f>
        <v/>
      </c>
      <c r="M19"/>
      <c r="N19" s="14"/>
      <c r="P19" s="19" t="str">
        <f t="shared" si="0"/>
        <v/>
      </c>
      <c r="Q19"/>
      <c r="R19" s="12"/>
      <c r="S19" s="14"/>
      <c r="U19" s="16"/>
      <c r="V19" s="67" t="str">
        <f>IF(OR(S19="",T19="",Vente[[#This Row],[Frais]]=""),"",W19/S19)</f>
        <v/>
      </c>
      <c r="W19" s="17" t="str">
        <f>IF(OR(S19="",T19="",Vente[[#This Row],[Frais]]=""),"",IF(Vente[[#This Row],[Frais]]=0.0009,(S19*T19)-((S19*T19)*Vente[[#This Row],[Frais]]),(S19*T19)-Vente[[#This Row],[Frais]]))</f>
        <v/>
      </c>
      <c r="X19"/>
      <c r="Y19" s="32" t="str">
        <f>IF(OR(S19="",T19="",Vente[[#This Row],[Frais]]=""),"",DATEDIF(E19,R19,"d"))</f>
        <v/>
      </c>
      <c r="Z19" s="36" t="str">
        <f>IF(OR(S19="",T19="",Vente[[#This Row],[Frais]]=""),"",((W19-J19)+IF(P19="",0,P19))/J19)</f>
        <v/>
      </c>
      <c r="AA19" s="37" t="str">
        <f>IF(OR(S19="",T19="",Vente[[#This Row],[Frais]]=""),"",(W19-J19)+IF(P19="",0,P19))</f>
        <v/>
      </c>
      <c r="AB19" s="38"/>
    </row>
    <row r="20" spans="5:28">
      <c r="E20" s="82"/>
      <c r="F20" s="83"/>
      <c r="G20" s="84"/>
      <c r="H20" s="85"/>
      <c r="I20" s="86" t="str">
        <f>IF(OR(F20="",G20="",Positions!$H20=""),"",J20/F20)</f>
        <v/>
      </c>
      <c r="J20" s="87" t="str">
        <f>IF(OR(F20="",G20="",Positions!$H20=""),"",IF(Positions!$H20=0.0009,(F20*G20)+((F20*G20)*Positions!$H20),(F20*G20)+Positions!$H20))</f>
        <v/>
      </c>
      <c r="K20" s="88"/>
      <c r="L20" s="89" t="str">
        <f>IF(OR(F20="",G20="",Positions!$H20="",K20=""),"",I20-(I20*K20))</f>
        <v/>
      </c>
      <c r="M20"/>
      <c r="N20" s="14"/>
      <c r="P20" s="19" t="str">
        <f t="shared" si="0"/>
        <v/>
      </c>
      <c r="Q20"/>
      <c r="R20" s="12"/>
      <c r="S20" s="14"/>
      <c r="U20" s="16"/>
      <c r="V20" s="67" t="str">
        <f>IF(OR(S20="",T20="",Vente[[#This Row],[Frais]]=""),"",W20/S20)</f>
        <v/>
      </c>
      <c r="W20" s="17" t="str">
        <f>IF(OR(S20="",T20="",Vente[[#This Row],[Frais]]=""),"",IF(Vente[[#This Row],[Frais]]=0.0009,(S20*T20)-((S20*T20)*Vente[[#This Row],[Frais]]),(S20*T20)-Vente[[#This Row],[Frais]]))</f>
        <v/>
      </c>
      <c r="X20"/>
      <c r="Y20" s="32" t="str">
        <f>IF(OR(S20="",T20="",Vente[[#This Row],[Frais]]=""),"",DATEDIF(E20,R20,"d"))</f>
        <v/>
      </c>
      <c r="Z20" s="36" t="str">
        <f>IF(OR(S20="",T20="",Vente[[#This Row],[Frais]]=""),"",((W20-J20)+IF(P20="",0,P20))/J20)</f>
        <v/>
      </c>
      <c r="AA20" s="37" t="str">
        <f>IF(OR(S20="",T20="",Vente[[#This Row],[Frais]]=""),"",(W20-J20)+IF(P20="",0,P20))</f>
        <v/>
      </c>
      <c r="AB20" s="38"/>
    </row>
    <row r="21" spans="5:28">
      <c r="E21" s="90"/>
      <c r="F21" s="91"/>
      <c r="G21" s="92"/>
      <c r="H21" s="93"/>
      <c r="I21" s="94" t="str">
        <f>IF(OR(F21="",G21="",Positions!$H21=""),"",J21/F21)</f>
        <v/>
      </c>
      <c r="J21" s="95" t="str">
        <f>IF(OR(F21="",G21="",Positions!$H21=""),"",IF(Positions!$H21=0.0009,(F21*G21)+((F21*G21)*Positions!$H21),(F21*G21)+Positions!$H21))</f>
        <v/>
      </c>
      <c r="K21" s="96"/>
      <c r="L21" s="97" t="str">
        <f>IF(OR(F21="",G21="",Positions!$H21="",K21=""),"",I21-(I21*K21))</f>
        <v/>
      </c>
      <c r="M21"/>
      <c r="N21" s="14"/>
      <c r="P21" s="19" t="str">
        <f t="shared" si="0"/>
        <v/>
      </c>
      <c r="Q21"/>
      <c r="R21" s="12"/>
      <c r="S21" s="14"/>
      <c r="U21" s="16"/>
      <c r="V21" s="67" t="str">
        <f>IF(OR(S21="",T21="",Vente[[#This Row],[Frais]]=""),"",W21/S21)</f>
        <v/>
      </c>
      <c r="W21" s="17" t="str">
        <f>IF(OR(S21="",T21="",Vente[[#This Row],[Frais]]=""),"",IF(Vente[[#This Row],[Frais]]=0.0009,(S21*T21)-((S21*T21)*Vente[[#This Row],[Frais]]),(S21*T21)-Vente[[#This Row],[Frais]]))</f>
        <v/>
      </c>
      <c r="X21"/>
      <c r="Y21" s="32" t="str">
        <f>IF(OR(S21="",T21="",Vente[[#This Row],[Frais]]=""),"",DATEDIF(E21,R21,"d"))</f>
        <v/>
      </c>
      <c r="Z21" s="36" t="str">
        <f>IF(OR(S21="",T21="",Vente[[#This Row],[Frais]]=""),"",((W21-J21)+IF(P21="",0,P21))/J21)</f>
        <v/>
      </c>
      <c r="AA21" s="37" t="str">
        <f>IF(OR(S21="",T21="",Vente[[#This Row],[Frais]]=""),"",(W21-J21)+IF(P21="",0,P21))</f>
        <v/>
      </c>
      <c r="AB21" s="38"/>
    </row>
    <row r="22" spans="5:28">
      <c r="E22" s="82"/>
      <c r="F22" s="83"/>
      <c r="G22" s="84"/>
      <c r="H22" s="85"/>
      <c r="I22" s="86" t="str">
        <f>IF(OR(F22="",G22="",Positions!$H22=""),"",J22/F22)</f>
        <v/>
      </c>
      <c r="J22" s="87" t="str">
        <f>IF(OR(F22="",G22="",Positions!$H22=""),"",IF(Positions!$H22=0.0009,(F22*G22)+((F22*G22)*Positions!$H22),(F22*G22)+Positions!$H22))</f>
        <v/>
      </c>
      <c r="K22" s="88"/>
      <c r="L22" s="89" t="str">
        <f>IF(OR(F22="",G22="",Positions!$H22="",K22=""),"",I22-(I22*K22))</f>
        <v/>
      </c>
      <c r="M22"/>
      <c r="N22" s="14"/>
      <c r="P22" s="19" t="str">
        <f t="shared" si="0"/>
        <v/>
      </c>
      <c r="Q22"/>
      <c r="R22" s="12"/>
      <c r="S22" s="14"/>
      <c r="U22" s="16"/>
      <c r="V22" s="67" t="str">
        <f>IF(OR(S22="",T22="",Vente[[#This Row],[Frais]]=""),"",W22/S22)</f>
        <v/>
      </c>
      <c r="W22" s="17" t="str">
        <f>IF(OR(S22="",T22="",Vente[[#This Row],[Frais]]=""),"",IF(Vente[[#This Row],[Frais]]=0.0009,(S22*T22)-((S22*T22)*Vente[[#This Row],[Frais]]),(S22*T22)-Vente[[#This Row],[Frais]]))</f>
        <v/>
      </c>
      <c r="X22"/>
      <c r="Y22" s="32" t="str">
        <f>IF(OR(S22="",T22="",Vente[[#This Row],[Frais]]=""),"",DATEDIF(E22,R22,"d"))</f>
        <v/>
      </c>
      <c r="Z22" s="36" t="str">
        <f>IF(OR(S22="",T22="",Vente[[#This Row],[Frais]]=""),"",((W22-J22)+IF(P22="",0,P22))/J22)</f>
        <v/>
      </c>
      <c r="AA22" s="37" t="str">
        <f>IF(OR(S22="",T22="",Vente[[#This Row],[Frais]]=""),"",(W22-J22)+IF(P22="",0,P22))</f>
        <v/>
      </c>
      <c r="AB22" s="38"/>
    </row>
    <row r="23" spans="5:28">
      <c r="E23" s="90"/>
      <c r="F23" s="91"/>
      <c r="G23" s="92"/>
      <c r="H23" s="93"/>
      <c r="I23" s="94" t="str">
        <f>IF(OR(F23="",G23="",Positions!$H23=""),"",J23/F23)</f>
        <v/>
      </c>
      <c r="J23" s="95" t="str">
        <f>IF(OR(F23="",G23="",Positions!$H23=""),"",IF(Positions!$H23=0.0009,(F23*G23)+((F23*G23)*Positions!$H23),(F23*G23)+Positions!$H23))</f>
        <v/>
      </c>
      <c r="K23" s="96"/>
      <c r="L23" s="97" t="str">
        <f>IF(OR(F23="",G23="",Positions!$H23="",K23=""),"",I23-(I23*K23))</f>
        <v/>
      </c>
      <c r="M23"/>
      <c r="N23" s="14"/>
      <c r="P23" s="19" t="str">
        <f t="shared" si="0"/>
        <v/>
      </c>
      <c r="Q23"/>
      <c r="R23" s="12"/>
      <c r="S23" s="14"/>
      <c r="U23" s="16"/>
      <c r="V23" s="67" t="str">
        <f>IF(OR(S23="",T23="",Vente[[#This Row],[Frais]]=""),"",W23/S23)</f>
        <v/>
      </c>
      <c r="W23" s="17" t="str">
        <f>IF(OR(S23="",T23="",Vente[[#This Row],[Frais]]=""),"",IF(Vente[[#This Row],[Frais]]=0.0009,(S23*T23)-((S23*T23)*Vente[[#This Row],[Frais]]),(S23*T23)-Vente[[#This Row],[Frais]]))</f>
        <v/>
      </c>
      <c r="X23"/>
      <c r="Y23" s="32" t="str">
        <f>IF(OR(S23="",T23="",Vente[[#This Row],[Frais]]=""),"",DATEDIF(E23,R23,"d"))</f>
        <v/>
      </c>
      <c r="Z23" s="36" t="str">
        <f>IF(OR(S23="",T23="",Vente[[#This Row],[Frais]]=""),"",((W23-J23)+IF(P23="",0,P23))/J23)</f>
        <v/>
      </c>
      <c r="AA23" s="37" t="str">
        <f>IF(OR(S23="",T23="",Vente[[#This Row],[Frais]]=""),"",(W23-J23)+IF(P23="",0,P23))</f>
        <v/>
      </c>
      <c r="AB23" s="38"/>
    </row>
    <row r="24" spans="5:28">
      <c r="E24" s="82"/>
      <c r="F24" s="83"/>
      <c r="G24" s="84"/>
      <c r="H24" s="85"/>
      <c r="I24" s="86" t="str">
        <f>IF(OR(F24="",G24="",Positions!$H24=""),"",J24/F24)</f>
        <v/>
      </c>
      <c r="J24" s="87" t="str">
        <f>IF(OR(F24="",G24="",Positions!$H24=""),"",IF(Positions!$H24=0.0009,(F24*G24)+((F24*G24)*Positions!$H24),(F24*G24)+Positions!$H24))</f>
        <v/>
      </c>
      <c r="K24" s="88"/>
      <c r="L24" s="89" t="str">
        <f>IF(OR(F24="",G24="",Positions!$H24="",K24=""),"",I24-(I24*K24))</f>
        <v/>
      </c>
      <c r="M24"/>
      <c r="N24" s="14"/>
      <c r="P24" s="19" t="str">
        <f t="shared" si="0"/>
        <v/>
      </c>
      <c r="Q24"/>
      <c r="R24" s="12"/>
      <c r="S24" s="14"/>
      <c r="U24" s="16"/>
      <c r="V24" s="67" t="str">
        <f>IF(OR(S24="",T24="",Vente[[#This Row],[Frais]]=""),"",W24/S24)</f>
        <v/>
      </c>
      <c r="W24" s="17" t="str">
        <f>IF(OR(S24="",T24="",Vente[[#This Row],[Frais]]=""),"",IF(Vente[[#This Row],[Frais]]=0.0009,(S24*T24)-((S24*T24)*Vente[[#This Row],[Frais]]),(S24*T24)-Vente[[#This Row],[Frais]]))</f>
        <v/>
      </c>
      <c r="X24"/>
      <c r="Y24" s="32" t="str">
        <f>IF(OR(S24="",T24="",Vente[[#This Row],[Frais]]=""),"",DATEDIF(E24,R24,"d"))</f>
        <v/>
      </c>
      <c r="Z24" s="36" t="str">
        <f>IF(OR(S24="",T24="",Vente[[#This Row],[Frais]]=""),"",((W24-J24)+IF(P24="",0,P24))/J24)</f>
        <v/>
      </c>
      <c r="AA24" s="37" t="str">
        <f>IF(OR(S24="",T24="",Vente[[#This Row],[Frais]]=""),"",(W24-J24)+IF(P24="",0,P24))</f>
        <v/>
      </c>
      <c r="AB24" s="38"/>
    </row>
    <row r="25" spans="5:28">
      <c r="E25" s="90"/>
      <c r="F25" s="91"/>
      <c r="G25" s="92"/>
      <c r="H25" s="93"/>
      <c r="I25" s="94" t="str">
        <f>IF(OR(F25="",G25="",Positions!$H25=""),"",J25/F25)</f>
        <v/>
      </c>
      <c r="J25" s="95" t="str">
        <f>IF(OR(F25="",G25="",Positions!$H25=""),"",IF(Positions!$H25=0.0009,(F25*G25)+((F25*G25)*Positions!$H25),(F25*G25)+Positions!$H25))</f>
        <v/>
      </c>
      <c r="K25" s="96"/>
      <c r="L25" s="97" t="str">
        <f>IF(OR(F25="",G25="",Positions!$H25="",K25=""),"",I25-(I25*K25))</f>
        <v/>
      </c>
      <c r="M25"/>
      <c r="N25" s="14"/>
      <c r="P25" s="19" t="str">
        <f t="shared" si="0"/>
        <v/>
      </c>
      <c r="Q25"/>
      <c r="R25" s="12"/>
      <c r="S25" s="14"/>
      <c r="U25" s="16"/>
      <c r="V25" s="67" t="str">
        <f>IF(OR(S25="",T25="",Vente[[#This Row],[Frais]]=""),"",W25/S25)</f>
        <v/>
      </c>
      <c r="W25" s="17" t="str">
        <f>IF(OR(S25="",T25="",Vente[[#This Row],[Frais]]=""),"",IF(Vente[[#This Row],[Frais]]=0.0009,(S25*T25)-((S25*T25)*Vente[[#This Row],[Frais]]),(S25*T25)-Vente[[#This Row],[Frais]]))</f>
        <v/>
      </c>
      <c r="X25"/>
      <c r="Y25" s="32" t="str">
        <f>IF(OR(S25="",T25="",Vente[[#This Row],[Frais]]=""),"",DATEDIF(E25,R25,"d"))</f>
        <v/>
      </c>
      <c r="Z25" s="36" t="str">
        <f>IF(OR(S25="",T25="",Vente[[#This Row],[Frais]]=""),"",((W25-J25)+IF(P25="",0,P25))/J25)</f>
        <v/>
      </c>
      <c r="AA25" s="37" t="str">
        <f>IF(OR(S25="",T25="",Vente[[#This Row],[Frais]]=""),"",(W25-J25)+IF(P25="",0,P25))</f>
        <v/>
      </c>
      <c r="AB25" s="38"/>
    </row>
    <row r="26" spans="5:28">
      <c r="E26" s="82"/>
      <c r="F26" s="83"/>
      <c r="G26" s="84"/>
      <c r="H26" s="85"/>
      <c r="I26" s="86" t="str">
        <f>IF(OR(F26="",G26="",Positions!$H26=""),"",J26/F26)</f>
        <v/>
      </c>
      <c r="J26" s="87" t="str">
        <f>IF(OR(F26="",G26="",Positions!$H26=""),"",IF(Positions!$H26=0.0009,(F26*G26)+((F26*G26)*Positions!$H26),(F26*G26)+Positions!$H26))</f>
        <v/>
      </c>
      <c r="K26" s="88"/>
      <c r="L26" s="89" t="str">
        <f>IF(OR(F26="",G26="",Positions!$H26="",K26=""),"",I26-(I26*K26))</f>
        <v/>
      </c>
      <c r="M26"/>
      <c r="N26" s="14"/>
      <c r="P26" s="19" t="str">
        <f t="shared" si="0"/>
        <v/>
      </c>
      <c r="Q26"/>
      <c r="R26" s="12"/>
      <c r="S26" s="14"/>
      <c r="U26" s="16"/>
      <c r="V26" s="67" t="str">
        <f>IF(OR(S26="",T26="",Vente[[#This Row],[Frais]]=""),"",W26/S26)</f>
        <v/>
      </c>
      <c r="W26" s="17" t="str">
        <f>IF(OR(S26="",T26="",Vente[[#This Row],[Frais]]=""),"",IF(Vente[[#This Row],[Frais]]=0.0009,(S26*T26)-((S26*T26)*Vente[[#This Row],[Frais]]),(S26*T26)-Vente[[#This Row],[Frais]]))</f>
        <v/>
      </c>
      <c r="X26"/>
      <c r="Y26" s="32" t="str">
        <f>IF(OR(S26="",T26="",Vente[[#This Row],[Frais]]=""),"",DATEDIF(E26,R26,"d"))</f>
        <v/>
      </c>
      <c r="Z26" s="36" t="str">
        <f>IF(OR(S26="",T26="",Vente[[#This Row],[Frais]]=""),"",((W26-J26)+IF(P26="",0,P26))/J26)</f>
        <v/>
      </c>
      <c r="AA26" s="37" t="str">
        <f>IF(OR(S26="",T26="",Vente[[#This Row],[Frais]]=""),"",(W26-J26)+IF(P26="",0,P26))</f>
        <v/>
      </c>
      <c r="AB26" s="38"/>
    </row>
    <row r="27" spans="5:28">
      <c r="E27" s="90"/>
      <c r="F27" s="91"/>
      <c r="G27" s="92"/>
      <c r="H27" s="93"/>
      <c r="I27" s="94" t="str">
        <f>IF(OR(F27="",G27="",Positions!$H27=""),"",J27/F27)</f>
        <v/>
      </c>
      <c r="J27" s="95" t="str">
        <f>IF(OR(F27="",G27="",Positions!$H27=""),"",IF(Positions!$H27=0.0009,(F27*G27)+((F27*G27)*Positions!$H27),(F27*G27)+Positions!$H27))</f>
        <v/>
      </c>
      <c r="K27" s="96"/>
      <c r="L27" s="97" t="str">
        <f>IF(OR(F27="",G27="",Positions!$H27="",K27=""),"",I27-(I27*K27))</f>
        <v/>
      </c>
      <c r="M27"/>
      <c r="N27" s="14"/>
      <c r="P27" s="19" t="str">
        <f t="shared" si="0"/>
        <v/>
      </c>
      <c r="Q27"/>
      <c r="R27" s="12"/>
      <c r="S27" s="14"/>
      <c r="U27" s="16"/>
      <c r="V27" s="67" t="str">
        <f>IF(OR(S27="",T27="",Vente[[#This Row],[Frais]]=""),"",W27/S27)</f>
        <v/>
      </c>
      <c r="W27" s="17" t="str">
        <f>IF(OR(S27="",T27="",Vente[[#This Row],[Frais]]=""),"",IF(Vente[[#This Row],[Frais]]=0.0009,(S27*T27)-((S27*T27)*Vente[[#This Row],[Frais]]),(S27*T27)-Vente[[#This Row],[Frais]]))</f>
        <v/>
      </c>
      <c r="X27"/>
      <c r="Y27" s="32" t="str">
        <f>IF(OR(S27="",T27="",Vente[[#This Row],[Frais]]=""),"",DATEDIF(E27,R27,"d"))</f>
        <v/>
      </c>
      <c r="Z27" s="36" t="str">
        <f>IF(OR(S27="",T27="",Vente[[#This Row],[Frais]]=""),"",((W27-J27)+IF(P27="",0,P27))/J27)</f>
        <v/>
      </c>
      <c r="AA27" s="37" t="str">
        <f>IF(OR(S27="",T27="",Vente[[#This Row],[Frais]]=""),"",(W27-J27)+IF(P27="",0,P27))</f>
        <v/>
      </c>
      <c r="AB27" s="38"/>
    </row>
    <row r="28" spans="5:28">
      <c r="E28" s="82"/>
      <c r="F28" s="83"/>
      <c r="G28" s="84"/>
      <c r="H28" s="85"/>
      <c r="I28" s="86" t="str">
        <f>IF(OR(F28="",G28="",Positions!$H28=""),"",J28/F28)</f>
        <v/>
      </c>
      <c r="J28" s="87" t="str">
        <f>IF(OR(F28="",G28="",Positions!$H28=""),"",IF(Positions!$H28=0.0009,(F28*G28)+((F28*G28)*Positions!$H28),(F28*G28)+Positions!$H28))</f>
        <v/>
      </c>
      <c r="K28" s="88"/>
      <c r="L28" s="89" t="str">
        <f>IF(OR(F28="",G28="",Positions!$H28="",K28=""),"",I28-(I28*K28))</f>
        <v/>
      </c>
      <c r="M28"/>
      <c r="N28" s="14"/>
      <c r="P28" s="19" t="str">
        <f t="shared" si="0"/>
        <v/>
      </c>
      <c r="Q28"/>
      <c r="R28" s="12"/>
      <c r="S28" s="14"/>
      <c r="U28" s="16"/>
      <c r="V28" s="67" t="str">
        <f>IF(OR(S28="",T28="",Vente[[#This Row],[Frais]]=""),"",W28/S28)</f>
        <v/>
      </c>
      <c r="W28" s="17" t="str">
        <f>IF(OR(S28="",T28="",Vente[[#This Row],[Frais]]=""),"",IF(Vente[[#This Row],[Frais]]=0.0009,(S28*T28)-((S28*T28)*Vente[[#This Row],[Frais]]),(S28*T28)-Vente[[#This Row],[Frais]]))</f>
        <v/>
      </c>
      <c r="X28"/>
      <c r="Y28" s="32" t="str">
        <f>IF(OR(S28="",T28="",Vente[[#This Row],[Frais]]=""),"",DATEDIF(E28,R28,"d"))</f>
        <v/>
      </c>
      <c r="Z28" s="36" t="str">
        <f>IF(OR(S28="",T28="",Vente[[#This Row],[Frais]]=""),"",((W28-J28)+IF(P28="",0,P28))/J28)</f>
        <v/>
      </c>
      <c r="AA28" s="37" t="str">
        <f>IF(OR(S28="",T28="",Vente[[#This Row],[Frais]]=""),"",(W28-J28)+IF(P28="",0,P28))</f>
        <v/>
      </c>
      <c r="AB28" s="38"/>
    </row>
    <row r="29" spans="5:28">
      <c r="E29" s="90"/>
      <c r="F29" s="91"/>
      <c r="G29" s="92"/>
      <c r="H29" s="93"/>
      <c r="I29" s="94" t="str">
        <f>IF(OR(F29="",G29="",Positions!$H29=""),"",J29/F29)</f>
        <v/>
      </c>
      <c r="J29" s="95" t="str">
        <f>IF(OR(F29="",G29="",Positions!$H29=""),"",IF(Positions!$H29=0.0009,(F29*G29)+((F29*G29)*Positions!$H29),(F29*G29)+Positions!$H29))</f>
        <v/>
      </c>
      <c r="K29" s="96"/>
      <c r="L29" s="97" t="str">
        <f>IF(OR(F29="",G29="",Positions!$H29="",K29=""),"",I29-(I29*K29))</f>
        <v/>
      </c>
      <c r="M29"/>
      <c r="N29" s="14"/>
      <c r="P29" s="19" t="str">
        <f t="shared" si="0"/>
        <v/>
      </c>
      <c r="Q29"/>
      <c r="R29" s="12"/>
      <c r="S29" s="14"/>
      <c r="U29" s="16"/>
      <c r="V29" s="67" t="str">
        <f>IF(OR(S29="",T29="",Vente[[#This Row],[Frais]]=""),"",W29/S29)</f>
        <v/>
      </c>
      <c r="W29" s="17" t="str">
        <f>IF(OR(S29="",T29="",Vente[[#This Row],[Frais]]=""),"",IF(Vente[[#This Row],[Frais]]=0.0009,(S29*T29)-((S29*T29)*Vente[[#This Row],[Frais]]),(S29*T29)-Vente[[#This Row],[Frais]]))</f>
        <v/>
      </c>
      <c r="X29"/>
      <c r="Y29" s="32" t="str">
        <f>IF(OR(S29="",T29="",Vente[[#This Row],[Frais]]=""),"",DATEDIF(E29,R29,"d"))</f>
        <v/>
      </c>
      <c r="Z29" s="36" t="str">
        <f>IF(OR(S29="",T29="",Vente[[#This Row],[Frais]]=""),"",((W29-J29)+IF(P29="",0,P29))/J29)</f>
        <v/>
      </c>
      <c r="AA29" s="37" t="str">
        <f>IF(OR(S29="",T29="",Vente[[#This Row],[Frais]]=""),"",(W29-J29)+IF(P29="",0,P29))</f>
        <v/>
      </c>
      <c r="AB29" s="38"/>
    </row>
    <row r="30" spans="5:28">
      <c r="E30" s="82"/>
      <c r="F30" s="83"/>
      <c r="G30" s="84"/>
      <c r="H30" s="85"/>
      <c r="I30" s="86" t="str">
        <f>IF(OR(F30="",G30="",Positions!$H30=""),"",J30/F30)</f>
        <v/>
      </c>
      <c r="J30" s="87" t="str">
        <f>IF(OR(F30="",G30="",Positions!$H30=""),"",IF(Positions!$H30=0.0009,(F30*G30)+((F30*G30)*Positions!$H30),(F30*G30)+Positions!$H30))</f>
        <v/>
      </c>
      <c r="K30" s="88"/>
      <c r="L30" s="89" t="str">
        <f>IF(OR(F30="",G30="",Positions!$H30="",K30=""),"",I30-(I30*K30))</f>
        <v/>
      </c>
      <c r="M30"/>
      <c r="N30" s="14"/>
      <c r="P30" s="19" t="str">
        <f t="shared" si="0"/>
        <v/>
      </c>
      <c r="Q30"/>
      <c r="R30" s="12"/>
      <c r="S30" s="14"/>
      <c r="U30" s="16"/>
      <c r="V30" s="67" t="str">
        <f>IF(OR(S30="",T30="",Vente[[#This Row],[Frais]]=""),"",W30/S30)</f>
        <v/>
      </c>
      <c r="W30" s="17" t="str">
        <f>IF(OR(S30="",T30="",Vente[[#This Row],[Frais]]=""),"",IF(Vente[[#This Row],[Frais]]=0.0009,(S30*T30)-((S30*T30)*Vente[[#This Row],[Frais]]),(S30*T30)-Vente[[#This Row],[Frais]]))</f>
        <v/>
      </c>
      <c r="X30"/>
      <c r="Y30" s="32" t="str">
        <f>IF(OR(S30="",T30="",Vente[[#This Row],[Frais]]=""),"",DATEDIF(E30,R30,"d"))</f>
        <v/>
      </c>
      <c r="Z30" s="36" t="str">
        <f>IF(OR(S30="",T30="",Vente[[#This Row],[Frais]]=""),"",((W30-J30)+IF(P30="",0,P30))/J30)</f>
        <v/>
      </c>
      <c r="AA30" s="37" t="str">
        <f>IF(OR(S30="",T30="",Vente[[#This Row],[Frais]]=""),"",(W30-J30)+IF(P30="",0,P30))</f>
        <v/>
      </c>
      <c r="AB30" s="38"/>
    </row>
    <row r="31" spans="5:28">
      <c r="E31" s="90"/>
      <c r="F31" s="91"/>
      <c r="G31" s="92"/>
      <c r="H31" s="93"/>
      <c r="I31" s="94" t="str">
        <f>IF(OR(F31="",G31="",Positions!$H31=""),"",J31/F31)</f>
        <v/>
      </c>
      <c r="J31" s="95" t="str">
        <f>IF(OR(F31="",G31="",Positions!$H31=""),"",IF(Positions!$H31=0.0009,(F31*G31)+((F31*G31)*Positions!$H31),(F31*G31)+Positions!$H31))</f>
        <v/>
      </c>
      <c r="K31" s="96"/>
      <c r="L31" s="97" t="str">
        <f>IF(OR(F31="",G31="",Positions!$H31="",K31=""),"",I31-(I31*K31))</f>
        <v/>
      </c>
      <c r="M31"/>
      <c r="N31" s="14"/>
      <c r="P31" s="19" t="str">
        <f t="shared" si="0"/>
        <v/>
      </c>
      <c r="Q31"/>
      <c r="R31" s="12"/>
      <c r="S31" s="14"/>
      <c r="U31" s="16"/>
      <c r="V31" s="67" t="str">
        <f>IF(OR(S31="",T31="",Vente[[#This Row],[Frais]]=""),"",W31/S31)</f>
        <v/>
      </c>
      <c r="W31" s="17" t="str">
        <f>IF(OR(S31="",T31="",Vente[[#This Row],[Frais]]=""),"",IF(Vente[[#This Row],[Frais]]=0.0009,(S31*T31)-((S31*T31)*Vente[[#This Row],[Frais]]),(S31*T31)-Vente[[#This Row],[Frais]]))</f>
        <v/>
      </c>
      <c r="X31"/>
      <c r="Y31" s="32" t="str">
        <f>IF(OR(S31="",T31="",Vente[[#This Row],[Frais]]=""),"",DATEDIF(E31,R31,"d"))</f>
        <v/>
      </c>
      <c r="Z31" s="36" t="str">
        <f>IF(OR(S31="",T31="",Vente[[#This Row],[Frais]]=""),"",((W31-J31)+IF(P31="",0,P31))/J31)</f>
        <v/>
      </c>
      <c r="AA31" s="37" t="str">
        <f>IF(OR(S31="",T31="",Vente[[#This Row],[Frais]]=""),"",(W31-J31)+IF(P31="",0,P31))</f>
        <v/>
      </c>
      <c r="AB31" s="38"/>
    </row>
    <row r="32" spans="5:28">
      <c r="E32" s="82"/>
      <c r="F32" s="83"/>
      <c r="G32" s="84"/>
      <c r="H32" s="85"/>
      <c r="I32" s="86" t="str">
        <f>IF(OR(F32="",G32="",Positions!$H32=""),"",J32/F32)</f>
        <v/>
      </c>
      <c r="J32" s="87" t="str">
        <f>IF(OR(F32="",G32="",Positions!$H32=""),"",IF(Positions!$H32=0.0009,(F32*G32)+((F32*G32)*Positions!$H32),(F32*G32)+Positions!$H32))</f>
        <v/>
      </c>
      <c r="K32" s="88"/>
      <c r="L32" s="89" t="str">
        <f>IF(OR(F32="",G32="",Positions!$H32="",K32=""),"",I32-(I32*K32))</f>
        <v/>
      </c>
      <c r="M32"/>
      <c r="N32" s="14"/>
      <c r="P32" s="19" t="str">
        <f t="shared" si="0"/>
        <v/>
      </c>
      <c r="Q32"/>
      <c r="R32" s="12"/>
      <c r="S32" s="14"/>
      <c r="U32" s="16"/>
      <c r="V32" s="67" t="str">
        <f>IF(OR(S32="",T32="",Vente[[#This Row],[Frais]]=""),"",W32/S32)</f>
        <v/>
      </c>
      <c r="W32" s="17" t="str">
        <f>IF(OR(S32="",T32="",Vente[[#This Row],[Frais]]=""),"",IF(Vente[[#This Row],[Frais]]=0.0009,(S32*T32)-((S32*T32)*Vente[[#This Row],[Frais]]),(S32*T32)-Vente[[#This Row],[Frais]]))</f>
        <v/>
      </c>
      <c r="X32"/>
      <c r="Y32" s="32" t="str">
        <f>IF(OR(S32="",T32="",Vente[[#This Row],[Frais]]=""),"",DATEDIF(E32,R32,"d"))</f>
        <v/>
      </c>
      <c r="Z32" s="36" t="str">
        <f>IF(OR(S32="",T32="",Vente[[#This Row],[Frais]]=""),"",((W32-J32)+IF(P32="",0,P32))/J32)</f>
        <v/>
      </c>
      <c r="AA32" s="37" t="str">
        <f>IF(OR(S32="",T32="",Vente[[#This Row],[Frais]]=""),"",(W32-J32)+IF(P32="",0,P32))</f>
        <v/>
      </c>
      <c r="AB32" s="38"/>
    </row>
    <row r="33" spans="5:28">
      <c r="E33" s="90"/>
      <c r="F33" s="91"/>
      <c r="G33" s="92"/>
      <c r="H33" s="93"/>
      <c r="I33" s="94" t="str">
        <f>IF(OR(F33="",G33="",Positions!$H33=""),"",J33/F33)</f>
        <v/>
      </c>
      <c r="J33" s="95" t="str">
        <f>IF(OR(F33="",G33="",Positions!$H33=""),"",IF(Positions!$H33=0.0009,(F33*G33)+((F33*G33)*Positions!$H33),(F33*G33)+Positions!$H33))</f>
        <v/>
      </c>
      <c r="K33" s="96"/>
      <c r="L33" s="97" t="str">
        <f>IF(OR(F33="",G33="",Positions!$H33="",K33=""),"",I33-(I33*K33))</f>
        <v/>
      </c>
      <c r="M33"/>
      <c r="N33" s="14"/>
      <c r="P33" s="19" t="str">
        <f t="shared" si="0"/>
        <v/>
      </c>
      <c r="Q33"/>
      <c r="R33" s="12"/>
      <c r="S33" s="14"/>
      <c r="U33" s="16"/>
      <c r="V33" s="67" t="str">
        <f>IF(OR(S33="",T33="",Vente[[#This Row],[Frais]]=""),"",W33/S33)</f>
        <v/>
      </c>
      <c r="W33" s="17" t="str">
        <f>IF(OR(S33="",T33="",Vente[[#This Row],[Frais]]=""),"",IF(Vente[[#This Row],[Frais]]=0.0009,(S33*T33)-((S33*T33)*Vente[[#This Row],[Frais]]),(S33*T33)-Vente[[#This Row],[Frais]]))</f>
        <v/>
      </c>
      <c r="X33"/>
      <c r="Y33" s="32" t="str">
        <f>IF(OR(S33="",T33="",Vente[[#This Row],[Frais]]=""),"",DATEDIF(E33,R33,"d"))</f>
        <v/>
      </c>
      <c r="Z33" s="36" t="str">
        <f>IF(OR(S33="",T33="",Vente[[#This Row],[Frais]]=""),"",((W33-J33)+IF(P33="",0,P33))/J33)</f>
        <v/>
      </c>
      <c r="AA33" s="37" t="str">
        <f>IF(OR(S33="",T33="",Vente[[#This Row],[Frais]]=""),"",(W33-J33)+IF(P33="",0,P33))</f>
        <v/>
      </c>
      <c r="AB33" s="38"/>
    </row>
    <row r="34" spans="5:28">
      <c r="E34" s="82"/>
      <c r="F34" s="83"/>
      <c r="G34" s="84"/>
      <c r="H34" s="85"/>
      <c r="I34" s="86" t="str">
        <f>IF(OR(F34="",G34="",Positions!$H34=""),"",J34/F34)</f>
        <v/>
      </c>
      <c r="J34" s="87" t="str">
        <f>IF(OR(F34="",G34="",Positions!$H34=""),"",IF(Positions!$H34=0.0009,(F34*G34)+((F34*G34)*Positions!$H34),(F34*G34)+Positions!$H34))</f>
        <v/>
      </c>
      <c r="K34" s="88"/>
      <c r="L34" s="89" t="str">
        <f>IF(OR(F34="",G34="",Positions!$H34="",K34=""),"",I34-(I34*K34))</f>
        <v/>
      </c>
      <c r="M34"/>
      <c r="N34" s="14"/>
      <c r="P34" s="19" t="str">
        <f t="shared" si="0"/>
        <v/>
      </c>
      <c r="Q34"/>
      <c r="R34" s="12"/>
      <c r="S34" s="14"/>
      <c r="U34" s="16"/>
      <c r="V34" s="67" t="str">
        <f>IF(OR(S34="",T34="",Vente[[#This Row],[Frais]]=""),"",W34/S34)</f>
        <v/>
      </c>
      <c r="W34" s="17" t="str">
        <f>IF(OR(S34="",T34="",Vente[[#This Row],[Frais]]=""),"",IF(Vente[[#This Row],[Frais]]=0.0009,(S34*T34)-((S34*T34)*Vente[[#This Row],[Frais]]),(S34*T34)-Vente[[#This Row],[Frais]]))</f>
        <v/>
      </c>
      <c r="X34"/>
      <c r="Y34" s="32" t="str">
        <f>IF(OR(S34="",T34="",Vente[[#This Row],[Frais]]=""),"",DATEDIF(E34,R34,"d"))</f>
        <v/>
      </c>
      <c r="Z34" s="36" t="str">
        <f>IF(OR(S34="",T34="",Vente[[#This Row],[Frais]]=""),"",((W34-J34)+IF(P34="",0,P34))/J34)</f>
        <v/>
      </c>
      <c r="AA34" s="37" t="str">
        <f>IF(OR(S34="",T34="",Vente[[#This Row],[Frais]]=""),"",(W34-J34)+IF(P34="",0,P34))</f>
        <v/>
      </c>
      <c r="AB34" s="38"/>
    </row>
    <row r="35" spans="5:28">
      <c r="E35" s="90"/>
      <c r="F35" s="91"/>
      <c r="G35" s="92"/>
      <c r="H35" s="93"/>
      <c r="I35" s="94" t="str">
        <f>IF(OR(F35="",G35="",Positions!$H35=""),"",J35/F35)</f>
        <v/>
      </c>
      <c r="J35" s="95" t="str">
        <f>IF(OR(F35="",G35="",Positions!$H35=""),"",IF(Positions!$H35=0.0009,(F35*G35)+((F35*G35)*Positions!$H35),(F35*G35)+Positions!$H35))</f>
        <v/>
      </c>
      <c r="K35" s="96"/>
      <c r="L35" s="97" t="str">
        <f>IF(OR(F35="",G35="",Positions!$H35="",K35=""),"",I35-(I35*K35))</f>
        <v/>
      </c>
      <c r="M35"/>
      <c r="N35" s="14"/>
      <c r="P35" s="19" t="str">
        <f t="shared" si="0"/>
        <v/>
      </c>
      <c r="Q35"/>
      <c r="R35" s="12"/>
      <c r="S35" s="14"/>
      <c r="U35" s="16"/>
      <c r="V35" s="67" t="str">
        <f>IF(OR(S35="",T35="",Vente[[#This Row],[Frais]]=""),"",W35/S35)</f>
        <v/>
      </c>
      <c r="W35" s="17" t="str">
        <f>IF(OR(S35="",T35="",Vente[[#This Row],[Frais]]=""),"",IF(Vente[[#This Row],[Frais]]=0.0009,(S35*T35)-((S35*T35)*Vente[[#This Row],[Frais]]),(S35*T35)-Vente[[#This Row],[Frais]]))</f>
        <v/>
      </c>
      <c r="X35"/>
      <c r="Y35" s="32" t="str">
        <f>IF(OR(S35="",T35="",Vente[[#This Row],[Frais]]=""),"",DATEDIF(E35,R35,"d"))</f>
        <v/>
      </c>
      <c r="Z35" s="36" t="str">
        <f>IF(OR(S35="",T35="",Vente[[#This Row],[Frais]]=""),"",((W35-J35)+IF(P35="",0,P35))/J35)</f>
        <v/>
      </c>
      <c r="AA35" s="37" t="str">
        <f>IF(OR(S35="",T35="",Vente[[#This Row],[Frais]]=""),"",(W35-J35)+IF(P35="",0,P35))</f>
        <v/>
      </c>
      <c r="AB35" s="38"/>
    </row>
    <row r="36" spans="5:28">
      <c r="E36" s="82"/>
      <c r="F36" s="83"/>
      <c r="G36" s="84"/>
      <c r="H36" s="85"/>
      <c r="I36" s="86" t="str">
        <f>IF(OR(F36="",G36="",Positions!$H36=""),"",J36/F36)</f>
        <v/>
      </c>
      <c r="J36" s="87" t="str">
        <f>IF(OR(F36="",G36="",Positions!$H36=""),"",IF(Positions!$H36=0.0009,(F36*G36)+((F36*G36)*Positions!$H36),(F36*G36)+Positions!$H36))</f>
        <v/>
      </c>
      <c r="K36" s="88"/>
      <c r="L36" s="89" t="str">
        <f>IF(OR(F36="",G36="",Positions!$H36="",K36=""),"",I36-(I36*K36))</f>
        <v/>
      </c>
      <c r="M36"/>
      <c r="N36" s="14"/>
      <c r="P36" s="19" t="str">
        <f t="shared" si="0"/>
        <v/>
      </c>
      <c r="Q36"/>
      <c r="R36" s="12"/>
      <c r="S36" s="14"/>
      <c r="U36" s="16"/>
      <c r="V36" s="67" t="str">
        <f>IF(OR(S36="",T36="",Vente[[#This Row],[Frais]]=""),"",W36/S36)</f>
        <v/>
      </c>
      <c r="W36" s="17" t="str">
        <f>IF(OR(S36="",T36="",Vente[[#This Row],[Frais]]=""),"",IF(Vente[[#This Row],[Frais]]=0.0009,(S36*T36)-((S36*T36)*Vente[[#This Row],[Frais]]),(S36*T36)-Vente[[#This Row],[Frais]]))</f>
        <v/>
      </c>
      <c r="X36"/>
      <c r="Y36" s="32" t="str">
        <f>IF(OR(S36="",T36="",Vente[[#This Row],[Frais]]=""),"",DATEDIF(E36,R36,"d"))</f>
        <v/>
      </c>
      <c r="Z36" s="36" t="str">
        <f>IF(OR(S36="",T36="",Vente[[#This Row],[Frais]]=""),"",((W36-J36)+IF(P36="",0,P36))/J36)</f>
        <v/>
      </c>
      <c r="AA36" s="37" t="str">
        <f>IF(OR(S36="",T36="",Vente[[#This Row],[Frais]]=""),"",(W36-J36)+IF(P36="",0,P36))</f>
        <v/>
      </c>
      <c r="AB36" s="38"/>
    </row>
    <row r="37" spans="5:28">
      <c r="E37" s="90"/>
      <c r="F37" s="91"/>
      <c r="G37" s="92"/>
      <c r="H37" s="93"/>
      <c r="I37" s="94" t="str">
        <f>IF(OR(F37="",G37="",Positions!$H37=""),"",J37/F37)</f>
        <v/>
      </c>
      <c r="J37" s="95" t="str">
        <f>IF(OR(F37="",G37="",Positions!$H37=""),"",IF(Positions!$H37=0.0009,(F37*G37)+((F37*G37)*Positions!$H37),(F37*G37)+Positions!$H37))</f>
        <v/>
      </c>
      <c r="K37" s="96"/>
      <c r="L37" s="97" t="str">
        <f>IF(OR(F37="",G37="",Positions!$H37="",K37=""),"",I37-(I37*K37))</f>
        <v/>
      </c>
      <c r="M37"/>
      <c r="N37" s="14"/>
      <c r="P37" s="19" t="str">
        <f t="shared" si="0"/>
        <v/>
      </c>
      <c r="Q37"/>
      <c r="R37" s="12"/>
      <c r="S37" s="14"/>
      <c r="U37" s="16"/>
      <c r="V37" s="67" t="str">
        <f>IF(OR(S37="",T37="",Vente[[#This Row],[Frais]]=""),"",W37/S37)</f>
        <v/>
      </c>
      <c r="W37" s="17" t="str">
        <f>IF(OR(S37="",T37="",Vente[[#This Row],[Frais]]=""),"",IF(Vente[[#This Row],[Frais]]=0.0009,(S37*T37)-((S37*T37)*Vente[[#This Row],[Frais]]),(S37*T37)-Vente[[#This Row],[Frais]]))</f>
        <v/>
      </c>
      <c r="X37"/>
      <c r="Y37" s="32" t="str">
        <f>IF(OR(S37="",T37="",Vente[[#This Row],[Frais]]=""),"",DATEDIF(E37,R37,"d"))</f>
        <v/>
      </c>
      <c r="Z37" s="36" t="str">
        <f>IF(OR(S37="",T37="",Vente[[#This Row],[Frais]]=""),"",((W37-J37)+IF(P37="",0,P37))/J37)</f>
        <v/>
      </c>
      <c r="AA37" s="37" t="str">
        <f>IF(OR(S37="",T37="",Vente[[#This Row],[Frais]]=""),"",(W37-J37)+IF(P37="",0,P37))</f>
        <v/>
      </c>
      <c r="AB37" s="38"/>
    </row>
    <row r="38" spans="5:28">
      <c r="E38" s="82"/>
      <c r="F38" s="83"/>
      <c r="G38" s="84"/>
      <c r="H38" s="85"/>
      <c r="I38" s="86" t="str">
        <f>IF(OR(F38="",G38="",Positions!$H38=""),"",J38/F38)</f>
        <v/>
      </c>
      <c r="J38" s="87" t="str">
        <f>IF(OR(F38="",G38="",Positions!$H38=""),"",IF(Positions!$H38=0.0009,(F38*G38)+((F38*G38)*Positions!$H38),(F38*G38)+Positions!$H38))</f>
        <v/>
      </c>
      <c r="K38" s="88"/>
      <c r="L38" s="89" t="str">
        <f>IF(OR(F38="",G38="",Positions!$H38="",K38=""),"",I38-(I38*K38))</f>
        <v/>
      </c>
      <c r="M38"/>
      <c r="N38" s="14"/>
      <c r="P38" s="19" t="str">
        <f t="shared" si="0"/>
        <v/>
      </c>
      <c r="Q38"/>
      <c r="R38" s="12"/>
      <c r="S38" s="14"/>
      <c r="U38" s="16"/>
      <c r="V38" s="67" t="str">
        <f>IF(OR(S38="",T38="",Vente[[#This Row],[Frais]]=""),"",W38/S38)</f>
        <v/>
      </c>
      <c r="W38" s="17" t="str">
        <f>IF(OR(S38="",T38="",Vente[[#This Row],[Frais]]=""),"",IF(Vente[[#This Row],[Frais]]=0.0009,(S38*T38)-((S38*T38)*Vente[[#This Row],[Frais]]),(S38*T38)-Vente[[#This Row],[Frais]]))</f>
        <v/>
      </c>
      <c r="X38"/>
      <c r="Y38" s="32" t="str">
        <f>IF(OR(S38="",T38="",Vente[[#This Row],[Frais]]=""),"",DATEDIF(E38,R38,"d"))</f>
        <v/>
      </c>
      <c r="Z38" s="36" t="str">
        <f>IF(OR(S38="",T38="",Vente[[#This Row],[Frais]]=""),"",((W38-J38)+IF(P38="",0,P38))/J38)</f>
        <v/>
      </c>
      <c r="AA38" s="37" t="str">
        <f>IF(OR(S38="",T38="",Vente[[#This Row],[Frais]]=""),"",(W38-J38)+IF(P38="",0,P38))</f>
        <v/>
      </c>
      <c r="AB38" s="38"/>
    </row>
    <row r="39" spans="5:28">
      <c r="E39" s="90"/>
      <c r="F39" s="91"/>
      <c r="G39" s="92"/>
      <c r="H39" s="93"/>
      <c r="I39" s="94" t="str">
        <f>IF(OR(F39="",G39="",Positions!$H39=""),"",J39/F39)</f>
        <v/>
      </c>
      <c r="J39" s="95" t="str">
        <f>IF(OR(F39="",G39="",Positions!$H39=""),"",IF(Positions!$H39=0.0009,(F39*G39)+((F39*G39)*Positions!$H39),(F39*G39)+Positions!$H39))</f>
        <v/>
      </c>
      <c r="K39" s="96"/>
      <c r="L39" s="97" t="str">
        <f>IF(OR(F39="",G39="",Positions!$H39="",K39=""),"",I39-(I39*K39))</f>
        <v/>
      </c>
      <c r="M39"/>
      <c r="N39" s="14"/>
      <c r="P39" s="19" t="str">
        <f t="shared" si="0"/>
        <v/>
      </c>
      <c r="Q39"/>
      <c r="R39" s="12"/>
      <c r="S39" s="14"/>
      <c r="U39" s="16"/>
      <c r="V39" s="67" t="str">
        <f>IF(OR(S39="",T39="",Vente[[#This Row],[Frais]]=""),"",W39/S39)</f>
        <v/>
      </c>
      <c r="W39" s="17" t="str">
        <f>IF(OR(S39="",T39="",Vente[[#This Row],[Frais]]=""),"",IF(Vente[[#This Row],[Frais]]=0.0009,(S39*T39)-((S39*T39)*Vente[[#This Row],[Frais]]),(S39*T39)-Vente[[#This Row],[Frais]]))</f>
        <v/>
      </c>
      <c r="X39"/>
      <c r="Y39" s="32" t="str">
        <f>IF(OR(S39="",T39="",Vente[[#This Row],[Frais]]=""),"",DATEDIF(E39,R39,"d"))</f>
        <v/>
      </c>
      <c r="Z39" s="36" t="str">
        <f>IF(OR(S39="",T39="",Vente[[#This Row],[Frais]]=""),"",((W39-J39)+IF(P39="",0,P39))/J39)</f>
        <v/>
      </c>
      <c r="AA39" s="37" t="str">
        <f>IF(OR(S39="",T39="",Vente[[#This Row],[Frais]]=""),"",(W39-J39)+IF(P39="",0,P39))</f>
        <v/>
      </c>
      <c r="AB39" s="38"/>
    </row>
    <row r="40" spans="5:28">
      <c r="E40" s="82"/>
      <c r="F40" s="83"/>
      <c r="G40" s="84"/>
      <c r="H40" s="85"/>
      <c r="I40" s="86" t="str">
        <f>IF(OR(F40="",G40="",Positions!$H40=""),"",J40/F40)</f>
        <v/>
      </c>
      <c r="J40" s="87" t="str">
        <f>IF(OR(F40="",G40="",Positions!$H40=""),"",IF(Positions!$H40=0.0009,(F40*G40)+((F40*G40)*Positions!$H40),(F40*G40)+Positions!$H40))</f>
        <v/>
      </c>
      <c r="K40" s="88"/>
      <c r="L40" s="89" t="str">
        <f>IF(OR(F40="",G40="",Positions!$H40="",K40=""),"",I40-(I40*K40))</f>
        <v/>
      </c>
      <c r="M40"/>
      <c r="N40" s="14"/>
      <c r="P40" s="19" t="str">
        <f t="shared" si="0"/>
        <v/>
      </c>
      <c r="Q40"/>
      <c r="R40" s="12"/>
      <c r="S40" s="14"/>
      <c r="U40" s="16"/>
      <c r="V40" s="67" t="str">
        <f>IF(OR(S40="",T40="",Vente[[#This Row],[Frais]]=""),"",W40/S40)</f>
        <v/>
      </c>
      <c r="W40" s="17" t="str">
        <f>IF(OR(S40="",T40="",Vente[[#This Row],[Frais]]=""),"",IF(Vente[[#This Row],[Frais]]=0.0009,(S40*T40)-((S40*T40)*Vente[[#This Row],[Frais]]),(S40*T40)-Vente[[#This Row],[Frais]]))</f>
        <v/>
      </c>
      <c r="X40"/>
      <c r="Y40" s="32" t="str">
        <f>IF(OR(S40="",T40="",Vente[[#This Row],[Frais]]=""),"",DATEDIF(E40,R40,"d"))</f>
        <v/>
      </c>
      <c r="Z40" s="36" t="str">
        <f>IF(OR(S40="",T40="",Vente[[#This Row],[Frais]]=""),"",((W40-J40)+IF(P40="",0,P40))/J40)</f>
        <v/>
      </c>
      <c r="AA40" s="37" t="str">
        <f>IF(OR(S40="",T40="",Vente[[#This Row],[Frais]]=""),"",(W40-J40)+IF(P40="",0,P40))</f>
        <v/>
      </c>
      <c r="AB40" s="38"/>
    </row>
    <row r="41" spans="5:28">
      <c r="E41" s="90"/>
      <c r="F41" s="91"/>
      <c r="G41" s="92"/>
      <c r="H41" s="93"/>
      <c r="I41" s="94" t="str">
        <f>IF(OR(F41="",G41="",Positions!$H41=""),"",J41/F41)</f>
        <v/>
      </c>
      <c r="J41" s="95" t="str">
        <f>IF(OR(F41="",G41="",Positions!$H41=""),"",IF(Positions!$H41=0.0009,(F41*G41)+((F41*G41)*Positions!$H41),(F41*G41)+Positions!$H41))</f>
        <v/>
      </c>
      <c r="K41" s="96"/>
      <c r="L41" s="97" t="str">
        <f>IF(OR(F41="",G41="",Positions!$H41="",K41=""),"",I41-(I41*K41))</f>
        <v/>
      </c>
      <c r="M41"/>
      <c r="N41" s="14"/>
      <c r="P41" s="19" t="str">
        <f t="shared" si="0"/>
        <v/>
      </c>
      <c r="Q41"/>
      <c r="R41" s="12"/>
      <c r="S41" s="14"/>
      <c r="U41" s="16"/>
      <c r="V41" s="67" t="str">
        <f>IF(OR(S41="",T41="",Vente[[#This Row],[Frais]]=""),"",W41/S41)</f>
        <v/>
      </c>
      <c r="W41" s="17" t="str">
        <f>IF(OR(S41="",T41="",Vente[[#This Row],[Frais]]=""),"",IF(Vente[[#This Row],[Frais]]=0.0009,(S41*T41)-((S41*T41)*Vente[[#This Row],[Frais]]),(S41*T41)-Vente[[#This Row],[Frais]]))</f>
        <v/>
      </c>
      <c r="X41"/>
      <c r="Y41" s="32" t="str">
        <f>IF(OR(S41="",T41="",Vente[[#This Row],[Frais]]=""),"",DATEDIF(E41,R41,"d"))</f>
        <v/>
      </c>
      <c r="Z41" s="36" t="str">
        <f>IF(OR(S41="",T41="",Vente[[#This Row],[Frais]]=""),"",((W41-J41)+IF(P41="",0,P41))/J41)</f>
        <v/>
      </c>
      <c r="AA41" s="37" t="str">
        <f>IF(OR(S41="",T41="",Vente[[#This Row],[Frais]]=""),"",(W41-J41)+IF(P41="",0,P41))</f>
        <v/>
      </c>
      <c r="AB41" s="38"/>
    </row>
    <row r="42" spans="5:28">
      <c r="E42" s="82"/>
      <c r="F42" s="83"/>
      <c r="G42" s="84"/>
      <c r="H42" s="85"/>
      <c r="I42" s="86" t="str">
        <f>IF(OR(F42="",G42="",Positions!$H42=""),"",J42/F42)</f>
        <v/>
      </c>
      <c r="J42" s="87" t="str">
        <f>IF(OR(F42="",G42="",Positions!$H42=""),"",IF(Positions!$H42=0.0009,(F42*G42)+((F42*G42)*Positions!$H42),(F42*G42)+Positions!$H42))</f>
        <v/>
      </c>
      <c r="K42" s="88"/>
      <c r="L42" s="89" t="str">
        <f>IF(OR(F42="",G42="",Positions!$H42="",K42=""),"",I42-(I42*K42))</f>
        <v/>
      </c>
      <c r="M42"/>
      <c r="N42" s="14"/>
      <c r="P42" s="19" t="str">
        <f t="shared" si="0"/>
        <v/>
      </c>
      <c r="Q42"/>
      <c r="R42" s="12"/>
      <c r="S42" s="14"/>
      <c r="U42" s="16"/>
      <c r="V42" s="67" t="str">
        <f>IF(OR(S42="",T42="",Vente[[#This Row],[Frais]]=""),"",W42/S42)</f>
        <v/>
      </c>
      <c r="W42" s="17" t="str">
        <f>IF(OR(S42="",T42="",Vente[[#This Row],[Frais]]=""),"",IF(Vente[[#This Row],[Frais]]=0.0009,(S42*T42)-((S42*T42)*Vente[[#This Row],[Frais]]),(S42*T42)-Vente[[#This Row],[Frais]]))</f>
        <v/>
      </c>
      <c r="X42"/>
      <c r="Y42" s="32" t="str">
        <f>IF(OR(S42="",T42="",Vente[[#This Row],[Frais]]=""),"",DATEDIF(E42,R42,"d"))</f>
        <v/>
      </c>
      <c r="Z42" s="36" t="str">
        <f>IF(OR(S42="",T42="",Vente[[#This Row],[Frais]]=""),"",((W42-J42)+IF(P42="",0,P42))/J42)</f>
        <v/>
      </c>
      <c r="AA42" s="37" t="str">
        <f>IF(OR(S42="",T42="",Vente[[#This Row],[Frais]]=""),"",(W42-J42)+IF(P42="",0,P42))</f>
        <v/>
      </c>
      <c r="AB42" s="38"/>
    </row>
    <row r="43" spans="5:28">
      <c r="E43" s="90"/>
      <c r="F43" s="91"/>
      <c r="G43" s="92"/>
      <c r="H43" s="93"/>
      <c r="I43" s="94" t="str">
        <f>IF(OR(F43="",G43="",Positions!$H43=""),"",J43/F43)</f>
        <v/>
      </c>
      <c r="J43" s="95" t="str">
        <f>IF(OR(F43="",G43="",Positions!$H43=""),"",IF(Positions!$H43=0.0009,(F43*G43)+((F43*G43)*Positions!$H43),(F43*G43)+Positions!$H43))</f>
        <v/>
      </c>
      <c r="K43" s="96"/>
      <c r="L43" s="97" t="str">
        <f>IF(OR(F43="",G43="",Positions!$H43="",K43=""),"",I43-(I43*K43))</f>
        <v/>
      </c>
      <c r="M43"/>
      <c r="N43" s="14"/>
      <c r="P43" s="19" t="str">
        <f t="shared" si="0"/>
        <v/>
      </c>
      <c r="Q43"/>
      <c r="R43" s="12"/>
      <c r="S43" s="14"/>
      <c r="U43" s="16"/>
      <c r="V43" s="67" t="str">
        <f>IF(OR(S43="",T43="",Vente[[#This Row],[Frais]]=""),"",W43/S43)</f>
        <v/>
      </c>
      <c r="W43" s="17" t="str">
        <f>IF(OR(S43="",T43="",Vente[[#This Row],[Frais]]=""),"",IF(Vente[[#This Row],[Frais]]=0.0009,(S43*T43)-((S43*T43)*Vente[[#This Row],[Frais]]),(S43*T43)-Vente[[#This Row],[Frais]]))</f>
        <v/>
      </c>
      <c r="X43"/>
      <c r="Y43" s="32" t="str">
        <f>IF(OR(S43="",T43="",Vente[[#This Row],[Frais]]=""),"",DATEDIF(E43,R43,"d"))</f>
        <v/>
      </c>
      <c r="Z43" s="36" t="str">
        <f>IF(OR(S43="",T43="",Vente[[#This Row],[Frais]]=""),"",((W43-J43)+IF(P43="",0,P43))/J43)</f>
        <v/>
      </c>
      <c r="AA43" s="37" t="str">
        <f>IF(OR(S43="",T43="",Vente[[#This Row],[Frais]]=""),"",(W43-J43)+IF(P43="",0,P43))</f>
        <v/>
      </c>
      <c r="AB43" s="38"/>
    </row>
    <row r="44" spans="5:28">
      <c r="E44" s="82"/>
      <c r="F44" s="83"/>
      <c r="G44" s="84"/>
      <c r="H44" s="85"/>
      <c r="I44" s="86" t="str">
        <f>IF(OR(F44="",G44="",Positions!$H44=""),"",J44/F44)</f>
        <v/>
      </c>
      <c r="J44" s="87" t="str">
        <f>IF(OR(F44="",G44="",Positions!$H44=""),"",IF(Positions!$H44=0.0009,(F44*G44)+((F44*G44)*Positions!$H44),(F44*G44)+Positions!$H44))</f>
        <v/>
      </c>
      <c r="K44" s="88"/>
      <c r="L44" s="89" t="str">
        <f>IF(OR(F44="",G44="",Positions!$H44="",K44=""),"",I44-(I44*K44))</f>
        <v/>
      </c>
      <c r="M44"/>
      <c r="N44" s="14"/>
      <c r="P44" s="19" t="str">
        <f t="shared" si="0"/>
        <v/>
      </c>
      <c r="Q44"/>
      <c r="R44" s="12"/>
      <c r="S44" s="14"/>
      <c r="U44" s="16"/>
      <c r="V44" s="67" t="str">
        <f>IF(OR(S44="",T44="",Vente[[#This Row],[Frais]]=""),"",W44/S44)</f>
        <v/>
      </c>
      <c r="W44" s="17" t="str">
        <f>IF(OR(S44="",T44="",Vente[[#This Row],[Frais]]=""),"",IF(Vente[[#This Row],[Frais]]=0.0009,(S44*T44)-((S44*T44)*Vente[[#This Row],[Frais]]),(S44*T44)-Vente[[#This Row],[Frais]]))</f>
        <v/>
      </c>
      <c r="X44"/>
      <c r="Y44" s="32" t="str">
        <f>IF(OR(S44="",T44="",Vente[[#This Row],[Frais]]=""),"",DATEDIF(E44,R44,"d"))</f>
        <v/>
      </c>
      <c r="Z44" s="36" t="str">
        <f>IF(OR(S44="",T44="",Vente[[#This Row],[Frais]]=""),"",((W44-J44)+IF(P44="",0,P44))/J44)</f>
        <v/>
      </c>
      <c r="AA44" s="37" t="str">
        <f>IF(OR(S44="",T44="",Vente[[#This Row],[Frais]]=""),"",(W44-J44)+IF(P44="",0,P44))</f>
        <v/>
      </c>
      <c r="AB44" s="38"/>
    </row>
    <row r="45" spans="5:28" ht="16" thickBot="1">
      <c r="E45" s="90"/>
      <c r="F45" s="91"/>
      <c r="G45" s="92"/>
      <c r="H45" s="98"/>
      <c r="I45" s="99" t="str">
        <f>IF(OR(F45="",G45="",Positions!$H45=""),"",J45/F45)</f>
        <v/>
      </c>
      <c r="J45" s="100" t="str">
        <f>IF(OR(F45="",G45="",Positions!$H45=""),"",IF(Positions!$H45=0.0009,(F45*G45)+((F45*G45)*Positions!$H45),(F45*G45)+Positions!$H45))</f>
        <v/>
      </c>
      <c r="K45" s="96"/>
      <c r="L45" s="101" t="str">
        <f>IF(OR(F45="",G45="",Positions!$H45="",K45=""),"",I45-(I45*K45))</f>
        <v/>
      </c>
      <c r="M45"/>
      <c r="N45" s="14"/>
      <c r="P45" s="22" t="str">
        <f t="shared" si="0"/>
        <v/>
      </c>
      <c r="Q45"/>
      <c r="R45" s="12"/>
      <c r="S45" s="14"/>
      <c r="U45" s="20"/>
      <c r="V45" s="68" t="str">
        <f>IF(OR(S45="",T45="",Vente[[#This Row],[Frais]]=""),"",W45/S45)</f>
        <v/>
      </c>
      <c r="W45" s="21" t="str">
        <f>IF(OR(S45="",T45="",Vente[[#This Row],[Frais]]=""),"",IF(Vente[[#This Row],[Frais]]=0.0009,(S45*T45)-((S45*T45)*Vente[[#This Row],[Frais]]),(S45*T45)-Vente[[#This Row],[Frais]]))</f>
        <v/>
      </c>
      <c r="X45"/>
      <c r="Y45" s="33" t="str">
        <f>IF(OR(S45="",T45="",Vente[[#This Row],[Frais]]=""),"",DATEDIF(E45,R45,"d"))</f>
        <v/>
      </c>
      <c r="Z45" s="39" t="str">
        <f>IF(OR(S45="",T45="",Vente[[#This Row],[Frais]]=""),"",((W45-J45)+IF(P45="",0,P45))/J45)</f>
        <v/>
      </c>
      <c r="AA45" s="40" t="str">
        <f>IF(OR(S45="",T45="",Vente[[#This Row],[Frais]]=""),"",(W45-J45)+IF(P45="",0,P45))</f>
        <v/>
      </c>
      <c r="AB45" s="41"/>
    </row>
  </sheetData>
  <conditionalFormatting sqref="Z6:AB45">
    <cfRule type="cellIs" dxfId="46" priority="7" operator="greaterThan">
      <formula>0</formula>
    </cfRule>
    <cfRule type="cellIs" dxfId="45" priority="8" operator="equal">
      <formula>0</formula>
    </cfRule>
    <cfRule type="cellIs" dxfId="44" priority="9" operator="lessThan">
      <formula>0</formula>
    </cfRule>
  </conditionalFormatting>
  <conditionalFormatting sqref="Z6:AB6 Z8:AB8 Z10:AB10 Z12:AB12 Z14:AB14 Z16:AB16 Z18:AB18 Z20:AB20 Z22:AB22 Z24:AB24 Z26:AB26 Z28:AB28 Z30:AB30">
    <cfRule type="cellIs" dxfId="43" priority="4" operator="greaterThan">
      <formula>0</formula>
    </cfRule>
    <cfRule type="cellIs" dxfId="42" priority="5" operator="equal">
      <formula>0</formula>
    </cfRule>
    <cfRule type="cellIs" dxfId="41" priority="6" operator="lessThan">
      <formula>0</formula>
    </cfRule>
  </conditionalFormatting>
  <conditionalFormatting sqref="H6:J45 L6:L45 P6:P45 U6:W45 Y6:Y45">
    <cfRule type="expression" dxfId="40" priority="11">
      <formula>MOD(ROW(),2)=0</formula>
    </cfRule>
  </conditionalFormatting>
  <conditionalFormatting sqref="Z32:AB32 Z34:AB34 Z36:AB36 Z38:AB38 Z40:AB40 Z42:AB42 Z44:AB44">
    <cfRule type="cellIs" dxfId="39" priority="1" operator="greaterThan">
      <formula>0</formula>
    </cfRule>
    <cfRule type="cellIs" dxfId="38" priority="2" operator="equal">
      <formula>0</formula>
    </cfRule>
    <cfRule type="cellIs" dxfId="37" priority="3" operator="lessThan">
      <formula>0</formula>
    </cfRule>
  </conditionalFormatting>
  <dataValidations count="2">
    <dataValidation type="list" allowBlank="1" showInputMessage="1" showErrorMessage="1" sqref="B6:B45">
      <formula1>INDIRECT("Transaction[Type]")</formula1>
    </dataValidation>
    <dataValidation type="list" allowBlank="1" showInputMessage="1" showErrorMessage="1" sqref="H6:H45 U6:U45">
      <formula1>INDIRECT("Frais[Frais]")</formula1>
    </dataValidation>
  </dataValidations>
  <pageMargins left="0.7" right="0.7" top="0.75" bottom="0.75" header="0.3" footer="0.3"/>
  <pageSetup paperSize="9" orientation="portrait" horizontalDpi="0" verticalDpi="0"/>
  <tableParts count="5">
    <tablePart r:id="rId1"/>
    <tablePart r:id="rId2"/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79BC590F-DFD0-5F4C-8063-DFDE0432169A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Arrows" iconId="0"/>
              <x14:cfIcon iconSet="NoIcons" iconId="0"/>
              <x14:cfIcon iconSet="3Arrows" iconId="2"/>
            </x14:iconSet>
          </x14:cfRule>
          <xm:sqref>Z6:AB45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2:F39"/>
  <sheetViews>
    <sheetView workbookViewId="0">
      <selection activeCell="C7" sqref="C7"/>
    </sheetView>
  </sheetViews>
  <sheetFormatPr baseColWidth="10" defaultRowHeight="15.5"/>
  <cols>
    <col min="2" max="2" width="10.6640625" style="12" customWidth="1"/>
    <col min="3" max="3" width="11.6640625" style="70" customWidth="1"/>
    <col min="5" max="5" width="13.33203125" style="74" customWidth="1"/>
    <col min="6" max="6" width="13.33203125" customWidth="1"/>
  </cols>
  <sheetData>
    <row r="2" spans="2:6" ht="18.5">
      <c r="B2" s="47" t="s">
        <v>31</v>
      </c>
      <c r="C2" s="71"/>
      <c r="E2" s="75" t="s">
        <v>19</v>
      </c>
      <c r="F2" s="76"/>
    </row>
    <row r="3" spans="2:6">
      <c r="B3" s="11" t="s">
        <v>2</v>
      </c>
      <c r="C3" s="13" t="s">
        <v>6</v>
      </c>
      <c r="E3" s="74" t="s">
        <v>33</v>
      </c>
      <c r="F3" s="4">
        <f>Virement[[#Totals],[Montant]]</f>
        <v>350</v>
      </c>
    </row>
    <row r="4" spans="2:6">
      <c r="B4" s="12">
        <v>42370</v>
      </c>
      <c r="C4" s="70">
        <v>100</v>
      </c>
      <c r="E4" s="74" t="s">
        <v>34</v>
      </c>
      <c r="F4" s="4">
        <f>Virement[[#Totals],[Montant]]-SUM(Positions!$J$6:$J$45)+SUM(Vente[Montant])+SUM(Dividende[Montant])</f>
        <v>470</v>
      </c>
    </row>
    <row r="5" spans="2:6">
      <c r="B5" s="12">
        <v>42464</v>
      </c>
      <c r="C5" s="70">
        <v>50</v>
      </c>
      <c r="E5" s="74" t="s">
        <v>35</v>
      </c>
      <c r="F5" s="4">
        <f>SUM(Positions!$J$6:$J$45)-(SUM(Vente[Montant])-(SUM(Performance[Gain/Perte])-SUMIFS(Dividende[Montant],Vente[Cours],"&lt;&gt;")))</f>
        <v>0</v>
      </c>
    </row>
    <row r="6" spans="2:6">
      <c r="B6" s="12">
        <v>42860</v>
      </c>
      <c r="C6" s="70">
        <v>200</v>
      </c>
      <c r="E6" s="77" t="s">
        <v>36</v>
      </c>
      <c r="F6" s="78">
        <f>SUM(F4:F5)</f>
        <v>470</v>
      </c>
    </row>
    <row r="39" spans="2:3">
      <c r="B39" s="72" t="s">
        <v>32</v>
      </c>
      <c r="C39" s="73">
        <f>SUBTOTAL(109,[Montant])</f>
        <v>350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2:D42"/>
  <sheetViews>
    <sheetView tabSelected="1" workbookViewId="0">
      <selection activeCell="I9" sqref="I9"/>
    </sheetView>
  </sheetViews>
  <sheetFormatPr baseColWidth="10" defaultRowHeight="15.5"/>
  <cols>
    <col min="4" max="4" width="11.5" customWidth="1"/>
  </cols>
  <sheetData>
    <row r="2" spans="2:4">
      <c r="B2" t="s">
        <v>2</v>
      </c>
      <c r="C2" t="s">
        <v>37</v>
      </c>
      <c r="D2" t="s">
        <v>31</v>
      </c>
    </row>
    <row r="3" spans="2:4">
      <c r="B3" s="102">
        <f t="array" aca="1" ref="B3" ca="1">IFERROR(SMALL(TRANSPOSE(CHOOSE({2,1},ventes,virements)),ROW(A1)),"")</f>
        <v>42410</v>
      </c>
    </row>
    <row r="4" spans="2:4">
      <c r="B4" s="102">
        <f t="array" aca="1" ref="B4" ca="1">IFERROR(SMALL(TRANSPOSE(CHOOSE({2,1},ventes,virements)),ROW(A2)),"")</f>
        <v>42494</v>
      </c>
    </row>
    <row r="5" spans="2:4">
      <c r="B5" s="102">
        <f t="array" aca="1" ref="B5" ca="1">IFERROR(SMALL(TRANSPOSE(CHOOSE({2,1},ventes,virements)),ROW(A3)),"")</f>
        <v>42648</v>
      </c>
    </row>
    <row r="6" spans="2:4">
      <c r="B6" s="102">
        <f t="array" aca="1" ref="B6" ca="1">IFERROR(SMALL(TRANSPOSE(CHOOSE({2,1},ventes,virements)),ROW(A4)),"")</f>
        <v>42736</v>
      </c>
    </row>
    <row r="7" spans="2:4">
      <c r="B7" s="102">
        <f t="array" aca="1" ref="B7" ca="1">IFERROR(SMALL(TRANSPOSE(CHOOSE({2,1},ventes,virements)),ROW(A5)),"")</f>
        <v>42736</v>
      </c>
    </row>
    <row r="8" spans="2:4">
      <c r="B8" s="102">
        <f t="array" aca="1" ref="B8" ca="1">IFERROR(SMALL(TRANSPOSE(CHOOSE({2,1},ventes,virements)),ROW(A6)),"")</f>
        <v>42795</v>
      </c>
    </row>
    <row r="9" spans="2:4">
      <c r="B9" s="102" t="str">
        <f t="array" aca="1" ref="B9" ca="1">IFERROR(SMALL(TRANSPOSE(CHOOSE({2,1},ventes,virements)),ROW(A7)),"")</f>
        <v/>
      </c>
    </row>
    <row r="10" spans="2:4">
      <c r="B10" s="102" t="str">
        <f t="array" aca="1" ref="B10" ca="1">IFERROR(SMALL(TRANSPOSE(CHOOSE({2,1},ventes,virements)),ROW(A8)),"")</f>
        <v/>
      </c>
    </row>
    <row r="11" spans="2:4">
      <c r="B11" s="102" t="str">
        <f t="array" aca="1" ref="B11" ca="1">IFERROR(SMALL(TRANSPOSE(CHOOSE({2,1},ventes,virements)),ROW(A9)),"")</f>
        <v/>
      </c>
    </row>
    <row r="12" spans="2:4">
      <c r="B12" s="102" t="str">
        <f t="array" aca="1" ref="B12" ca="1">IFERROR(SMALL(TRANSPOSE(CHOOSE({2,1},ventes,virements)),ROW(A10)),"")</f>
        <v/>
      </c>
    </row>
    <row r="13" spans="2:4">
      <c r="B13" s="102" t="str">
        <f t="array" aca="1" ref="B13" ca="1">IFERROR(SMALL(TRANSPOSE(CHOOSE({2,1},ventes,virements)),ROW(A11)),"")</f>
        <v/>
      </c>
    </row>
    <row r="14" spans="2:4">
      <c r="B14" s="102" t="str">
        <f t="array" aca="1" ref="B14" ca="1">IFERROR(SMALL(TRANSPOSE(CHOOSE({2,1},ventes,virements)),ROW(A12)),"")</f>
        <v/>
      </c>
    </row>
    <row r="15" spans="2:4">
      <c r="B15" s="102" t="str">
        <f t="array" aca="1" ref="B15" ca="1">IFERROR(SMALL(TRANSPOSE(CHOOSE({2,1},ventes,virements)),ROW(A13)),"")</f>
        <v/>
      </c>
    </row>
    <row r="16" spans="2:4">
      <c r="B16" s="102" t="str">
        <f t="array" aca="1" ref="B16" ca="1">IFERROR(SMALL(TRANSPOSE(CHOOSE({2,1},ventes,virements)),ROW(A14)),"")</f>
        <v/>
      </c>
    </row>
    <row r="17" spans="2:2">
      <c r="B17" s="102" t="str">
        <f t="array" aca="1" ref="B17" ca="1">IFERROR(SMALL(TRANSPOSE(CHOOSE({2,1},ventes,virements)),ROW(A15)),"")</f>
        <v/>
      </c>
    </row>
    <row r="18" spans="2:2">
      <c r="B18" s="102" t="str">
        <f t="array" aca="1" ref="B18" ca="1">IFERROR(SMALL(TRANSPOSE(CHOOSE({2,1},ventes,virements)),ROW(A16)),"")</f>
        <v/>
      </c>
    </row>
    <row r="19" spans="2:2">
      <c r="B19" s="102" t="str">
        <f t="array" aca="1" ref="B19" ca="1">IFERROR(SMALL(TRANSPOSE(CHOOSE({2,1},ventes,virements)),ROW(A17)),"")</f>
        <v/>
      </c>
    </row>
    <row r="20" spans="2:2">
      <c r="B20" s="102" t="str">
        <f t="array" aca="1" ref="B20" ca="1">IFERROR(SMALL(TRANSPOSE(CHOOSE({2,1},ventes,virements)),ROW(A18)),"")</f>
        <v/>
      </c>
    </row>
    <row r="21" spans="2:2">
      <c r="B21" s="102" t="str">
        <f t="array" aca="1" ref="B21" ca="1">IFERROR(SMALL(TRANSPOSE(CHOOSE({2,1},ventes,virements)),ROW(A19)),"")</f>
        <v/>
      </c>
    </row>
    <row r="22" spans="2:2">
      <c r="B22" s="102" t="str">
        <f t="array" aca="1" ref="B22" ca="1">IFERROR(SMALL(TRANSPOSE(CHOOSE({2,1},ventes,virements)),ROW(A20)),"")</f>
        <v/>
      </c>
    </row>
    <row r="23" spans="2:2">
      <c r="B23" s="102" t="str">
        <f t="array" aca="1" ref="B23" ca="1">IFERROR(SMALL(TRANSPOSE(CHOOSE({2,1},ventes,virements)),ROW(A21)),"")</f>
        <v/>
      </c>
    </row>
    <row r="24" spans="2:2">
      <c r="B24" s="102" t="str">
        <f t="array" aca="1" ref="B24" ca="1">IFERROR(SMALL(TRANSPOSE(CHOOSE({2,1},ventes,virements)),ROW(A22)),"")</f>
        <v/>
      </c>
    </row>
    <row r="25" spans="2:2">
      <c r="B25" s="102" t="str">
        <f t="array" aca="1" ref="B25" ca="1">IFERROR(SMALL(TRANSPOSE(CHOOSE({2,1},ventes,virements)),ROW(A23)),"")</f>
        <v/>
      </c>
    </row>
    <row r="26" spans="2:2">
      <c r="B26" s="102" t="str">
        <f t="array" aca="1" ref="B26" ca="1">IFERROR(SMALL(TRANSPOSE(CHOOSE({2,1},ventes,virements)),ROW(A24)),"")</f>
        <v/>
      </c>
    </row>
    <row r="27" spans="2:2">
      <c r="B27" s="102" t="str">
        <f t="array" aca="1" ref="B27" ca="1">IFERROR(SMALL(TRANSPOSE(CHOOSE({2,1},ventes,virements)),ROW(A25)),"")</f>
        <v/>
      </c>
    </row>
    <row r="28" spans="2:2">
      <c r="B28" s="102" t="str">
        <f t="array" aca="1" ref="B28" ca="1">IFERROR(SMALL(TRANSPOSE(CHOOSE({2,1},ventes,virements)),ROW(A26)),"")</f>
        <v/>
      </c>
    </row>
    <row r="29" spans="2:2">
      <c r="B29" s="102" t="str">
        <f t="array" aca="1" ref="B29" ca="1">IFERROR(SMALL(TRANSPOSE(CHOOSE({2,1},ventes,virements)),ROW(A27)),"")</f>
        <v/>
      </c>
    </row>
    <row r="30" spans="2:2">
      <c r="B30" s="102" t="str">
        <f t="array" aca="1" ref="B30" ca="1">IFERROR(SMALL(TRANSPOSE(CHOOSE({2,1},ventes,virements)),ROW(A28)),"")</f>
        <v/>
      </c>
    </row>
    <row r="31" spans="2:2">
      <c r="B31" s="102" t="str">
        <f t="array" aca="1" ref="B31" ca="1">IFERROR(SMALL(TRANSPOSE(CHOOSE({2,1},ventes,virements)),ROW(A29)),"")</f>
        <v/>
      </c>
    </row>
    <row r="32" spans="2:2">
      <c r="B32" s="102" t="str">
        <f t="array" aca="1" ref="B32" ca="1">IFERROR(SMALL(TRANSPOSE(CHOOSE({2,1},ventes,virements)),ROW(A30)),"")</f>
        <v/>
      </c>
    </row>
    <row r="33" spans="2:2">
      <c r="B33" s="102" t="str">
        <f t="array" aca="1" ref="B33" ca="1">IFERROR(SMALL(TRANSPOSE(CHOOSE({2,1},ventes,virements)),ROW(A31)),"")</f>
        <v/>
      </c>
    </row>
    <row r="34" spans="2:2">
      <c r="B34" s="102" t="str">
        <f t="array" aca="1" ref="B34" ca="1">IFERROR(SMALL(TRANSPOSE(CHOOSE({2,1},ventes,virements)),ROW(A32)),"")</f>
        <v/>
      </c>
    </row>
    <row r="35" spans="2:2">
      <c r="B35" s="102" t="str">
        <f t="array" aca="1" ref="B35" ca="1">IFERROR(SMALL(TRANSPOSE(CHOOSE({2,1},ventes,virements)),ROW(A33)),"")</f>
        <v/>
      </c>
    </row>
    <row r="36" spans="2:2">
      <c r="B36" s="102" t="str">
        <f t="array" aca="1" ref="B36" ca="1">IFERROR(SMALL(TRANSPOSE(CHOOSE({2,1},ventes,virements)),ROW(A34)),"")</f>
        <v/>
      </c>
    </row>
    <row r="37" spans="2:2">
      <c r="B37" s="102" t="str">
        <f t="array" aca="1" ref="B37" ca="1">IFERROR(SMALL(TRANSPOSE(CHOOSE({2,1},ventes,virements)),ROW(A35)),"")</f>
        <v/>
      </c>
    </row>
    <row r="38" spans="2:2">
      <c r="B38" s="102" t="str">
        <f t="array" aca="1" ref="B38" ca="1">IFERROR(SMALL(TRANSPOSE(CHOOSE({2,1},ventes,virements)),ROW(A36)),"")</f>
        <v/>
      </c>
    </row>
    <row r="39" spans="2:2">
      <c r="B39" s="102" t="str">
        <f t="array" aca="1" ref="B39" ca="1">IFERROR(SMALL(TRANSPOSE(CHOOSE({2,1},ventes,virements)),ROW(A37)),"")</f>
        <v/>
      </c>
    </row>
    <row r="40" spans="2:2">
      <c r="B40" s="102" t="str">
        <f t="array" aca="1" ref="B40" ca="1">IFERROR(SMALL(TRANSPOSE(CHOOSE({2,1},ventes,virements)),ROW(A38)),"")</f>
        <v/>
      </c>
    </row>
    <row r="41" spans="2:2">
      <c r="B41" s="102" t="str">
        <f t="array" aca="1" ref="B41" ca="1">IFERROR(SMALL(TRANSPOSE(CHOOSE({2,1},ventes,virements)),ROW(A39)),"")</f>
        <v/>
      </c>
    </row>
    <row r="42" spans="2:2">
      <c r="B42" s="102" t="str">
        <f t="array" aca="1" ref="B42" ca="1">IFERROR(SMALL(TRANSPOSE(CHOOSE({2,1},ventes,virements)),ROW(A40)),"")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B2:F7"/>
  <sheetViews>
    <sheetView workbookViewId="0">
      <selection activeCell="F4" sqref="F4"/>
    </sheetView>
  </sheetViews>
  <sheetFormatPr baseColWidth="10" defaultRowHeight="15.5"/>
  <cols>
    <col min="2" max="2" width="13.33203125" style="44" customWidth="1"/>
    <col min="3" max="3" width="7.6640625" style="6" customWidth="1"/>
    <col min="5" max="5" width="25.5" bestFit="1" customWidth="1"/>
  </cols>
  <sheetData>
    <row r="2" spans="2:6">
      <c r="B2" s="44" t="s">
        <v>21</v>
      </c>
      <c r="C2" s="6" t="s">
        <v>0</v>
      </c>
      <c r="E2" t="s">
        <v>30</v>
      </c>
      <c r="F2" s="6" t="s">
        <v>20</v>
      </c>
    </row>
    <row r="3" spans="2:6">
      <c r="B3" s="44" t="s">
        <v>22</v>
      </c>
      <c r="C3" s="6" t="s">
        <v>24</v>
      </c>
      <c r="E3" t="s">
        <v>25</v>
      </c>
      <c r="F3" s="4">
        <v>0</v>
      </c>
    </row>
    <row r="4" spans="2:6">
      <c r="B4" s="44" t="s">
        <v>23</v>
      </c>
      <c r="C4" s="6" t="s">
        <v>23</v>
      </c>
      <c r="E4" t="s">
        <v>26</v>
      </c>
      <c r="F4" s="4">
        <v>1.9</v>
      </c>
    </row>
    <row r="5" spans="2:6">
      <c r="E5" t="s">
        <v>27</v>
      </c>
      <c r="F5" s="4">
        <v>2.9</v>
      </c>
    </row>
    <row r="6" spans="2:6">
      <c r="E6" t="s">
        <v>28</v>
      </c>
      <c r="F6" s="4">
        <v>3.8</v>
      </c>
    </row>
    <row r="7" spans="2:6">
      <c r="E7" t="s">
        <v>29</v>
      </c>
      <c r="F7" s="3">
        <v>8.9999999999999998E-4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Positions</vt:lpstr>
      <vt:lpstr>Portefeuille</vt:lpstr>
      <vt:lpstr>Calcul</vt:lpstr>
      <vt:lpstr>Ressources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2017-10-16T08:35:29Z</dcterms:created>
  <dcterms:modified xsi:type="dcterms:W3CDTF">2017-10-18T13:03:21Z</dcterms:modified>
</cp:coreProperties>
</file>