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C433A3B1-7DAF-4884-A6D6-EACB0EF8D537}" xr6:coauthVersionLast="41" xr6:coauthVersionMax="41" xr10:uidLastSave="{00000000-0000-0000-0000-000000000000}"/>
  <bookViews>
    <workbookView xWindow="0" yWindow="0" windowWidth="20490" windowHeight="11520" xr2:uid="{00000000-000D-0000-FFFF-FFFF00000000}"/>
  </bookViews>
  <sheets>
    <sheet name="Accueil" sheetId="3" r:id="rId1"/>
    <sheet name="BD" sheetId="2" r:id="rId2"/>
    <sheet name="OPERATION" sheetId="5" r:id="rId3"/>
    <sheet name="BD_" sheetId="1" state="hidden" r:id="rId4"/>
  </sheets>
  <externalReferences>
    <externalReference r:id="rId5"/>
  </externalReferences>
  <definedNames>
    <definedName name="_xlnm._FilterDatabase" localSheetId="1" hidden="1">BD!$A$1:$T$1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3">BD_!$H$4:$M$4</definedName>
    <definedName name="CritereTRi">OFFSET([1]Tri!$A$1,,,COUNTA([1]Tri!$A$1:$IV$1)-1)</definedName>
    <definedName name="guide">#REF!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3">OFFSET(#REF!,1,MATCH(#REF!,ListeProduit,0)-1,COUNTA(OFFSET(#REF!,,MATCH(#REF!,ListeProduit,0)-1)))</definedName>
    <definedName name="ListeServices" localSheetId="3">BD_!#REF!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3">BD_!$H$3:$M$3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itres">BD!$A$1:$M$1</definedName>
    <definedName name="TypeReport">OFFSET([1]CascadeSansDoublons!$B$2,,,COUNTA([1]CascadeSansDoublons!$B$1:$B$65536)-1)</definedName>
    <definedName name="Ville" localSheetId="3">BD_!#REF!</definedName>
    <definedName name="Villes">OFFSET([1]CodePostal!$B$2,,,COUNTA([1]CodePostal!$B$1:$B$65536)-1)</definedName>
    <definedName name="_xlnm.Print_Area" localSheetId="0">Accueil!$E$6:$K$23</definedName>
  </definedNames>
  <calcPr calcId="181029"/>
</workbook>
</file>

<file path=xl/calcChain.xml><?xml version="1.0" encoding="utf-8"?>
<calcChain xmlns="http://schemas.openxmlformats.org/spreadsheetml/2006/main">
  <c r="S84" i="2" l="1"/>
  <c r="U84" i="2"/>
  <c r="Q84" i="2" s="1"/>
  <c r="S85" i="2"/>
  <c r="U85" i="2"/>
  <c r="Q85" i="2" s="1"/>
  <c r="S86" i="2"/>
  <c r="U86" i="2"/>
  <c r="Q86" i="2" s="1"/>
  <c r="S87" i="2"/>
  <c r="U87" i="2"/>
  <c r="Q87" i="2" s="1"/>
  <c r="S88" i="2"/>
  <c r="U88" i="2"/>
  <c r="Q88" i="2" s="1"/>
  <c r="S89" i="2"/>
  <c r="U89" i="2"/>
  <c r="Q89" i="2" s="1"/>
  <c r="S90" i="2"/>
  <c r="U90" i="2"/>
  <c r="Q90" i="2" s="1"/>
  <c r="S91" i="2"/>
  <c r="U91" i="2"/>
  <c r="Q91" i="2" s="1"/>
  <c r="S92" i="2"/>
  <c r="U92" i="2"/>
  <c r="Q92" i="2" s="1"/>
  <c r="S93" i="2"/>
  <c r="U93" i="2"/>
  <c r="Q93" i="2" s="1"/>
  <c r="S94" i="2"/>
  <c r="U94" i="2"/>
  <c r="Q94" i="2" s="1"/>
  <c r="S95" i="2"/>
  <c r="U95" i="2"/>
  <c r="Q95" i="2" s="1"/>
  <c r="S96" i="2"/>
  <c r="U96" i="2"/>
  <c r="Q96" i="2" s="1"/>
  <c r="S97" i="2"/>
  <c r="U97" i="2"/>
  <c r="Q97" i="2" s="1"/>
  <c r="S98" i="2"/>
  <c r="U98" i="2"/>
  <c r="Q98" i="2" s="1"/>
  <c r="S99" i="2"/>
  <c r="U99" i="2"/>
  <c r="Q99" i="2" s="1"/>
  <c r="S100" i="2"/>
  <c r="U100" i="2"/>
  <c r="Q100" i="2" s="1"/>
  <c r="S101" i="2"/>
  <c r="U101" i="2"/>
  <c r="Q101" i="2" s="1"/>
  <c r="S102" i="2"/>
  <c r="U102" i="2"/>
  <c r="Q102" i="2" s="1"/>
  <c r="S103" i="2"/>
  <c r="U103" i="2"/>
  <c r="Q103" i="2" s="1"/>
  <c r="S104" i="2"/>
  <c r="U104" i="2"/>
  <c r="Q104" i="2" s="1"/>
  <c r="S105" i="2"/>
  <c r="U105" i="2"/>
  <c r="Q105" i="2" s="1"/>
  <c r="S106" i="2"/>
  <c r="U106" i="2"/>
  <c r="Q106" i="2" s="1"/>
  <c r="S107" i="2"/>
  <c r="U107" i="2"/>
  <c r="Q107" i="2" s="1"/>
  <c r="U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2" i="2"/>
  <c r="T107" i="2" l="1"/>
  <c r="T106" i="2"/>
  <c r="T105" i="2"/>
  <c r="T104" i="2"/>
  <c r="T103" i="2"/>
  <c r="T102" i="2"/>
  <c r="T101" i="2"/>
  <c r="T100" i="2"/>
  <c r="T99" i="2"/>
  <c r="T98" i="2"/>
  <c r="T97" i="2"/>
  <c r="T96" i="2"/>
  <c r="T95" i="2"/>
  <c r="T94" i="2"/>
  <c r="T93" i="2"/>
  <c r="T92" i="2"/>
  <c r="T91" i="2"/>
  <c r="T90" i="2"/>
  <c r="T89" i="2"/>
  <c r="T88" i="2"/>
  <c r="T87" i="2"/>
  <c r="T86" i="2"/>
  <c r="T85" i="2"/>
  <c r="T84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2" i="2"/>
  <c r="J22" i="3" l="1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2" i="2"/>
  <c r="M4" i="1"/>
  <c r="M5" i="1"/>
  <c r="M6" i="1"/>
  <c r="M3" i="1"/>
  <c r="M2" i="1"/>
  <c r="Q24" i="2"/>
  <c r="T73" i="2"/>
  <c r="T57" i="2"/>
  <c r="T41" i="2"/>
  <c r="T9" i="2"/>
  <c r="Q11" i="2"/>
  <c r="Q19" i="2"/>
  <c r="Q27" i="2"/>
  <c r="Q35" i="2"/>
  <c r="Q43" i="2"/>
  <c r="Q51" i="2"/>
  <c r="Q59" i="2"/>
  <c r="Q67" i="2"/>
  <c r="Q75" i="2"/>
  <c r="Q2" i="2"/>
  <c r="Q9" i="2"/>
  <c r="Q25" i="2"/>
  <c r="Q41" i="2"/>
  <c r="Q57" i="2"/>
  <c r="Q73" i="2"/>
  <c r="Q80" i="2"/>
  <c r="Q72" i="2"/>
  <c r="Q64" i="2"/>
  <c r="Q56" i="2"/>
  <c r="Q48" i="2"/>
  <c r="Q40" i="2"/>
  <c r="Q32" i="2"/>
  <c r="Q16" i="2"/>
  <c r="Q8" i="2"/>
  <c r="T17" i="2" l="1"/>
  <c r="Q17" i="2"/>
  <c r="T49" i="2"/>
  <c r="Q49" i="2"/>
  <c r="T12" i="2"/>
  <c r="Q12" i="2"/>
  <c r="T8" i="2"/>
  <c r="T11" i="2"/>
  <c r="T27" i="2"/>
  <c r="T43" i="2"/>
  <c r="T59" i="2"/>
  <c r="T80" i="2"/>
  <c r="T72" i="2"/>
  <c r="T64" i="2"/>
  <c r="T56" i="2"/>
  <c r="T48" i="2"/>
  <c r="T40" i="2"/>
  <c r="T32" i="2"/>
  <c r="Q3" i="2"/>
  <c r="T3" i="2"/>
  <c r="T19" i="2"/>
  <c r="T35" i="2"/>
  <c r="T51" i="2"/>
  <c r="T67" i="2"/>
  <c r="T20" i="2" l="1"/>
  <c r="Q20" i="2"/>
  <c r="T36" i="2"/>
  <c r="Q36" i="2"/>
  <c r="T52" i="2"/>
  <c r="Q52" i="2"/>
  <c r="T68" i="2"/>
  <c r="Q68" i="2"/>
  <c r="T81" i="2"/>
  <c r="Q81" i="2"/>
  <c r="T33" i="2"/>
  <c r="Q33" i="2"/>
  <c r="T75" i="2"/>
  <c r="T15" i="2"/>
  <c r="Q15" i="2"/>
  <c r="Q31" i="2"/>
  <c r="T31" i="2"/>
  <c r="Q47" i="2"/>
  <c r="T47" i="2"/>
  <c r="Q63" i="2"/>
  <c r="T63" i="2"/>
  <c r="Q79" i="2"/>
  <c r="T79" i="2"/>
  <c r="Q13" i="2"/>
  <c r="T13" i="2"/>
  <c r="Q29" i="2"/>
  <c r="T29" i="2"/>
  <c r="Q45" i="2"/>
  <c r="T45" i="2"/>
  <c r="Q61" i="2"/>
  <c r="T61" i="2"/>
  <c r="Q77" i="2"/>
  <c r="T77" i="2"/>
  <c r="Q78" i="2"/>
  <c r="T78" i="2"/>
  <c r="T70" i="2"/>
  <c r="Q70" i="2"/>
  <c r="Q62" i="2"/>
  <c r="T62" i="2"/>
  <c r="T54" i="2"/>
  <c r="Q54" i="2"/>
  <c r="Q46" i="2"/>
  <c r="T46" i="2"/>
  <c r="Q38" i="2"/>
  <c r="T38" i="2"/>
  <c r="T30" i="2"/>
  <c r="Q30" i="2"/>
  <c r="T22" i="2"/>
  <c r="Q22" i="2"/>
  <c r="Q14" i="2"/>
  <c r="T14" i="2"/>
  <c r="Q6" i="2"/>
  <c r="T6" i="2"/>
  <c r="T4" i="2"/>
  <c r="Q4" i="2"/>
  <c r="T28" i="2"/>
  <c r="Q28" i="2"/>
  <c r="T44" i="2"/>
  <c r="Q44" i="2"/>
  <c r="T60" i="2"/>
  <c r="Q60" i="2"/>
  <c r="T76" i="2"/>
  <c r="Q76" i="2"/>
  <c r="T65" i="2"/>
  <c r="Q65" i="2"/>
  <c r="T2" i="2"/>
  <c r="T25" i="2"/>
  <c r="T7" i="2"/>
  <c r="Q7" i="2"/>
  <c r="T23" i="2"/>
  <c r="T24" i="2"/>
  <c r="Q23" i="2"/>
  <c r="Q39" i="2"/>
  <c r="T39" i="2"/>
  <c r="Q55" i="2"/>
  <c r="T55" i="2"/>
  <c r="Q71" i="2"/>
  <c r="T71" i="2"/>
  <c r="Q5" i="2"/>
  <c r="T5" i="2"/>
  <c r="Q21" i="2"/>
  <c r="T21" i="2"/>
  <c r="Q37" i="2"/>
  <c r="T37" i="2"/>
  <c r="Q53" i="2"/>
  <c r="T53" i="2"/>
  <c r="Q69" i="2"/>
  <c r="T69" i="2"/>
  <c r="T82" i="2"/>
  <c r="Q82" i="2"/>
  <c r="T74" i="2"/>
  <c r="Q74" i="2"/>
  <c r="Q66" i="2"/>
  <c r="T66" i="2"/>
  <c r="T58" i="2"/>
  <c r="Q58" i="2"/>
  <c r="Q50" i="2"/>
  <c r="T50" i="2"/>
  <c r="T42" i="2"/>
  <c r="Q42" i="2"/>
  <c r="Q34" i="2"/>
  <c r="T34" i="2"/>
  <c r="T26" i="2"/>
  <c r="Q26" i="2"/>
  <c r="T18" i="2"/>
  <c r="Q18" i="2"/>
  <c r="T10" i="2"/>
  <c r="Q10" i="2"/>
  <c r="Q83" i="2"/>
  <c r="T83" i="2"/>
  <c r="T16" i="2"/>
  <c r="V4" i="2" l="1"/>
  <c r="V8" i="2"/>
  <c r="V12" i="2"/>
  <c r="V16" i="2"/>
  <c r="V20" i="2"/>
  <c r="V24" i="2"/>
  <c r="V28" i="2"/>
  <c r="V32" i="2"/>
  <c r="V36" i="2"/>
  <c r="V40" i="2"/>
  <c r="V44" i="2"/>
  <c r="V48" i="2"/>
  <c r="V52" i="2"/>
  <c r="V56" i="2"/>
  <c r="V60" i="2"/>
  <c r="V64" i="2"/>
  <c r="V68" i="2"/>
  <c r="V72" i="2"/>
  <c r="V76" i="2"/>
  <c r="V80" i="2"/>
  <c r="V2" i="2"/>
  <c r="V7" i="2"/>
  <c r="V15" i="2"/>
  <c r="V23" i="2"/>
  <c r="V31" i="2"/>
  <c r="V39" i="2"/>
  <c r="V47" i="2"/>
  <c r="V55" i="2"/>
  <c r="V63" i="2"/>
  <c r="V71" i="2"/>
  <c r="V79" i="2"/>
  <c r="V5" i="2"/>
  <c r="V13" i="2"/>
  <c r="V21" i="2"/>
  <c r="V29" i="2"/>
  <c r="V37" i="2"/>
  <c r="V45" i="2"/>
  <c r="V53" i="2"/>
  <c r="V61" i="2"/>
  <c r="V69" i="2"/>
  <c r="V77" i="2"/>
  <c r="V6" i="2"/>
  <c r="V10" i="2"/>
  <c r="V18" i="2"/>
  <c r="V26" i="2"/>
  <c r="V34" i="2"/>
  <c r="V42" i="2"/>
  <c r="V50" i="2"/>
  <c r="V58" i="2"/>
  <c r="V66" i="2"/>
  <c r="V74" i="2"/>
  <c r="V82" i="2"/>
  <c r="V11" i="2"/>
  <c r="V27" i="2"/>
  <c r="V43" i="2"/>
  <c r="V59" i="2"/>
  <c r="V75" i="2"/>
  <c r="V9" i="2"/>
  <c r="V25" i="2"/>
  <c r="V41" i="2"/>
  <c r="V57" i="2"/>
  <c r="V73" i="2"/>
  <c r="V14" i="2"/>
  <c r="V22" i="2"/>
  <c r="V30" i="2"/>
  <c r="V38" i="2"/>
  <c r="V46" i="2"/>
  <c r="V54" i="2"/>
  <c r="V62" i="2"/>
  <c r="V70" i="2"/>
  <c r="V78" i="2"/>
  <c r="V3" i="2"/>
  <c r="V19" i="2"/>
  <c r="V35" i="2"/>
  <c r="V51" i="2"/>
  <c r="V67" i="2"/>
  <c r="V83" i="2"/>
  <c r="V17" i="2"/>
  <c r="V33" i="2"/>
  <c r="V49" i="2"/>
  <c r="V65" i="2"/>
  <c r="V81" i="2"/>
</calcChain>
</file>

<file path=xl/sharedStrings.xml><?xml version="1.0" encoding="utf-8"?>
<sst xmlns="http://schemas.openxmlformats.org/spreadsheetml/2006/main" count="910" uniqueCount="354">
  <si>
    <t>Etudes</t>
  </si>
  <si>
    <t>Informatique</t>
  </si>
  <si>
    <t>Marketing</t>
  </si>
  <si>
    <t>Civilité</t>
  </si>
  <si>
    <t>Nom</t>
  </si>
  <si>
    <t>Marié</t>
  </si>
  <si>
    <t>Date naissance</t>
  </si>
  <si>
    <t>Service</t>
  </si>
  <si>
    <t>Ville</t>
  </si>
  <si>
    <t>Salaire</t>
  </si>
  <si>
    <t>Mme</t>
  </si>
  <si>
    <t>Diaz</t>
  </si>
  <si>
    <t>M.</t>
  </si>
  <si>
    <t>Dupont</t>
  </si>
  <si>
    <t>Boulogne</t>
  </si>
  <si>
    <t>Durand</t>
  </si>
  <si>
    <t>Vendeur</t>
  </si>
  <si>
    <t>Leboulleux</t>
  </si>
  <si>
    <t>Lyon</t>
  </si>
  <si>
    <t>Martin</t>
  </si>
  <si>
    <t>Paris</t>
  </si>
  <si>
    <t>Balu</t>
  </si>
  <si>
    <t>Quinquin</t>
  </si>
  <si>
    <t/>
  </si>
  <si>
    <t>Espinasse</t>
  </si>
  <si>
    <t>Loisirs</t>
  </si>
  <si>
    <t>Lecture;Vélo;</t>
  </si>
  <si>
    <t>Lecture;Natation;</t>
  </si>
  <si>
    <t>Koko</t>
  </si>
  <si>
    <t>Lecture;Vélo;Internet;</t>
  </si>
  <si>
    <t>Cinéma;Vélo;</t>
  </si>
  <si>
    <t>Lecture</t>
  </si>
  <si>
    <t>Vélo</t>
  </si>
  <si>
    <t>Internet</t>
  </si>
  <si>
    <t>Cinéma</t>
  </si>
  <si>
    <t>Natation</t>
  </si>
  <si>
    <t>NB</t>
  </si>
  <si>
    <t>Mle</t>
  </si>
  <si>
    <t>Cinéma;Natation;</t>
  </si>
  <si>
    <t>Prénom</t>
  </si>
  <si>
    <t>Adresse</t>
  </si>
  <si>
    <t>Code Postal</t>
  </si>
  <si>
    <t>Banque</t>
  </si>
  <si>
    <t>Montant</t>
  </si>
  <si>
    <t>N° Chèque</t>
  </si>
  <si>
    <t>Nbre Enfants</t>
  </si>
  <si>
    <t>Emis par</t>
  </si>
  <si>
    <t>Date</t>
  </si>
  <si>
    <t>Nbre Adultes</t>
  </si>
  <si>
    <t>Crédit Mutuel</t>
  </si>
  <si>
    <t>ml456123</t>
  </si>
  <si>
    <t>ml456114</t>
  </si>
  <si>
    <t>ml456115</t>
  </si>
  <si>
    <t>ml456116</t>
  </si>
  <si>
    <t>ml456117</t>
  </si>
  <si>
    <t>ml456118</t>
  </si>
  <si>
    <t>ml456119</t>
  </si>
  <si>
    <t>ml456120</t>
  </si>
  <si>
    <t>ml456121</t>
  </si>
  <si>
    <t>ml456122</t>
  </si>
  <si>
    <t>ml456124</t>
  </si>
  <si>
    <t>ml456125</t>
  </si>
  <si>
    <t>ml456126</t>
  </si>
  <si>
    <t>ml456127</t>
  </si>
  <si>
    <t>ml456128</t>
  </si>
  <si>
    <t>ml456129</t>
  </si>
  <si>
    <t>ml456130</t>
  </si>
  <si>
    <t>ml456131</t>
  </si>
  <si>
    <t>ml456132</t>
  </si>
  <si>
    <t>ml456133</t>
  </si>
  <si>
    <t>ml456134</t>
  </si>
  <si>
    <t>ml456135</t>
  </si>
  <si>
    <t>ml456136</t>
  </si>
  <si>
    <t>ml456137</t>
  </si>
  <si>
    <t>ml456138</t>
  </si>
  <si>
    <t>ml456139</t>
  </si>
  <si>
    <t>ml456140</t>
  </si>
  <si>
    <t>ml456141</t>
  </si>
  <si>
    <t>ml456142</t>
  </si>
  <si>
    <t>ml456143</t>
  </si>
  <si>
    <t>ml456144</t>
  </si>
  <si>
    <t>ml456145</t>
  </si>
  <si>
    <t>ml456146</t>
  </si>
  <si>
    <t>ml456147</t>
  </si>
  <si>
    <t>ml456148</t>
  </si>
  <si>
    <t>ml456149</t>
  </si>
  <si>
    <t>ml456150</t>
  </si>
  <si>
    <t>ml456151</t>
  </si>
  <si>
    <t>ml456152</t>
  </si>
  <si>
    <t>ml456153</t>
  </si>
  <si>
    <t>ml456154</t>
  </si>
  <si>
    <t>ml456155</t>
  </si>
  <si>
    <t>ml456156</t>
  </si>
  <si>
    <t>ml456157</t>
  </si>
  <si>
    <t>ml456158</t>
  </si>
  <si>
    <t>ml456159</t>
  </si>
  <si>
    <t>ml456160</t>
  </si>
  <si>
    <t>ml456161</t>
  </si>
  <si>
    <t>ml456162</t>
  </si>
  <si>
    <t>ml456163</t>
  </si>
  <si>
    <t>ml456164</t>
  </si>
  <si>
    <t>ml456165</t>
  </si>
  <si>
    <t>ml456166</t>
  </si>
  <si>
    <t>ml456167</t>
  </si>
  <si>
    <t>ml456168</t>
  </si>
  <si>
    <t>ml456169</t>
  </si>
  <si>
    <t>ml456170</t>
  </si>
  <si>
    <t>ml456171</t>
  </si>
  <si>
    <t>ml456172</t>
  </si>
  <si>
    <t>ml456173</t>
  </si>
  <si>
    <t>ml456174</t>
  </si>
  <si>
    <t>ml456175</t>
  </si>
  <si>
    <t>ml456176</t>
  </si>
  <si>
    <t>ml456177</t>
  </si>
  <si>
    <t>ml456178</t>
  </si>
  <si>
    <t>ml456179</t>
  </si>
  <si>
    <t>ml456180</t>
  </si>
  <si>
    <t>ml456181</t>
  </si>
  <si>
    <t>ml456182</t>
  </si>
  <si>
    <t>ml456183</t>
  </si>
  <si>
    <t>ml456184</t>
  </si>
  <si>
    <t>ml456185</t>
  </si>
  <si>
    <t>ml456186</t>
  </si>
  <si>
    <t>ml456187</t>
  </si>
  <si>
    <t>ml456188</t>
  </si>
  <si>
    <t>ml456189</t>
  </si>
  <si>
    <t>ml456190</t>
  </si>
  <si>
    <t>ml456191</t>
  </si>
  <si>
    <t>ml456192</t>
  </si>
  <si>
    <t>ml456193</t>
  </si>
  <si>
    <t>ml456194</t>
  </si>
  <si>
    <t>ml456195</t>
  </si>
  <si>
    <t>oui</t>
  </si>
  <si>
    <t>Michel1</t>
  </si>
  <si>
    <t>Michel2</t>
  </si>
  <si>
    <t>Michel3</t>
  </si>
  <si>
    <t>Michel4</t>
  </si>
  <si>
    <t>Michel5</t>
  </si>
  <si>
    <t>Michel6</t>
  </si>
  <si>
    <t>Michel7</t>
  </si>
  <si>
    <t>Michel8</t>
  </si>
  <si>
    <t>Michel9</t>
  </si>
  <si>
    <t>Michel10</t>
  </si>
  <si>
    <t>Michel11</t>
  </si>
  <si>
    <t>Michel12</t>
  </si>
  <si>
    <t>Michel13</t>
  </si>
  <si>
    <t>Michel14</t>
  </si>
  <si>
    <t>Michel15</t>
  </si>
  <si>
    <t>Michel16</t>
  </si>
  <si>
    <t>Michel17</t>
  </si>
  <si>
    <t>Michel18</t>
  </si>
  <si>
    <t>Michel19</t>
  </si>
  <si>
    <t>Michel20</t>
  </si>
  <si>
    <t>Michel21</t>
  </si>
  <si>
    <t>Michel22</t>
  </si>
  <si>
    <t>Michel23</t>
  </si>
  <si>
    <t>Michel24</t>
  </si>
  <si>
    <t>Michel25</t>
  </si>
  <si>
    <t>Michel26</t>
  </si>
  <si>
    <t>Michel27</t>
  </si>
  <si>
    <t>Michel28</t>
  </si>
  <si>
    <t>Michel29</t>
  </si>
  <si>
    <t>Michel30</t>
  </si>
  <si>
    <t>Michel31</t>
  </si>
  <si>
    <t>Michel32</t>
  </si>
  <si>
    <t>Michel33</t>
  </si>
  <si>
    <t>Michel34</t>
  </si>
  <si>
    <t>Michel35</t>
  </si>
  <si>
    <t>Michel36</t>
  </si>
  <si>
    <t>Michel37</t>
  </si>
  <si>
    <t>Michel38</t>
  </si>
  <si>
    <t>Michel39</t>
  </si>
  <si>
    <t>Michel40</t>
  </si>
  <si>
    <t>Michel41</t>
  </si>
  <si>
    <t>Michel42</t>
  </si>
  <si>
    <t>Michel43</t>
  </si>
  <si>
    <t>Michel44</t>
  </si>
  <si>
    <t>Michel45</t>
  </si>
  <si>
    <t>Michel46</t>
  </si>
  <si>
    <t>Michel47</t>
  </si>
  <si>
    <t>Michel48</t>
  </si>
  <si>
    <t>Michel49</t>
  </si>
  <si>
    <t>Michel50</t>
  </si>
  <si>
    <t>Michel51</t>
  </si>
  <si>
    <t>Michel52</t>
  </si>
  <si>
    <t>Michel53</t>
  </si>
  <si>
    <t>Michel54</t>
  </si>
  <si>
    <t>Michel55</t>
  </si>
  <si>
    <t>Michel56</t>
  </si>
  <si>
    <t>Michel57</t>
  </si>
  <si>
    <t>Michel58</t>
  </si>
  <si>
    <t>Michel59</t>
  </si>
  <si>
    <t>Michel60</t>
  </si>
  <si>
    <t>Michel61</t>
  </si>
  <si>
    <t>Michel62</t>
  </si>
  <si>
    <t>Michel63</t>
  </si>
  <si>
    <t>Michel64</t>
  </si>
  <si>
    <t>Michel65</t>
  </si>
  <si>
    <t>Michel66</t>
  </si>
  <si>
    <t>Michel67</t>
  </si>
  <si>
    <t>Michel68</t>
  </si>
  <si>
    <t>Michel69</t>
  </si>
  <si>
    <t>Michel70</t>
  </si>
  <si>
    <t>Michel71</t>
  </si>
  <si>
    <t>Michel72</t>
  </si>
  <si>
    <t>Michel73</t>
  </si>
  <si>
    <t>Michel74</t>
  </si>
  <si>
    <t>Michel75</t>
  </si>
  <si>
    <t>Michel76</t>
  </si>
  <si>
    <t>Michel77</t>
  </si>
  <si>
    <t>Michel78</t>
  </si>
  <si>
    <t>Michel79</t>
  </si>
  <si>
    <t>Michel80</t>
  </si>
  <si>
    <t>Michel81</t>
  </si>
  <si>
    <t>Michel82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</si>
  <si>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</si>
  <si>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</si>
  <si>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</si>
  <si>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</si>
  <si>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</si>
  <si>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</si>
  <si>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</si>
  <si>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</si>
  <si>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</si>
  <si>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</si>
  <si>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</si>
  <si>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</si>
  <si>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</si>
  <si>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</si>
  <si>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</si>
  <si>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</si>
  <si>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</si>
  <si>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</si>
  <si>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</si>
  <si>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</si>
  <si>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</si>
  <si>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</si>
  <si>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</si>
  <si>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</si>
  <si>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</si>
  <si>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</si>
  <si>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</si>
  <si>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</si>
  <si>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</si>
  <si>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</si>
  <si>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</si>
  <si>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</si>
  <si>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</si>
  <si>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</si>
  <si>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</si>
  <si>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</si>
  <si>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</si>
  <si>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</si>
  <si>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</si>
  <si>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</si>
  <si>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</si>
  <si>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</si>
  <si>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</si>
  <si>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</si>
  <si>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</si>
  <si>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</si>
  <si>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</si>
  <si>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</si>
  <si>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</si>
  <si>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</si>
  <si>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</si>
  <si>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</si>
  <si>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</si>
  <si>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</si>
  <si>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</si>
  <si>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</si>
  <si>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</si>
  <si>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</si>
  <si>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</si>
  <si>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</si>
  <si>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</si>
  <si>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</si>
  <si>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</si>
  <si>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</si>
  <si>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</si>
  <si>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</si>
  <si>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</si>
  <si>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</si>
  <si>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</si>
  <si>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</si>
  <si>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</si>
  <si>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</si>
  <si>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</si>
  <si>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</si>
  <si>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</si>
  <si>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</si>
  <si>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</si>
  <si>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</si>
  <si>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</si>
  <si>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</si>
  <si>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</si>
  <si>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</si>
  <si>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Paris*</t>
  </si>
  <si>
    <t>Banque Populaire</t>
  </si>
  <si>
    <t>CIC</t>
  </si>
  <si>
    <t>Societe General</t>
  </si>
  <si>
    <t>La Poste</t>
  </si>
  <si>
    <t>BNP Paribas</t>
  </si>
  <si>
    <t>Crédit lyonnais</t>
  </si>
  <si>
    <t>Banque française mutualiste</t>
  </si>
  <si>
    <t>Banque Hottinguer</t>
  </si>
  <si>
    <t>Monabanq</t>
  </si>
  <si>
    <t>BPCE</t>
  </si>
  <si>
    <t>Société générale</t>
  </si>
  <si>
    <t>Crédit agricole</t>
  </si>
  <si>
    <t>Axa</t>
  </si>
  <si>
    <t>Banque de France</t>
  </si>
  <si>
    <t>Champs elisé</t>
  </si>
  <si>
    <t xml:space="preserve">Total Groupe </t>
  </si>
  <si>
    <t>Nbre Enfants Moin de 12 ans</t>
  </si>
  <si>
    <t>Total Famille</t>
  </si>
  <si>
    <t>HEURE Départ</t>
  </si>
  <si>
    <t>non</t>
  </si>
  <si>
    <t>Groupe     + ou - 50</t>
  </si>
  <si>
    <t>B1</t>
  </si>
  <si>
    <t>A1</t>
  </si>
  <si>
    <t>A2</t>
  </si>
  <si>
    <t>A3</t>
  </si>
  <si>
    <t>A4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</si>
  <si>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</si>
  <si>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</si>
  <si>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</si>
  <si>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</si>
  <si>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</si>
  <si>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</si>
  <si>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</si>
  <si>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</si>
  <si>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</si>
  <si>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</si>
  <si>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</si>
  <si>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</si>
  <si>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</si>
  <si>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</si>
  <si>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</si>
  <si>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Célib</t>
  </si>
  <si>
    <t>Axa Banque</t>
  </si>
  <si>
    <t>Oui</t>
  </si>
  <si>
    <t>Non</t>
  </si>
  <si>
    <t>Orange Banque</t>
  </si>
  <si>
    <t>MDE</t>
  </si>
  <si>
    <t>MLLE</t>
  </si>
  <si>
    <t>@</t>
  </si>
  <si>
    <t>tel</t>
  </si>
  <si>
    <t>Marche de MORHANGE A LA MUTCHE</t>
  </si>
  <si>
    <t>Date et Heure du Jour</t>
  </si>
  <si>
    <t xml:space="preserve">        MAGIC MOSELLANE</t>
  </si>
  <si>
    <t>m</t>
  </si>
  <si>
    <t>bp</t>
  </si>
  <si>
    <t>22/03/2019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</si>
</sst>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  <numFmt numFmtId="167" formatCode="_-* #,##0.00\ &quot;F&quot;_-;\-* #,##0.00\ &quot;F&quot;_-;_-* &quot;-&quot;??\ &quot;F&quot;_-;_-@_-"/>
    <numFmt numFmtId="168" formatCode="0.00&quot; €&quot;"/>
    <numFmt numFmtId="169" formatCode="0&quot; €&quot;"/>
    <numFmt numFmtId="170" formatCode="#,##0.00\ &quot;€&quot;"/>
    <numFmt numFmtId="171" formatCode="h:mm;@"/>
  </numFmts>
  <fonts count="41" x14ac:knownFonts="1">
    <font>
      <sz val="8"/>
      <name val="Verdana"/>
    </font>
    <font>
      <sz val="8"/>
      <name val="Verdana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name val="Calibri"/>
      <family val="2"/>
    </font>
    <font>
      <sz val="11"/>
      <color indexed="72"/>
      <name val="Calibri"/>
      <family val="2"/>
    </font>
    <font>
      <sz val="11"/>
      <color indexed="16"/>
      <name val="Calibri"/>
      <family val="2"/>
    </font>
    <font>
      <b/>
      <sz val="11"/>
      <color indexed="72"/>
      <name val="Calibri"/>
      <family val="2"/>
    </font>
    <font>
      <sz val="11"/>
      <color indexed="54"/>
      <name val="Calibri"/>
      <family val="2"/>
    </font>
    <font>
      <sz val="11"/>
      <color indexed="19"/>
      <name val="Calibri"/>
      <family val="2"/>
    </font>
    <font>
      <b/>
      <sz val="18"/>
      <color indexed="56"/>
      <name val="Cambria"/>
      <family val="1"/>
    </font>
    <font>
      <sz val="14"/>
      <name val="Arial"/>
      <family val="2"/>
    </font>
    <font>
      <sz val="14"/>
      <name val="Verdana"/>
      <family val="2"/>
    </font>
    <font>
      <b/>
      <sz val="12"/>
      <color rgb="FFFFFF00"/>
      <name val="Arial"/>
      <family val="2"/>
    </font>
    <font>
      <sz val="8"/>
      <color rgb="FFFFFF00"/>
      <name val="Arial"/>
      <family val="2"/>
    </font>
    <font>
      <b/>
      <sz val="10"/>
      <color rgb="FFFFFF00"/>
      <name val="Arial"/>
      <family val="2"/>
    </font>
    <font>
      <sz val="14"/>
      <color rgb="FFFFFF00"/>
      <name val="Arial"/>
      <family val="2"/>
    </font>
    <font>
      <u/>
      <sz val="14"/>
      <color rgb="FFFFFF00"/>
      <name val="Arial"/>
      <family val="2"/>
    </font>
    <font>
      <sz val="10"/>
      <color rgb="FF2F2F2F"/>
      <name val="Arial"/>
      <family val="2"/>
    </font>
    <font>
      <sz val="11"/>
      <color rgb="FF4A5359"/>
      <name val="Arial"/>
      <family val="2"/>
    </font>
    <font>
      <b/>
      <sz val="14"/>
      <color rgb="FF000080"/>
      <name val="Arial"/>
      <family val="2"/>
    </font>
    <font>
      <sz val="8"/>
      <color rgb="FF000000"/>
      <name val="Arial"/>
      <family val="2"/>
    </font>
    <font>
      <sz val="11"/>
      <name val="Arial"/>
      <family val="2"/>
    </font>
    <font>
      <b/>
      <sz val="18"/>
      <color rgb="FFFFFF00"/>
      <name val="Arial"/>
      <family val="2"/>
    </font>
    <font>
      <b/>
      <sz val="22"/>
      <name val="Arial"/>
      <family val="2"/>
    </font>
    <font>
      <b/>
      <sz val="22"/>
      <color rgb="FFFFFF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2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3" borderId="0" applyNumberFormat="0" applyBorder="0" applyAlignment="0" applyProtection="0"/>
    <xf numFmtId="0" fontId="20" fillId="2" borderId="0" applyNumberFormat="0" applyBorder="0" applyAlignment="0" applyProtection="0"/>
    <xf numFmtId="0" fontId="20" fillId="7" borderId="0" applyNumberFormat="0" applyBorder="0" applyAlignment="0" applyProtection="0"/>
    <xf numFmtId="0" fontId="20" fillId="5" borderId="0" applyNumberFormat="0" applyBorder="0" applyAlignment="0" applyProtection="0"/>
    <xf numFmtId="0" fontId="21" fillId="9" borderId="0" applyNumberFormat="0" applyBorder="0" applyAlignment="0" applyProtection="0"/>
    <xf numFmtId="0" fontId="11" fillId="6" borderId="1" applyNumberFormat="0" applyAlignment="0" applyProtection="0"/>
    <xf numFmtId="0" fontId="22" fillId="11" borderId="3" applyNumberFormat="0" applyAlignment="0" applyProtection="0"/>
    <xf numFmtId="0" fontId="7" fillId="10" borderId="4" applyNumberFormat="0" applyFont="0" applyAlignment="0" applyProtection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>
      <protection locked="0"/>
    </xf>
    <xf numFmtId="166" fontId="2" fillId="0" borderId="0">
      <protection locked="0"/>
    </xf>
    <xf numFmtId="0" fontId="13" fillId="3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23" fillId="5" borderId="1" applyNumberFormat="0" applyAlignment="0" applyProtection="0"/>
    <xf numFmtId="0" fontId="12" fillId="0" borderId="2" applyNumberFormat="0" applyFill="0" applyAlignment="0" applyProtection="0"/>
    <xf numFmtId="165" fontId="2" fillId="0" borderId="0">
      <protection locked="0"/>
    </xf>
    <xf numFmtId="167" fontId="5" fillId="0" borderId="0" applyFont="0" applyFill="0" applyBorder="0" applyAlignment="0" applyProtection="0"/>
    <xf numFmtId="0" fontId="24" fillId="12" borderId="0" applyNumberFormat="0" applyBorder="0" applyAlignment="0" applyProtection="0"/>
    <xf numFmtId="0" fontId="1" fillId="0" borderId="0"/>
    <xf numFmtId="0" fontId="5" fillId="0" borderId="0"/>
    <xf numFmtId="0" fontId="14" fillId="6" borderId="8" applyNumberFormat="0" applyAlignment="0" applyProtection="0"/>
    <xf numFmtId="0" fontId="25" fillId="0" borderId="0" applyNumberFormat="0" applyFill="0" applyBorder="0" applyAlignment="0" applyProtection="0"/>
    <xf numFmtId="0" fontId="2" fillId="0" borderId="9">
      <protection locked="0"/>
    </xf>
    <xf numFmtId="0" fontId="10" fillId="0" borderId="0" applyNumberFormat="0" applyFill="0" applyBorder="0" applyAlignment="0" applyProtection="0"/>
    <xf numFmtId="0" fontId="6" fillId="13" borderId="0"/>
  </cellStyleXfs>
  <cellXfs count="53">
    <xf numFmtId="0" fontId="0" fillId="0" borderId="0" xfId="0"/>
    <xf numFmtId="0" fontId="7" fillId="0" borderId="0" xfId="41" applyFont="1"/>
    <xf numFmtId="0" fontId="5" fillId="0" borderId="0" xfId="41"/>
    <xf numFmtId="0" fontId="7" fillId="0" borderId="0" xfId="41" applyFont="1" applyAlignment="1">
      <alignment textRotation="90"/>
    </xf>
    <xf numFmtId="0" fontId="7" fillId="0" borderId="10" xfId="41" applyFont="1" applyBorder="1"/>
    <xf numFmtId="14" fontId="7" fillId="0" borderId="10" xfId="41" applyNumberFormat="1" applyFont="1" applyBorder="1"/>
    <xf numFmtId="168" fontId="7" fillId="0" borderId="10" xfId="38" applyNumberFormat="1" applyFont="1" applyBorder="1"/>
    <xf numFmtId="169" fontId="7" fillId="0" borderId="10" xfId="38" applyNumberFormat="1" applyFont="1" applyBorder="1"/>
    <xf numFmtId="0" fontId="8" fillId="14" borderId="0" xfId="41" applyFont="1" applyFill="1"/>
    <xf numFmtId="0" fontId="5" fillId="15" borderId="0" xfId="0" applyFont="1" applyFill="1"/>
    <xf numFmtId="0" fontId="5" fillId="15" borderId="0" xfId="0" applyFont="1" applyFill="1" applyAlignment="1">
      <alignment horizontal="center" vertical="center"/>
    </xf>
    <xf numFmtId="0" fontId="28" fillId="15" borderId="0" xfId="0" applyFont="1" applyFill="1"/>
    <xf numFmtId="0" fontId="29" fillId="15" borderId="0" xfId="0" applyFont="1" applyFill="1"/>
    <xf numFmtId="0" fontId="30" fillId="15" borderId="0" xfId="0" applyFont="1" applyFill="1"/>
    <xf numFmtId="0" fontId="26" fillId="15" borderId="0" xfId="0" applyFont="1" applyFill="1"/>
    <xf numFmtId="0" fontId="31" fillId="15" borderId="0" xfId="0" applyFont="1" applyFill="1"/>
    <xf numFmtId="22" fontId="31" fillId="15" borderId="0" xfId="0" applyNumberFormat="1" applyFont="1" applyFill="1"/>
    <xf numFmtId="0" fontId="0" fillId="16" borderId="0" xfId="0" applyFill="1"/>
    <xf numFmtId="0" fontId="27" fillId="16" borderId="0" xfId="0" applyFont="1" applyFill="1"/>
    <xf numFmtId="22" fontId="0" fillId="16" borderId="0" xfId="0" applyNumberFormat="1" applyFill="1"/>
    <xf numFmtId="0" fontId="9" fillId="13" borderId="11" xfId="40" applyFont="1" applyFill="1" applyBorder="1" applyAlignment="1">
      <alignment horizontal="center" vertical="center" wrapText="1"/>
    </xf>
    <xf numFmtId="171" fontId="9" fillId="13" borderId="11" xfId="40" applyNumberFormat="1" applyFont="1" applyFill="1" applyBorder="1" applyAlignment="1">
      <alignment horizontal="center" vertical="center" wrapText="1"/>
    </xf>
    <xf numFmtId="0" fontId="6" fillId="0" borderId="11" xfId="40" applyFont="1" applyBorder="1" applyAlignment="1">
      <alignment horizontal="left" wrapText="1"/>
    </xf>
    <xf numFmtId="0" fontId="6" fillId="0" borderId="11" xfId="40" applyFont="1" applyBorder="1" applyAlignment="1">
      <alignment horizontal="center" wrapText="1"/>
    </xf>
    <xf numFmtId="170" fontId="6" fillId="0" borderId="11" xfId="40" applyNumberFormat="1" applyFont="1" applyBorder="1" applyAlignment="1">
      <alignment horizontal="right" wrapText="1"/>
    </xf>
    <xf numFmtId="0" fontId="6" fillId="0" borderId="0" xfId="40" applyFont="1" applyAlignment="1">
      <alignment wrapText="1"/>
    </xf>
    <xf numFmtId="171" fontId="6" fillId="0" borderId="0" xfId="40" applyNumberFormat="1" applyFont="1" applyAlignment="1">
      <alignment wrapText="1"/>
    </xf>
    <xf numFmtId="170" fontId="9" fillId="13" borderId="11" xfId="40" applyNumberFormat="1" applyFont="1" applyFill="1" applyBorder="1" applyAlignment="1">
      <alignment horizontal="center" vertical="center" wrapText="1"/>
    </xf>
    <xf numFmtId="22" fontId="32" fillId="15" borderId="0" xfId="0" applyNumberFormat="1" applyFont="1" applyFill="1"/>
    <xf numFmtId="0" fontId="6" fillId="0" borderId="12" xfId="40" applyFont="1" applyBorder="1" applyAlignment="1">
      <alignment wrapText="1"/>
    </xf>
    <xf numFmtId="14" fontId="6" fillId="0" borderId="11" xfId="40" applyNumberFormat="1" applyFont="1" applyBorder="1" applyAlignment="1">
      <alignment horizontal="left" wrapText="1"/>
    </xf>
    <xf numFmtId="0" fontId="33" fillId="0" borderId="0" xfId="0" applyFont="1" applyAlignment="1">
      <alignment wrapText="1"/>
    </xf>
    <xf numFmtId="0" fontId="34" fillId="17" borderId="0" xfId="0" applyFont="1" applyFill="1" applyAlignment="1">
      <alignment wrapText="1"/>
    </xf>
    <xf numFmtId="0" fontId="34" fillId="18" borderId="0" xfId="0" applyFont="1" applyFill="1" applyAlignment="1">
      <alignment wrapText="1"/>
    </xf>
    <xf numFmtId="0" fontId="34" fillId="19" borderId="0" xfId="0" applyFont="1" applyFill="1" applyAlignment="1">
      <alignment wrapText="1"/>
    </xf>
    <xf numFmtId="0" fontId="34" fillId="20" borderId="0" xfId="0" applyFont="1" applyFill="1" applyAlignment="1">
      <alignment wrapText="1"/>
    </xf>
    <xf numFmtId="0" fontId="34" fillId="21" borderId="0" xfId="0" applyFont="1" applyFill="1" applyAlignment="1">
      <alignment wrapText="1"/>
    </xf>
    <xf numFmtId="0" fontId="34" fillId="22" borderId="0" xfId="0" applyFont="1" applyFill="1" applyAlignment="1">
      <alignment wrapText="1"/>
    </xf>
    <xf numFmtId="0" fontId="34" fillId="23" borderId="0" xfId="0" applyFont="1" applyFill="1" applyAlignment="1">
      <alignment wrapText="1"/>
    </xf>
    <xf numFmtId="0" fontId="34" fillId="24" borderId="0" xfId="0" applyFont="1" applyFill="1" applyAlignment="1">
      <alignment wrapText="1"/>
    </xf>
    <xf numFmtId="0" fontId="34" fillId="25" borderId="0" xfId="0" applyFont="1" applyFill="1" applyAlignment="1">
      <alignment wrapText="1"/>
    </xf>
    <xf numFmtId="0" fontId="6" fillId="0" borderId="0" xfId="40" applyFont="1" applyAlignment="1">
      <alignment horizontal="center" wrapText="1"/>
    </xf>
    <xf numFmtId="170" fontId="6" fillId="0" borderId="0" xfId="40" applyNumberFormat="1" applyFont="1" applyAlignment="1">
      <alignment horizontal="right" wrapText="1"/>
    </xf>
    <xf numFmtId="171" fontId="37" fillId="0" borderId="11" xfId="40" applyNumberFormat="1" applyFont="1" applyBorder="1"/>
    <xf numFmtId="0" fontId="37" fillId="0" borderId="12" xfId="40" applyFont="1" applyBorder="1" applyAlignment="1">
      <alignment horizontal="center"/>
    </xf>
    <xf numFmtId="0" fontId="37" fillId="0" borderId="11" xfId="0" applyFont="1" applyBorder="1"/>
    <xf numFmtId="171" fontId="37" fillId="0" borderId="11" xfId="0" applyNumberFormat="1" applyFont="1" applyBorder="1"/>
    <xf numFmtId="0" fontId="37" fillId="0" borderId="0" xfId="0" applyFont="1"/>
    <xf numFmtId="0" fontId="6" fillId="0" borderId="11" xfId="40" quotePrefix="1" applyFont="1" applyBorder="1" applyAlignment="1">
      <alignment horizontal="center" wrapText="1"/>
    </xf>
    <xf numFmtId="0" fontId="38" fillId="15" borderId="0" xfId="0" applyFont="1" applyFill="1"/>
    <xf numFmtId="0" fontId="39" fillId="15" borderId="0" xfId="0" applyFont="1" applyFill="1"/>
    <xf numFmtId="0" fontId="40" fillId="15" borderId="0" xfId="0" applyFont="1" applyFill="1"/>
    <xf numFmtId="0" fontId="39" fillId="16" borderId="0" xfId="0" applyFont="1" applyFill="1"/>
  </cellXfs>
  <cellStyles count="47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Commentaire" xfId="22" xr:uid="{00000000-0005-0000-0000-000015000000}"/>
    <cellStyle name="Date" xfId="23" xr:uid="{00000000-0005-0000-0000-000016000000}"/>
    <cellStyle name="En-tete1" xfId="24" xr:uid="{00000000-0005-0000-0000-000017000000}"/>
    <cellStyle name="En-tete2" xfId="25" xr:uid="{00000000-0005-0000-0000-000018000000}"/>
    <cellStyle name="Euro" xfId="26" xr:uid="{00000000-0005-0000-0000-000019000000}"/>
    <cellStyle name="Explanatory Text" xfId="27" xr:uid="{00000000-0005-0000-0000-00001A000000}"/>
    <cellStyle name="Financier" xfId="28" xr:uid="{00000000-0005-0000-0000-00001B000000}"/>
    <cellStyle name="Fixe" xfId="29" xr:uid="{00000000-0005-0000-0000-00001C000000}"/>
    <cellStyle name="Good" xfId="30" xr:uid="{00000000-0005-0000-0000-00001D000000}"/>
    <cellStyle name="Heading 1" xfId="31" xr:uid="{00000000-0005-0000-0000-00001E000000}"/>
    <cellStyle name="Heading 2" xfId="32" xr:uid="{00000000-0005-0000-0000-00001F000000}"/>
    <cellStyle name="Heading 3" xfId="33" xr:uid="{00000000-0005-0000-0000-000020000000}"/>
    <cellStyle name="Heading 4" xfId="34" xr:uid="{00000000-0005-0000-0000-000021000000}"/>
    <cellStyle name="Input" xfId="35" xr:uid="{00000000-0005-0000-0000-000022000000}"/>
    <cellStyle name="Linked Cell" xfId="36" xr:uid="{00000000-0005-0000-0000-000023000000}"/>
    <cellStyle name="Monetaire" xfId="37" xr:uid="{00000000-0005-0000-0000-000024000000}"/>
    <cellStyle name="Monétaire_FormulaireCalculBis" xfId="38" xr:uid="{00000000-0005-0000-0000-000025000000}"/>
    <cellStyle name="Neutral" xfId="39" xr:uid="{00000000-0005-0000-0000-000026000000}"/>
    <cellStyle name="Normal" xfId="0" builtinId="0"/>
    <cellStyle name="Normal_FOrmModifCreation" xfId="40" xr:uid="{00000000-0005-0000-0000-000028000000}"/>
    <cellStyle name="Normal_FormulaireCalculBis" xfId="41" xr:uid="{00000000-0005-0000-0000-000029000000}"/>
    <cellStyle name="Output" xfId="42" xr:uid="{00000000-0005-0000-0000-00002A000000}"/>
    <cellStyle name="Title" xfId="43" xr:uid="{00000000-0005-0000-0000-00002B000000}"/>
    <cellStyle name="Total" xfId="44" builtinId="25" customBuiltin="1"/>
    <cellStyle name="Warning Text" xfId="45" xr:uid="{00000000-0005-0000-0000-00002D000000}"/>
    <cellStyle name="YELLOW" xfId="46" xr:uid="{00000000-0005-0000-0000-00002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14</xdr:row>
          <xdr:rowOff>0</xdr:rowOff>
        </xdr:from>
        <xdr:to>
          <xdr:col>8</xdr:col>
          <xdr:colOff>552450</xdr:colOff>
          <xdr:row>18</xdr:row>
          <xdr:rowOff>161925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INSCRIPTION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0</xdr:row>
          <xdr:rowOff>361950</xdr:rowOff>
        </xdr:from>
        <xdr:to>
          <xdr:col>1</xdr:col>
          <xdr:colOff>885825</xdr:colOff>
          <xdr:row>1</xdr:row>
          <xdr:rowOff>19050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971550</xdr:colOff>
          <xdr:row>0</xdr:row>
          <xdr:rowOff>9525</xdr:rowOff>
        </xdr:from>
        <xdr:to>
          <xdr:col>15</xdr:col>
          <xdr:colOff>323850</xdr:colOff>
          <xdr:row>0</xdr:row>
          <xdr:rowOff>314325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1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0</xdr:row>
      <xdr:rowOff>85725</xdr:rowOff>
    </xdr:from>
    <xdr:to>
      <xdr:col>22</xdr:col>
      <xdr:colOff>171450</xdr:colOff>
      <xdr:row>102</xdr:row>
      <xdr:rowOff>85725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9115425" y="85725"/>
          <a:ext cx="4962525" cy="13630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Consultation/Modification/Création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f, ligneEnreg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UserForm_Initialize()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Set f = Sheets("bd")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Clé = f.Range("B2:B" &amp; f.[B65000].End(xlUp).Row)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Me.Service.List = Array("Etudes", "Informatique", "Marketing", "Production")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Me.Loisirs.List = Array("Lecture", "Cinéma", "Vélo", "Natation", "Internet")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'-------------avec tri---------------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Call Tri(Clé, LBound(Clé), UBound(Clé))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 = Clé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Me.ChoixNom.ListIndex = 0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ChoixNom_Click()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ligneEnreg = Sheets("BD").[B:B].Find(ChoixNom, LookIn:=xlValues).Row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Me.nom = f.Cells(ligneEnreg, 2)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Me.Marié = f.Cells(ligneEnreg, 3)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Me.Date_naissance = f.Cells(ligneEnreg, 4)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 = f.Cells(ligneEnreg, 5)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Me.Ville = f.Cells(ligneEnreg, 6)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Me.Salaire = f.Cells(ligneEnreg, 7)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f.Cells(ligneEnreg, "a") = c.Caption Then c.Value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'--- loisirs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f.Cells(ligneEnreg, 8)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a = Split(temp, ";")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j = 0 To Me.Loisirs.ListCount - 1: Me.Loisirs.Selected(j) = False: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UBound(a) &gt;= 0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j = 0 To Me.Loisirs.ListCount - 1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If Not IsError(Application.Match(Me.Loisirs.List(j), a, 0))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B_validation_Click()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Me.nom = ""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nom"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IsDate(Me.Date_naissance)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une date"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Me.Date_naissance.SetFocus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IsNumeric(Me.Salaire)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salaire"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Me.Salaire.SetFocus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 Transfert Formulaire dans BD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2) = Application.Proper(Me!nom)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3) = Me.Marié  'OuiNon(Me.Marié)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4) = CVDate(Me.Date_naissance)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5) = Me.Service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6) = Me.Ville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7) = CDbl(Me.Salaire)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c.Value = True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c.Caption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loisirs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i = 0 To Me.Loisirs.ListCount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Me.Loisirs.Selected(i) = True Then temp = temp &amp; Me.Loisirs.List(i) &amp; ";"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8)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B_ajout_Click()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ligneEnreg = f.[A65000].End(xlUp).Row + 1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Me.Marié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Me.Date_naissance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Me.Service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Me.Ville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Me.Salaire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For j = 0 To Me.Loisirs.ListCount - 1: Me.Loisirs.Selected(j) = False: Next j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b_fin_Click()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Unload Me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Tri(a, gauc, droi) ' Quick sort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ref = a((gauc + droi) \ 2, 1)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g = gauc: d = droi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Do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a(g, 1) &lt; ref: g = g + 1: Loop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ref &lt; a(d, 1): d = d - 1: Loop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g &lt;= d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a(g, 1): a(g, 1) = a(d, 1): a(d,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g = g + 1: d = d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Loop While g &lt;= d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 &lt; droi Then Call Tri(a, g, droi)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gauc &lt; d Then Call Tri(a, gauc, d)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6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0</xdr:col>
      <xdr:colOff>180975</xdr:colOff>
      <xdr:row>13</xdr:row>
      <xdr:rowOff>95250</xdr:rowOff>
    </xdr:from>
    <xdr:to>
      <xdr:col>7</xdr:col>
      <xdr:colOff>428625</xdr:colOff>
      <xdr:row>32</xdr:row>
      <xdr:rowOff>114300</xdr:rowOff>
    </xdr:to>
    <xdr:pic>
      <xdr:nvPicPr>
        <xdr:cNvPr id="1266" name="Image 1">
          <a:extLst>
            <a:ext uri="{FF2B5EF4-FFF2-40B4-BE49-F238E27FC236}">
              <a16:creationId xmlns:a16="http://schemas.microsoft.com/office/drawing/2014/main" id="{00000000-0008-0000-0300-0000F2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857375"/>
          <a:ext cx="4705350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6:R85"/>
  <sheetViews>
    <sheetView tabSelected="1" topLeftCell="A2" zoomScaleNormal="100" workbookViewId="0">
      <selection activeCell="E16" sqref="E16"/>
    </sheetView>
  </sheetViews>
  <sheetFormatPr baseColWidth="10" defaultColWidth="10.85546875" defaultRowHeight="15" customHeight="1" x14ac:dyDescent="0.15"/>
  <cols>
    <col min="1" max="1" width="6.140625" style="17" customWidth="1"/>
    <col min="2" max="2" width="2.85546875" style="17" customWidth="1"/>
    <col min="3" max="7" width="10.85546875" style="17" customWidth="1"/>
    <col min="8" max="8" width="24.42578125" style="17" customWidth="1"/>
    <col min="9" max="9" width="10.85546875" style="17" customWidth="1"/>
    <col min="10" max="10" width="24.7109375" style="17" customWidth="1"/>
    <col min="11" max="11" width="4.85546875" style="17" customWidth="1"/>
    <col min="12" max="16384" width="10.85546875" style="17"/>
  </cols>
  <sheetData>
    <row r="6" spans="5:11" ht="15" customHeight="1" x14ac:dyDescent="0.2">
      <c r="E6" s="10"/>
      <c r="F6" s="9"/>
      <c r="G6" s="9"/>
      <c r="H6" s="9"/>
      <c r="I6" s="9"/>
      <c r="J6" s="9"/>
      <c r="K6" s="9"/>
    </row>
    <row r="7" spans="5:11" ht="15" customHeight="1" x14ac:dyDescent="0.2">
      <c r="E7" s="9"/>
      <c r="F7" s="9"/>
      <c r="G7" s="9"/>
      <c r="H7" s="9"/>
      <c r="I7" s="9"/>
      <c r="J7" s="9"/>
      <c r="K7" s="9"/>
    </row>
    <row r="8" spans="5:11" s="52" customFormat="1" ht="26.25" customHeight="1" x14ac:dyDescent="0.4">
      <c r="E8" s="50"/>
      <c r="F8" s="50"/>
      <c r="G8" s="51" t="s">
        <v>350</v>
      </c>
      <c r="H8" s="51"/>
      <c r="I8" s="50"/>
      <c r="J8" s="50"/>
      <c r="K8" s="50"/>
    </row>
    <row r="9" spans="5:11" ht="15" customHeight="1" x14ac:dyDescent="0.2">
      <c r="E9" s="9"/>
      <c r="F9" s="9"/>
      <c r="G9" s="13"/>
      <c r="H9" s="12"/>
      <c r="I9" s="9"/>
      <c r="J9" s="9"/>
      <c r="K9" s="9"/>
    </row>
    <row r="10" spans="5:11" ht="15" customHeight="1" x14ac:dyDescent="0.2">
      <c r="E10" s="9"/>
      <c r="F10" s="9"/>
      <c r="G10" s="12"/>
      <c r="H10" s="12"/>
      <c r="I10" s="9"/>
      <c r="J10" s="9"/>
      <c r="K10" s="9"/>
    </row>
    <row r="11" spans="5:11" ht="15" customHeight="1" x14ac:dyDescent="0.25">
      <c r="E11" s="9"/>
      <c r="F11" s="9"/>
      <c r="G11" s="11"/>
      <c r="H11" s="12"/>
      <c r="I11" s="9"/>
      <c r="J11" s="9"/>
      <c r="K11" s="9"/>
    </row>
    <row r="12" spans="5:11" ht="27.75" customHeight="1" x14ac:dyDescent="0.35">
      <c r="E12" s="9"/>
      <c r="F12" s="9"/>
      <c r="G12" s="49" t="s">
        <v>348</v>
      </c>
      <c r="H12" s="12"/>
      <c r="I12" s="9"/>
      <c r="J12" s="9"/>
      <c r="K12" s="9"/>
    </row>
    <row r="13" spans="5:11" ht="15" customHeight="1" x14ac:dyDescent="0.25">
      <c r="E13" s="9"/>
      <c r="F13" s="9"/>
      <c r="G13" s="12"/>
      <c r="H13" s="11"/>
      <c r="I13" s="9"/>
      <c r="J13" s="9"/>
      <c r="K13" s="9"/>
    </row>
    <row r="14" spans="5:11" ht="15" customHeight="1" x14ac:dyDescent="0.2">
      <c r="E14" s="9"/>
      <c r="F14" s="9"/>
      <c r="G14" s="9"/>
      <c r="H14" s="9"/>
      <c r="I14" s="9"/>
      <c r="J14" s="9"/>
      <c r="K14" s="9"/>
    </row>
    <row r="15" spans="5:11" ht="15" customHeight="1" x14ac:dyDescent="0.2">
      <c r="E15" s="9"/>
      <c r="F15" s="9"/>
      <c r="G15" s="9"/>
      <c r="H15" s="9"/>
      <c r="I15" s="9"/>
      <c r="J15" s="9"/>
      <c r="K15" s="9"/>
    </row>
    <row r="16" spans="5:11" ht="15" customHeight="1" x14ac:dyDescent="0.2">
      <c r="E16" s="9"/>
      <c r="F16" s="9"/>
      <c r="G16" s="9"/>
      <c r="H16" s="9"/>
      <c r="I16" s="9"/>
      <c r="J16" s="9"/>
      <c r="K16" s="9"/>
    </row>
    <row r="17" spans="2:11" ht="15" customHeight="1" x14ac:dyDescent="0.2">
      <c r="B17" s="19"/>
      <c r="E17" s="9"/>
      <c r="F17" s="9"/>
      <c r="G17" s="9"/>
      <c r="H17" s="9"/>
      <c r="I17" s="9"/>
      <c r="J17" s="9"/>
      <c r="K17" s="9"/>
    </row>
    <row r="18" spans="2:11" s="18" customFormat="1" ht="15" customHeight="1" x14ac:dyDescent="0.25">
      <c r="E18" s="9"/>
      <c r="F18" s="9"/>
      <c r="G18" s="9"/>
      <c r="H18" s="9"/>
      <c r="I18" s="9"/>
      <c r="J18" s="9"/>
      <c r="K18" s="9"/>
    </row>
    <row r="19" spans="2:11" ht="15" customHeight="1" x14ac:dyDescent="0.2">
      <c r="E19" s="9"/>
      <c r="F19" s="9"/>
      <c r="G19" s="9"/>
      <c r="H19" s="9"/>
      <c r="I19" s="9"/>
      <c r="J19" s="9"/>
      <c r="K19" s="9"/>
    </row>
    <row r="20" spans="2:11" ht="15" customHeight="1" x14ac:dyDescent="0.2">
      <c r="E20" s="9"/>
      <c r="F20" s="9"/>
      <c r="G20" s="9"/>
      <c r="H20" s="9"/>
      <c r="I20" s="9"/>
      <c r="J20" s="9"/>
      <c r="K20" s="9"/>
    </row>
    <row r="21" spans="2:11" ht="15" customHeight="1" x14ac:dyDescent="0.2">
      <c r="E21" s="9"/>
      <c r="F21" s="9"/>
      <c r="G21" s="9"/>
      <c r="H21" s="9"/>
      <c r="I21" s="9"/>
      <c r="J21" s="9"/>
      <c r="K21" s="9"/>
    </row>
    <row r="22" spans="2:11" ht="15" customHeight="1" x14ac:dyDescent="0.25">
      <c r="E22" s="14"/>
      <c r="F22" s="14"/>
      <c r="G22" s="14"/>
      <c r="H22" s="15" t="s">
        <v>349</v>
      </c>
      <c r="I22" s="9"/>
      <c r="J22" s="28">
        <f ca="1">NOW()</f>
        <v>43546.851605439813</v>
      </c>
      <c r="K22" s="16"/>
    </row>
    <row r="23" spans="2:11" ht="15" customHeight="1" x14ac:dyDescent="0.2">
      <c r="E23" s="9"/>
      <c r="F23" s="9"/>
      <c r="G23" s="9"/>
      <c r="H23" s="9"/>
      <c r="I23" s="9"/>
      <c r="J23" s="9"/>
      <c r="K23" s="9"/>
    </row>
    <row r="85" spans="1:18" ht="15" customHeight="1" x14ac:dyDescent="0.15">
      <c r="A85" s="17" t="s">
        <v>351</v>
      </c>
      <c r="B85" s="17" t="s">
        <v>351</v>
      </c>
      <c r="C85" s="17" t="s">
        <v>351</v>
      </c>
      <c r="D85" s="17" t="s">
        <v>351</v>
      </c>
      <c r="E85" s="17" t="s">
        <v>351</v>
      </c>
      <c r="F85" s="17" t="s">
        <v>351</v>
      </c>
      <c r="G85" s="17" t="s">
        <v>351</v>
      </c>
      <c r="H85" s="17">
        <v>12</v>
      </c>
      <c r="I85" s="17">
        <v>2</v>
      </c>
      <c r="J85" s="17">
        <v>2</v>
      </c>
      <c r="K85" s="17">
        <v>4</v>
      </c>
      <c r="L85" s="17" t="s">
        <v>352</v>
      </c>
      <c r="M85" s="17">
        <v>88</v>
      </c>
      <c r="N85" s="17">
        <v>123456</v>
      </c>
      <c r="P85" s="17" t="s">
        <v>353</v>
      </c>
      <c r="R85" s="17" t="s">
        <v>317</v>
      </c>
    </row>
  </sheetData>
  <phoneticPr fontId="0" type="noConversion"/>
  <pageMargins left="0.78740157480314965" right="0.78740157480314965" top="0.98425196850393704" bottom="0.98425196850393704" header="0.51181102362204722" footer="0.51181102362204722"/>
  <pageSetup scale="90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ouvreform">
                <anchor moveWithCells="1" sizeWithCells="1">
                  <from>
                    <xdr:col>7</xdr:col>
                    <xdr:colOff>47625</xdr:colOff>
                    <xdr:row>14</xdr:row>
                    <xdr:rowOff>0</xdr:rowOff>
                  </from>
                  <to>
                    <xdr:col>8</xdr:col>
                    <xdr:colOff>552450</xdr:colOff>
                    <xdr:row>18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107"/>
  <sheetViews>
    <sheetView topLeftCell="E1" workbookViewId="0">
      <pane ySplit="1" topLeftCell="A69" activePane="bottomLeft" state="frozenSplit"/>
      <selection pane="bottomLeft" activeCell="Q83" sqref="Q83:U107"/>
    </sheetView>
  </sheetViews>
  <sheetFormatPr baseColWidth="10" defaultRowHeight="12.75" x14ac:dyDescent="0.2"/>
  <cols>
    <col min="1" max="1" width="8.28515625" style="41" customWidth="1"/>
    <col min="2" max="2" width="16.42578125" style="25" customWidth="1"/>
    <col min="3" max="3" width="14.5703125" style="25" customWidth="1"/>
    <col min="4" max="4" width="24.7109375" style="25" customWidth="1"/>
    <col min="5" max="6" width="9.28515625" style="25" customWidth="1"/>
    <col min="7" max="8" width="7" style="25" customWidth="1"/>
    <col min="9" max="11" width="7.7109375" style="41" customWidth="1"/>
    <col min="12" max="12" width="17.42578125" style="25" customWidth="1"/>
    <col min="13" max="13" width="12.5703125" style="42" customWidth="1"/>
    <col min="14" max="14" width="12.5703125" style="25" customWidth="1"/>
    <col min="15" max="15" width="21" style="25" customWidth="1"/>
    <col min="16" max="16" width="13.42578125" style="25" customWidth="1"/>
    <col min="17" max="17" width="8.85546875" style="41" customWidth="1"/>
    <col min="18" max="18" width="5.85546875" style="25" customWidth="1"/>
    <col min="19" max="19" width="7.42578125" style="25" customWidth="1"/>
    <col min="20" max="20" width="8.140625" style="25" customWidth="1"/>
    <col min="21" max="21" width="7.85546875" style="26" customWidth="1"/>
    <col min="22" max="22" width="11.42578125" style="26" hidden="1" customWidth="1"/>
    <col min="23" max="23" width="11.42578125" style="25" hidden="1" customWidth="1"/>
    <col min="24" max="16384" width="11.42578125" style="25"/>
  </cols>
  <sheetData>
    <row r="1" spans="1:23" ht="51" customHeight="1" x14ac:dyDescent="0.2">
      <c r="A1" s="20" t="s">
        <v>3</v>
      </c>
      <c r="B1" s="20" t="s">
        <v>4</v>
      </c>
      <c r="C1" s="20" t="s">
        <v>39</v>
      </c>
      <c r="D1" s="20" t="s">
        <v>40</v>
      </c>
      <c r="E1" s="20" t="s">
        <v>41</v>
      </c>
      <c r="F1" s="20" t="s">
        <v>8</v>
      </c>
      <c r="G1" s="20" t="s">
        <v>346</v>
      </c>
      <c r="H1" s="20" t="s">
        <v>347</v>
      </c>
      <c r="I1" s="20" t="s">
        <v>48</v>
      </c>
      <c r="J1" s="20" t="s">
        <v>45</v>
      </c>
      <c r="K1" s="20" t="s">
        <v>314</v>
      </c>
      <c r="L1" s="20" t="s">
        <v>42</v>
      </c>
      <c r="M1" s="27" t="s">
        <v>43</v>
      </c>
      <c r="N1" s="20" t="s">
        <v>44</v>
      </c>
      <c r="O1" s="20" t="s">
        <v>46</v>
      </c>
      <c r="P1" s="20" t="s">
        <v>47</v>
      </c>
      <c r="Q1" s="20" t="s">
        <v>318</v>
      </c>
      <c r="R1" s="20" t="s">
        <v>339</v>
      </c>
      <c r="S1" s="20" t="s">
        <v>315</v>
      </c>
      <c r="T1" s="20" t="s">
        <v>313</v>
      </c>
      <c r="U1" s="21" t="s">
        <v>316</v>
      </c>
      <c r="W1" s="26">
        <v>0.41666666666666669</v>
      </c>
    </row>
    <row r="2" spans="1:23" ht="14.25" x14ac:dyDescent="0.2">
      <c r="A2" s="48" t="s">
        <v>12</v>
      </c>
      <c r="B2" s="29" t="s">
        <v>215</v>
      </c>
      <c r="C2" s="23" t="s">
        <v>133</v>
      </c>
      <c r="D2" s="23" t="s">
        <v>312</v>
      </c>
      <c r="E2" s="23">
        <v>757331</v>
      </c>
      <c r="F2" s="23" t="s">
        <v>297</v>
      </c>
      <c r="G2" s="22" t="s">
        <v>346</v>
      </c>
      <c r="H2" s="22">
        <v>12</v>
      </c>
      <c r="I2" s="23">
        <v>2</v>
      </c>
      <c r="J2" s="23">
        <v>1</v>
      </c>
      <c r="K2" s="23">
        <v>1</v>
      </c>
      <c r="L2" s="22" t="s">
        <v>49</v>
      </c>
      <c r="M2" s="24">
        <f>I2*30+J2*14</f>
        <v>74</v>
      </c>
      <c r="N2" s="22" t="s">
        <v>51</v>
      </c>
      <c r="O2" s="22" t="str">
        <f>CONCATENATE(B2,"   ",C2)</f>
        <v>DUPONT 1   Michel1</v>
      </c>
      <c r="P2" s="30">
        <v>43527</v>
      </c>
      <c r="Q2" s="23" t="str">
        <f>VLOOKUP(BD!U2,OPERATION!A$1:C$20,2,TRUE)</f>
        <v>A1</v>
      </c>
      <c r="R2" s="31" t="s">
        <v>317</v>
      </c>
      <c r="S2" s="23">
        <f t="shared" ref="S2:S66" si="0">I2+J2+K2</f>
        <v>4</v>
      </c>
      <c r="T2" s="32">
        <f t="shared" ref="T2:T33" si="1">IF(U2&lt;&gt;U1,SUMIF(U:U,U2,S:S),"")</f>
        <v>68</v>
      </c>
      <c r="U2" s="26">
        <f>W$1+(INT(SUM(S2:S$3)/70)*"00:15")</f>
        <v>0.41666666666666669</v>
      </c>
      <c r="V2" s="26" t="b">
        <f>ISODD(COUNTA($T$2:T2))</f>
        <v>1</v>
      </c>
    </row>
    <row r="3" spans="1:23" ht="14.25" x14ac:dyDescent="0.2">
      <c r="A3" s="48" t="s">
        <v>344</v>
      </c>
      <c r="B3" s="29" t="s">
        <v>216</v>
      </c>
      <c r="C3" s="23" t="s">
        <v>134</v>
      </c>
      <c r="D3" s="23" t="s">
        <v>312</v>
      </c>
      <c r="E3" s="23">
        <v>757332</v>
      </c>
      <c r="F3" s="23" t="s">
        <v>297</v>
      </c>
      <c r="G3" s="22" t="s">
        <v>346</v>
      </c>
      <c r="H3" s="22">
        <v>12</v>
      </c>
      <c r="I3" s="23">
        <v>3</v>
      </c>
      <c r="J3" s="23">
        <v>2</v>
      </c>
      <c r="K3" s="23">
        <v>2</v>
      </c>
      <c r="L3" s="22" t="s">
        <v>298</v>
      </c>
      <c r="M3" s="24">
        <f t="shared" ref="M3:M66" si="2">I3*30+J3*14</f>
        <v>118</v>
      </c>
      <c r="N3" s="22" t="s">
        <v>52</v>
      </c>
      <c r="O3" s="22" t="str">
        <f t="shared" ref="O3:O66" si="3">CONCATENATE(B3,"   ",C3)</f>
        <v>DUPONT 2   Michel2</v>
      </c>
      <c r="P3" s="30">
        <v>43528</v>
      </c>
      <c r="Q3" s="23" t="str">
        <f>VLOOKUP(BD!U3,OPERATION!A$1:C$20,2,TRUE)</f>
        <v>A1</v>
      </c>
      <c r="R3" s="31" t="s">
        <v>317</v>
      </c>
      <c r="S3" s="23">
        <f t="shared" si="0"/>
        <v>7</v>
      </c>
      <c r="T3" s="32" t="str">
        <f t="shared" si="1"/>
        <v/>
      </c>
      <c r="U3" s="26">
        <f>W$1+(INT(SUM(S3:S$3)/70)*"00:15")</f>
        <v>0.41666666666666669</v>
      </c>
      <c r="V3" s="26" t="b">
        <f>ISODD(COUNTA($T$2:T3))</f>
        <v>0</v>
      </c>
    </row>
    <row r="4" spans="1:23" ht="14.25" x14ac:dyDescent="0.2">
      <c r="A4" s="23" t="s">
        <v>345</v>
      </c>
      <c r="B4" s="29" t="s">
        <v>217</v>
      </c>
      <c r="C4" s="23" t="s">
        <v>135</v>
      </c>
      <c r="D4" s="23" t="s">
        <v>312</v>
      </c>
      <c r="E4" s="23">
        <v>757333</v>
      </c>
      <c r="F4" s="23" t="s">
        <v>297</v>
      </c>
      <c r="G4" s="22" t="s">
        <v>346</v>
      </c>
      <c r="H4" s="22">
        <v>12</v>
      </c>
      <c r="I4" s="23">
        <v>4</v>
      </c>
      <c r="J4" s="23">
        <v>3</v>
      </c>
      <c r="K4" s="23">
        <v>3</v>
      </c>
      <c r="L4" s="22" t="s">
        <v>299</v>
      </c>
      <c r="M4" s="24">
        <f t="shared" si="2"/>
        <v>162</v>
      </c>
      <c r="N4" s="22" t="s">
        <v>53</v>
      </c>
      <c r="O4" s="22" t="str">
        <f t="shared" si="3"/>
        <v>DUPONT 3   Michel3</v>
      </c>
      <c r="P4" s="30">
        <v>43529</v>
      </c>
      <c r="Q4" s="23" t="str">
        <f>VLOOKUP(BD!U4,OPERATION!A$1:C$20,2,TRUE)</f>
        <v>A1</v>
      </c>
      <c r="R4" s="31" t="s">
        <v>317</v>
      </c>
      <c r="S4" s="23">
        <f t="shared" si="0"/>
        <v>10</v>
      </c>
      <c r="T4" s="32" t="str">
        <f t="shared" si="1"/>
        <v/>
      </c>
      <c r="U4" s="26">
        <f>W$1+(INT(SUM(S$3:S4)/70)*"00:15")</f>
        <v>0.41666666666666669</v>
      </c>
      <c r="V4" s="26" t="b">
        <f>ISODD(COUNTA($T$2:T4))</f>
        <v>1</v>
      </c>
    </row>
    <row r="5" spans="1:23" ht="14.25" x14ac:dyDescent="0.2">
      <c r="A5" s="48" t="s">
        <v>12</v>
      </c>
      <c r="B5" s="29" t="s">
        <v>218</v>
      </c>
      <c r="C5" s="23" t="s">
        <v>136</v>
      </c>
      <c r="D5" s="23" t="s">
        <v>312</v>
      </c>
      <c r="E5" s="23">
        <v>757334</v>
      </c>
      <c r="F5" s="23" t="s">
        <v>297</v>
      </c>
      <c r="G5" s="22" t="s">
        <v>346</v>
      </c>
      <c r="H5" s="22">
        <v>12</v>
      </c>
      <c r="I5" s="23">
        <v>5</v>
      </c>
      <c r="J5" s="23">
        <v>0</v>
      </c>
      <c r="K5" s="23">
        <v>0</v>
      </c>
      <c r="L5" s="22" t="s">
        <v>300</v>
      </c>
      <c r="M5" s="24">
        <f t="shared" si="2"/>
        <v>150</v>
      </c>
      <c r="N5" s="22" t="s">
        <v>54</v>
      </c>
      <c r="O5" s="22" t="str">
        <f t="shared" si="3"/>
        <v>DUPONT 4   Michel4</v>
      </c>
      <c r="P5" s="30">
        <v>43530</v>
      </c>
      <c r="Q5" s="23" t="str">
        <f>VLOOKUP(BD!U5,OPERATION!A$1:C$20,2,TRUE)</f>
        <v>A1</v>
      </c>
      <c r="R5" s="31" t="s">
        <v>317</v>
      </c>
      <c r="S5" s="23">
        <f t="shared" si="0"/>
        <v>5</v>
      </c>
      <c r="T5" s="32" t="str">
        <f t="shared" si="1"/>
        <v/>
      </c>
      <c r="U5" s="26">
        <f>W$1+(INT(SUM(S$3:S5)/70)*"00:15")</f>
        <v>0.41666666666666669</v>
      </c>
      <c r="V5" s="26" t="b">
        <f>ISODD(COUNTA($T$2:T5))</f>
        <v>0</v>
      </c>
    </row>
    <row r="6" spans="1:23" ht="14.25" x14ac:dyDescent="0.2">
      <c r="A6" s="48" t="s">
        <v>344</v>
      </c>
      <c r="B6" s="29" t="s">
        <v>219</v>
      </c>
      <c r="C6" s="23" t="s">
        <v>137</v>
      </c>
      <c r="D6" s="23" t="s">
        <v>312</v>
      </c>
      <c r="E6" s="23">
        <v>757335</v>
      </c>
      <c r="F6" s="23" t="s">
        <v>297</v>
      </c>
      <c r="G6" s="22" t="s">
        <v>346</v>
      </c>
      <c r="H6" s="22">
        <v>12</v>
      </c>
      <c r="I6" s="23">
        <v>6</v>
      </c>
      <c r="J6" s="23">
        <v>0</v>
      </c>
      <c r="K6" s="23">
        <v>0</v>
      </c>
      <c r="L6" s="22" t="s">
        <v>301</v>
      </c>
      <c r="M6" s="24">
        <f t="shared" si="2"/>
        <v>180</v>
      </c>
      <c r="N6" s="22" t="s">
        <v>55</v>
      </c>
      <c r="O6" s="22" t="str">
        <f t="shared" si="3"/>
        <v>DUPONT 5   Michel5</v>
      </c>
      <c r="P6" s="30">
        <v>43531</v>
      </c>
      <c r="Q6" s="23" t="str">
        <f>VLOOKUP(BD!U6,OPERATION!A$1:C$20,2,TRUE)</f>
        <v>A1</v>
      </c>
      <c r="R6" s="31" t="s">
        <v>317</v>
      </c>
      <c r="S6" s="23">
        <f t="shared" si="0"/>
        <v>6</v>
      </c>
      <c r="T6" s="32" t="str">
        <f t="shared" si="1"/>
        <v/>
      </c>
      <c r="U6" s="26">
        <f>W$1+(INT(SUM(S$3:S6)/70)*"00:15")</f>
        <v>0.41666666666666669</v>
      </c>
      <c r="V6" s="26" t="b">
        <f>ISODD(COUNTA($T$2:T6))</f>
        <v>1</v>
      </c>
    </row>
    <row r="7" spans="1:23" ht="14.25" x14ac:dyDescent="0.2">
      <c r="A7" s="23" t="s">
        <v>345</v>
      </c>
      <c r="B7" s="29" t="s">
        <v>220</v>
      </c>
      <c r="C7" s="23" t="s">
        <v>138</v>
      </c>
      <c r="D7" s="23" t="s">
        <v>312</v>
      </c>
      <c r="E7" s="23">
        <v>757336</v>
      </c>
      <c r="F7" s="23" t="s">
        <v>297</v>
      </c>
      <c r="G7" s="22" t="s">
        <v>346</v>
      </c>
      <c r="H7" s="22">
        <v>12</v>
      </c>
      <c r="I7" s="23">
        <v>2</v>
      </c>
      <c r="J7" s="23">
        <v>1</v>
      </c>
      <c r="K7" s="23">
        <v>1</v>
      </c>
      <c r="L7" s="22" t="s">
        <v>302</v>
      </c>
      <c r="M7" s="24">
        <f t="shared" si="2"/>
        <v>74</v>
      </c>
      <c r="N7" s="22" t="s">
        <v>56</v>
      </c>
      <c r="O7" s="22" t="str">
        <f t="shared" si="3"/>
        <v>DUPONT 6   Michel6</v>
      </c>
      <c r="P7" s="30">
        <v>43532</v>
      </c>
      <c r="Q7" s="23" t="str">
        <f>VLOOKUP(BD!U7,OPERATION!A$1:C$20,2,TRUE)</f>
        <v>A1</v>
      </c>
      <c r="R7" s="31" t="s">
        <v>317</v>
      </c>
      <c r="S7" s="23">
        <f t="shared" si="0"/>
        <v>4</v>
      </c>
      <c r="T7" s="32" t="str">
        <f t="shared" si="1"/>
        <v/>
      </c>
      <c r="U7" s="26">
        <f>W$1+(INT(SUM(S$3:S7)/70)*"00:15")</f>
        <v>0.41666666666666669</v>
      </c>
      <c r="V7" s="26" t="b">
        <f>ISODD(COUNTA($T$2:T7))</f>
        <v>0</v>
      </c>
    </row>
    <row r="8" spans="1:23" ht="14.25" x14ac:dyDescent="0.2">
      <c r="A8" s="48" t="s">
        <v>12</v>
      </c>
      <c r="B8" s="29" t="s">
        <v>221</v>
      </c>
      <c r="C8" s="23" t="s">
        <v>139</v>
      </c>
      <c r="D8" s="23" t="s">
        <v>312</v>
      </c>
      <c r="E8" s="23">
        <v>757337</v>
      </c>
      <c r="F8" s="23" t="s">
        <v>297</v>
      </c>
      <c r="G8" s="22" t="s">
        <v>346</v>
      </c>
      <c r="H8" s="22">
        <v>12</v>
      </c>
      <c r="I8" s="23">
        <v>3</v>
      </c>
      <c r="J8" s="23">
        <v>2</v>
      </c>
      <c r="K8" s="23">
        <v>2</v>
      </c>
      <c r="L8" s="22" t="s">
        <v>303</v>
      </c>
      <c r="M8" s="24">
        <f t="shared" si="2"/>
        <v>118</v>
      </c>
      <c r="N8" s="22" t="s">
        <v>57</v>
      </c>
      <c r="O8" s="22" t="str">
        <f t="shared" si="3"/>
        <v>DUPONT 7   Michel7</v>
      </c>
      <c r="P8" s="30">
        <v>43533</v>
      </c>
      <c r="Q8" s="23" t="str">
        <f>VLOOKUP(BD!U8,OPERATION!A$1:C$20,2,TRUE)</f>
        <v>A1</v>
      </c>
      <c r="R8" s="31" t="s">
        <v>317</v>
      </c>
      <c r="S8" s="23">
        <f t="shared" si="0"/>
        <v>7</v>
      </c>
      <c r="T8" s="32" t="str">
        <f t="shared" si="1"/>
        <v/>
      </c>
      <c r="U8" s="26">
        <f>W$1+(INT(SUM(S$3:S8)/70)*"00:15")</f>
        <v>0.41666666666666669</v>
      </c>
      <c r="V8" s="26" t="b">
        <f>ISODD(COUNTA($T$2:T8))</f>
        <v>1</v>
      </c>
    </row>
    <row r="9" spans="1:23" ht="16.5" customHeight="1" x14ac:dyDescent="0.2">
      <c r="A9" s="48" t="s">
        <v>344</v>
      </c>
      <c r="B9" s="29" t="s">
        <v>222</v>
      </c>
      <c r="C9" s="23" t="s">
        <v>140</v>
      </c>
      <c r="D9" s="23" t="s">
        <v>312</v>
      </c>
      <c r="E9" s="23">
        <v>757338</v>
      </c>
      <c r="F9" s="23" t="s">
        <v>297</v>
      </c>
      <c r="G9" s="22" t="s">
        <v>346</v>
      </c>
      <c r="H9" s="22">
        <v>12</v>
      </c>
      <c r="I9" s="23">
        <v>4</v>
      </c>
      <c r="J9" s="23">
        <v>0</v>
      </c>
      <c r="K9" s="23">
        <v>0</v>
      </c>
      <c r="L9" s="22" t="s">
        <v>304</v>
      </c>
      <c r="M9" s="24">
        <f t="shared" si="2"/>
        <v>120</v>
      </c>
      <c r="N9" s="22" t="s">
        <v>58</v>
      </c>
      <c r="O9" s="22" t="str">
        <f t="shared" si="3"/>
        <v>DUPONT 8   Michel8</v>
      </c>
      <c r="P9" s="30">
        <v>43534</v>
      </c>
      <c r="Q9" s="23" t="str">
        <f>VLOOKUP(BD!U9,OPERATION!A$1:C$20,2,TRUE)</f>
        <v>A1</v>
      </c>
      <c r="R9" s="31" t="s">
        <v>317</v>
      </c>
      <c r="S9" s="23">
        <f t="shared" si="0"/>
        <v>4</v>
      </c>
      <c r="T9" s="32" t="str">
        <f t="shared" si="1"/>
        <v/>
      </c>
      <c r="U9" s="26">
        <f>W$1+(INT(SUM(S$3:S9)/70)*"00:15")</f>
        <v>0.41666666666666669</v>
      </c>
      <c r="V9" s="26" t="b">
        <f>ISODD(COUNTA($T$2:T9))</f>
        <v>0</v>
      </c>
    </row>
    <row r="10" spans="1:23" ht="14.25" x14ac:dyDescent="0.2">
      <c r="A10" s="23" t="s">
        <v>345</v>
      </c>
      <c r="B10" s="29" t="s">
        <v>223</v>
      </c>
      <c r="C10" s="23" t="s">
        <v>141</v>
      </c>
      <c r="D10" s="23" t="s">
        <v>312</v>
      </c>
      <c r="E10" s="23">
        <v>757339</v>
      </c>
      <c r="F10" s="23" t="s">
        <v>297</v>
      </c>
      <c r="G10" s="22" t="s">
        <v>346</v>
      </c>
      <c r="H10" s="22">
        <v>12</v>
      </c>
      <c r="I10" s="23">
        <v>5</v>
      </c>
      <c r="J10" s="23">
        <v>3</v>
      </c>
      <c r="K10" s="23">
        <v>3</v>
      </c>
      <c r="L10" s="22" t="s">
        <v>305</v>
      </c>
      <c r="M10" s="24">
        <f t="shared" si="2"/>
        <v>192</v>
      </c>
      <c r="N10" s="22" t="s">
        <v>59</v>
      </c>
      <c r="O10" s="22" t="str">
        <f t="shared" si="3"/>
        <v>DUPONT 9   Michel9</v>
      </c>
      <c r="P10" s="30">
        <v>43535</v>
      </c>
      <c r="Q10" s="23" t="str">
        <f>VLOOKUP(BD!U10,OPERATION!A$1:C$20,2,TRUE)</f>
        <v>A1</v>
      </c>
      <c r="R10" s="31" t="s">
        <v>317</v>
      </c>
      <c r="S10" s="23">
        <f t="shared" si="0"/>
        <v>11</v>
      </c>
      <c r="T10" s="33" t="str">
        <f t="shared" si="1"/>
        <v/>
      </c>
      <c r="U10" s="26">
        <f>W$1+(INT(SUM(S$3:S10)/70)*"00:15")</f>
        <v>0.41666666666666669</v>
      </c>
      <c r="V10" s="26" t="b">
        <f>ISODD(COUNTA($T$2:T10))</f>
        <v>1</v>
      </c>
    </row>
    <row r="11" spans="1:23" ht="14.25" x14ac:dyDescent="0.2">
      <c r="A11" s="48" t="s">
        <v>12</v>
      </c>
      <c r="B11" s="29" t="s">
        <v>224</v>
      </c>
      <c r="C11" s="23" t="s">
        <v>142</v>
      </c>
      <c r="D11" s="23" t="s">
        <v>312</v>
      </c>
      <c r="E11" s="23">
        <v>757340</v>
      </c>
      <c r="F11" s="23" t="s">
        <v>297</v>
      </c>
      <c r="G11" s="22" t="s">
        <v>346</v>
      </c>
      <c r="H11" s="22">
        <v>12</v>
      </c>
      <c r="I11" s="23">
        <v>6</v>
      </c>
      <c r="J11" s="23">
        <v>0</v>
      </c>
      <c r="K11" s="23">
        <v>0</v>
      </c>
      <c r="L11" s="22" t="s">
        <v>306</v>
      </c>
      <c r="M11" s="24">
        <f t="shared" si="2"/>
        <v>180</v>
      </c>
      <c r="N11" s="22" t="s">
        <v>50</v>
      </c>
      <c r="O11" s="22" t="str">
        <f t="shared" si="3"/>
        <v>DUPONT 10   Michel10</v>
      </c>
      <c r="P11" s="30">
        <v>43536</v>
      </c>
      <c r="Q11" s="23" t="str">
        <f>VLOOKUP(BD!U11,OPERATION!A$1:C$20,2,TRUE)</f>
        <v>A1</v>
      </c>
      <c r="R11" s="31" t="s">
        <v>317</v>
      </c>
      <c r="S11" s="23">
        <f t="shared" si="0"/>
        <v>6</v>
      </c>
      <c r="T11" s="33" t="str">
        <f t="shared" si="1"/>
        <v/>
      </c>
      <c r="U11" s="26">
        <f>W$1+(INT(SUM(S$3:S11)/70)*"00:15")</f>
        <v>0.41666666666666669</v>
      </c>
      <c r="V11" s="26" t="b">
        <f>ISODD(COUNTA($T$2:T11))</f>
        <v>0</v>
      </c>
    </row>
    <row r="12" spans="1:23" ht="14.25" x14ac:dyDescent="0.2">
      <c r="A12" s="48" t="s">
        <v>344</v>
      </c>
      <c r="B12" s="29" t="s">
        <v>225</v>
      </c>
      <c r="C12" s="23" t="s">
        <v>143</v>
      </c>
      <c r="D12" s="23" t="s">
        <v>312</v>
      </c>
      <c r="E12" s="23">
        <v>757341</v>
      </c>
      <c r="F12" s="23" t="s">
        <v>297</v>
      </c>
      <c r="G12" s="22" t="s">
        <v>346</v>
      </c>
      <c r="H12" s="22">
        <v>12</v>
      </c>
      <c r="I12" s="23">
        <v>2</v>
      </c>
      <c r="J12" s="23">
        <v>1</v>
      </c>
      <c r="K12" s="23">
        <v>1</v>
      </c>
      <c r="L12" s="22" t="s">
        <v>307</v>
      </c>
      <c r="M12" s="24">
        <f t="shared" si="2"/>
        <v>74</v>
      </c>
      <c r="N12" s="22" t="s">
        <v>60</v>
      </c>
      <c r="O12" s="22" t="str">
        <f t="shared" si="3"/>
        <v>DUPONT 11   Michel11</v>
      </c>
      <c r="P12" s="30">
        <v>43537</v>
      </c>
      <c r="Q12" s="23" t="str">
        <f>VLOOKUP(BD!U12,OPERATION!A$1:C$20,2,TRUE)</f>
        <v>A1</v>
      </c>
      <c r="R12" s="31" t="s">
        <v>317</v>
      </c>
      <c r="S12" s="23">
        <f t="shared" si="0"/>
        <v>4</v>
      </c>
      <c r="T12" s="33" t="str">
        <f t="shared" si="1"/>
        <v/>
      </c>
      <c r="U12" s="26">
        <f>W$1+(INT(SUM(S$3:S12)/70)*"00:15")</f>
        <v>0.41666666666666669</v>
      </c>
      <c r="V12" s="26" t="b">
        <f>ISODD(COUNTA($T$2:T12))</f>
        <v>1</v>
      </c>
    </row>
    <row r="13" spans="1:23" ht="14.25" x14ac:dyDescent="0.2">
      <c r="A13" s="23" t="s">
        <v>345</v>
      </c>
      <c r="B13" s="29" t="s">
        <v>226</v>
      </c>
      <c r="C13" s="23" t="s">
        <v>144</v>
      </c>
      <c r="D13" s="23" t="s">
        <v>312</v>
      </c>
      <c r="E13" s="23">
        <v>757342</v>
      </c>
      <c r="F13" s="23" t="s">
        <v>297</v>
      </c>
      <c r="G13" s="22" t="s">
        <v>346</v>
      </c>
      <c r="H13" s="22">
        <v>12</v>
      </c>
      <c r="I13" s="23">
        <v>3</v>
      </c>
      <c r="J13" s="23">
        <v>2</v>
      </c>
      <c r="K13" s="23">
        <v>2</v>
      </c>
      <c r="L13" s="22" t="s">
        <v>308</v>
      </c>
      <c r="M13" s="24">
        <f t="shared" si="2"/>
        <v>118</v>
      </c>
      <c r="N13" s="22" t="s">
        <v>61</v>
      </c>
      <c r="O13" s="22" t="str">
        <f t="shared" si="3"/>
        <v>DUPONT 12   Michel12</v>
      </c>
      <c r="P13" s="30">
        <v>43538</v>
      </c>
      <c r="Q13" s="23" t="str">
        <f>VLOOKUP(BD!U13,OPERATION!A$1:C$20,2,TRUE)</f>
        <v>A2</v>
      </c>
      <c r="R13" s="31" t="s">
        <v>317</v>
      </c>
      <c r="S13" s="23">
        <f t="shared" si="0"/>
        <v>7</v>
      </c>
      <c r="T13" s="33">
        <f t="shared" si="1"/>
        <v>72</v>
      </c>
      <c r="U13" s="26">
        <f>W$1+(INT(SUM(S$3:S13)/70)*"00:15")</f>
        <v>0.42708333333333337</v>
      </c>
      <c r="V13" s="26" t="b">
        <f>ISODD(COUNTA($T$2:T13))</f>
        <v>0</v>
      </c>
    </row>
    <row r="14" spans="1:23" ht="14.25" x14ac:dyDescent="0.2">
      <c r="A14" s="48" t="s">
        <v>12</v>
      </c>
      <c r="B14" s="29" t="s">
        <v>227</v>
      </c>
      <c r="C14" s="23" t="s">
        <v>145</v>
      </c>
      <c r="D14" s="23" t="s">
        <v>312</v>
      </c>
      <c r="E14" s="23">
        <v>757343</v>
      </c>
      <c r="F14" s="23" t="s">
        <v>297</v>
      </c>
      <c r="G14" s="22" t="s">
        <v>346</v>
      </c>
      <c r="H14" s="22">
        <v>12</v>
      </c>
      <c r="I14" s="23">
        <v>4</v>
      </c>
      <c r="J14" s="23">
        <v>3</v>
      </c>
      <c r="K14" s="23">
        <v>3</v>
      </c>
      <c r="L14" s="22" t="s">
        <v>309</v>
      </c>
      <c r="M14" s="24">
        <f t="shared" si="2"/>
        <v>162</v>
      </c>
      <c r="N14" s="22" t="s">
        <v>62</v>
      </c>
      <c r="O14" s="22" t="str">
        <f t="shared" si="3"/>
        <v>DUPONT 13   Michel13</v>
      </c>
      <c r="P14" s="30">
        <v>43539</v>
      </c>
      <c r="Q14" s="23" t="str">
        <f>VLOOKUP(BD!U14,OPERATION!A$1:C$20,2,TRUE)</f>
        <v>A2</v>
      </c>
      <c r="R14" s="31" t="s">
        <v>317</v>
      </c>
      <c r="S14" s="23">
        <f t="shared" si="0"/>
        <v>10</v>
      </c>
      <c r="T14" s="33" t="str">
        <f t="shared" si="1"/>
        <v/>
      </c>
      <c r="U14" s="26">
        <f>W$1+(INT(SUM(S$3:S14)/70)*"00:15")</f>
        <v>0.42708333333333337</v>
      </c>
      <c r="V14" s="26" t="b">
        <f>ISODD(COUNTA($T$2:T14))</f>
        <v>1</v>
      </c>
    </row>
    <row r="15" spans="1:23" ht="14.25" x14ac:dyDescent="0.2">
      <c r="A15" s="48" t="s">
        <v>344</v>
      </c>
      <c r="B15" s="29" t="s">
        <v>228</v>
      </c>
      <c r="C15" s="23" t="s">
        <v>146</v>
      </c>
      <c r="D15" s="23" t="s">
        <v>312</v>
      </c>
      <c r="E15" s="23">
        <v>757344</v>
      </c>
      <c r="F15" s="23" t="s">
        <v>297</v>
      </c>
      <c r="G15" s="22" t="s">
        <v>346</v>
      </c>
      <c r="H15" s="22">
        <v>12</v>
      </c>
      <c r="I15" s="23">
        <v>5</v>
      </c>
      <c r="J15" s="23">
        <v>2</v>
      </c>
      <c r="K15" s="23">
        <v>2</v>
      </c>
      <c r="L15" s="22" t="s">
        <v>310</v>
      </c>
      <c r="M15" s="24">
        <f t="shared" si="2"/>
        <v>178</v>
      </c>
      <c r="N15" s="22" t="s">
        <v>63</v>
      </c>
      <c r="O15" s="22" t="str">
        <f t="shared" si="3"/>
        <v>DUPONT 14   Michel14</v>
      </c>
      <c r="P15" s="30">
        <v>43540</v>
      </c>
      <c r="Q15" s="23" t="str">
        <f>VLOOKUP(BD!U15,OPERATION!A$1:C$20,2,TRUE)</f>
        <v>A2</v>
      </c>
      <c r="R15" s="31" t="s">
        <v>317</v>
      </c>
      <c r="S15" s="23">
        <f t="shared" si="0"/>
        <v>9</v>
      </c>
      <c r="T15" s="33" t="str">
        <f t="shared" si="1"/>
        <v/>
      </c>
      <c r="U15" s="26">
        <f>W$1+(INT(SUM(S$3:S15)/70)*"00:15")</f>
        <v>0.42708333333333337</v>
      </c>
      <c r="V15" s="26" t="b">
        <f>ISODD(COUNTA($T$2:T15))</f>
        <v>0</v>
      </c>
    </row>
    <row r="16" spans="1:23" ht="14.25" x14ac:dyDescent="0.2">
      <c r="A16" s="23" t="s">
        <v>345</v>
      </c>
      <c r="B16" s="29" t="s">
        <v>229</v>
      </c>
      <c r="C16" s="23" t="s">
        <v>147</v>
      </c>
      <c r="D16" s="23" t="s">
        <v>312</v>
      </c>
      <c r="E16" s="23">
        <v>757345</v>
      </c>
      <c r="F16" s="23" t="s">
        <v>297</v>
      </c>
      <c r="G16" s="22" t="s">
        <v>346</v>
      </c>
      <c r="H16" s="22">
        <v>12</v>
      </c>
      <c r="I16" s="23">
        <v>6</v>
      </c>
      <c r="J16" s="23">
        <v>2</v>
      </c>
      <c r="K16" s="23">
        <v>2</v>
      </c>
      <c r="L16" s="22" t="s">
        <v>311</v>
      </c>
      <c r="M16" s="24">
        <f t="shared" si="2"/>
        <v>208</v>
      </c>
      <c r="N16" s="22" t="s">
        <v>64</v>
      </c>
      <c r="O16" s="22" t="str">
        <f t="shared" si="3"/>
        <v>DUPONT 15   Michel15</v>
      </c>
      <c r="P16" s="30">
        <v>43541</v>
      </c>
      <c r="Q16" s="23" t="str">
        <f>VLOOKUP(BD!U16,OPERATION!A$1:C$20,2,TRUE)</f>
        <v>A2</v>
      </c>
      <c r="R16" s="31" t="s">
        <v>317</v>
      </c>
      <c r="S16" s="23">
        <f t="shared" si="0"/>
        <v>10</v>
      </c>
      <c r="T16" s="34" t="str">
        <f t="shared" si="1"/>
        <v/>
      </c>
      <c r="U16" s="26">
        <f>W$1+(INT(SUM(S$3:S16)/70)*"00:15")</f>
        <v>0.42708333333333337</v>
      </c>
      <c r="V16" s="26" t="b">
        <f>ISODD(COUNTA($T$2:T16))</f>
        <v>1</v>
      </c>
    </row>
    <row r="17" spans="1:22" ht="14.25" x14ac:dyDescent="0.2">
      <c r="A17" s="48" t="s">
        <v>12</v>
      </c>
      <c r="B17" s="29" t="s">
        <v>230</v>
      </c>
      <c r="C17" s="23" t="s">
        <v>148</v>
      </c>
      <c r="D17" s="23" t="s">
        <v>312</v>
      </c>
      <c r="E17" s="23">
        <v>757346</v>
      </c>
      <c r="F17" s="23" t="s">
        <v>297</v>
      </c>
      <c r="G17" s="22" t="s">
        <v>346</v>
      </c>
      <c r="H17" s="22">
        <v>12</v>
      </c>
      <c r="I17" s="23">
        <v>2</v>
      </c>
      <c r="J17" s="23">
        <v>1</v>
      </c>
      <c r="K17" s="23">
        <v>1</v>
      </c>
      <c r="L17" s="22" t="s">
        <v>49</v>
      </c>
      <c r="M17" s="24">
        <f t="shared" si="2"/>
        <v>74</v>
      </c>
      <c r="N17" s="22" t="s">
        <v>65</v>
      </c>
      <c r="O17" s="22" t="str">
        <f t="shared" si="3"/>
        <v>DUPONT 16   Michel16</v>
      </c>
      <c r="P17" s="30">
        <v>43542</v>
      </c>
      <c r="Q17" s="23" t="str">
        <f>VLOOKUP(BD!U17,OPERATION!A$1:C$20,2,TRUE)</f>
        <v>A2</v>
      </c>
      <c r="R17" s="31" t="s">
        <v>317</v>
      </c>
      <c r="S17" s="23">
        <f t="shared" si="0"/>
        <v>4</v>
      </c>
      <c r="T17" s="34" t="str">
        <f t="shared" si="1"/>
        <v/>
      </c>
      <c r="U17" s="26">
        <f>W$1+(INT(SUM(S$3:S17)/70)*"00:15")</f>
        <v>0.42708333333333337</v>
      </c>
      <c r="V17" s="26" t="b">
        <f>ISODD(COUNTA($T$2:T17))</f>
        <v>0</v>
      </c>
    </row>
    <row r="18" spans="1:22" ht="14.25" x14ac:dyDescent="0.2">
      <c r="A18" s="48" t="s">
        <v>344</v>
      </c>
      <c r="B18" s="29" t="s">
        <v>231</v>
      </c>
      <c r="C18" s="23" t="s">
        <v>149</v>
      </c>
      <c r="D18" s="23" t="s">
        <v>312</v>
      </c>
      <c r="E18" s="23">
        <v>757347</v>
      </c>
      <c r="F18" s="23" t="s">
        <v>297</v>
      </c>
      <c r="G18" s="22" t="s">
        <v>346</v>
      </c>
      <c r="H18" s="22">
        <v>12</v>
      </c>
      <c r="I18" s="23">
        <v>3</v>
      </c>
      <c r="J18" s="23">
        <v>2</v>
      </c>
      <c r="K18" s="23">
        <v>2</v>
      </c>
      <c r="L18" s="22" t="s">
        <v>298</v>
      </c>
      <c r="M18" s="24">
        <f t="shared" si="2"/>
        <v>118</v>
      </c>
      <c r="N18" s="22" t="s">
        <v>66</v>
      </c>
      <c r="O18" s="22" t="str">
        <f t="shared" si="3"/>
        <v>DUPONT 17   Michel17</v>
      </c>
      <c r="P18" s="30">
        <v>43543</v>
      </c>
      <c r="Q18" s="23" t="str">
        <f>VLOOKUP(BD!U18,OPERATION!A$1:C$20,2,TRUE)</f>
        <v>A2</v>
      </c>
      <c r="R18" s="31" t="s">
        <v>317</v>
      </c>
      <c r="S18" s="23">
        <f t="shared" si="0"/>
        <v>7</v>
      </c>
      <c r="T18" s="34" t="str">
        <f t="shared" si="1"/>
        <v/>
      </c>
      <c r="U18" s="26">
        <f>W$1+(INT(SUM(S$3:S18)/70)*"00:15")</f>
        <v>0.42708333333333337</v>
      </c>
      <c r="V18" s="26" t="b">
        <f>ISODD(COUNTA($T$2:T18))</f>
        <v>1</v>
      </c>
    </row>
    <row r="19" spans="1:22" ht="14.25" x14ac:dyDescent="0.2">
      <c r="A19" s="23" t="s">
        <v>345</v>
      </c>
      <c r="B19" s="29" t="s">
        <v>232</v>
      </c>
      <c r="C19" s="23" t="s">
        <v>150</v>
      </c>
      <c r="D19" s="23" t="s">
        <v>312</v>
      </c>
      <c r="E19" s="23">
        <v>757348</v>
      </c>
      <c r="F19" s="23" t="s">
        <v>297</v>
      </c>
      <c r="G19" s="22" t="s">
        <v>346</v>
      </c>
      <c r="H19" s="22">
        <v>12</v>
      </c>
      <c r="I19" s="23">
        <v>4</v>
      </c>
      <c r="J19" s="23">
        <v>3</v>
      </c>
      <c r="K19" s="23">
        <v>3</v>
      </c>
      <c r="L19" s="22" t="s">
        <v>299</v>
      </c>
      <c r="M19" s="24">
        <f t="shared" si="2"/>
        <v>162</v>
      </c>
      <c r="N19" s="22" t="s">
        <v>67</v>
      </c>
      <c r="O19" s="22" t="str">
        <f t="shared" si="3"/>
        <v>DUPONT 18   Michel18</v>
      </c>
      <c r="P19" s="30">
        <v>43544</v>
      </c>
      <c r="Q19" s="23" t="str">
        <f>VLOOKUP(BD!U19,OPERATION!A$1:C$20,2,TRUE)</f>
        <v>A2</v>
      </c>
      <c r="R19" s="31" t="s">
        <v>317</v>
      </c>
      <c r="S19" s="23">
        <f t="shared" si="0"/>
        <v>10</v>
      </c>
      <c r="T19" s="34" t="str">
        <f t="shared" si="1"/>
        <v/>
      </c>
      <c r="U19" s="26">
        <f>W$1+(INT(SUM(S$3:S19)/70)*"00:15")</f>
        <v>0.42708333333333337</v>
      </c>
      <c r="V19" s="26" t="b">
        <f>ISODD(COUNTA($T$2:T19))</f>
        <v>0</v>
      </c>
    </row>
    <row r="20" spans="1:22" ht="14.25" x14ac:dyDescent="0.2">
      <c r="A20" s="48" t="s">
        <v>12</v>
      </c>
      <c r="B20" s="29" t="s">
        <v>233</v>
      </c>
      <c r="C20" s="23" t="s">
        <v>151</v>
      </c>
      <c r="D20" s="23" t="s">
        <v>312</v>
      </c>
      <c r="E20" s="23">
        <v>757349</v>
      </c>
      <c r="F20" s="23" t="s">
        <v>297</v>
      </c>
      <c r="G20" s="22" t="s">
        <v>346</v>
      </c>
      <c r="H20" s="22">
        <v>12</v>
      </c>
      <c r="I20" s="23">
        <v>5</v>
      </c>
      <c r="J20" s="23">
        <v>0</v>
      </c>
      <c r="K20" s="23">
        <v>0</v>
      </c>
      <c r="L20" s="22" t="s">
        <v>300</v>
      </c>
      <c r="M20" s="24">
        <f t="shared" si="2"/>
        <v>150</v>
      </c>
      <c r="N20" s="22" t="s">
        <v>68</v>
      </c>
      <c r="O20" s="22" t="str">
        <f t="shared" si="3"/>
        <v>DUPONT 19   Michel19</v>
      </c>
      <c r="P20" s="30">
        <v>43545</v>
      </c>
      <c r="Q20" s="23" t="str">
        <f>VLOOKUP(BD!U20,OPERATION!A$1:C$20,2,TRUE)</f>
        <v>A2</v>
      </c>
      <c r="R20" s="31" t="s">
        <v>317</v>
      </c>
      <c r="S20" s="23">
        <f t="shared" si="0"/>
        <v>5</v>
      </c>
      <c r="T20" s="34" t="str">
        <f t="shared" si="1"/>
        <v/>
      </c>
      <c r="U20" s="26">
        <f>W$1+(INT(SUM(S$3:S20)/70)*"00:15")</f>
        <v>0.42708333333333337</v>
      </c>
      <c r="V20" s="26" t="b">
        <f>ISODD(COUNTA($T$2:T20))</f>
        <v>1</v>
      </c>
    </row>
    <row r="21" spans="1:22" ht="14.25" x14ac:dyDescent="0.2">
      <c r="A21" s="48" t="s">
        <v>344</v>
      </c>
      <c r="B21" s="29" t="s">
        <v>234</v>
      </c>
      <c r="C21" s="23" t="s">
        <v>152</v>
      </c>
      <c r="D21" s="23" t="s">
        <v>312</v>
      </c>
      <c r="E21" s="23">
        <v>757350</v>
      </c>
      <c r="F21" s="23" t="s">
        <v>297</v>
      </c>
      <c r="G21" s="22" t="s">
        <v>346</v>
      </c>
      <c r="H21" s="22">
        <v>12</v>
      </c>
      <c r="I21" s="23">
        <v>6</v>
      </c>
      <c r="J21" s="23">
        <v>0</v>
      </c>
      <c r="K21" s="23">
        <v>0</v>
      </c>
      <c r="L21" s="22" t="s">
        <v>301</v>
      </c>
      <c r="M21" s="24">
        <f t="shared" si="2"/>
        <v>180</v>
      </c>
      <c r="N21" s="22" t="s">
        <v>69</v>
      </c>
      <c r="O21" s="22" t="str">
        <f t="shared" si="3"/>
        <v>DUPONT 20   Michel20</v>
      </c>
      <c r="P21" s="30">
        <v>43546</v>
      </c>
      <c r="Q21" s="23" t="str">
        <f>VLOOKUP(BD!U21,OPERATION!A$1:C$20,2,TRUE)</f>
        <v>A2</v>
      </c>
      <c r="R21" s="31" t="s">
        <v>317</v>
      </c>
      <c r="S21" s="23">
        <f t="shared" si="0"/>
        <v>6</v>
      </c>
      <c r="T21" s="34" t="str">
        <f t="shared" si="1"/>
        <v/>
      </c>
      <c r="U21" s="26">
        <f>W$1+(INT(SUM(S$3:S21)/70)*"00:15")</f>
        <v>0.42708333333333337</v>
      </c>
      <c r="V21" s="26" t="b">
        <f>ISODD(COUNTA($T$2:T21))</f>
        <v>0</v>
      </c>
    </row>
    <row r="22" spans="1:22" ht="14.25" x14ac:dyDescent="0.2">
      <c r="A22" s="23" t="s">
        <v>345</v>
      </c>
      <c r="B22" s="29" t="s">
        <v>235</v>
      </c>
      <c r="C22" s="23" t="s">
        <v>153</v>
      </c>
      <c r="D22" s="23" t="s">
        <v>312</v>
      </c>
      <c r="E22" s="23">
        <v>757351</v>
      </c>
      <c r="F22" s="23" t="s">
        <v>297</v>
      </c>
      <c r="G22" s="22" t="s">
        <v>346</v>
      </c>
      <c r="H22" s="22">
        <v>12</v>
      </c>
      <c r="I22" s="23">
        <v>2</v>
      </c>
      <c r="J22" s="23">
        <v>1</v>
      </c>
      <c r="K22" s="23">
        <v>1</v>
      </c>
      <c r="L22" s="22" t="s">
        <v>302</v>
      </c>
      <c r="M22" s="24">
        <f t="shared" si="2"/>
        <v>74</v>
      </c>
      <c r="N22" s="22" t="s">
        <v>70</v>
      </c>
      <c r="O22" s="22" t="str">
        <f t="shared" si="3"/>
        <v>DUPONT 21   Michel21</v>
      </c>
      <c r="P22" s="30">
        <v>43547</v>
      </c>
      <c r="Q22" s="23" t="str">
        <f>VLOOKUP(BD!U22,OPERATION!A$1:C$20,2,TRUE)</f>
        <v>A2</v>
      </c>
      <c r="R22" s="31" t="s">
        <v>317</v>
      </c>
      <c r="S22" s="23">
        <f t="shared" si="0"/>
        <v>4</v>
      </c>
      <c r="T22" s="34" t="str">
        <f t="shared" si="1"/>
        <v/>
      </c>
      <c r="U22" s="26">
        <f>W$1+(INT(SUM(S$3:S22)/70)*"00:15")</f>
        <v>0.42708333333333337</v>
      </c>
      <c r="V22" s="26" t="b">
        <f>ISODD(COUNTA($T$2:T22))</f>
        <v>1</v>
      </c>
    </row>
    <row r="23" spans="1:22" ht="14.25" x14ac:dyDescent="0.2">
      <c r="A23" s="48" t="s">
        <v>12</v>
      </c>
      <c r="B23" s="29" t="s">
        <v>236</v>
      </c>
      <c r="C23" s="23" t="s">
        <v>154</v>
      </c>
      <c r="D23" s="23" t="s">
        <v>312</v>
      </c>
      <c r="E23" s="23">
        <v>757352</v>
      </c>
      <c r="F23" s="23" t="s">
        <v>297</v>
      </c>
      <c r="G23" s="22" t="s">
        <v>346</v>
      </c>
      <c r="H23" s="22">
        <v>12</v>
      </c>
      <c r="I23" s="23">
        <v>3</v>
      </c>
      <c r="J23" s="23">
        <v>2</v>
      </c>
      <c r="K23" s="23">
        <v>2</v>
      </c>
      <c r="L23" s="22" t="s">
        <v>303</v>
      </c>
      <c r="M23" s="24">
        <f t="shared" si="2"/>
        <v>118</v>
      </c>
      <c r="N23" s="22" t="s">
        <v>71</v>
      </c>
      <c r="O23" s="22" t="str">
        <f t="shared" si="3"/>
        <v>DUPONT 22   Michel22</v>
      </c>
      <c r="P23" s="30">
        <v>43548</v>
      </c>
      <c r="Q23" s="23" t="str">
        <f>VLOOKUP(BD!U23,OPERATION!A$1:C$20,2,TRUE)</f>
        <v>A3</v>
      </c>
      <c r="R23" s="31" t="s">
        <v>317</v>
      </c>
      <c r="S23" s="23">
        <f t="shared" si="0"/>
        <v>7</v>
      </c>
      <c r="T23" s="34">
        <f t="shared" si="1"/>
        <v>72</v>
      </c>
      <c r="U23" s="26">
        <f>W$1+(INT(SUM(S$3:S23)/70)*"00:15")</f>
        <v>0.4375</v>
      </c>
      <c r="V23" s="26" t="b">
        <f>ISODD(COUNTA($T$2:T23))</f>
        <v>0</v>
      </c>
    </row>
    <row r="24" spans="1:22" ht="25.5" x14ac:dyDescent="0.2">
      <c r="A24" s="48" t="s">
        <v>344</v>
      </c>
      <c r="B24" s="29" t="s">
        <v>237</v>
      </c>
      <c r="C24" s="23" t="s">
        <v>155</v>
      </c>
      <c r="D24" s="23" t="s">
        <v>312</v>
      </c>
      <c r="E24" s="23">
        <v>757353</v>
      </c>
      <c r="F24" s="23" t="s">
        <v>297</v>
      </c>
      <c r="G24" s="22" t="s">
        <v>346</v>
      </c>
      <c r="H24" s="22">
        <v>12</v>
      </c>
      <c r="I24" s="23">
        <v>4</v>
      </c>
      <c r="J24" s="23">
        <v>0</v>
      </c>
      <c r="K24" s="23">
        <v>0</v>
      </c>
      <c r="L24" s="22" t="s">
        <v>304</v>
      </c>
      <c r="M24" s="24">
        <f t="shared" si="2"/>
        <v>120</v>
      </c>
      <c r="N24" s="22" t="s">
        <v>72</v>
      </c>
      <c r="O24" s="22" t="str">
        <f t="shared" si="3"/>
        <v>DUPONT 23   Michel23</v>
      </c>
      <c r="P24" s="30">
        <v>43549</v>
      </c>
      <c r="Q24" s="23" t="str">
        <f>VLOOKUP(BD!U24,OPERATION!A$1:C$20,2,TRUE)</f>
        <v>A3</v>
      </c>
      <c r="R24" s="31" t="s">
        <v>317</v>
      </c>
      <c r="S24" s="23">
        <f t="shared" si="0"/>
        <v>4</v>
      </c>
      <c r="T24" s="34" t="str">
        <f t="shared" si="1"/>
        <v/>
      </c>
      <c r="U24" s="26">
        <f>W$1+(INT(SUM(S$3:S24)/70)*"00:15")</f>
        <v>0.4375</v>
      </c>
      <c r="V24" s="26" t="b">
        <f>ISODD(COUNTA($T$2:T24))</f>
        <v>1</v>
      </c>
    </row>
    <row r="25" spans="1:22" ht="14.25" x14ac:dyDescent="0.2">
      <c r="A25" s="23" t="s">
        <v>345</v>
      </c>
      <c r="B25" s="29" t="s">
        <v>238</v>
      </c>
      <c r="C25" s="23" t="s">
        <v>156</v>
      </c>
      <c r="D25" s="23" t="s">
        <v>312</v>
      </c>
      <c r="E25" s="23">
        <v>757354</v>
      </c>
      <c r="F25" s="23" t="s">
        <v>297</v>
      </c>
      <c r="G25" s="22" t="s">
        <v>346</v>
      </c>
      <c r="H25" s="22">
        <v>12</v>
      </c>
      <c r="I25" s="23">
        <v>5</v>
      </c>
      <c r="J25" s="23">
        <v>3</v>
      </c>
      <c r="K25" s="23">
        <v>3</v>
      </c>
      <c r="L25" s="22" t="s">
        <v>305</v>
      </c>
      <c r="M25" s="24">
        <f t="shared" si="2"/>
        <v>192</v>
      </c>
      <c r="N25" s="22" t="s">
        <v>73</v>
      </c>
      <c r="O25" s="22" t="str">
        <f t="shared" si="3"/>
        <v>DUPONT 24   Michel24</v>
      </c>
      <c r="P25" s="30">
        <v>43550</v>
      </c>
      <c r="Q25" s="23" t="str">
        <f>VLOOKUP(BD!U25,OPERATION!A$1:C$20,2,TRUE)</f>
        <v>A3</v>
      </c>
      <c r="R25" s="31" t="s">
        <v>317</v>
      </c>
      <c r="S25" s="23">
        <f t="shared" si="0"/>
        <v>11</v>
      </c>
      <c r="T25" s="35" t="str">
        <f t="shared" si="1"/>
        <v/>
      </c>
      <c r="U25" s="26">
        <f>W$1+(INT(SUM(S$3:S25)/70)*"00:15")</f>
        <v>0.4375</v>
      </c>
      <c r="V25" s="26" t="b">
        <f>ISODD(COUNTA($T$2:T25))</f>
        <v>0</v>
      </c>
    </row>
    <row r="26" spans="1:22" ht="14.25" x14ac:dyDescent="0.2">
      <c r="A26" s="48" t="s">
        <v>12</v>
      </c>
      <c r="B26" s="29" t="s">
        <v>239</v>
      </c>
      <c r="C26" s="23" t="s">
        <v>157</v>
      </c>
      <c r="D26" s="23" t="s">
        <v>312</v>
      </c>
      <c r="E26" s="23">
        <v>757355</v>
      </c>
      <c r="F26" s="23" t="s">
        <v>297</v>
      </c>
      <c r="G26" s="22" t="s">
        <v>346</v>
      </c>
      <c r="H26" s="22">
        <v>12</v>
      </c>
      <c r="I26" s="23">
        <v>6</v>
      </c>
      <c r="J26" s="23">
        <v>0</v>
      </c>
      <c r="K26" s="23">
        <v>0</v>
      </c>
      <c r="L26" s="22" t="s">
        <v>306</v>
      </c>
      <c r="M26" s="24">
        <f t="shared" si="2"/>
        <v>180</v>
      </c>
      <c r="N26" s="22" t="s">
        <v>74</v>
      </c>
      <c r="O26" s="22" t="str">
        <f t="shared" si="3"/>
        <v>DUPONT 25   Michel25</v>
      </c>
      <c r="P26" s="30">
        <v>43551</v>
      </c>
      <c r="Q26" s="23" t="str">
        <f>VLOOKUP(BD!U26,OPERATION!A$1:C$20,2,TRUE)</f>
        <v>A3</v>
      </c>
      <c r="R26" s="31" t="s">
        <v>317</v>
      </c>
      <c r="S26" s="23">
        <f t="shared" si="0"/>
        <v>6</v>
      </c>
      <c r="T26" s="35" t="str">
        <f t="shared" si="1"/>
        <v/>
      </c>
      <c r="U26" s="26">
        <f>W$1+(INT(SUM(S$3:S26)/70)*"00:15")</f>
        <v>0.4375</v>
      </c>
      <c r="V26" s="26" t="b">
        <f>ISODD(COUNTA($T$2:T26))</f>
        <v>1</v>
      </c>
    </row>
    <row r="27" spans="1:22" ht="14.25" x14ac:dyDescent="0.2">
      <c r="A27" s="48" t="s">
        <v>344</v>
      </c>
      <c r="B27" s="29" t="s">
        <v>240</v>
      </c>
      <c r="C27" s="23" t="s">
        <v>158</v>
      </c>
      <c r="D27" s="23" t="s">
        <v>312</v>
      </c>
      <c r="E27" s="23">
        <v>757356</v>
      </c>
      <c r="F27" s="23" t="s">
        <v>297</v>
      </c>
      <c r="G27" s="22" t="s">
        <v>346</v>
      </c>
      <c r="H27" s="22">
        <v>12</v>
      </c>
      <c r="I27" s="23">
        <v>2</v>
      </c>
      <c r="J27" s="23">
        <v>1</v>
      </c>
      <c r="K27" s="23">
        <v>1</v>
      </c>
      <c r="L27" s="22" t="s">
        <v>307</v>
      </c>
      <c r="M27" s="24">
        <f t="shared" si="2"/>
        <v>74</v>
      </c>
      <c r="N27" s="22" t="s">
        <v>75</v>
      </c>
      <c r="O27" s="22" t="str">
        <f t="shared" si="3"/>
        <v>DUPONT 26   Michel26</v>
      </c>
      <c r="P27" s="30">
        <v>43552</v>
      </c>
      <c r="Q27" s="23" t="str">
        <f>VLOOKUP(BD!U27,OPERATION!A$1:C$20,2,TRUE)</f>
        <v>A3</v>
      </c>
      <c r="R27" s="31" t="s">
        <v>317</v>
      </c>
      <c r="S27" s="23">
        <f t="shared" si="0"/>
        <v>4</v>
      </c>
      <c r="T27" s="35" t="str">
        <f t="shared" si="1"/>
        <v/>
      </c>
      <c r="U27" s="26">
        <f>W$1+(INT(SUM(S$3:S27)/70)*"00:15")</f>
        <v>0.4375</v>
      </c>
      <c r="V27" s="26" t="b">
        <f>ISODD(COUNTA($T$2:T27))</f>
        <v>0</v>
      </c>
    </row>
    <row r="28" spans="1:22" ht="14.25" x14ac:dyDescent="0.2">
      <c r="A28" s="23" t="s">
        <v>345</v>
      </c>
      <c r="B28" s="29" t="s">
        <v>241</v>
      </c>
      <c r="C28" s="23" t="s">
        <v>159</v>
      </c>
      <c r="D28" s="23" t="s">
        <v>312</v>
      </c>
      <c r="E28" s="23">
        <v>757357</v>
      </c>
      <c r="F28" s="23" t="s">
        <v>297</v>
      </c>
      <c r="G28" s="22" t="s">
        <v>346</v>
      </c>
      <c r="H28" s="22">
        <v>12</v>
      </c>
      <c r="I28" s="23">
        <v>3</v>
      </c>
      <c r="J28" s="23">
        <v>2</v>
      </c>
      <c r="K28" s="23">
        <v>2</v>
      </c>
      <c r="L28" s="22" t="s">
        <v>308</v>
      </c>
      <c r="M28" s="24">
        <f t="shared" si="2"/>
        <v>118</v>
      </c>
      <c r="N28" s="22" t="s">
        <v>76</v>
      </c>
      <c r="O28" s="22" t="str">
        <f t="shared" si="3"/>
        <v>DUPONT 27   Michel27</v>
      </c>
      <c r="P28" s="30">
        <v>43553</v>
      </c>
      <c r="Q28" s="23" t="str">
        <f>VLOOKUP(BD!U28,OPERATION!A$1:C$20,2,TRUE)</f>
        <v>A3</v>
      </c>
      <c r="R28" s="31" t="s">
        <v>317</v>
      </c>
      <c r="S28" s="23">
        <f t="shared" si="0"/>
        <v>7</v>
      </c>
      <c r="T28" s="35" t="str">
        <f t="shared" si="1"/>
        <v/>
      </c>
      <c r="U28" s="26">
        <f>W$1+(INT(SUM(S$3:S28)/70)*"00:15")</f>
        <v>0.4375</v>
      </c>
      <c r="V28" s="26" t="b">
        <f>ISODD(COUNTA($T$2:T28))</f>
        <v>1</v>
      </c>
    </row>
    <row r="29" spans="1:22" ht="14.25" x14ac:dyDescent="0.2">
      <c r="A29" s="48" t="s">
        <v>12</v>
      </c>
      <c r="B29" s="29" t="s">
        <v>242</v>
      </c>
      <c r="C29" s="23" t="s">
        <v>160</v>
      </c>
      <c r="D29" s="23" t="s">
        <v>312</v>
      </c>
      <c r="E29" s="23">
        <v>757358</v>
      </c>
      <c r="F29" s="23" t="s">
        <v>297</v>
      </c>
      <c r="G29" s="22" t="s">
        <v>346</v>
      </c>
      <c r="H29" s="22">
        <v>12</v>
      </c>
      <c r="I29" s="23">
        <v>4</v>
      </c>
      <c r="J29" s="23">
        <v>3</v>
      </c>
      <c r="K29" s="23">
        <v>3</v>
      </c>
      <c r="L29" s="22" t="s">
        <v>309</v>
      </c>
      <c r="M29" s="24">
        <f t="shared" si="2"/>
        <v>162</v>
      </c>
      <c r="N29" s="22" t="s">
        <v>77</v>
      </c>
      <c r="O29" s="22" t="str">
        <f t="shared" si="3"/>
        <v>DUPONT 28   Michel28</v>
      </c>
      <c r="P29" s="30">
        <v>43554</v>
      </c>
      <c r="Q29" s="23" t="str">
        <f>VLOOKUP(BD!U29,OPERATION!A$1:C$20,2,TRUE)</f>
        <v>A3</v>
      </c>
      <c r="R29" s="31" t="s">
        <v>317</v>
      </c>
      <c r="S29" s="23">
        <f t="shared" si="0"/>
        <v>10</v>
      </c>
      <c r="T29" s="35" t="str">
        <f t="shared" si="1"/>
        <v/>
      </c>
      <c r="U29" s="26">
        <f>W$1+(INT(SUM(S$3:S29)/70)*"00:15")</f>
        <v>0.4375</v>
      </c>
      <c r="V29" s="26" t="b">
        <f>ISODD(COUNTA($T$2:T29))</f>
        <v>0</v>
      </c>
    </row>
    <row r="30" spans="1:22" ht="14.25" x14ac:dyDescent="0.2">
      <c r="A30" s="48" t="s">
        <v>344</v>
      </c>
      <c r="B30" s="29" t="s">
        <v>243</v>
      </c>
      <c r="C30" s="23" t="s">
        <v>161</v>
      </c>
      <c r="D30" s="23" t="s">
        <v>312</v>
      </c>
      <c r="E30" s="23">
        <v>757359</v>
      </c>
      <c r="F30" s="23" t="s">
        <v>297</v>
      </c>
      <c r="G30" s="22" t="s">
        <v>346</v>
      </c>
      <c r="H30" s="22">
        <v>12</v>
      </c>
      <c r="I30" s="23">
        <v>5</v>
      </c>
      <c r="J30" s="23">
        <v>2</v>
      </c>
      <c r="K30" s="23">
        <v>2</v>
      </c>
      <c r="L30" s="22" t="s">
        <v>310</v>
      </c>
      <c r="M30" s="24">
        <f t="shared" si="2"/>
        <v>178</v>
      </c>
      <c r="N30" s="22" t="s">
        <v>78</v>
      </c>
      <c r="O30" s="22" t="str">
        <f t="shared" si="3"/>
        <v>DUPONT 29   Michel29</v>
      </c>
      <c r="P30" s="30">
        <v>43555</v>
      </c>
      <c r="Q30" s="23" t="str">
        <f>VLOOKUP(BD!U30,OPERATION!A$1:C$20,2,TRUE)</f>
        <v>A3</v>
      </c>
      <c r="R30" s="31" t="s">
        <v>317</v>
      </c>
      <c r="S30" s="23">
        <f t="shared" si="0"/>
        <v>9</v>
      </c>
      <c r="T30" s="35" t="str">
        <f t="shared" si="1"/>
        <v/>
      </c>
      <c r="U30" s="26">
        <f>W$1+(INT(SUM(S$3:S30)/70)*"00:15")</f>
        <v>0.4375</v>
      </c>
      <c r="V30" s="26" t="b">
        <f>ISODD(COUNTA($T$2:T30))</f>
        <v>1</v>
      </c>
    </row>
    <row r="31" spans="1:22" ht="14.25" x14ac:dyDescent="0.2">
      <c r="A31" s="23" t="s">
        <v>345</v>
      </c>
      <c r="B31" s="29" t="s">
        <v>244</v>
      </c>
      <c r="C31" s="23" t="s">
        <v>162</v>
      </c>
      <c r="D31" s="23" t="s">
        <v>312</v>
      </c>
      <c r="E31" s="23">
        <v>757360</v>
      </c>
      <c r="F31" s="23" t="s">
        <v>297</v>
      </c>
      <c r="G31" s="22" t="s">
        <v>346</v>
      </c>
      <c r="H31" s="22">
        <v>12</v>
      </c>
      <c r="I31" s="23">
        <v>6</v>
      </c>
      <c r="J31" s="23">
        <v>2</v>
      </c>
      <c r="K31" s="23">
        <v>2</v>
      </c>
      <c r="L31" s="22" t="s">
        <v>311</v>
      </c>
      <c r="M31" s="24">
        <f t="shared" si="2"/>
        <v>208</v>
      </c>
      <c r="N31" s="22" t="s">
        <v>79</v>
      </c>
      <c r="O31" s="22" t="str">
        <f t="shared" si="3"/>
        <v>DUPONT 30   Michel30</v>
      </c>
      <c r="P31" s="30">
        <v>43556</v>
      </c>
      <c r="Q31" s="23" t="str">
        <f>VLOOKUP(BD!U31,OPERATION!A$1:C$20,2,TRUE)</f>
        <v>A3</v>
      </c>
      <c r="R31" s="31" t="s">
        <v>317</v>
      </c>
      <c r="S31" s="23">
        <f t="shared" si="0"/>
        <v>10</v>
      </c>
      <c r="T31" s="36" t="str">
        <f t="shared" si="1"/>
        <v/>
      </c>
      <c r="U31" s="26">
        <f>W$1+(INT(SUM(S$3:S31)/70)*"00:15")</f>
        <v>0.4375</v>
      </c>
      <c r="V31" s="26" t="b">
        <f>ISODD(COUNTA($T$2:T31))</f>
        <v>0</v>
      </c>
    </row>
    <row r="32" spans="1:22" ht="14.25" x14ac:dyDescent="0.2">
      <c r="A32" s="48" t="s">
        <v>12</v>
      </c>
      <c r="B32" s="29" t="s">
        <v>245</v>
      </c>
      <c r="C32" s="23" t="s">
        <v>163</v>
      </c>
      <c r="D32" s="23" t="s">
        <v>312</v>
      </c>
      <c r="E32" s="23">
        <v>757361</v>
      </c>
      <c r="F32" s="23" t="s">
        <v>297</v>
      </c>
      <c r="G32" s="22" t="s">
        <v>346</v>
      </c>
      <c r="H32" s="22">
        <v>12</v>
      </c>
      <c r="I32" s="23">
        <v>2</v>
      </c>
      <c r="J32" s="23">
        <v>1</v>
      </c>
      <c r="K32" s="23">
        <v>1</v>
      </c>
      <c r="L32" s="22" t="s">
        <v>49</v>
      </c>
      <c r="M32" s="24">
        <f t="shared" si="2"/>
        <v>74</v>
      </c>
      <c r="N32" s="22" t="s">
        <v>80</v>
      </c>
      <c r="O32" s="22" t="str">
        <f t="shared" si="3"/>
        <v>DUPONT 31   Michel31</v>
      </c>
      <c r="P32" s="30">
        <v>43557</v>
      </c>
      <c r="Q32" s="23" t="str">
        <f>VLOOKUP(BD!U32,OPERATION!A$1:C$20,2,TRUE)</f>
        <v>A3</v>
      </c>
      <c r="R32" s="31" t="s">
        <v>317</v>
      </c>
      <c r="S32" s="23">
        <f t="shared" si="0"/>
        <v>4</v>
      </c>
      <c r="T32" s="36" t="str">
        <f t="shared" si="1"/>
        <v/>
      </c>
      <c r="U32" s="26">
        <f>W$1+(INT(SUM(S$3:S32)/70)*"00:15")</f>
        <v>0.4375</v>
      </c>
      <c r="V32" s="26" t="b">
        <f>ISODD(COUNTA($T$2:T32))</f>
        <v>1</v>
      </c>
    </row>
    <row r="33" spans="1:22" ht="14.25" x14ac:dyDescent="0.2">
      <c r="A33" s="48" t="s">
        <v>344</v>
      </c>
      <c r="B33" s="29" t="s">
        <v>246</v>
      </c>
      <c r="C33" s="23" t="s">
        <v>164</v>
      </c>
      <c r="D33" s="23" t="s">
        <v>312</v>
      </c>
      <c r="E33" s="23">
        <v>757362</v>
      </c>
      <c r="F33" s="23" t="s">
        <v>297</v>
      </c>
      <c r="G33" s="22" t="s">
        <v>346</v>
      </c>
      <c r="H33" s="22">
        <v>12</v>
      </c>
      <c r="I33" s="23">
        <v>3</v>
      </c>
      <c r="J33" s="23">
        <v>2</v>
      </c>
      <c r="K33" s="23">
        <v>2</v>
      </c>
      <c r="L33" s="22" t="s">
        <v>298</v>
      </c>
      <c r="M33" s="24">
        <f t="shared" si="2"/>
        <v>118</v>
      </c>
      <c r="N33" s="22" t="s">
        <v>81</v>
      </c>
      <c r="O33" s="22" t="str">
        <f t="shared" si="3"/>
        <v>DUPONT 32   Michel32</v>
      </c>
      <c r="P33" s="30">
        <v>43558</v>
      </c>
      <c r="Q33" s="23" t="str">
        <f>VLOOKUP(BD!U33,OPERATION!A$1:C$20,2,TRUE)</f>
        <v>A3</v>
      </c>
      <c r="R33" s="31" t="s">
        <v>317</v>
      </c>
      <c r="S33" s="23">
        <f t="shared" si="0"/>
        <v>7</v>
      </c>
      <c r="T33" s="36">
        <f t="shared" si="1"/>
        <v>71</v>
      </c>
      <c r="U33" s="26">
        <f>W$1+(INT(SUM(S$3:S33)/70)*"00:15")</f>
        <v>0.44791666666666669</v>
      </c>
      <c r="V33" s="26" t="b">
        <f>ISODD(COUNTA($T$2:T33))</f>
        <v>0</v>
      </c>
    </row>
    <row r="34" spans="1:22" ht="14.25" x14ac:dyDescent="0.2">
      <c r="A34" s="23" t="s">
        <v>345</v>
      </c>
      <c r="B34" s="29" t="s">
        <v>247</v>
      </c>
      <c r="C34" s="23" t="s">
        <v>165</v>
      </c>
      <c r="D34" s="23" t="s">
        <v>312</v>
      </c>
      <c r="E34" s="23">
        <v>757363</v>
      </c>
      <c r="F34" s="23" t="s">
        <v>297</v>
      </c>
      <c r="G34" s="22" t="s">
        <v>346</v>
      </c>
      <c r="H34" s="22">
        <v>12</v>
      </c>
      <c r="I34" s="23">
        <v>4</v>
      </c>
      <c r="J34" s="23">
        <v>3</v>
      </c>
      <c r="K34" s="23">
        <v>3</v>
      </c>
      <c r="L34" s="22" t="s">
        <v>299</v>
      </c>
      <c r="M34" s="24">
        <f t="shared" si="2"/>
        <v>162</v>
      </c>
      <c r="N34" s="22" t="s">
        <v>82</v>
      </c>
      <c r="O34" s="22" t="str">
        <f t="shared" si="3"/>
        <v>DUPONT 33   Michel33</v>
      </c>
      <c r="P34" s="30">
        <v>43559</v>
      </c>
      <c r="Q34" s="23" t="str">
        <f>VLOOKUP(BD!U34,OPERATION!A$1:C$20,2,TRUE)</f>
        <v>A3</v>
      </c>
      <c r="R34" s="31" t="s">
        <v>317</v>
      </c>
      <c r="S34" s="23">
        <f t="shared" si="0"/>
        <v>10</v>
      </c>
      <c r="T34" s="36" t="str">
        <f t="shared" ref="T34:T65" si="4">IF(U34&lt;&gt;U33,SUMIF(U:U,U34,S:S),"")</f>
        <v/>
      </c>
      <c r="U34" s="26">
        <f>W$1+(INT(SUM(S$3:S34)/70)*"00:15")</f>
        <v>0.44791666666666669</v>
      </c>
      <c r="V34" s="26" t="b">
        <f>ISODD(COUNTA($T$2:T34))</f>
        <v>1</v>
      </c>
    </row>
    <row r="35" spans="1:22" ht="14.25" x14ac:dyDescent="0.2">
      <c r="A35" s="48" t="s">
        <v>12</v>
      </c>
      <c r="B35" s="29" t="s">
        <v>248</v>
      </c>
      <c r="C35" s="23" t="s">
        <v>166</v>
      </c>
      <c r="D35" s="23" t="s">
        <v>312</v>
      </c>
      <c r="E35" s="23">
        <v>757364</v>
      </c>
      <c r="F35" s="23" t="s">
        <v>297</v>
      </c>
      <c r="G35" s="22" t="s">
        <v>346</v>
      </c>
      <c r="H35" s="22">
        <v>12</v>
      </c>
      <c r="I35" s="23">
        <v>5</v>
      </c>
      <c r="J35" s="23">
        <v>0</v>
      </c>
      <c r="K35" s="23">
        <v>0</v>
      </c>
      <c r="L35" s="22" t="s">
        <v>300</v>
      </c>
      <c r="M35" s="24">
        <f t="shared" si="2"/>
        <v>150</v>
      </c>
      <c r="N35" s="22" t="s">
        <v>83</v>
      </c>
      <c r="O35" s="22" t="str">
        <f t="shared" si="3"/>
        <v>DUPONT 34   Michel34</v>
      </c>
      <c r="P35" s="30">
        <v>43560</v>
      </c>
      <c r="Q35" s="23" t="str">
        <f>VLOOKUP(BD!U35,OPERATION!A$1:C$20,2,TRUE)</f>
        <v>A3</v>
      </c>
      <c r="R35" s="31" t="s">
        <v>317</v>
      </c>
      <c r="S35" s="23">
        <f t="shared" si="0"/>
        <v>5</v>
      </c>
      <c r="T35" s="36" t="str">
        <f t="shared" si="4"/>
        <v/>
      </c>
      <c r="U35" s="26">
        <f>W$1+(INT(SUM(S$3:S35)/70)*"00:15")</f>
        <v>0.44791666666666669</v>
      </c>
      <c r="V35" s="26" t="b">
        <f>ISODD(COUNTA($T$2:T35))</f>
        <v>0</v>
      </c>
    </row>
    <row r="36" spans="1:22" ht="14.25" x14ac:dyDescent="0.2">
      <c r="A36" s="48" t="s">
        <v>344</v>
      </c>
      <c r="B36" s="29" t="s">
        <v>249</v>
      </c>
      <c r="C36" s="23" t="s">
        <v>167</v>
      </c>
      <c r="D36" s="23" t="s">
        <v>312</v>
      </c>
      <c r="E36" s="23">
        <v>757365</v>
      </c>
      <c r="F36" s="23" t="s">
        <v>297</v>
      </c>
      <c r="G36" s="22" t="s">
        <v>346</v>
      </c>
      <c r="H36" s="22">
        <v>12</v>
      </c>
      <c r="I36" s="23">
        <v>6</v>
      </c>
      <c r="J36" s="23">
        <v>0</v>
      </c>
      <c r="K36" s="23">
        <v>0</v>
      </c>
      <c r="L36" s="22" t="s">
        <v>301</v>
      </c>
      <c r="M36" s="24">
        <f t="shared" si="2"/>
        <v>180</v>
      </c>
      <c r="N36" s="22" t="s">
        <v>84</v>
      </c>
      <c r="O36" s="22" t="str">
        <f t="shared" si="3"/>
        <v>DUPONT 35   Michel35</v>
      </c>
      <c r="P36" s="30">
        <v>43561</v>
      </c>
      <c r="Q36" s="23" t="str">
        <f>VLOOKUP(BD!U36,OPERATION!A$1:C$20,2,TRUE)</f>
        <v>A3</v>
      </c>
      <c r="R36" s="31" t="s">
        <v>317</v>
      </c>
      <c r="S36" s="23">
        <f t="shared" si="0"/>
        <v>6</v>
      </c>
      <c r="T36" s="36" t="str">
        <f t="shared" si="4"/>
        <v/>
      </c>
      <c r="U36" s="26">
        <f>W$1+(INT(SUM(S$3:S36)/70)*"00:15")</f>
        <v>0.44791666666666669</v>
      </c>
      <c r="V36" s="26" t="b">
        <f>ISODD(COUNTA($T$2:T36))</f>
        <v>1</v>
      </c>
    </row>
    <row r="37" spans="1:22" ht="14.25" x14ac:dyDescent="0.2">
      <c r="A37" s="23" t="s">
        <v>345</v>
      </c>
      <c r="B37" s="29" t="s">
        <v>250</v>
      </c>
      <c r="C37" s="23" t="s">
        <v>168</v>
      </c>
      <c r="D37" s="23" t="s">
        <v>312</v>
      </c>
      <c r="E37" s="23">
        <v>757366</v>
      </c>
      <c r="F37" s="23" t="s">
        <v>297</v>
      </c>
      <c r="G37" s="22" t="s">
        <v>346</v>
      </c>
      <c r="H37" s="22">
        <v>12</v>
      </c>
      <c r="I37" s="23">
        <v>2</v>
      </c>
      <c r="J37" s="23">
        <v>1</v>
      </c>
      <c r="K37" s="23">
        <v>1</v>
      </c>
      <c r="L37" s="22" t="s">
        <v>302</v>
      </c>
      <c r="M37" s="24">
        <f t="shared" si="2"/>
        <v>74</v>
      </c>
      <c r="N37" s="22" t="s">
        <v>85</v>
      </c>
      <c r="O37" s="22" t="str">
        <f t="shared" si="3"/>
        <v>DUPONT 36   Michel36</v>
      </c>
      <c r="P37" s="30">
        <v>43562</v>
      </c>
      <c r="Q37" s="23" t="str">
        <f>VLOOKUP(BD!U37,OPERATION!A$1:C$20,2,TRUE)</f>
        <v>A3</v>
      </c>
      <c r="R37" s="31" t="s">
        <v>317</v>
      </c>
      <c r="S37" s="23">
        <f t="shared" si="0"/>
        <v>4</v>
      </c>
      <c r="T37" s="36" t="str">
        <f t="shared" si="4"/>
        <v/>
      </c>
      <c r="U37" s="26">
        <f>W$1+(INT(SUM(S$3:S37)/70)*"00:15")</f>
        <v>0.44791666666666669</v>
      </c>
      <c r="V37" s="26" t="b">
        <f>ISODD(COUNTA($T$2:T37))</f>
        <v>0</v>
      </c>
    </row>
    <row r="38" spans="1:22" ht="14.25" x14ac:dyDescent="0.2">
      <c r="A38" s="48" t="s">
        <v>12</v>
      </c>
      <c r="B38" s="29" t="s">
        <v>251</v>
      </c>
      <c r="C38" s="23" t="s">
        <v>169</v>
      </c>
      <c r="D38" s="23" t="s">
        <v>312</v>
      </c>
      <c r="E38" s="23">
        <v>757367</v>
      </c>
      <c r="F38" s="23" t="s">
        <v>297</v>
      </c>
      <c r="G38" s="22" t="s">
        <v>346</v>
      </c>
      <c r="H38" s="22">
        <v>12</v>
      </c>
      <c r="I38" s="23">
        <v>3</v>
      </c>
      <c r="J38" s="23">
        <v>2</v>
      </c>
      <c r="K38" s="23">
        <v>2</v>
      </c>
      <c r="L38" s="22" t="s">
        <v>303</v>
      </c>
      <c r="M38" s="24">
        <f t="shared" si="2"/>
        <v>118</v>
      </c>
      <c r="N38" s="22" t="s">
        <v>86</v>
      </c>
      <c r="O38" s="22" t="str">
        <f t="shared" si="3"/>
        <v>DUPONT 37   Michel37</v>
      </c>
      <c r="P38" s="30">
        <v>43563</v>
      </c>
      <c r="Q38" s="23" t="str">
        <f>VLOOKUP(BD!U38,OPERATION!A$1:C$20,2,TRUE)</f>
        <v>A3</v>
      </c>
      <c r="R38" s="31" t="s">
        <v>317</v>
      </c>
      <c r="S38" s="23">
        <f t="shared" si="0"/>
        <v>7</v>
      </c>
      <c r="T38" s="36" t="str">
        <f t="shared" si="4"/>
        <v/>
      </c>
      <c r="U38" s="26">
        <f>W$1+(INT(SUM(S$3:S38)/70)*"00:15")</f>
        <v>0.44791666666666669</v>
      </c>
      <c r="V38" s="26" t="b">
        <f>ISODD(COUNTA($T$2:T38))</f>
        <v>1</v>
      </c>
    </row>
    <row r="39" spans="1:22" ht="25.5" x14ac:dyDescent="0.2">
      <c r="A39" s="48" t="s">
        <v>344</v>
      </c>
      <c r="B39" s="29" t="s">
        <v>252</v>
      </c>
      <c r="C39" s="23" t="s">
        <v>170</v>
      </c>
      <c r="D39" s="23" t="s">
        <v>312</v>
      </c>
      <c r="E39" s="23">
        <v>757368</v>
      </c>
      <c r="F39" s="23" t="s">
        <v>297</v>
      </c>
      <c r="G39" s="22" t="s">
        <v>346</v>
      </c>
      <c r="H39" s="22">
        <v>12</v>
      </c>
      <c r="I39" s="23">
        <v>4</v>
      </c>
      <c r="J39" s="23">
        <v>0</v>
      </c>
      <c r="K39" s="23">
        <v>0</v>
      </c>
      <c r="L39" s="22" t="s">
        <v>304</v>
      </c>
      <c r="M39" s="24">
        <f t="shared" si="2"/>
        <v>120</v>
      </c>
      <c r="N39" s="22" t="s">
        <v>87</v>
      </c>
      <c r="O39" s="22" t="str">
        <f t="shared" si="3"/>
        <v>DUPONT 38   Michel38</v>
      </c>
      <c r="P39" s="30">
        <v>43564</v>
      </c>
      <c r="Q39" s="23" t="str">
        <f>VLOOKUP(BD!U39,OPERATION!A$1:C$20,2,TRUE)</f>
        <v>A3</v>
      </c>
      <c r="R39" s="31" t="s">
        <v>317</v>
      </c>
      <c r="S39" s="23">
        <f t="shared" si="0"/>
        <v>4</v>
      </c>
      <c r="T39" s="33" t="str">
        <f t="shared" si="4"/>
        <v/>
      </c>
      <c r="U39" s="26">
        <f>W$1+(INT(SUM(S$3:S39)/70)*"00:15")</f>
        <v>0.44791666666666669</v>
      </c>
      <c r="V39" s="26" t="b">
        <f>ISODD(COUNTA($T$2:T39))</f>
        <v>0</v>
      </c>
    </row>
    <row r="40" spans="1:22" ht="14.25" x14ac:dyDescent="0.2">
      <c r="A40" s="23" t="s">
        <v>345</v>
      </c>
      <c r="B40" s="29" t="s">
        <v>253</v>
      </c>
      <c r="C40" s="23" t="s">
        <v>171</v>
      </c>
      <c r="D40" s="23" t="s">
        <v>312</v>
      </c>
      <c r="E40" s="23">
        <v>757369</v>
      </c>
      <c r="F40" s="23" t="s">
        <v>297</v>
      </c>
      <c r="G40" s="22" t="s">
        <v>346</v>
      </c>
      <c r="H40" s="22">
        <v>12</v>
      </c>
      <c r="I40" s="23">
        <v>5</v>
      </c>
      <c r="J40" s="23">
        <v>3</v>
      </c>
      <c r="K40" s="23">
        <v>3</v>
      </c>
      <c r="L40" s="22" t="s">
        <v>305</v>
      </c>
      <c r="M40" s="24">
        <f t="shared" si="2"/>
        <v>192</v>
      </c>
      <c r="N40" s="22" t="s">
        <v>88</v>
      </c>
      <c r="O40" s="22" t="str">
        <f t="shared" si="3"/>
        <v>DUPONT 39   Michel39</v>
      </c>
      <c r="P40" s="30">
        <v>43565</v>
      </c>
      <c r="Q40" s="23" t="str">
        <f>VLOOKUP(BD!U40,OPERATION!A$1:C$20,2,TRUE)</f>
        <v>A3</v>
      </c>
      <c r="R40" s="31" t="s">
        <v>317</v>
      </c>
      <c r="S40" s="23">
        <f t="shared" si="0"/>
        <v>11</v>
      </c>
      <c r="T40" s="33" t="str">
        <f t="shared" si="4"/>
        <v/>
      </c>
      <c r="U40" s="26">
        <f>W$1+(INT(SUM(S$3:S40)/70)*"00:15")</f>
        <v>0.44791666666666669</v>
      </c>
      <c r="V40" s="26" t="b">
        <f>ISODD(COUNTA($T$2:T40))</f>
        <v>1</v>
      </c>
    </row>
    <row r="41" spans="1:22" ht="14.25" x14ac:dyDescent="0.2">
      <c r="A41" s="48" t="s">
        <v>12</v>
      </c>
      <c r="B41" s="29" t="s">
        <v>254</v>
      </c>
      <c r="C41" s="23" t="s">
        <v>172</v>
      </c>
      <c r="D41" s="23" t="s">
        <v>312</v>
      </c>
      <c r="E41" s="23">
        <v>757370</v>
      </c>
      <c r="F41" s="23" t="s">
        <v>297</v>
      </c>
      <c r="G41" s="22" t="s">
        <v>346</v>
      </c>
      <c r="H41" s="22">
        <v>12</v>
      </c>
      <c r="I41" s="23">
        <v>6</v>
      </c>
      <c r="J41" s="23">
        <v>0</v>
      </c>
      <c r="K41" s="23">
        <v>0</v>
      </c>
      <c r="L41" s="22" t="s">
        <v>306</v>
      </c>
      <c r="M41" s="24">
        <f t="shared" si="2"/>
        <v>180</v>
      </c>
      <c r="N41" s="22" t="s">
        <v>89</v>
      </c>
      <c r="O41" s="22" t="str">
        <f t="shared" si="3"/>
        <v>DUPONT 40   Michel40</v>
      </c>
      <c r="P41" s="30">
        <v>43566</v>
      </c>
      <c r="Q41" s="23" t="str">
        <f>VLOOKUP(BD!U41,OPERATION!A$1:C$20,2,TRUE)</f>
        <v>A3</v>
      </c>
      <c r="R41" s="31" t="s">
        <v>317</v>
      </c>
      <c r="S41" s="23">
        <f t="shared" si="0"/>
        <v>6</v>
      </c>
      <c r="T41" s="33" t="str">
        <f t="shared" si="4"/>
        <v/>
      </c>
      <c r="U41" s="26">
        <f>W$1+(INT(SUM(S$3:S41)/70)*"00:15")</f>
        <v>0.44791666666666669</v>
      </c>
      <c r="V41" s="26" t="b">
        <f>ISODD(COUNTA($T$2:T41))</f>
        <v>0</v>
      </c>
    </row>
    <row r="42" spans="1:22" ht="14.25" x14ac:dyDescent="0.2">
      <c r="A42" s="48" t="s">
        <v>344</v>
      </c>
      <c r="B42" s="29" t="s">
        <v>255</v>
      </c>
      <c r="C42" s="23" t="s">
        <v>173</v>
      </c>
      <c r="D42" s="23" t="s">
        <v>312</v>
      </c>
      <c r="E42" s="23">
        <v>757371</v>
      </c>
      <c r="F42" s="23" t="s">
        <v>297</v>
      </c>
      <c r="G42" s="22" t="s">
        <v>346</v>
      </c>
      <c r="H42" s="22">
        <v>12</v>
      </c>
      <c r="I42" s="23">
        <v>2</v>
      </c>
      <c r="J42" s="23">
        <v>1</v>
      </c>
      <c r="K42" s="23">
        <v>1</v>
      </c>
      <c r="L42" s="22" t="s">
        <v>307</v>
      </c>
      <c r="M42" s="24">
        <f t="shared" si="2"/>
        <v>74</v>
      </c>
      <c r="N42" s="22" t="s">
        <v>90</v>
      </c>
      <c r="O42" s="22" t="str">
        <f t="shared" si="3"/>
        <v>DUPONT 41   Michel41</v>
      </c>
      <c r="P42" s="30">
        <v>43567</v>
      </c>
      <c r="Q42" s="23" t="str">
        <f>VLOOKUP(BD!U42,OPERATION!A$1:C$20,2,TRUE)</f>
        <v>A3</v>
      </c>
      <c r="R42" s="31" t="s">
        <v>317</v>
      </c>
      <c r="S42" s="23">
        <f t="shared" si="0"/>
        <v>4</v>
      </c>
      <c r="T42" s="33" t="str">
        <f t="shared" si="4"/>
        <v/>
      </c>
      <c r="U42" s="26">
        <f>W$1+(INT(SUM(S$3:S42)/70)*"00:15")</f>
        <v>0.44791666666666669</v>
      </c>
      <c r="V42" s="26" t="b">
        <f>ISODD(COUNTA($T$2:T42))</f>
        <v>1</v>
      </c>
    </row>
    <row r="43" spans="1:22" ht="14.25" x14ac:dyDescent="0.2">
      <c r="A43" s="23" t="s">
        <v>345</v>
      </c>
      <c r="B43" s="29" t="s">
        <v>256</v>
      </c>
      <c r="C43" s="23" t="s">
        <v>174</v>
      </c>
      <c r="D43" s="23" t="s">
        <v>312</v>
      </c>
      <c r="E43" s="23">
        <v>757372</v>
      </c>
      <c r="F43" s="23" t="s">
        <v>297</v>
      </c>
      <c r="G43" s="22" t="s">
        <v>346</v>
      </c>
      <c r="H43" s="22">
        <v>12</v>
      </c>
      <c r="I43" s="23">
        <v>3</v>
      </c>
      <c r="J43" s="23">
        <v>2</v>
      </c>
      <c r="K43" s="23">
        <v>2</v>
      </c>
      <c r="L43" s="22" t="s">
        <v>308</v>
      </c>
      <c r="M43" s="24">
        <f t="shared" si="2"/>
        <v>118</v>
      </c>
      <c r="N43" s="22" t="s">
        <v>91</v>
      </c>
      <c r="O43" s="22" t="str">
        <f t="shared" si="3"/>
        <v>DUPONT 42   Michel42</v>
      </c>
      <c r="P43" s="30">
        <v>43568</v>
      </c>
      <c r="Q43" s="23" t="str">
        <f>VLOOKUP(BD!U43,OPERATION!A$1:C$20,2,TRUE)</f>
        <v>A3</v>
      </c>
      <c r="R43" s="31" t="s">
        <v>317</v>
      </c>
      <c r="S43" s="23">
        <f t="shared" si="0"/>
        <v>7</v>
      </c>
      <c r="T43" s="33" t="str">
        <f t="shared" si="4"/>
        <v/>
      </c>
      <c r="U43" s="26">
        <f>W$1+(INT(SUM(S$3:S43)/70)*"00:15")</f>
        <v>0.44791666666666669</v>
      </c>
      <c r="V43" s="26" t="b">
        <f>ISODD(COUNTA($T$2:T43))</f>
        <v>0</v>
      </c>
    </row>
    <row r="44" spans="1:22" ht="14.25" x14ac:dyDescent="0.2">
      <c r="A44" s="48" t="s">
        <v>12</v>
      </c>
      <c r="B44" s="29" t="s">
        <v>257</v>
      </c>
      <c r="C44" s="23" t="s">
        <v>175</v>
      </c>
      <c r="D44" s="23" t="s">
        <v>312</v>
      </c>
      <c r="E44" s="23">
        <v>757373</v>
      </c>
      <c r="F44" s="23" t="s">
        <v>297</v>
      </c>
      <c r="G44" s="22" t="s">
        <v>346</v>
      </c>
      <c r="H44" s="22">
        <v>12</v>
      </c>
      <c r="I44" s="23">
        <v>4</v>
      </c>
      <c r="J44" s="23">
        <v>3</v>
      </c>
      <c r="K44" s="23">
        <v>3</v>
      </c>
      <c r="L44" s="22" t="s">
        <v>309</v>
      </c>
      <c r="M44" s="24">
        <f t="shared" si="2"/>
        <v>162</v>
      </c>
      <c r="N44" s="22" t="s">
        <v>92</v>
      </c>
      <c r="O44" s="22" t="str">
        <f t="shared" si="3"/>
        <v>DUPONT 43   Michel43</v>
      </c>
      <c r="P44" s="30">
        <v>43569</v>
      </c>
      <c r="Q44" s="23" t="str">
        <f>VLOOKUP(BD!U44,OPERATION!A$1:C$20,2,TRUE)</f>
        <v>B1</v>
      </c>
      <c r="R44" s="31" t="s">
        <v>317</v>
      </c>
      <c r="S44" s="23">
        <f t="shared" si="0"/>
        <v>10</v>
      </c>
      <c r="T44" s="33">
        <f t="shared" si="4"/>
        <v>65</v>
      </c>
      <c r="U44" s="26">
        <f>W$1+(INT(SUM(S$3:S44)/70)*"00:15")</f>
        <v>0.45833333333333337</v>
      </c>
      <c r="V44" s="26" t="b">
        <f>ISODD(COUNTA($T$2:T44))</f>
        <v>1</v>
      </c>
    </row>
    <row r="45" spans="1:22" ht="14.25" x14ac:dyDescent="0.2">
      <c r="A45" s="48" t="s">
        <v>344</v>
      </c>
      <c r="B45" s="29" t="s">
        <v>258</v>
      </c>
      <c r="C45" s="23" t="s">
        <v>176</v>
      </c>
      <c r="D45" s="23" t="s">
        <v>312</v>
      </c>
      <c r="E45" s="23">
        <v>757374</v>
      </c>
      <c r="F45" s="23" t="s">
        <v>297</v>
      </c>
      <c r="G45" s="22" t="s">
        <v>346</v>
      </c>
      <c r="H45" s="22">
        <v>12</v>
      </c>
      <c r="I45" s="23">
        <v>5</v>
      </c>
      <c r="J45" s="23">
        <v>2</v>
      </c>
      <c r="K45" s="23">
        <v>2</v>
      </c>
      <c r="L45" s="22" t="s">
        <v>310</v>
      </c>
      <c r="M45" s="24">
        <f t="shared" si="2"/>
        <v>178</v>
      </c>
      <c r="N45" s="22" t="s">
        <v>93</v>
      </c>
      <c r="O45" s="22" t="str">
        <f t="shared" si="3"/>
        <v>DUPONT 44   Michel44</v>
      </c>
      <c r="P45" s="30">
        <v>43570</v>
      </c>
      <c r="Q45" s="23" t="str">
        <f>VLOOKUP(BD!U45,OPERATION!A$1:C$20,2,TRUE)</f>
        <v>B1</v>
      </c>
      <c r="R45" s="31" t="s">
        <v>317</v>
      </c>
      <c r="S45" s="23">
        <f t="shared" si="0"/>
        <v>9</v>
      </c>
      <c r="T45" s="33" t="str">
        <f t="shared" si="4"/>
        <v/>
      </c>
      <c r="U45" s="26">
        <f>W$1+(INT(SUM(S$3:S45)/70)*"00:15")</f>
        <v>0.45833333333333337</v>
      </c>
      <c r="V45" s="26" t="b">
        <f>ISODD(COUNTA($T$2:T45))</f>
        <v>0</v>
      </c>
    </row>
    <row r="46" spans="1:22" ht="14.25" x14ac:dyDescent="0.2">
      <c r="A46" s="23" t="s">
        <v>345</v>
      </c>
      <c r="B46" s="29" t="s">
        <v>259</v>
      </c>
      <c r="C46" s="23" t="s">
        <v>177</v>
      </c>
      <c r="D46" s="23" t="s">
        <v>312</v>
      </c>
      <c r="E46" s="23">
        <v>757375</v>
      </c>
      <c r="F46" s="23" t="s">
        <v>297</v>
      </c>
      <c r="G46" s="22" t="s">
        <v>346</v>
      </c>
      <c r="H46" s="22">
        <v>12</v>
      </c>
      <c r="I46" s="23">
        <v>6</v>
      </c>
      <c r="J46" s="23">
        <v>2</v>
      </c>
      <c r="K46" s="23">
        <v>2</v>
      </c>
      <c r="L46" s="22" t="s">
        <v>311</v>
      </c>
      <c r="M46" s="24">
        <f t="shared" si="2"/>
        <v>208</v>
      </c>
      <c r="N46" s="22" t="s">
        <v>94</v>
      </c>
      <c r="O46" s="22" t="str">
        <f t="shared" si="3"/>
        <v>DUPONT 45   Michel45</v>
      </c>
      <c r="P46" s="30">
        <v>43571</v>
      </c>
      <c r="Q46" s="23" t="str">
        <f>VLOOKUP(BD!U46,OPERATION!A$1:C$20,2,TRUE)</f>
        <v>B1</v>
      </c>
      <c r="R46" s="31" t="s">
        <v>317</v>
      </c>
      <c r="S46" s="23">
        <f t="shared" si="0"/>
        <v>10</v>
      </c>
      <c r="T46" s="37" t="str">
        <f t="shared" si="4"/>
        <v/>
      </c>
      <c r="U46" s="26">
        <f>W$1+(INT(SUM(S$3:S46)/70)*"00:15")</f>
        <v>0.45833333333333337</v>
      </c>
      <c r="V46" s="26" t="b">
        <f>ISODD(COUNTA($T$2:T46))</f>
        <v>1</v>
      </c>
    </row>
    <row r="47" spans="1:22" ht="14.25" x14ac:dyDescent="0.2">
      <c r="A47" s="48" t="s">
        <v>12</v>
      </c>
      <c r="B47" s="29" t="s">
        <v>260</v>
      </c>
      <c r="C47" s="23" t="s">
        <v>178</v>
      </c>
      <c r="D47" s="23" t="s">
        <v>312</v>
      </c>
      <c r="E47" s="23">
        <v>757376</v>
      </c>
      <c r="F47" s="23" t="s">
        <v>297</v>
      </c>
      <c r="G47" s="22" t="s">
        <v>346</v>
      </c>
      <c r="H47" s="22">
        <v>12</v>
      </c>
      <c r="I47" s="23">
        <v>2</v>
      </c>
      <c r="J47" s="23">
        <v>1</v>
      </c>
      <c r="K47" s="23">
        <v>1</v>
      </c>
      <c r="L47" s="22" t="s">
        <v>49</v>
      </c>
      <c r="M47" s="24">
        <f t="shared" si="2"/>
        <v>74</v>
      </c>
      <c r="N47" s="22" t="s">
        <v>95</v>
      </c>
      <c r="O47" s="22" t="str">
        <f t="shared" si="3"/>
        <v>DUPONT 46   Michel46</v>
      </c>
      <c r="P47" s="30">
        <v>43572</v>
      </c>
      <c r="Q47" s="23" t="str">
        <f>VLOOKUP(BD!U47,OPERATION!A$1:C$20,2,TRUE)</f>
        <v>B1</v>
      </c>
      <c r="R47" s="31" t="s">
        <v>317</v>
      </c>
      <c r="S47" s="23">
        <f t="shared" si="0"/>
        <v>4</v>
      </c>
      <c r="T47" s="37" t="str">
        <f t="shared" si="4"/>
        <v/>
      </c>
      <c r="U47" s="26">
        <f>W$1+(INT(SUM(S$3:S47)/70)*"00:15")</f>
        <v>0.45833333333333337</v>
      </c>
      <c r="V47" s="26" t="b">
        <f>ISODD(COUNTA($T$2:T47))</f>
        <v>0</v>
      </c>
    </row>
    <row r="48" spans="1:22" ht="14.25" x14ac:dyDescent="0.2">
      <c r="A48" s="48" t="s">
        <v>344</v>
      </c>
      <c r="B48" s="29" t="s">
        <v>261</v>
      </c>
      <c r="C48" s="23" t="s">
        <v>179</v>
      </c>
      <c r="D48" s="23" t="s">
        <v>312</v>
      </c>
      <c r="E48" s="23">
        <v>757377</v>
      </c>
      <c r="F48" s="23" t="s">
        <v>297</v>
      </c>
      <c r="G48" s="22" t="s">
        <v>346</v>
      </c>
      <c r="H48" s="22">
        <v>12</v>
      </c>
      <c r="I48" s="23">
        <v>3</v>
      </c>
      <c r="J48" s="23">
        <v>2</v>
      </c>
      <c r="K48" s="23">
        <v>2</v>
      </c>
      <c r="L48" s="22" t="s">
        <v>298</v>
      </c>
      <c r="M48" s="24">
        <f t="shared" si="2"/>
        <v>118</v>
      </c>
      <c r="N48" s="22" t="s">
        <v>96</v>
      </c>
      <c r="O48" s="22" t="str">
        <f t="shared" si="3"/>
        <v>DUPONT 47   Michel47</v>
      </c>
      <c r="P48" s="30">
        <v>43573</v>
      </c>
      <c r="Q48" s="23" t="str">
        <f>VLOOKUP(BD!U48,OPERATION!A$1:C$20,2,TRUE)</f>
        <v>B1</v>
      </c>
      <c r="R48" s="31" t="s">
        <v>317</v>
      </c>
      <c r="S48" s="23">
        <f t="shared" si="0"/>
        <v>7</v>
      </c>
      <c r="T48" s="37" t="str">
        <f t="shared" si="4"/>
        <v/>
      </c>
      <c r="U48" s="26">
        <f>W$1+(INT(SUM(S$3:S48)/70)*"00:15")</f>
        <v>0.45833333333333337</v>
      </c>
      <c r="V48" s="26" t="b">
        <f>ISODD(COUNTA($T$2:T48))</f>
        <v>1</v>
      </c>
    </row>
    <row r="49" spans="1:22" ht="14.25" x14ac:dyDescent="0.2">
      <c r="A49" s="23" t="s">
        <v>345</v>
      </c>
      <c r="B49" s="29" t="s">
        <v>262</v>
      </c>
      <c r="C49" s="23" t="s">
        <v>180</v>
      </c>
      <c r="D49" s="23" t="s">
        <v>312</v>
      </c>
      <c r="E49" s="23">
        <v>757378</v>
      </c>
      <c r="F49" s="23" t="s">
        <v>297</v>
      </c>
      <c r="G49" s="22" t="s">
        <v>346</v>
      </c>
      <c r="H49" s="22">
        <v>12</v>
      </c>
      <c r="I49" s="23">
        <v>4</v>
      </c>
      <c r="J49" s="23">
        <v>3</v>
      </c>
      <c r="K49" s="23">
        <v>3</v>
      </c>
      <c r="L49" s="22" t="s">
        <v>299</v>
      </c>
      <c r="M49" s="24">
        <f t="shared" si="2"/>
        <v>162</v>
      </c>
      <c r="N49" s="22" t="s">
        <v>97</v>
      </c>
      <c r="O49" s="22" t="str">
        <f t="shared" si="3"/>
        <v>DUPONT 48   Michel48</v>
      </c>
      <c r="P49" s="30">
        <v>43574</v>
      </c>
      <c r="Q49" s="23" t="str">
        <f>VLOOKUP(BD!U49,OPERATION!A$1:C$20,2,TRUE)</f>
        <v>B1</v>
      </c>
      <c r="R49" s="31" t="s">
        <v>317</v>
      </c>
      <c r="S49" s="23">
        <f t="shared" si="0"/>
        <v>10</v>
      </c>
      <c r="T49" s="37" t="str">
        <f t="shared" si="4"/>
        <v/>
      </c>
      <c r="U49" s="26">
        <f>W$1+(INT(SUM(S$3:S49)/70)*"00:15")</f>
        <v>0.45833333333333337</v>
      </c>
      <c r="V49" s="26" t="b">
        <f>ISODD(COUNTA($T$2:T49))</f>
        <v>0</v>
      </c>
    </row>
    <row r="50" spans="1:22" ht="14.25" x14ac:dyDescent="0.2">
      <c r="A50" s="48" t="s">
        <v>12</v>
      </c>
      <c r="B50" s="29" t="s">
        <v>263</v>
      </c>
      <c r="C50" s="23" t="s">
        <v>181</v>
      </c>
      <c r="D50" s="23" t="s">
        <v>312</v>
      </c>
      <c r="E50" s="23">
        <v>757379</v>
      </c>
      <c r="F50" s="23" t="s">
        <v>297</v>
      </c>
      <c r="G50" s="22" t="s">
        <v>346</v>
      </c>
      <c r="H50" s="22">
        <v>12</v>
      </c>
      <c r="I50" s="23">
        <v>5</v>
      </c>
      <c r="J50" s="23">
        <v>0</v>
      </c>
      <c r="K50" s="23">
        <v>0</v>
      </c>
      <c r="L50" s="22" t="s">
        <v>300</v>
      </c>
      <c r="M50" s="24">
        <f t="shared" si="2"/>
        <v>150</v>
      </c>
      <c r="N50" s="22" t="s">
        <v>98</v>
      </c>
      <c r="O50" s="22" t="str">
        <f t="shared" si="3"/>
        <v>DUPONT 49   Michel49</v>
      </c>
      <c r="P50" s="30">
        <v>43575</v>
      </c>
      <c r="Q50" s="23" t="str">
        <f>VLOOKUP(BD!U50,OPERATION!A$1:C$20,2,TRUE)</f>
        <v>B1</v>
      </c>
      <c r="R50" s="31" t="s">
        <v>317</v>
      </c>
      <c r="S50" s="23">
        <f t="shared" si="0"/>
        <v>5</v>
      </c>
      <c r="T50" s="37" t="str">
        <f t="shared" si="4"/>
        <v/>
      </c>
      <c r="U50" s="26">
        <f>W$1+(INT(SUM(S$3:S50)/70)*"00:15")</f>
        <v>0.45833333333333337</v>
      </c>
      <c r="V50" s="26" t="b">
        <f>ISODD(COUNTA($T$2:T50))</f>
        <v>1</v>
      </c>
    </row>
    <row r="51" spans="1:22" ht="14.25" x14ac:dyDescent="0.2">
      <c r="A51" s="48" t="s">
        <v>344</v>
      </c>
      <c r="B51" s="29" t="s">
        <v>264</v>
      </c>
      <c r="C51" s="23" t="s">
        <v>182</v>
      </c>
      <c r="D51" s="23" t="s">
        <v>312</v>
      </c>
      <c r="E51" s="23">
        <v>757380</v>
      </c>
      <c r="F51" s="23" t="s">
        <v>297</v>
      </c>
      <c r="G51" s="22" t="s">
        <v>346</v>
      </c>
      <c r="H51" s="22">
        <v>12</v>
      </c>
      <c r="I51" s="23">
        <v>6</v>
      </c>
      <c r="J51" s="23">
        <v>0</v>
      </c>
      <c r="K51" s="23">
        <v>0</v>
      </c>
      <c r="L51" s="22" t="s">
        <v>301</v>
      </c>
      <c r="M51" s="24">
        <f t="shared" si="2"/>
        <v>180</v>
      </c>
      <c r="N51" s="22" t="s">
        <v>99</v>
      </c>
      <c r="O51" s="22" t="str">
        <f t="shared" si="3"/>
        <v>DUPONT 50   Michel50</v>
      </c>
      <c r="P51" s="30">
        <v>43576</v>
      </c>
      <c r="Q51" s="23" t="str">
        <f>VLOOKUP(BD!U51,OPERATION!A$1:C$20,2,TRUE)</f>
        <v>B1</v>
      </c>
      <c r="R51" s="31" t="s">
        <v>317</v>
      </c>
      <c r="S51" s="23">
        <f t="shared" si="0"/>
        <v>6</v>
      </c>
      <c r="T51" s="37" t="str">
        <f t="shared" si="4"/>
        <v/>
      </c>
      <c r="U51" s="26">
        <f>W$1+(INT(SUM(S$3:S51)/70)*"00:15")</f>
        <v>0.45833333333333337</v>
      </c>
      <c r="V51" s="26" t="b">
        <f>ISODD(COUNTA($T$2:T51))</f>
        <v>0</v>
      </c>
    </row>
    <row r="52" spans="1:22" ht="14.25" x14ac:dyDescent="0.2">
      <c r="A52" s="23" t="s">
        <v>345</v>
      </c>
      <c r="B52" s="29" t="s">
        <v>265</v>
      </c>
      <c r="C52" s="23" t="s">
        <v>183</v>
      </c>
      <c r="D52" s="23" t="s">
        <v>312</v>
      </c>
      <c r="E52" s="23">
        <v>757381</v>
      </c>
      <c r="F52" s="23" t="s">
        <v>297</v>
      </c>
      <c r="G52" s="22" t="s">
        <v>346</v>
      </c>
      <c r="H52" s="22">
        <v>12</v>
      </c>
      <c r="I52" s="23">
        <v>2</v>
      </c>
      <c r="J52" s="23">
        <v>1</v>
      </c>
      <c r="K52" s="23">
        <v>1</v>
      </c>
      <c r="L52" s="22" t="s">
        <v>302</v>
      </c>
      <c r="M52" s="24">
        <f t="shared" si="2"/>
        <v>74</v>
      </c>
      <c r="N52" s="22" t="s">
        <v>100</v>
      </c>
      <c r="O52" s="22" t="str">
        <f t="shared" si="3"/>
        <v>DUPONT 51   Michel51</v>
      </c>
      <c r="P52" s="30">
        <v>43577</v>
      </c>
      <c r="Q52" s="23" t="str">
        <f>VLOOKUP(BD!U52,OPERATION!A$1:C$20,2,TRUE)</f>
        <v>B1</v>
      </c>
      <c r="R52" s="31" t="s">
        <v>317</v>
      </c>
      <c r="S52" s="23">
        <f t="shared" si="0"/>
        <v>4</v>
      </c>
      <c r="T52" s="37" t="str">
        <f t="shared" si="4"/>
        <v/>
      </c>
      <c r="U52" s="26">
        <f>W$1+(INT(SUM(S$3:S52)/70)*"00:15")</f>
        <v>0.45833333333333337</v>
      </c>
      <c r="V52" s="26" t="b">
        <f>ISODD(COUNTA($T$2:T52))</f>
        <v>1</v>
      </c>
    </row>
    <row r="53" spans="1:22" ht="14.25" x14ac:dyDescent="0.2">
      <c r="A53" s="48" t="s">
        <v>12</v>
      </c>
      <c r="B53" s="29" t="s">
        <v>266</v>
      </c>
      <c r="C53" s="23" t="s">
        <v>184</v>
      </c>
      <c r="D53" s="23" t="s">
        <v>312</v>
      </c>
      <c r="E53" s="23">
        <v>757382</v>
      </c>
      <c r="F53" s="23" t="s">
        <v>297</v>
      </c>
      <c r="G53" s="22" t="s">
        <v>346</v>
      </c>
      <c r="H53" s="22">
        <v>12</v>
      </c>
      <c r="I53" s="23">
        <v>3</v>
      </c>
      <c r="J53" s="23">
        <v>2</v>
      </c>
      <c r="K53" s="23">
        <v>2</v>
      </c>
      <c r="L53" s="22" t="s">
        <v>303</v>
      </c>
      <c r="M53" s="24">
        <f t="shared" si="2"/>
        <v>118</v>
      </c>
      <c r="N53" s="22" t="s">
        <v>101</v>
      </c>
      <c r="O53" s="22" t="str">
        <f t="shared" si="3"/>
        <v>DUPONT 52   Michel52</v>
      </c>
      <c r="P53" s="30">
        <v>43578</v>
      </c>
      <c r="Q53" s="23" t="str">
        <f>VLOOKUP(BD!U53,OPERATION!A$1:C$20,2,TRUE)</f>
        <v>B2</v>
      </c>
      <c r="R53" s="31" t="s">
        <v>317</v>
      </c>
      <c r="S53" s="23">
        <f t="shared" si="0"/>
        <v>7</v>
      </c>
      <c r="T53" s="36">
        <f t="shared" si="4"/>
        <v>72</v>
      </c>
      <c r="U53" s="26">
        <f>W$1+(INT(SUM(S$3:S53)/70)*"00:15")</f>
        <v>0.46875</v>
      </c>
      <c r="V53" s="26" t="b">
        <f>ISODD(COUNTA($T$2:T53))</f>
        <v>0</v>
      </c>
    </row>
    <row r="54" spans="1:22" ht="25.5" x14ac:dyDescent="0.2">
      <c r="A54" s="48" t="s">
        <v>344</v>
      </c>
      <c r="B54" s="29" t="s">
        <v>267</v>
      </c>
      <c r="C54" s="23" t="s">
        <v>185</v>
      </c>
      <c r="D54" s="23" t="s">
        <v>312</v>
      </c>
      <c r="E54" s="23">
        <v>757383</v>
      </c>
      <c r="F54" s="23" t="s">
        <v>297</v>
      </c>
      <c r="G54" s="22" t="s">
        <v>346</v>
      </c>
      <c r="H54" s="22">
        <v>12</v>
      </c>
      <c r="I54" s="23">
        <v>4</v>
      </c>
      <c r="J54" s="23">
        <v>0</v>
      </c>
      <c r="K54" s="23">
        <v>0</v>
      </c>
      <c r="L54" s="22" t="s">
        <v>304</v>
      </c>
      <c r="M54" s="24">
        <f t="shared" si="2"/>
        <v>120</v>
      </c>
      <c r="N54" s="22" t="s">
        <v>102</v>
      </c>
      <c r="O54" s="22" t="str">
        <f t="shared" si="3"/>
        <v>DUPONT 53   Michel53</v>
      </c>
      <c r="P54" s="30">
        <v>43579</v>
      </c>
      <c r="Q54" s="23" t="str">
        <f>VLOOKUP(BD!U54,OPERATION!A$1:C$20,2,TRUE)</f>
        <v>B2</v>
      </c>
      <c r="R54" s="31" t="s">
        <v>317</v>
      </c>
      <c r="S54" s="23">
        <f t="shared" si="0"/>
        <v>4</v>
      </c>
      <c r="T54" s="36" t="str">
        <f t="shared" si="4"/>
        <v/>
      </c>
      <c r="U54" s="26">
        <f>W$1+(INT(SUM(S$3:S54)/70)*"00:15")</f>
        <v>0.46875</v>
      </c>
      <c r="V54" s="26" t="b">
        <f>ISODD(COUNTA($T$2:T54))</f>
        <v>1</v>
      </c>
    </row>
    <row r="55" spans="1:22" ht="14.25" x14ac:dyDescent="0.2">
      <c r="A55" s="23" t="s">
        <v>345</v>
      </c>
      <c r="B55" s="29" t="s">
        <v>268</v>
      </c>
      <c r="C55" s="23" t="s">
        <v>186</v>
      </c>
      <c r="D55" s="23" t="s">
        <v>312</v>
      </c>
      <c r="E55" s="23">
        <v>757384</v>
      </c>
      <c r="F55" s="23" t="s">
        <v>297</v>
      </c>
      <c r="G55" s="22" t="s">
        <v>346</v>
      </c>
      <c r="H55" s="22">
        <v>12</v>
      </c>
      <c r="I55" s="23">
        <v>5</v>
      </c>
      <c r="J55" s="23">
        <v>3</v>
      </c>
      <c r="K55" s="23">
        <v>3</v>
      </c>
      <c r="L55" s="22" t="s">
        <v>305</v>
      </c>
      <c r="M55" s="24">
        <f t="shared" si="2"/>
        <v>192</v>
      </c>
      <c r="N55" s="22" t="s">
        <v>103</v>
      </c>
      <c r="O55" s="22" t="str">
        <f t="shared" si="3"/>
        <v>DUPONT 54   Michel54</v>
      </c>
      <c r="P55" s="30">
        <v>43580</v>
      </c>
      <c r="Q55" s="23" t="str">
        <f>VLOOKUP(BD!U55,OPERATION!A$1:C$20,2,TRUE)</f>
        <v>B2</v>
      </c>
      <c r="R55" s="31" t="s">
        <v>317</v>
      </c>
      <c r="S55" s="23">
        <f t="shared" si="0"/>
        <v>11</v>
      </c>
      <c r="T55" s="36" t="str">
        <f t="shared" si="4"/>
        <v/>
      </c>
      <c r="U55" s="26">
        <f>W$1+(INT(SUM(S$3:S55)/70)*"00:15")</f>
        <v>0.46875</v>
      </c>
      <c r="V55" s="26" t="b">
        <f>ISODD(COUNTA($T$2:T55))</f>
        <v>0</v>
      </c>
    </row>
    <row r="56" spans="1:22" ht="14.25" x14ac:dyDescent="0.2">
      <c r="A56" s="48" t="s">
        <v>12</v>
      </c>
      <c r="B56" s="29" t="s">
        <v>269</v>
      </c>
      <c r="C56" s="23" t="s">
        <v>187</v>
      </c>
      <c r="D56" s="23" t="s">
        <v>312</v>
      </c>
      <c r="E56" s="23">
        <v>757385</v>
      </c>
      <c r="F56" s="23" t="s">
        <v>297</v>
      </c>
      <c r="G56" s="22" t="s">
        <v>346</v>
      </c>
      <c r="H56" s="22">
        <v>12</v>
      </c>
      <c r="I56" s="23">
        <v>6</v>
      </c>
      <c r="J56" s="23">
        <v>0</v>
      </c>
      <c r="K56" s="23">
        <v>0</v>
      </c>
      <c r="L56" s="22" t="s">
        <v>306</v>
      </c>
      <c r="M56" s="24">
        <f t="shared" si="2"/>
        <v>180</v>
      </c>
      <c r="N56" s="22" t="s">
        <v>104</v>
      </c>
      <c r="O56" s="22" t="str">
        <f t="shared" si="3"/>
        <v>DUPONT 55   Michel55</v>
      </c>
      <c r="P56" s="30">
        <v>43581</v>
      </c>
      <c r="Q56" s="23" t="str">
        <f>VLOOKUP(BD!U56,OPERATION!A$1:C$20,2,TRUE)</f>
        <v>B2</v>
      </c>
      <c r="R56" s="31" t="s">
        <v>317</v>
      </c>
      <c r="S56" s="23">
        <f t="shared" si="0"/>
        <v>6</v>
      </c>
      <c r="T56" s="36" t="str">
        <f t="shared" si="4"/>
        <v/>
      </c>
      <c r="U56" s="26">
        <f>W$1+(INT(SUM(S$3:S56)/70)*"00:15")</f>
        <v>0.46875</v>
      </c>
      <c r="V56" s="26" t="b">
        <f>ISODD(COUNTA($T$2:T56))</f>
        <v>1</v>
      </c>
    </row>
    <row r="57" spans="1:22" ht="14.25" x14ac:dyDescent="0.2">
      <c r="A57" s="48" t="s">
        <v>344</v>
      </c>
      <c r="B57" s="29" t="s">
        <v>270</v>
      </c>
      <c r="C57" s="23" t="s">
        <v>188</v>
      </c>
      <c r="D57" s="23" t="s">
        <v>312</v>
      </c>
      <c r="E57" s="23">
        <v>757386</v>
      </c>
      <c r="F57" s="23" t="s">
        <v>297</v>
      </c>
      <c r="G57" s="22" t="s">
        <v>346</v>
      </c>
      <c r="H57" s="22">
        <v>12</v>
      </c>
      <c r="I57" s="23">
        <v>2</v>
      </c>
      <c r="J57" s="23">
        <v>1</v>
      </c>
      <c r="K57" s="23">
        <v>1</v>
      </c>
      <c r="L57" s="22" t="s">
        <v>307</v>
      </c>
      <c r="M57" s="24">
        <f t="shared" si="2"/>
        <v>74</v>
      </c>
      <c r="N57" s="22" t="s">
        <v>105</v>
      </c>
      <c r="O57" s="22" t="str">
        <f t="shared" si="3"/>
        <v>DUPONT 56   Michel56</v>
      </c>
      <c r="P57" s="30">
        <v>43582</v>
      </c>
      <c r="Q57" s="23" t="str">
        <f>VLOOKUP(BD!U57,OPERATION!A$1:C$20,2,TRUE)</f>
        <v>B2</v>
      </c>
      <c r="R57" s="31" t="s">
        <v>317</v>
      </c>
      <c r="S57" s="23">
        <f t="shared" si="0"/>
        <v>4</v>
      </c>
      <c r="T57" s="36" t="str">
        <f t="shared" si="4"/>
        <v/>
      </c>
      <c r="U57" s="26">
        <f>W$1+(INT(SUM(S$3:S57)/70)*"00:15")</f>
        <v>0.46875</v>
      </c>
      <c r="V57" s="26" t="b">
        <f>ISODD(COUNTA($T$2:T57))</f>
        <v>0</v>
      </c>
    </row>
    <row r="58" spans="1:22" ht="14.25" x14ac:dyDescent="0.2">
      <c r="A58" s="23" t="s">
        <v>345</v>
      </c>
      <c r="B58" s="29" t="s">
        <v>271</v>
      </c>
      <c r="C58" s="23" t="s">
        <v>189</v>
      </c>
      <c r="D58" s="23" t="s">
        <v>312</v>
      </c>
      <c r="E58" s="23">
        <v>757387</v>
      </c>
      <c r="F58" s="23" t="s">
        <v>297</v>
      </c>
      <c r="G58" s="22" t="s">
        <v>346</v>
      </c>
      <c r="H58" s="22">
        <v>12</v>
      </c>
      <c r="I58" s="23">
        <v>3</v>
      </c>
      <c r="J58" s="23">
        <v>2</v>
      </c>
      <c r="K58" s="23">
        <v>2</v>
      </c>
      <c r="L58" s="22" t="s">
        <v>308</v>
      </c>
      <c r="M58" s="24">
        <f t="shared" si="2"/>
        <v>118</v>
      </c>
      <c r="N58" s="22" t="s">
        <v>106</v>
      </c>
      <c r="O58" s="22" t="str">
        <f t="shared" si="3"/>
        <v>DUPONT 57   Michel57</v>
      </c>
      <c r="P58" s="30">
        <v>43583</v>
      </c>
      <c r="Q58" s="23" t="str">
        <f>VLOOKUP(BD!U58,OPERATION!A$1:C$20,2,TRUE)</f>
        <v>B2</v>
      </c>
      <c r="R58" s="31" t="s">
        <v>317</v>
      </c>
      <c r="S58" s="23">
        <f t="shared" si="0"/>
        <v>7</v>
      </c>
      <c r="T58" s="36" t="str">
        <f t="shared" si="4"/>
        <v/>
      </c>
      <c r="U58" s="26">
        <f>W$1+(INT(SUM(S$3:S58)/70)*"00:15")</f>
        <v>0.46875</v>
      </c>
      <c r="V58" s="26" t="b">
        <f>ISODD(COUNTA($T$2:T58))</f>
        <v>1</v>
      </c>
    </row>
    <row r="59" spans="1:22" ht="14.25" x14ac:dyDescent="0.2">
      <c r="A59" s="48" t="s">
        <v>12</v>
      </c>
      <c r="B59" s="29" t="s">
        <v>272</v>
      </c>
      <c r="C59" s="23" t="s">
        <v>190</v>
      </c>
      <c r="D59" s="23" t="s">
        <v>312</v>
      </c>
      <c r="E59" s="23">
        <v>757388</v>
      </c>
      <c r="F59" s="23" t="s">
        <v>297</v>
      </c>
      <c r="G59" s="22" t="s">
        <v>346</v>
      </c>
      <c r="H59" s="22">
        <v>12</v>
      </c>
      <c r="I59" s="23">
        <v>4</v>
      </c>
      <c r="J59" s="23">
        <v>3</v>
      </c>
      <c r="K59" s="23">
        <v>3</v>
      </c>
      <c r="L59" s="22" t="s">
        <v>309</v>
      </c>
      <c r="M59" s="24">
        <f t="shared" si="2"/>
        <v>162</v>
      </c>
      <c r="N59" s="22" t="s">
        <v>107</v>
      </c>
      <c r="O59" s="22" t="str">
        <f t="shared" si="3"/>
        <v>DUPONT 58   Michel58</v>
      </c>
      <c r="P59" s="30">
        <v>43584</v>
      </c>
      <c r="Q59" s="23" t="str">
        <f>VLOOKUP(BD!U59,OPERATION!A$1:C$20,2,TRUE)</f>
        <v>B2</v>
      </c>
      <c r="R59" s="31" t="s">
        <v>317</v>
      </c>
      <c r="S59" s="23">
        <f t="shared" si="0"/>
        <v>10</v>
      </c>
      <c r="T59" s="36" t="str">
        <f t="shared" si="4"/>
        <v/>
      </c>
      <c r="U59" s="26">
        <f>W$1+(INT(SUM(S$3:S59)/70)*"00:15")</f>
        <v>0.46875</v>
      </c>
      <c r="V59" s="26" t="b">
        <f>ISODD(COUNTA($T$2:T59))</f>
        <v>0</v>
      </c>
    </row>
    <row r="60" spans="1:22" ht="14.25" x14ac:dyDescent="0.2">
      <c r="A60" s="48" t="s">
        <v>344</v>
      </c>
      <c r="B60" s="29" t="s">
        <v>273</v>
      </c>
      <c r="C60" s="23" t="s">
        <v>191</v>
      </c>
      <c r="D60" s="23" t="s">
        <v>312</v>
      </c>
      <c r="E60" s="23">
        <v>757389</v>
      </c>
      <c r="F60" s="23" t="s">
        <v>297</v>
      </c>
      <c r="G60" s="22" t="s">
        <v>346</v>
      </c>
      <c r="H60" s="22">
        <v>12</v>
      </c>
      <c r="I60" s="23">
        <v>5</v>
      </c>
      <c r="J60" s="23">
        <v>2</v>
      </c>
      <c r="K60" s="23">
        <v>2</v>
      </c>
      <c r="L60" s="22" t="s">
        <v>310</v>
      </c>
      <c r="M60" s="24">
        <f t="shared" si="2"/>
        <v>178</v>
      </c>
      <c r="N60" s="22" t="s">
        <v>108</v>
      </c>
      <c r="O60" s="22" t="str">
        <f t="shared" si="3"/>
        <v>DUPONT 59   Michel59</v>
      </c>
      <c r="P60" s="30">
        <v>43585</v>
      </c>
      <c r="Q60" s="23" t="str">
        <f>VLOOKUP(BD!U60,OPERATION!A$1:C$20,2,TRUE)</f>
        <v>B2</v>
      </c>
      <c r="R60" s="22" t="s">
        <v>132</v>
      </c>
      <c r="S60" s="23">
        <f t="shared" si="0"/>
        <v>9</v>
      </c>
      <c r="T60" s="38" t="str">
        <f t="shared" si="4"/>
        <v/>
      </c>
      <c r="U60" s="26">
        <f>W$1+(INT(SUM(S$3:S60)/70)*"00:15")</f>
        <v>0.46875</v>
      </c>
      <c r="V60" s="26" t="b">
        <f>ISODD(COUNTA($T$2:T60))</f>
        <v>1</v>
      </c>
    </row>
    <row r="61" spans="1:22" ht="14.25" x14ac:dyDescent="0.2">
      <c r="A61" s="23" t="s">
        <v>345</v>
      </c>
      <c r="B61" s="29" t="s">
        <v>274</v>
      </c>
      <c r="C61" s="23" t="s">
        <v>192</v>
      </c>
      <c r="D61" s="23" t="s">
        <v>312</v>
      </c>
      <c r="E61" s="23">
        <v>757390</v>
      </c>
      <c r="F61" s="23" t="s">
        <v>297</v>
      </c>
      <c r="G61" s="22" t="s">
        <v>346</v>
      </c>
      <c r="H61" s="22">
        <v>12</v>
      </c>
      <c r="I61" s="23">
        <v>6</v>
      </c>
      <c r="J61" s="23">
        <v>2</v>
      </c>
      <c r="K61" s="23">
        <v>2</v>
      </c>
      <c r="L61" s="22" t="s">
        <v>311</v>
      </c>
      <c r="M61" s="24">
        <f t="shared" si="2"/>
        <v>208</v>
      </c>
      <c r="N61" s="22" t="s">
        <v>109</v>
      </c>
      <c r="O61" s="22" t="str">
        <f t="shared" si="3"/>
        <v>DUPONT 60   Michel60</v>
      </c>
      <c r="P61" s="30">
        <v>43586</v>
      </c>
      <c r="Q61" s="23" t="str">
        <f>VLOOKUP(BD!U61,OPERATION!A$1:C$20,2,TRUE)</f>
        <v>B2</v>
      </c>
      <c r="R61" s="22" t="s">
        <v>132</v>
      </c>
      <c r="S61" s="23">
        <f t="shared" si="0"/>
        <v>10</v>
      </c>
      <c r="T61" s="38" t="str">
        <f t="shared" si="4"/>
        <v/>
      </c>
      <c r="U61" s="26">
        <f>W$1+(INT(SUM(S$3:S61)/70)*"00:15")</f>
        <v>0.46875</v>
      </c>
      <c r="V61" s="26" t="b">
        <f>ISODD(COUNTA($T$2:T61))</f>
        <v>0</v>
      </c>
    </row>
    <row r="62" spans="1:22" ht="14.25" x14ac:dyDescent="0.2">
      <c r="A62" s="48" t="s">
        <v>12</v>
      </c>
      <c r="B62" s="29" t="s">
        <v>275</v>
      </c>
      <c r="C62" s="23" t="s">
        <v>193</v>
      </c>
      <c r="D62" s="23" t="s">
        <v>312</v>
      </c>
      <c r="E62" s="23">
        <v>757391</v>
      </c>
      <c r="F62" s="23" t="s">
        <v>297</v>
      </c>
      <c r="G62" s="22" t="s">
        <v>346</v>
      </c>
      <c r="H62" s="22">
        <v>12</v>
      </c>
      <c r="I62" s="23">
        <v>2</v>
      </c>
      <c r="J62" s="23">
        <v>1</v>
      </c>
      <c r="K62" s="23">
        <v>1</v>
      </c>
      <c r="L62" s="22" t="s">
        <v>49</v>
      </c>
      <c r="M62" s="24">
        <f t="shared" si="2"/>
        <v>74</v>
      </c>
      <c r="N62" s="22" t="s">
        <v>110</v>
      </c>
      <c r="O62" s="22" t="str">
        <f t="shared" si="3"/>
        <v>DUPONT 61   Michel61</v>
      </c>
      <c r="P62" s="30">
        <v>43587</v>
      </c>
      <c r="Q62" s="23" t="str">
        <f>VLOOKUP(BD!U62,OPERATION!A$1:C$20,2,TRUE)</f>
        <v>B2</v>
      </c>
      <c r="R62" s="22" t="s">
        <v>132</v>
      </c>
      <c r="S62" s="23">
        <f t="shared" si="0"/>
        <v>4</v>
      </c>
      <c r="T62" s="38" t="str">
        <f t="shared" si="4"/>
        <v/>
      </c>
      <c r="U62" s="26">
        <f>W$1+(INT(SUM(S$3:S62)/70)*"00:15")</f>
        <v>0.46875</v>
      </c>
      <c r="V62" s="26" t="b">
        <f>ISODD(COUNTA($T$2:T62))</f>
        <v>1</v>
      </c>
    </row>
    <row r="63" spans="1:22" ht="14.25" x14ac:dyDescent="0.2">
      <c r="A63" s="48" t="s">
        <v>344</v>
      </c>
      <c r="B63" s="29" t="s">
        <v>276</v>
      </c>
      <c r="C63" s="23" t="s">
        <v>194</v>
      </c>
      <c r="D63" s="23" t="s">
        <v>312</v>
      </c>
      <c r="E63" s="23">
        <v>757392</v>
      </c>
      <c r="F63" s="23" t="s">
        <v>297</v>
      </c>
      <c r="G63" s="22" t="s">
        <v>346</v>
      </c>
      <c r="H63" s="22">
        <v>12</v>
      </c>
      <c r="I63" s="23">
        <v>3</v>
      </c>
      <c r="J63" s="23">
        <v>2</v>
      </c>
      <c r="K63" s="23">
        <v>2</v>
      </c>
      <c r="L63" s="22" t="s">
        <v>298</v>
      </c>
      <c r="M63" s="24">
        <f t="shared" si="2"/>
        <v>118</v>
      </c>
      <c r="N63" s="22" t="s">
        <v>111</v>
      </c>
      <c r="O63" s="22" t="str">
        <f t="shared" si="3"/>
        <v>DUPONT 62   Michel62</v>
      </c>
      <c r="P63" s="30">
        <v>43588</v>
      </c>
      <c r="Q63" s="23" t="str">
        <f>VLOOKUP(BD!U63,OPERATION!A$1:C$20,2,TRUE)</f>
        <v>B3</v>
      </c>
      <c r="R63" s="22" t="s">
        <v>132</v>
      </c>
      <c r="S63" s="23">
        <f t="shared" si="0"/>
        <v>7</v>
      </c>
      <c r="T63" s="38">
        <f t="shared" si="4"/>
        <v>71</v>
      </c>
      <c r="U63" s="26">
        <f>W$1+(INT(SUM(S$3:S63)/70)*"00:15")</f>
        <v>0.47916666666666669</v>
      </c>
      <c r="V63" s="26" t="b">
        <f>ISODD(COUNTA($T$2:T63))</f>
        <v>0</v>
      </c>
    </row>
    <row r="64" spans="1:22" ht="14.25" x14ac:dyDescent="0.2">
      <c r="A64" s="23" t="s">
        <v>345</v>
      </c>
      <c r="B64" s="29" t="s">
        <v>277</v>
      </c>
      <c r="C64" s="23" t="s">
        <v>195</v>
      </c>
      <c r="D64" s="23" t="s">
        <v>312</v>
      </c>
      <c r="E64" s="23">
        <v>757393</v>
      </c>
      <c r="F64" s="23" t="s">
        <v>297</v>
      </c>
      <c r="G64" s="22" t="s">
        <v>346</v>
      </c>
      <c r="H64" s="22">
        <v>12</v>
      </c>
      <c r="I64" s="23">
        <v>4</v>
      </c>
      <c r="J64" s="23">
        <v>3</v>
      </c>
      <c r="K64" s="23">
        <v>3</v>
      </c>
      <c r="L64" s="22" t="s">
        <v>299</v>
      </c>
      <c r="M64" s="24">
        <f t="shared" si="2"/>
        <v>162</v>
      </c>
      <c r="N64" s="22" t="s">
        <v>112</v>
      </c>
      <c r="O64" s="22" t="str">
        <f t="shared" si="3"/>
        <v>DUPONT 63   Michel63</v>
      </c>
      <c r="P64" s="30">
        <v>43589</v>
      </c>
      <c r="Q64" s="23" t="str">
        <f>VLOOKUP(BD!U64,OPERATION!A$1:C$20,2,TRUE)</f>
        <v>B3</v>
      </c>
      <c r="R64" s="22" t="s">
        <v>132</v>
      </c>
      <c r="S64" s="23">
        <f t="shared" si="0"/>
        <v>10</v>
      </c>
      <c r="T64" s="38" t="str">
        <f t="shared" si="4"/>
        <v/>
      </c>
      <c r="U64" s="26">
        <f>W$1+(INT(SUM(S$3:S64)/70)*"00:15")</f>
        <v>0.47916666666666669</v>
      </c>
      <c r="V64" s="26" t="b">
        <f>ISODD(COUNTA($T$2:T64))</f>
        <v>1</v>
      </c>
    </row>
    <row r="65" spans="1:22" ht="14.25" x14ac:dyDescent="0.2">
      <c r="A65" s="48" t="s">
        <v>12</v>
      </c>
      <c r="B65" s="29" t="s">
        <v>278</v>
      </c>
      <c r="C65" s="23" t="s">
        <v>196</v>
      </c>
      <c r="D65" s="23" t="s">
        <v>312</v>
      </c>
      <c r="E65" s="23">
        <v>757394</v>
      </c>
      <c r="F65" s="23" t="s">
        <v>297</v>
      </c>
      <c r="G65" s="22" t="s">
        <v>346</v>
      </c>
      <c r="H65" s="22">
        <v>12</v>
      </c>
      <c r="I65" s="23">
        <v>5</v>
      </c>
      <c r="J65" s="23">
        <v>0</v>
      </c>
      <c r="K65" s="23">
        <v>0</v>
      </c>
      <c r="L65" s="22" t="s">
        <v>300</v>
      </c>
      <c r="M65" s="24">
        <f t="shared" si="2"/>
        <v>150</v>
      </c>
      <c r="N65" s="22" t="s">
        <v>113</v>
      </c>
      <c r="O65" s="22" t="str">
        <f t="shared" si="3"/>
        <v>DUPONT 64   Michel64</v>
      </c>
      <c r="P65" s="30">
        <v>43590</v>
      </c>
      <c r="Q65" s="23" t="str">
        <f>VLOOKUP(BD!U65,OPERATION!A$1:C$20,2,TRUE)</f>
        <v>B3</v>
      </c>
      <c r="R65" s="22" t="s">
        <v>132</v>
      </c>
      <c r="S65" s="23">
        <f t="shared" si="0"/>
        <v>5</v>
      </c>
      <c r="T65" s="38" t="str">
        <f t="shared" si="4"/>
        <v/>
      </c>
      <c r="U65" s="26">
        <f>W$1+(INT(SUM(S$3:S65)/70)*"00:15")</f>
        <v>0.47916666666666669</v>
      </c>
      <c r="V65" s="26" t="b">
        <f>ISODD(COUNTA($T$2:T65))</f>
        <v>0</v>
      </c>
    </row>
    <row r="66" spans="1:22" ht="14.25" x14ac:dyDescent="0.2">
      <c r="A66" s="48" t="s">
        <v>344</v>
      </c>
      <c r="B66" s="29" t="s">
        <v>279</v>
      </c>
      <c r="C66" s="23" t="s">
        <v>197</v>
      </c>
      <c r="D66" s="23" t="s">
        <v>312</v>
      </c>
      <c r="E66" s="23">
        <v>757395</v>
      </c>
      <c r="F66" s="23" t="s">
        <v>297</v>
      </c>
      <c r="G66" s="22" t="s">
        <v>346</v>
      </c>
      <c r="H66" s="22">
        <v>12</v>
      </c>
      <c r="I66" s="23">
        <v>6</v>
      </c>
      <c r="J66" s="23">
        <v>0</v>
      </c>
      <c r="K66" s="23">
        <v>0</v>
      </c>
      <c r="L66" s="22" t="s">
        <v>301</v>
      </c>
      <c r="M66" s="24">
        <f t="shared" si="2"/>
        <v>180</v>
      </c>
      <c r="N66" s="22" t="s">
        <v>114</v>
      </c>
      <c r="O66" s="22" t="str">
        <f t="shared" si="3"/>
        <v>DUPONT 65   Michel65</v>
      </c>
      <c r="P66" s="30">
        <v>43591</v>
      </c>
      <c r="Q66" s="23" t="str">
        <f>VLOOKUP(BD!U66,OPERATION!A$1:C$20,2,TRUE)</f>
        <v>B3</v>
      </c>
      <c r="R66" s="22" t="s">
        <v>132</v>
      </c>
      <c r="S66" s="23">
        <f t="shared" si="0"/>
        <v>6</v>
      </c>
      <c r="T66" s="38" t="str">
        <f t="shared" ref="T66:T83" si="5">IF(U66&lt;&gt;U65,SUMIF(U:U,U66,S:S),"")</f>
        <v/>
      </c>
      <c r="U66" s="26">
        <f>W$1+(INT(SUM(S$3:S66)/70)*"00:15")</f>
        <v>0.47916666666666669</v>
      </c>
      <c r="V66" s="26" t="b">
        <f>ISODD(COUNTA($T$2:T66))</f>
        <v>1</v>
      </c>
    </row>
    <row r="67" spans="1:22" ht="14.25" x14ac:dyDescent="0.2">
      <c r="A67" s="23" t="s">
        <v>345</v>
      </c>
      <c r="B67" s="29" t="s">
        <v>280</v>
      </c>
      <c r="C67" s="23" t="s">
        <v>198</v>
      </c>
      <c r="D67" s="23" t="s">
        <v>312</v>
      </c>
      <c r="E67" s="23">
        <v>757396</v>
      </c>
      <c r="F67" s="23" t="s">
        <v>297</v>
      </c>
      <c r="G67" s="22" t="s">
        <v>346</v>
      </c>
      <c r="H67" s="22">
        <v>12</v>
      </c>
      <c r="I67" s="23">
        <v>2</v>
      </c>
      <c r="J67" s="23">
        <v>1</v>
      </c>
      <c r="K67" s="23">
        <v>1</v>
      </c>
      <c r="L67" s="22" t="s">
        <v>302</v>
      </c>
      <c r="M67" s="24">
        <f t="shared" ref="M67:M83" si="6">I67*30+J67*14</f>
        <v>74</v>
      </c>
      <c r="N67" s="22" t="s">
        <v>115</v>
      </c>
      <c r="O67" s="22" t="str">
        <f t="shared" ref="O67:O83" si="7">CONCATENATE(B67,"   ",C67)</f>
        <v>DUPONT 66   Michel66</v>
      </c>
      <c r="P67" s="30">
        <v>43592</v>
      </c>
      <c r="Q67" s="23" t="str">
        <f>VLOOKUP(BD!U67,OPERATION!A$1:C$20,2,TRUE)</f>
        <v>B3</v>
      </c>
      <c r="R67" s="22" t="s">
        <v>132</v>
      </c>
      <c r="S67" s="23">
        <f t="shared" ref="S67:S83" si="8">I67+J67+K67</f>
        <v>4</v>
      </c>
      <c r="T67" s="38" t="str">
        <f t="shared" si="5"/>
        <v/>
      </c>
      <c r="U67" s="26">
        <f>W$1+(INT(SUM(S$3:S67)/70)*"00:15")</f>
        <v>0.47916666666666669</v>
      </c>
      <c r="V67" s="26" t="b">
        <f>ISODD(COUNTA($T$2:T67))</f>
        <v>0</v>
      </c>
    </row>
    <row r="68" spans="1:22" ht="14.25" x14ac:dyDescent="0.2">
      <c r="A68" s="48" t="s">
        <v>12</v>
      </c>
      <c r="B68" s="29" t="s">
        <v>281</v>
      </c>
      <c r="C68" s="23" t="s">
        <v>199</v>
      </c>
      <c r="D68" s="23" t="s">
        <v>312</v>
      </c>
      <c r="E68" s="23">
        <v>757397</v>
      </c>
      <c r="F68" s="23" t="s">
        <v>297</v>
      </c>
      <c r="G68" s="22" t="s">
        <v>346</v>
      </c>
      <c r="H68" s="22">
        <v>12</v>
      </c>
      <c r="I68" s="23">
        <v>3</v>
      </c>
      <c r="J68" s="23">
        <v>2</v>
      </c>
      <c r="K68" s="23">
        <v>2</v>
      </c>
      <c r="L68" s="22" t="s">
        <v>303</v>
      </c>
      <c r="M68" s="24">
        <f t="shared" si="6"/>
        <v>118</v>
      </c>
      <c r="N68" s="22" t="s">
        <v>116</v>
      </c>
      <c r="O68" s="22" t="str">
        <f t="shared" si="7"/>
        <v>DUPONT 67   Michel67</v>
      </c>
      <c r="P68" s="30">
        <v>43593</v>
      </c>
      <c r="Q68" s="23" t="str">
        <f>VLOOKUP(BD!U68,OPERATION!A$1:C$20,2,TRUE)</f>
        <v>B3</v>
      </c>
      <c r="R68" s="22" t="s">
        <v>317</v>
      </c>
      <c r="S68" s="23">
        <f t="shared" si="8"/>
        <v>7</v>
      </c>
      <c r="T68" s="39" t="str">
        <f t="shared" si="5"/>
        <v/>
      </c>
      <c r="U68" s="26">
        <f>W$1+(INT(SUM(S$3:S68)/70)*"00:15")</f>
        <v>0.47916666666666669</v>
      </c>
      <c r="V68" s="26" t="b">
        <f>ISODD(COUNTA($T$2:T68))</f>
        <v>1</v>
      </c>
    </row>
    <row r="69" spans="1:22" ht="25.5" x14ac:dyDescent="0.2">
      <c r="A69" s="48" t="s">
        <v>344</v>
      </c>
      <c r="B69" s="29" t="s">
        <v>282</v>
      </c>
      <c r="C69" s="23" t="s">
        <v>200</v>
      </c>
      <c r="D69" s="23" t="s">
        <v>312</v>
      </c>
      <c r="E69" s="23">
        <v>757398</v>
      </c>
      <c r="F69" s="23" t="s">
        <v>297</v>
      </c>
      <c r="G69" s="22" t="s">
        <v>346</v>
      </c>
      <c r="H69" s="22">
        <v>12</v>
      </c>
      <c r="I69" s="23">
        <v>4</v>
      </c>
      <c r="J69" s="23">
        <v>0</v>
      </c>
      <c r="K69" s="23">
        <v>0</v>
      </c>
      <c r="L69" s="22" t="s">
        <v>304</v>
      </c>
      <c r="M69" s="24">
        <f t="shared" si="6"/>
        <v>120</v>
      </c>
      <c r="N69" s="22" t="s">
        <v>117</v>
      </c>
      <c r="O69" s="22" t="str">
        <f t="shared" si="7"/>
        <v>DUPONT 68   Michel68</v>
      </c>
      <c r="P69" s="30">
        <v>43594</v>
      </c>
      <c r="Q69" s="23" t="str">
        <f>VLOOKUP(BD!U69,OPERATION!A$1:C$20,2,TRUE)</f>
        <v>B3</v>
      </c>
      <c r="R69" s="22" t="s">
        <v>317</v>
      </c>
      <c r="S69" s="23">
        <f t="shared" si="8"/>
        <v>4</v>
      </c>
      <c r="T69" s="39" t="str">
        <f t="shared" si="5"/>
        <v/>
      </c>
      <c r="U69" s="26">
        <f>W$1+(INT(SUM(S$3:S69)/70)*"00:15")</f>
        <v>0.47916666666666669</v>
      </c>
      <c r="V69" s="26" t="b">
        <f>ISODD(COUNTA($T$2:T69))</f>
        <v>0</v>
      </c>
    </row>
    <row r="70" spans="1:22" ht="14.25" x14ac:dyDescent="0.2">
      <c r="A70" s="23" t="s">
        <v>345</v>
      </c>
      <c r="B70" s="29" t="s">
        <v>283</v>
      </c>
      <c r="C70" s="23" t="s">
        <v>201</v>
      </c>
      <c r="D70" s="23" t="s">
        <v>312</v>
      </c>
      <c r="E70" s="23">
        <v>757399</v>
      </c>
      <c r="F70" s="23" t="s">
        <v>297</v>
      </c>
      <c r="G70" s="22" t="s">
        <v>346</v>
      </c>
      <c r="H70" s="22">
        <v>12</v>
      </c>
      <c r="I70" s="23">
        <v>5</v>
      </c>
      <c r="J70" s="23">
        <v>3</v>
      </c>
      <c r="K70" s="23">
        <v>3</v>
      </c>
      <c r="L70" s="22" t="s">
        <v>305</v>
      </c>
      <c r="M70" s="24">
        <f t="shared" si="6"/>
        <v>192</v>
      </c>
      <c r="N70" s="22" t="s">
        <v>118</v>
      </c>
      <c r="O70" s="22" t="str">
        <f t="shared" si="7"/>
        <v>DUPONT 69   Michel69</v>
      </c>
      <c r="P70" s="30">
        <v>43595</v>
      </c>
      <c r="Q70" s="23" t="str">
        <f>VLOOKUP(BD!U70,OPERATION!A$1:C$20,2,TRUE)</f>
        <v>B3</v>
      </c>
      <c r="R70" s="22" t="s">
        <v>317</v>
      </c>
      <c r="S70" s="23">
        <f t="shared" si="8"/>
        <v>11</v>
      </c>
      <c r="T70" s="39" t="str">
        <f t="shared" si="5"/>
        <v/>
      </c>
      <c r="U70" s="26">
        <f>W$1+(INT(SUM(S$3:S70)/70)*"00:15")</f>
        <v>0.47916666666666669</v>
      </c>
      <c r="V70" s="26" t="b">
        <f>ISODD(COUNTA($T$2:T70))</f>
        <v>1</v>
      </c>
    </row>
    <row r="71" spans="1:22" ht="14.25" x14ac:dyDescent="0.2">
      <c r="A71" s="48" t="s">
        <v>12</v>
      </c>
      <c r="B71" s="29" t="s">
        <v>284</v>
      </c>
      <c r="C71" s="23" t="s">
        <v>202</v>
      </c>
      <c r="D71" s="23" t="s">
        <v>312</v>
      </c>
      <c r="E71" s="23">
        <v>757400</v>
      </c>
      <c r="F71" s="23" t="s">
        <v>297</v>
      </c>
      <c r="G71" s="22" t="s">
        <v>346</v>
      </c>
      <c r="H71" s="22">
        <v>12</v>
      </c>
      <c r="I71" s="23">
        <v>6</v>
      </c>
      <c r="J71" s="23">
        <v>0</v>
      </c>
      <c r="K71" s="23">
        <v>0</v>
      </c>
      <c r="L71" s="22" t="s">
        <v>306</v>
      </c>
      <c r="M71" s="24">
        <f t="shared" si="6"/>
        <v>180</v>
      </c>
      <c r="N71" s="22" t="s">
        <v>119</v>
      </c>
      <c r="O71" s="22" t="str">
        <f t="shared" si="7"/>
        <v>DUPONT 70   Michel70</v>
      </c>
      <c r="P71" s="30">
        <v>43596</v>
      </c>
      <c r="Q71" s="23" t="str">
        <f>VLOOKUP(BD!U71,OPERATION!A$1:C$20,2,TRUE)</f>
        <v>B3</v>
      </c>
      <c r="R71" s="22" t="s">
        <v>317</v>
      </c>
      <c r="S71" s="23">
        <f t="shared" si="8"/>
        <v>6</v>
      </c>
      <c r="T71" s="39" t="str">
        <f t="shared" si="5"/>
        <v/>
      </c>
      <c r="U71" s="26">
        <f>W$1+(INT(SUM(S$3:S71)/70)*"00:15")</f>
        <v>0.47916666666666669</v>
      </c>
      <c r="V71" s="26" t="b">
        <f>ISODD(COUNTA($T$2:T71))</f>
        <v>0</v>
      </c>
    </row>
    <row r="72" spans="1:22" ht="14.25" x14ac:dyDescent="0.2">
      <c r="A72" s="48" t="s">
        <v>344</v>
      </c>
      <c r="B72" s="29" t="s">
        <v>285</v>
      </c>
      <c r="C72" s="23" t="s">
        <v>203</v>
      </c>
      <c r="D72" s="23" t="s">
        <v>312</v>
      </c>
      <c r="E72" s="23">
        <v>757401</v>
      </c>
      <c r="F72" s="23" t="s">
        <v>297</v>
      </c>
      <c r="G72" s="22" t="s">
        <v>346</v>
      </c>
      <c r="H72" s="22">
        <v>12</v>
      </c>
      <c r="I72" s="23">
        <v>2</v>
      </c>
      <c r="J72" s="23">
        <v>1</v>
      </c>
      <c r="K72" s="23">
        <v>1</v>
      </c>
      <c r="L72" s="22" t="s">
        <v>307</v>
      </c>
      <c r="M72" s="24">
        <f t="shared" si="6"/>
        <v>74</v>
      </c>
      <c r="N72" s="22" t="s">
        <v>120</v>
      </c>
      <c r="O72" s="22" t="str">
        <f t="shared" si="7"/>
        <v>DUPONT 71   Michel71</v>
      </c>
      <c r="P72" s="30">
        <v>43597</v>
      </c>
      <c r="Q72" s="23" t="str">
        <f>VLOOKUP(BD!U72,OPERATION!A$1:C$20,2,TRUE)</f>
        <v>B3</v>
      </c>
      <c r="R72" s="22" t="s">
        <v>317</v>
      </c>
      <c r="S72" s="23">
        <f t="shared" si="8"/>
        <v>4</v>
      </c>
      <c r="T72" s="39" t="str">
        <f t="shared" si="5"/>
        <v/>
      </c>
      <c r="U72" s="26">
        <f>W$1+(INT(SUM(S$3:S72)/70)*"00:15")</f>
        <v>0.47916666666666669</v>
      </c>
      <c r="V72" s="26" t="b">
        <f>ISODD(COUNTA($T$2:T72))</f>
        <v>1</v>
      </c>
    </row>
    <row r="73" spans="1:22" ht="14.25" x14ac:dyDescent="0.2">
      <c r="A73" s="23" t="s">
        <v>345</v>
      </c>
      <c r="B73" s="29" t="s">
        <v>286</v>
      </c>
      <c r="C73" s="23" t="s">
        <v>204</v>
      </c>
      <c r="D73" s="23" t="s">
        <v>312</v>
      </c>
      <c r="E73" s="23">
        <v>757402</v>
      </c>
      <c r="F73" s="23" t="s">
        <v>297</v>
      </c>
      <c r="G73" s="22" t="s">
        <v>346</v>
      </c>
      <c r="H73" s="22">
        <v>12</v>
      </c>
      <c r="I73" s="23">
        <v>3</v>
      </c>
      <c r="J73" s="23">
        <v>2</v>
      </c>
      <c r="K73" s="23">
        <v>2</v>
      </c>
      <c r="L73" s="22" t="s">
        <v>308</v>
      </c>
      <c r="M73" s="24">
        <f t="shared" si="6"/>
        <v>118</v>
      </c>
      <c r="N73" s="22" t="s">
        <v>121</v>
      </c>
      <c r="O73" s="22" t="str">
        <f t="shared" si="7"/>
        <v>DUPONT 72   Michel72</v>
      </c>
      <c r="P73" s="30">
        <v>43598</v>
      </c>
      <c r="Q73" s="23" t="str">
        <f>VLOOKUP(BD!U73,OPERATION!A$1:C$20,2,TRUE)</f>
        <v>B3</v>
      </c>
      <c r="R73" s="22" t="s">
        <v>317</v>
      </c>
      <c r="S73" s="23">
        <f t="shared" si="8"/>
        <v>7</v>
      </c>
      <c r="T73" s="39" t="str">
        <f t="shared" si="5"/>
        <v/>
      </c>
      <c r="U73" s="26">
        <f>W$1+(INT(SUM(S$3:S73)/70)*"00:15")</f>
        <v>0.47916666666666669</v>
      </c>
      <c r="V73" s="26" t="b">
        <f>ISODD(COUNTA($T$2:T73))</f>
        <v>0</v>
      </c>
    </row>
    <row r="74" spans="1:22" ht="14.25" x14ac:dyDescent="0.2">
      <c r="A74" s="48" t="s">
        <v>12</v>
      </c>
      <c r="B74" s="29" t="s">
        <v>287</v>
      </c>
      <c r="C74" s="23" t="s">
        <v>205</v>
      </c>
      <c r="D74" s="23" t="s">
        <v>312</v>
      </c>
      <c r="E74" s="23">
        <v>757403</v>
      </c>
      <c r="F74" s="23" t="s">
        <v>297</v>
      </c>
      <c r="G74" s="22" t="s">
        <v>346</v>
      </c>
      <c r="H74" s="22">
        <v>12</v>
      </c>
      <c r="I74" s="23">
        <v>4</v>
      </c>
      <c r="J74" s="23">
        <v>3</v>
      </c>
      <c r="K74" s="23">
        <v>3</v>
      </c>
      <c r="L74" s="22" t="s">
        <v>309</v>
      </c>
      <c r="M74" s="24">
        <f t="shared" si="6"/>
        <v>162</v>
      </c>
      <c r="N74" s="22" t="s">
        <v>122</v>
      </c>
      <c r="O74" s="22" t="str">
        <f t="shared" si="7"/>
        <v>DUPONT 73   Michel73</v>
      </c>
      <c r="P74" s="30">
        <v>43599</v>
      </c>
      <c r="Q74" s="23" t="str">
        <f>VLOOKUP(BD!U74,OPERATION!A$1:C$20,2,TRUE)</f>
        <v>B4</v>
      </c>
      <c r="R74" s="22" t="s">
        <v>317</v>
      </c>
      <c r="S74" s="23">
        <f t="shared" si="8"/>
        <v>10</v>
      </c>
      <c r="T74" s="39">
        <f t="shared" si="5"/>
        <v>70</v>
      </c>
      <c r="U74" s="26">
        <f>W$1+(INT(SUM(S$3:S74)/70)*"00:15")</f>
        <v>0.48958333333333337</v>
      </c>
      <c r="V74" s="26" t="b">
        <f>ISODD(COUNTA($T$2:T74))</f>
        <v>1</v>
      </c>
    </row>
    <row r="75" spans="1:22" ht="14.25" x14ac:dyDescent="0.2">
      <c r="A75" s="48" t="s">
        <v>344</v>
      </c>
      <c r="B75" s="29" t="s">
        <v>288</v>
      </c>
      <c r="C75" s="23" t="s">
        <v>206</v>
      </c>
      <c r="D75" s="23" t="s">
        <v>312</v>
      </c>
      <c r="E75" s="23">
        <v>757404</v>
      </c>
      <c r="F75" s="23" t="s">
        <v>297</v>
      </c>
      <c r="G75" s="22" t="s">
        <v>346</v>
      </c>
      <c r="H75" s="22">
        <v>12</v>
      </c>
      <c r="I75" s="23">
        <v>5</v>
      </c>
      <c r="J75" s="23">
        <v>2</v>
      </c>
      <c r="K75" s="23">
        <v>2</v>
      </c>
      <c r="L75" s="22" t="s">
        <v>310</v>
      </c>
      <c r="M75" s="24">
        <f t="shared" si="6"/>
        <v>178</v>
      </c>
      <c r="N75" s="22" t="s">
        <v>123</v>
      </c>
      <c r="O75" s="22" t="str">
        <f t="shared" si="7"/>
        <v>DUPONT 74   Michel74</v>
      </c>
      <c r="P75" s="30">
        <v>43600</v>
      </c>
      <c r="Q75" s="23" t="str">
        <f>VLOOKUP(BD!U75,OPERATION!A$1:C$20,2,TRUE)</f>
        <v>B4</v>
      </c>
      <c r="R75" s="22" t="s">
        <v>317</v>
      </c>
      <c r="S75" s="23">
        <f t="shared" si="8"/>
        <v>9</v>
      </c>
      <c r="T75" s="40" t="str">
        <f t="shared" si="5"/>
        <v/>
      </c>
      <c r="U75" s="26">
        <f>W$1+(INT(SUM(S$3:S75)/70)*"00:15")</f>
        <v>0.48958333333333337</v>
      </c>
      <c r="V75" s="26" t="b">
        <f>ISODD(COUNTA($T$2:T75))</f>
        <v>0</v>
      </c>
    </row>
    <row r="76" spans="1:22" ht="14.25" x14ac:dyDescent="0.2">
      <c r="A76" s="23" t="s">
        <v>345</v>
      </c>
      <c r="B76" s="29" t="s">
        <v>289</v>
      </c>
      <c r="C76" s="23" t="s">
        <v>207</v>
      </c>
      <c r="D76" s="23" t="s">
        <v>312</v>
      </c>
      <c r="E76" s="23">
        <v>757405</v>
      </c>
      <c r="F76" s="23" t="s">
        <v>297</v>
      </c>
      <c r="G76" s="22" t="s">
        <v>346</v>
      </c>
      <c r="H76" s="22">
        <v>12</v>
      </c>
      <c r="I76" s="23">
        <v>6</v>
      </c>
      <c r="J76" s="23">
        <v>2</v>
      </c>
      <c r="K76" s="23">
        <v>2</v>
      </c>
      <c r="L76" s="22" t="s">
        <v>311</v>
      </c>
      <c r="M76" s="24">
        <f t="shared" si="6"/>
        <v>208</v>
      </c>
      <c r="N76" s="22" t="s">
        <v>124</v>
      </c>
      <c r="O76" s="22" t="str">
        <f t="shared" si="7"/>
        <v>DUPONT 75   Michel75</v>
      </c>
      <c r="P76" s="30">
        <v>43601</v>
      </c>
      <c r="Q76" s="23" t="str">
        <f>VLOOKUP(BD!U76,OPERATION!A$1:C$20,2,TRUE)</f>
        <v>B4</v>
      </c>
      <c r="R76" s="22" t="s">
        <v>317</v>
      </c>
      <c r="S76" s="23">
        <f t="shared" si="8"/>
        <v>10</v>
      </c>
      <c r="T76" s="40" t="str">
        <f t="shared" si="5"/>
        <v/>
      </c>
      <c r="U76" s="26">
        <f>W$1+(INT(SUM(S$3:S76)/70)*"00:15")</f>
        <v>0.48958333333333337</v>
      </c>
      <c r="V76" s="26" t="b">
        <f>ISODD(COUNTA($T$2:T76))</f>
        <v>1</v>
      </c>
    </row>
    <row r="77" spans="1:22" ht="14.25" x14ac:dyDescent="0.2">
      <c r="A77" s="48" t="s">
        <v>12</v>
      </c>
      <c r="B77" s="29" t="s">
        <v>290</v>
      </c>
      <c r="C77" s="23" t="s">
        <v>208</v>
      </c>
      <c r="D77" s="23" t="s">
        <v>312</v>
      </c>
      <c r="E77" s="23">
        <v>757406</v>
      </c>
      <c r="F77" s="23" t="s">
        <v>297</v>
      </c>
      <c r="G77" s="22" t="s">
        <v>346</v>
      </c>
      <c r="H77" s="22">
        <v>12</v>
      </c>
      <c r="I77" s="23">
        <v>2</v>
      </c>
      <c r="J77" s="23">
        <v>1</v>
      </c>
      <c r="K77" s="23">
        <v>1</v>
      </c>
      <c r="L77" s="22" t="s">
        <v>49</v>
      </c>
      <c r="M77" s="24">
        <f t="shared" si="6"/>
        <v>74</v>
      </c>
      <c r="N77" s="22" t="s">
        <v>125</v>
      </c>
      <c r="O77" s="22" t="str">
        <f t="shared" si="7"/>
        <v>DUPONT 76   Michel76</v>
      </c>
      <c r="P77" s="30">
        <v>43602</v>
      </c>
      <c r="Q77" s="23" t="str">
        <f>VLOOKUP(BD!U77,OPERATION!A$1:C$20,2,TRUE)</f>
        <v>B4</v>
      </c>
      <c r="R77" s="22" t="s">
        <v>317</v>
      </c>
      <c r="S77" s="23">
        <f t="shared" si="8"/>
        <v>4</v>
      </c>
      <c r="T77" s="40" t="str">
        <f t="shared" si="5"/>
        <v/>
      </c>
      <c r="U77" s="26">
        <f>W$1+(INT(SUM(S$3:S77)/70)*"00:15")</f>
        <v>0.48958333333333337</v>
      </c>
      <c r="V77" s="26" t="b">
        <f>ISODD(COUNTA($T$2:T77))</f>
        <v>0</v>
      </c>
    </row>
    <row r="78" spans="1:22" ht="14.25" x14ac:dyDescent="0.2">
      <c r="A78" s="48" t="s">
        <v>344</v>
      </c>
      <c r="B78" s="29" t="s">
        <v>291</v>
      </c>
      <c r="C78" s="23" t="s">
        <v>209</v>
      </c>
      <c r="D78" s="23" t="s">
        <v>312</v>
      </c>
      <c r="E78" s="23">
        <v>757407</v>
      </c>
      <c r="F78" s="23" t="s">
        <v>297</v>
      </c>
      <c r="G78" s="22" t="s">
        <v>346</v>
      </c>
      <c r="H78" s="22">
        <v>12</v>
      </c>
      <c r="I78" s="23">
        <v>3</v>
      </c>
      <c r="J78" s="23">
        <v>2</v>
      </c>
      <c r="K78" s="23">
        <v>2</v>
      </c>
      <c r="L78" s="22" t="s">
        <v>298</v>
      </c>
      <c r="M78" s="24">
        <f t="shared" si="6"/>
        <v>118</v>
      </c>
      <c r="N78" s="22" t="s">
        <v>126</v>
      </c>
      <c r="O78" s="22" t="str">
        <f t="shared" si="7"/>
        <v>DUPONT 77   Michel77</v>
      </c>
      <c r="P78" s="30">
        <v>43603</v>
      </c>
      <c r="Q78" s="23" t="str">
        <f>VLOOKUP(BD!U78,OPERATION!A$1:C$20,2,TRUE)</f>
        <v>B4</v>
      </c>
      <c r="R78" s="22" t="s">
        <v>317</v>
      </c>
      <c r="S78" s="23">
        <f t="shared" si="8"/>
        <v>7</v>
      </c>
      <c r="T78" s="40" t="str">
        <f t="shared" si="5"/>
        <v/>
      </c>
      <c r="U78" s="26">
        <f>W$1+(INT(SUM(S$3:S78)/70)*"00:15")</f>
        <v>0.48958333333333337</v>
      </c>
      <c r="V78" s="26" t="b">
        <f>ISODD(COUNTA($T$2:T78))</f>
        <v>1</v>
      </c>
    </row>
    <row r="79" spans="1:22" ht="14.25" x14ac:dyDescent="0.2">
      <c r="A79" s="23" t="s">
        <v>345</v>
      </c>
      <c r="B79" s="29" t="s">
        <v>292</v>
      </c>
      <c r="C79" s="23" t="s">
        <v>210</v>
      </c>
      <c r="D79" s="23" t="s">
        <v>312</v>
      </c>
      <c r="E79" s="23">
        <v>757408</v>
      </c>
      <c r="F79" s="23" t="s">
        <v>297</v>
      </c>
      <c r="G79" s="22" t="s">
        <v>346</v>
      </c>
      <c r="H79" s="22">
        <v>12</v>
      </c>
      <c r="I79" s="23">
        <v>4</v>
      </c>
      <c r="J79" s="23">
        <v>3</v>
      </c>
      <c r="K79" s="23">
        <v>3</v>
      </c>
      <c r="L79" s="22" t="s">
        <v>299</v>
      </c>
      <c r="M79" s="24">
        <f t="shared" si="6"/>
        <v>162</v>
      </c>
      <c r="N79" s="22" t="s">
        <v>127</v>
      </c>
      <c r="O79" s="22" t="str">
        <f t="shared" si="7"/>
        <v>DUPONT 78   Michel78</v>
      </c>
      <c r="P79" s="30">
        <v>43604</v>
      </c>
      <c r="Q79" s="23" t="str">
        <f>VLOOKUP(BD!U79,OPERATION!A$1:C$20,2,TRUE)</f>
        <v>B4</v>
      </c>
      <c r="R79" s="22" t="s">
        <v>317</v>
      </c>
      <c r="S79" s="23">
        <f t="shared" si="8"/>
        <v>10</v>
      </c>
      <c r="T79" s="40" t="str">
        <f t="shared" si="5"/>
        <v/>
      </c>
      <c r="U79" s="26">
        <f>W$1+(INT(SUM(S$3:S79)/70)*"00:15")</f>
        <v>0.48958333333333337</v>
      </c>
      <c r="V79" s="26" t="b">
        <f>ISODD(COUNTA($T$2:T79))</f>
        <v>0</v>
      </c>
    </row>
    <row r="80" spans="1:22" ht="14.25" x14ac:dyDescent="0.2">
      <c r="A80" s="48" t="s">
        <v>12</v>
      </c>
      <c r="B80" s="29" t="s">
        <v>293</v>
      </c>
      <c r="C80" s="23" t="s">
        <v>211</v>
      </c>
      <c r="D80" s="23" t="s">
        <v>312</v>
      </c>
      <c r="E80" s="23">
        <v>757409</v>
      </c>
      <c r="F80" s="23" t="s">
        <v>297</v>
      </c>
      <c r="G80" s="22" t="s">
        <v>346</v>
      </c>
      <c r="H80" s="22">
        <v>12</v>
      </c>
      <c r="I80" s="23">
        <v>5</v>
      </c>
      <c r="J80" s="23">
        <v>0</v>
      </c>
      <c r="K80" s="23">
        <v>0</v>
      </c>
      <c r="L80" s="22" t="s">
        <v>300</v>
      </c>
      <c r="M80" s="24">
        <f t="shared" si="6"/>
        <v>150</v>
      </c>
      <c r="N80" s="22" t="s">
        <v>128</v>
      </c>
      <c r="O80" s="22" t="str">
        <f t="shared" si="7"/>
        <v>DUPONT 79   Michel79</v>
      </c>
      <c r="P80" s="30">
        <v>43605</v>
      </c>
      <c r="Q80" s="23" t="str">
        <f>VLOOKUP(BD!U80,OPERATION!A$1:C$20,2,TRUE)</f>
        <v>B4</v>
      </c>
      <c r="R80" s="22" t="s">
        <v>317</v>
      </c>
      <c r="S80" s="23">
        <f t="shared" si="8"/>
        <v>5</v>
      </c>
      <c r="T80" s="40" t="str">
        <f t="shared" si="5"/>
        <v/>
      </c>
      <c r="U80" s="26">
        <f>W$1+(INT(SUM(S$3:S80)/70)*"00:15")</f>
        <v>0.48958333333333337</v>
      </c>
      <c r="V80" s="26" t="b">
        <f>ISODD(COUNTA($T$2:T80))</f>
        <v>1</v>
      </c>
    </row>
    <row r="81" spans="1:22" ht="14.25" x14ac:dyDescent="0.2">
      <c r="A81" s="48" t="s">
        <v>344</v>
      </c>
      <c r="B81" s="29" t="s">
        <v>294</v>
      </c>
      <c r="C81" s="23" t="s">
        <v>212</v>
      </c>
      <c r="D81" s="23" t="s">
        <v>312</v>
      </c>
      <c r="E81" s="23">
        <v>757410</v>
      </c>
      <c r="F81" s="23" t="s">
        <v>297</v>
      </c>
      <c r="G81" s="22" t="s">
        <v>346</v>
      </c>
      <c r="H81" s="22">
        <v>12</v>
      </c>
      <c r="I81" s="23">
        <v>6</v>
      </c>
      <c r="J81" s="23">
        <v>0</v>
      </c>
      <c r="K81" s="23">
        <v>0</v>
      </c>
      <c r="L81" s="22" t="s">
        <v>301</v>
      </c>
      <c r="M81" s="24">
        <f t="shared" si="6"/>
        <v>180</v>
      </c>
      <c r="N81" s="22" t="s">
        <v>129</v>
      </c>
      <c r="O81" s="22" t="str">
        <f t="shared" si="7"/>
        <v>DUPONT 80   Michel80</v>
      </c>
      <c r="P81" s="30">
        <v>43606</v>
      </c>
      <c r="Q81" s="23" t="str">
        <f>VLOOKUP(BD!U81,OPERATION!A$1:C$20,2,TRUE)</f>
        <v>B4</v>
      </c>
      <c r="R81" s="22" t="s">
        <v>317</v>
      </c>
      <c r="S81" s="23">
        <f t="shared" si="8"/>
        <v>6</v>
      </c>
      <c r="T81" s="40" t="str">
        <f t="shared" si="5"/>
        <v/>
      </c>
      <c r="U81" s="26">
        <f>W$1+(INT(SUM(S$3:S81)/70)*"00:15")</f>
        <v>0.48958333333333337</v>
      </c>
      <c r="V81" s="26" t="b">
        <f>ISODD(COUNTA($T$2:T81))</f>
        <v>0</v>
      </c>
    </row>
    <row r="82" spans="1:22" ht="14.25" x14ac:dyDescent="0.2">
      <c r="A82" s="23" t="s">
        <v>345</v>
      </c>
      <c r="B82" s="29" t="s">
        <v>295</v>
      </c>
      <c r="C82" s="23" t="s">
        <v>213</v>
      </c>
      <c r="D82" s="23" t="s">
        <v>312</v>
      </c>
      <c r="E82" s="23">
        <v>757411</v>
      </c>
      <c r="F82" s="23" t="s">
        <v>297</v>
      </c>
      <c r="G82" s="22" t="s">
        <v>346</v>
      </c>
      <c r="H82" s="22">
        <v>12</v>
      </c>
      <c r="I82" s="23">
        <v>7</v>
      </c>
      <c r="J82" s="23">
        <v>1</v>
      </c>
      <c r="K82" s="23">
        <v>1</v>
      </c>
      <c r="L82" s="22" t="s">
        <v>302</v>
      </c>
      <c r="M82" s="24">
        <f t="shared" si="6"/>
        <v>224</v>
      </c>
      <c r="N82" s="22" t="s">
        <v>130</v>
      </c>
      <c r="O82" s="22" t="str">
        <f t="shared" si="7"/>
        <v>DUPONT 81   Michel81</v>
      </c>
      <c r="P82" s="30">
        <v>43607</v>
      </c>
      <c r="Q82" s="23" t="str">
        <f>VLOOKUP(BD!U82,OPERATION!A$1:C$20,2,TRUE)</f>
        <v>B4</v>
      </c>
      <c r="R82" s="22" t="s">
        <v>317</v>
      </c>
      <c r="S82" s="23">
        <f t="shared" si="8"/>
        <v>9</v>
      </c>
      <c r="T82" s="35" t="str">
        <f t="shared" si="5"/>
        <v/>
      </c>
      <c r="U82" s="26">
        <f>W$1+(INT(SUM(S$3:S82)/70)*"00:15")</f>
        <v>0.48958333333333337</v>
      </c>
      <c r="V82" s="26" t="b">
        <f>ISODD(COUNTA($T$2:T82))</f>
        <v>1</v>
      </c>
    </row>
    <row r="83" spans="1:22" ht="14.25" x14ac:dyDescent="0.2">
      <c r="A83" s="48" t="s">
        <v>12</v>
      </c>
      <c r="B83" s="29" t="s">
        <v>296</v>
      </c>
      <c r="C83" s="23" t="s">
        <v>214</v>
      </c>
      <c r="D83" s="23" t="s">
        <v>312</v>
      </c>
      <c r="E83" s="23">
        <v>757412</v>
      </c>
      <c r="F83" s="23" t="s">
        <v>297</v>
      </c>
      <c r="G83" s="22" t="s">
        <v>346</v>
      </c>
      <c r="H83" s="22">
        <v>12</v>
      </c>
      <c r="I83" s="23">
        <v>8</v>
      </c>
      <c r="J83" s="23">
        <v>2</v>
      </c>
      <c r="K83" s="23">
        <v>2</v>
      </c>
      <c r="L83" s="22" t="s">
        <v>303</v>
      </c>
      <c r="M83" s="24">
        <f t="shared" si="6"/>
        <v>268</v>
      </c>
      <c r="N83" s="22" t="s">
        <v>131</v>
      </c>
      <c r="O83" s="22" t="str">
        <f t="shared" si="7"/>
        <v>DUPONT 82   Michel82</v>
      </c>
      <c r="P83" s="30">
        <v>43608</v>
      </c>
      <c r="Q83" s="23" t="str">
        <f>VLOOKUP(BD!U83,OPERATION!A$1:C$20,2,TRUE)</f>
        <v>C1</v>
      </c>
      <c r="R83" s="22" t="s">
        <v>317</v>
      </c>
      <c r="S83" s="23">
        <f t="shared" si="8"/>
        <v>12</v>
      </c>
      <c r="T83" s="35">
        <f t="shared" si="5"/>
        <v>23</v>
      </c>
      <c r="U83" s="26">
        <f>W$1+(INT(SUM(S$3:S83)/70)*"00:15")</f>
        <v>0.5</v>
      </c>
      <c r="V83" s="26" t="b">
        <f>ISODD(COUNTA($T$2:T83))</f>
        <v>0</v>
      </c>
    </row>
    <row r="84" spans="1:22" ht="14.25" x14ac:dyDescent="0.2">
      <c r="A84" s="41" t="s">
        <v>345</v>
      </c>
      <c r="B84" s="25" t="s">
        <v>223</v>
      </c>
      <c r="C84" s="25" t="s">
        <v>141</v>
      </c>
      <c r="D84" s="25" t="s">
        <v>312</v>
      </c>
      <c r="E84" s="25">
        <v>757339</v>
      </c>
      <c r="F84" s="25" t="s">
        <v>297</v>
      </c>
      <c r="G84" s="25" t="s">
        <v>346</v>
      </c>
      <c r="H84" s="25">
        <v>12</v>
      </c>
      <c r="I84" s="41">
        <v>5</v>
      </c>
      <c r="Q84" s="23" t="str">
        <f>VLOOKUP(BD!U84,OPERATION!A$1:C$20,2,TRUE)</f>
        <v>C1</v>
      </c>
      <c r="R84" s="22" t="s">
        <v>317</v>
      </c>
      <c r="S84" s="23">
        <f t="shared" ref="S84:S107" si="9">I84+J84+K84</f>
        <v>5</v>
      </c>
      <c r="T84" s="35" t="str">
        <f t="shared" ref="T84:T107" si="10">IF(U84&lt;&gt;U83,SUMIF(U:U,U84,S:S),"")</f>
        <v/>
      </c>
      <c r="U84" s="26">
        <f>W$1+(INT(SUM(S$3:S84)/70)*"00:15")</f>
        <v>0.5</v>
      </c>
    </row>
    <row r="85" spans="1:22" ht="14.25" x14ac:dyDescent="0.2">
      <c r="A85" s="41" t="s">
        <v>351</v>
      </c>
      <c r="B85" s="25" t="s">
        <v>351</v>
      </c>
      <c r="C85" s="25" t="s">
        <v>351</v>
      </c>
      <c r="D85" s="25" t="s">
        <v>351</v>
      </c>
      <c r="E85" s="25" t="s">
        <v>351</v>
      </c>
      <c r="F85" s="25" t="s">
        <v>351</v>
      </c>
      <c r="G85" s="25" t="s">
        <v>351</v>
      </c>
      <c r="H85" s="25" t="s">
        <v>351</v>
      </c>
      <c r="I85" s="41">
        <v>2</v>
      </c>
      <c r="J85" s="41">
        <v>2</v>
      </c>
      <c r="K85" s="41">
        <v>2</v>
      </c>
      <c r="L85" s="25" t="s">
        <v>351</v>
      </c>
      <c r="M85" s="42">
        <v>88</v>
      </c>
      <c r="N85" s="25">
        <v>123</v>
      </c>
      <c r="O85" s="25" t="s">
        <v>351</v>
      </c>
      <c r="P85" s="25" t="s">
        <v>353</v>
      </c>
      <c r="Q85" s="23" t="str">
        <f>VLOOKUP(BD!U85,OPERATION!A$1:C$20,2,TRUE)</f>
        <v>C1</v>
      </c>
      <c r="R85" s="22" t="s">
        <v>317</v>
      </c>
      <c r="S85" s="23">
        <f t="shared" si="9"/>
        <v>6</v>
      </c>
      <c r="T85" s="35" t="str">
        <f t="shared" si="10"/>
        <v/>
      </c>
      <c r="U85" s="26">
        <f>W$1+(INT(SUM(S$3:S85)/70)*"00:15")</f>
        <v>0.5</v>
      </c>
    </row>
    <row r="86" spans="1:22" ht="14.25" x14ac:dyDescent="0.2">
      <c r="Q86" s="23" t="str">
        <f>VLOOKUP(BD!U86,OPERATION!A$1:C$20,2,TRUE)</f>
        <v>C1</v>
      </c>
      <c r="R86" s="22" t="s">
        <v>317</v>
      </c>
      <c r="S86" s="23">
        <f t="shared" si="9"/>
        <v>0</v>
      </c>
      <c r="T86" s="35" t="str">
        <f t="shared" si="10"/>
        <v/>
      </c>
      <c r="U86" s="26">
        <f>W$1+(INT(SUM(S$3:S86)/70)*"00:15")</f>
        <v>0.5</v>
      </c>
    </row>
    <row r="87" spans="1:22" ht="14.25" x14ac:dyDescent="0.2">
      <c r="Q87" s="23" t="str">
        <f>VLOOKUP(BD!U87,OPERATION!A$1:C$20,2,TRUE)</f>
        <v>C1</v>
      </c>
      <c r="R87" s="22" t="s">
        <v>317</v>
      </c>
      <c r="S87" s="23">
        <f t="shared" si="9"/>
        <v>0</v>
      </c>
      <c r="T87" s="35" t="str">
        <f t="shared" si="10"/>
        <v/>
      </c>
      <c r="U87" s="26">
        <f>W$1+(INT(SUM(S$3:S87)/70)*"00:15")</f>
        <v>0.5</v>
      </c>
    </row>
    <row r="88" spans="1:22" ht="14.25" x14ac:dyDescent="0.2">
      <c r="Q88" s="23" t="str">
        <f>VLOOKUP(BD!U88,OPERATION!A$1:C$20,2,TRUE)</f>
        <v>C1</v>
      </c>
      <c r="R88" s="22" t="s">
        <v>317</v>
      </c>
      <c r="S88" s="23">
        <f t="shared" si="9"/>
        <v>0</v>
      </c>
      <c r="T88" s="35" t="str">
        <f t="shared" si="10"/>
        <v/>
      </c>
      <c r="U88" s="26">
        <f>W$1+(INT(SUM(S$3:S88)/70)*"00:15")</f>
        <v>0.5</v>
      </c>
    </row>
    <row r="89" spans="1:22" ht="14.25" x14ac:dyDescent="0.2">
      <c r="Q89" s="23" t="str">
        <f>VLOOKUP(BD!U89,OPERATION!A$1:C$20,2,TRUE)</f>
        <v>C1</v>
      </c>
      <c r="R89" s="22" t="s">
        <v>317</v>
      </c>
      <c r="S89" s="23">
        <f t="shared" si="9"/>
        <v>0</v>
      </c>
      <c r="T89" s="35" t="str">
        <f t="shared" si="10"/>
        <v/>
      </c>
      <c r="U89" s="26">
        <f>W$1+(INT(SUM(S$3:S89)/70)*"00:15")</f>
        <v>0.5</v>
      </c>
    </row>
    <row r="90" spans="1:22" ht="14.25" x14ac:dyDescent="0.2">
      <c r="Q90" s="23" t="str">
        <f>VLOOKUP(BD!U90,OPERATION!A$1:C$20,2,TRUE)</f>
        <v>C1</v>
      </c>
      <c r="R90" s="22" t="s">
        <v>317</v>
      </c>
      <c r="S90" s="23">
        <f t="shared" si="9"/>
        <v>0</v>
      </c>
      <c r="T90" s="35" t="str">
        <f t="shared" si="10"/>
        <v/>
      </c>
      <c r="U90" s="26">
        <f>W$1+(INT(SUM(S$3:S90)/70)*"00:15")</f>
        <v>0.5</v>
      </c>
    </row>
    <row r="91" spans="1:22" ht="14.25" x14ac:dyDescent="0.2">
      <c r="Q91" s="23" t="str">
        <f>VLOOKUP(BD!U91,OPERATION!A$1:C$20,2,TRUE)</f>
        <v>C1</v>
      </c>
      <c r="R91" s="22" t="s">
        <v>317</v>
      </c>
      <c r="S91" s="23">
        <f t="shared" si="9"/>
        <v>0</v>
      </c>
      <c r="T91" s="35" t="str">
        <f t="shared" si="10"/>
        <v/>
      </c>
      <c r="U91" s="26">
        <f>W$1+(INT(SUM(S$3:S91)/70)*"00:15")</f>
        <v>0.5</v>
      </c>
    </row>
    <row r="92" spans="1:22" ht="14.25" x14ac:dyDescent="0.2">
      <c r="Q92" s="23" t="str">
        <f>VLOOKUP(BD!U92,OPERATION!A$1:C$20,2,TRUE)</f>
        <v>C1</v>
      </c>
      <c r="R92" s="22" t="s">
        <v>317</v>
      </c>
      <c r="S92" s="23">
        <f t="shared" si="9"/>
        <v>0</v>
      </c>
      <c r="T92" s="35" t="str">
        <f t="shared" si="10"/>
        <v/>
      </c>
      <c r="U92" s="26">
        <f>W$1+(INT(SUM(S$3:S92)/70)*"00:15")</f>
        <v>0.5</v>
      </c>
    </row>
    <row r="93" spans="1:22" ht="14.25" x14ac:dyDescent="0.2">
      <c r="Q93" s="23" t="str">
        <f>VLOOKUP(BD!U93,OPERATION!A$1:C$20,2,TRUE)</f>
        <v>C1</v>
      </c>
      <c r="R93" s="22" t="s">
        <v>317</v>
      </c>
      <c r="S93" s="23">
        <f t="shared" si="9"/>
        <v>0</v>
      </c>
      <c r="T93" s="35" t="str">
        <f t="shared" si="10"/>
        <v/>
      </c>
      <c r="U93" s="26">
        <f>W$1+(INT(SUM(S$3:S93)/70)*"00:15")</f>
        <v>0.5</v>
      </c>
    </row>
    <row r="94" spans="1:22" ht="14.25" x14ac:dyDescent="0.2">
      <c r="Q94" s="23" t="str">
        <f>VLOOKUP(BD!U94,OPERATION!A$1:C$20,2,TRUE)</f>
        <v>C1</v>
      </c>
      <c r="R94" s="22" t="s">
        <v>317</v>
      </c>
      <c r="S94" s="23">
        <f t="shared" si="9"/>
        <v>0</v>
      </c>
      <c r="T94" s="35" t="str">
        <f t="shared" si="10"/>
        <v/>
      </c>
      <c r="U94" s="26">
        <f>W$1+(INT(SUM(S$3:S94)/70)*"00:15")</f>
        <v>0.5</v>
      </c>
    </row>
    <row r="95" spans="1:22" ht="14.25" x14ac:dyDescent="0.2">
      <c r="Q95" s="23" t="str">
        <f>VLOOKUP(BD!U95,OPERATION!A$1:C$20,2,TRUE)</f>
        <v>C1</v>
      </c>
      <c r="R95" s="22" t="s">
        <v>317</v>
      </c>
      <c r="S95" s="23">
        <f t="shared" si="9"/>
        <v>0</v>
      </c>
      <c r="T95" s="35" t="str">
        <f t="shared" si="10"/>
        <v/>
      </c>
      <c r="U95" s="26">
        <f>W$1+(INT(SUM(S$3:S95)/70)*"00:15")</f>
        <v>0.5</v>
      </c>
    </row>
    <row r="96" spans="1:22" ht="14.25" x14ac:dyDescent="0.2">
      <c r="Q96" s="23" t="str">
        <f>VLOOKUP(BD!U96,OPERATION!A$1:C$20,2,TRUE)</f>
        <v>C1</v>
      </c>
      <c r="R96" s="22" t="s">
        <v>317</v>
      </c>
      <c r="S96" s="23">
        <f t="shared" si="9"/>
        <v>0</v>
      </c>
      <c r="T96" s="35" t="str">
        <f t="shared" si="10"/>
        <v/>
      </c>
      <c r="U96" s="26">
        <f>W$1+(INT(SUM(S$3:S96)/70)*"00:15")</f>
        <v>0.5</v>
      </c>
    </row>
    <row r="97" spans="17:21" ht="14.25" x14ac:dyDescent="0.2">
      <c r="Q97" s="23" t="str">
        <f>VLOOKUP(BD!U97,OPERATION!A$1:C$20,2,TRUE)</f>
        <v>C1</v>
      </c>
      <c r="R97" s="22" t="s">
        <v>317</v>
      </c>
      <c r="S97" s="23">
        <f t="shared" si="9"/>
        <v>0</v>
      </c>
      <c r="T97" s="35" t="str">
        <f t="shared" si="10"/>
        <v/>
      </c>
      <c r="U97" s="26">
        <f>W$1+(INT(SUM(S$3:S97)/70)*"00:15")</f>
        <v>0.5</v>
      </c>
    </row>
    <row r="98" spans="17:21" ht="14.25" x14ac:dyDescent="0.2">
      <c r="Q98" s="23" t="str">
        <f>VLOOKUP(BD!U98,OPERATION!A$1:C$20,2,TRUE)</f>
        <v>C1</v>
      </c>
      <c r="R98" s="22" t="s">
        <v>317</v>
      </c>
      <c r="S98" s="23">
        <f t="shared" si="9"/>
        <v>0</v>
      </c>
      <c r="T98" s="35" t="str">
        <f t="shared" si="10"/>
        <v/>
      </c>
      <c r="U98" s="26">
        <f>W$1+(INT(SUM(S$3:S98)/70)*"00:15")</f>
        <v>0.5</v>
      </c>
    </row>
    <row r="99" spans="17:21" ht="14.25" x14ac:dyDescent="0.2">
      <c r="Q99" s="23" t="str">
        <f>VLOOKUP(BD!U99,OPERATION!A$1:C$20,2,TRUE)</f>
        <v>C1</v>
      </c>
      <c r="R99" s="22" t="s">
        <v>317</v>
      </c>
      <c r="S99" s="23">
        <f t="shared" si="9"/>
        <v>0</v>
      </c>
      <c r="T99" s="35" t="str">
        <f t="shared" si="10"/>
        <v/>
      </c>
      <c r="U99" s="26">
        <f>W$1+(INT(SUM(S$3:S99)/70)*"00:15")</f>
        <v>0.5</v>
      </c>
    </row>
    <row r="100" spans="17:21" ht="14.25" x14ac:dyDescent="0.2">
      <c r="Q100" s="23" t="str">
        <f>VLOOKUP(BD!U100,OPERATION!A$1:C$20,2,TRUE)</f>
        <v>C1</v>
      </c>
      <c r="R100" s="22" t="s">
        <v>317</v>
      </c>
      <c r="S100" s="23">
        <f t="shared" si="9"/>
        <v>0</v>
      </c>
      <c r="T100" s="35" t="str">
        <f t="shared" si="10"/>
        <v/>
      </c>
      <c r="U100" s="26">
        <f>W$1+(INT(SUM(S$3:S100)/70)*"00:15")</f>
        <v>0.5</v>
      </c>
    </row>
    <row r="101" spans="17:21" ht="14.25" x14ac:dyDescent="0.2">
      <c r="Q101" s="23" t="str">
        <f>VLOOKUP(BD!U101,OPERATION!A$1:C$20,2,TRUE)</f>
        <v>C1</v>
      </c>
      <c r="R101" s="22" t="s">
        <v>317</v>
      </c>
      <c r="S101" s="23">
        <f t="shared" si="9"/>
        <v>0</v>
      </c>
      <c r="T101" s="35" t="str">
        <f t="shared" si="10"/>
        <v/>
      </c>
      <c r="U101" s="26">
        <f>W$1+(INT(SUM(S$3:S101)/70)*"00:15")</f>
        <v>0.5</v>
      </c>
    </row>
    <row r="102" spans="17:21" ht="14.25" x14ac:dyDescent="0.2">
      <c r="Q102" s="23" t="str">
        <f>VLOOKUP(BD!U102,OPERATION!A$1:C$20,2,TRUE)</f>
        <v>C1</v>
      </c>
      <c r="R102" s="22" t="s">
        <v>317</v>
      </c>
      <c r="S102" s="23">
        <f t="shared" si="9"/>
        <v>0</v>
      </c>
      <c r="T102" s="35" t="str">
        <f t="shared" si="10"/>
        <v/>
      </c>
      <c r="U102" s="26">
        <f>W$1+(INT(SUM(S$3:S102)/70)*"00:15")</f>
        <v>0.5</v>
      </c>
    </row>
    <row r="103" spans="17:21" ht="14.25" x14ac:dyDescent="0.2">
      <c r="Q103" s="23" t="str">
        <f>VLOOKUP(BD!U103,OPERATION!A$1:C$20,2,TRUE)</f>
        <v>C1</v>
      </c>
      <c r="R103" s="22" t="s">
        <v>317</v>
      </c>
      <c r="S103" s="23">
        <f t="shared" si="9"/>
        <v>0</v>
      </c>
      <c r="T103" s="35" t="str">
        <f t="shared" si="10"/>
        <v/>
      </c>
      <c r="U103" s="26">
        <f>W$1+(INT(SUM(S$3:S103)/70)*"00:15")</f>
        <v>0.5</v>
      </c>
    </row>
    <row r="104" spans="17:21" ht="14.25" x14ac:dyDescent="0.2">
      <c r="Q104" s="23" t="str">
        <f>VLOOKUP(BD!U104,OPERATION!A$1:C$20,2,TRUE)</f>
        <v>C1</v>
      </c>
      <c r="R104" s="22" t="s">
        <v>317</v>
      </c>
      <c r="S104" s="23">
        <f t="shared" si="9"/>
        <v>0</v>
      </c>
      <c r="T104" s="35" t="str">
        <f t="shared" si="10"/>
        <v/>
      </c>
      <c r="U104" s="26">
        <f>W$1+(INT(SUM(S$3:S104)/70)*"00:15")</f>
        <v>0.5</v>
      </c>
    </row>
    <row r="105" spans="17:21" ht="14.25" x14ac:dyDescent="0.2">
      <c r="Q105" s="23" t="str">
        <f>VLOOKUP(BD!U105,OPERATION!A$1:C$20,2,TRUE)</f>
        <v>C1</v>
      </c>
      <c r="R105" s="22" t="s">
        <v>317</v>
      </c>
      <c r="S105" s="23">
        <f t="shared" si="9"/>
        <v>0</v>
      </c>
      <c r="T105" s="35" t="str">
        <f t="shared" si="10"/>
        <v/>
      </c>
      <c r="U105" s="26">
        <f>W$1+(INT(SUM(S$3:S105)/70)*"00:15")</f>
        <v>0.5</v>
      </c>
    </row>
    <row r="106" spans="17:21" ht="14.25" x14ac:dyDescent="0.2">
      <c r="Q106" s="23" t="str">
        <f>VLOOKUP(BD!U106,OPERATION!A$1:C$20,2,TRUE)</f>
        <v>C1</v>
      </c>
      <c r="R106" s="22" t="s">
        <v>317</v>
      </c>
      <c r="S106" s="23">
        <f t="shared" si="9"/>
        <v>0</v>
      </c>
      <c r="T106" s="35" t="str">
        <f t="shared" si="10"/>
        <v/>
      </c>
      <c r="U106" s="26">
        <f>W$1+(INT(SUM(S$3:S106)/70)*"00:15")</f>
        <v>0.5</v>
      </c>
    </row>
    <row r="107" spans="17:21" ht="14.25" x14ac:dyDescent="0.2">
      <c r="Q107" s="23" t="str">
        <f>VLOOKUP(BD!U107,OPERATION!A$1:C$20,2,TRUE)</f>
        <v>C1</v>
      </c>
      <c r="R107" s="22" t="s">
        <v>317</v>
      </c>
      <c r="S107" s="23">
        <f t="shared" si="9"/>
        <v>0</v>
      </c>
      <c r="T107" s="35" t="str">
        <f t="shared" si="10"/>
        <v/>
      </c>
      <c r="U107" s="26">
        <f>W$1+(INT(SUM(S$3:S107)/70)*"00:15")</f>
        <v>0.5</v>
      </c>
    </row>
  </sheetData>
  <autoFilter ref="A1:T1" xr:uid="{00000000-0009-0000-0000-000001000000}"/>
  <phoneticPr fontId="1" type="noConversion"/>
  <conditionalFormatting sqref="T2">
    <cfRule type="top10" priority="1" stopIfTrue="1" rank="10"/>
  </conditionalFormatting>
  <pageMargins left="0.78740157499999996" right="0.78740157499999996" top="0.984251969" bottom="0.984251969" header="0.4921259845" footer="0.4921259845"/>
  <pageSetup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6" r:id="rId4" name="Button 28">
              <controlPr defaultSize="0" print="0" autoFill="0" autoPict="0" macro="[0]!ouvreform">
                <anchor moveWithCells="1" sizeWithCells="1">
                  <from>
                    <xdr:col>1</xdr:col>
                    <xdr:colOff>133350</xdr:colOff>
                    <xdr:row>0</xdr:row>
                    <xdr:rowOff>361950</xdr:rowOff>
                  </from>
                  <to>
                    <xdr:col>1</xdr:col>
                    <xdr:colOff>885825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5" name="Button 29">
              <controlPr defaultSize="0" print="0" autoFill="0" autoPict="0" macro="[0]!ouvreform">
                <anchor moveWithCells="1" sizeWithCells="1">
                  <from>
                    <xdr:col>14</xdr:col>
                    <xdr:colOff>971550</xdr:colOff>
                    <xdr:row>0</xdr:row>
                    <xdr:rowOff>9525</xdr:rowOff>
                  </from>
                  <to>
                    <xdr:col>15</xdr:col>
                    <xdr:colOff>323850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0"/>
  <sheetViews>
    <sheetView workbookViewId="0">
      <selection activeCell="E21" sqref="E21"/>
    </sheetView>
  </sheetViews>
  <sheetFormatPr baseColWidth="10" defaultRowHeight="14.25" x14ac:dyDescent="0.2"/>
  <cols>
    <col min="1" max="2" width="11.42578125" style="47"/>
    <col min="3" max="3" width="29.42578125" style="47" customWidth="1"/>
    <col min="4" max="16384" width="11.42578125" style="47"/>
  </cols>
  <sheetData>
    <row r="1" spans="1:5" x14ac:dyDescent="0.2">
      <c r="A1" s="43">
        <v>0.41666666666666669</v>
      </c>
      <c r="B1" s="44" t="s">
        <v>320</v>
      </c>
      <c r="C1" s="45" t="s">
        <v>340</v>
      </c>
      <c r="D1" s="46">
        <v>0.41666666666666669</v>
      </c>
      <c r="E1" s="45" t="s">
        <v>341</v>
      </c>
    </row>
    <row r="2" spans="1:5" x14ac:dyDescent="0.2">
      <c r="A2" s="43">
        <v>0.42708333333333331</v>
      </c>
      <c r="B2" s="44" t="s">
        <v>321</v>
      </c>
      <c r="C2" s="45" t="s">
        <v>311</v>
      </c>
      <c r="D2" s="45"/>
      <c r="E2" s="45" t="s">
        <v>342</v>
      </c>
    </row>
    <row r="3" spans="1:5" x14ac:dyDescent="0.2">
      <c r="A3" s="43">
        <v>0.4375</v>
      </c>
      <c r="B3" s="44" t="s">
        <v>322</v>
      </c>
      <c r="C3" s="45" t="s">
        <v>304</v>
      </c>
      <c r="D3" s="45"/>
      <c r="E3" s="45"/>
    </row>
    <row r="4" spans="1:5" x14ac:dyDescent="0.2">
      <c r="A4" s="43">
        <v>0.44791666666666702</v>
      </c>
      <c r="B4" s="44" t="s">
        <v>323</v>
      </c>
      <c r="C4" s="45" t="s">
        <v>305</v>
      </c>
    </row>
    <row r="5" spans="1:5" x14ac:dyDescent="0.2">
      <c r="A5" s="43">
        <v>0.45833333333333298</v>
      </c>
      <c r="B5" s="44" t="s">
        <v>319</v>
      </c>
      <c r="C5" s="45" t="s">
        <v>298</v>
      </c>
    </row>
    <row r="6" spans="1:5" x14ac:dyDescent="0.2">
      <c r="A6" s="43">
        <v>0.46875</v>
      </c>
      <c r="B6" s="44" t="s">
        <v>324</v>
      </c>
      <c r="C6" s="45" t="s">
        <v>302</v>
      </c>
    </row>
    <row r="7" spans="1:5" x14ac:dyDescent="0.2">
      <c r="A7" s="43">
        <v>0.47916666666666602</v>
      </c>
      <c r="B7" s="44" t="s">
        <v>325</v>
      </c>
      <c r="C7" s="45" t="s">
        <v>307</v>
      </c>
    </row>
    <row r="8" spans="1:5" x14ac:dyDescent="0.2">
      <c r="A8" s="43">
        <v>0.48958333333333298</v>
      </c>
      <c r="B8" s="44" t="s">
        <v>326</v>
      </c>
      <c r="C8" s="45" t="s">
        <v>299</v>
      </c>
    </row>
    <row r="9" spans="1:5" x14ac:dyDescent="0.2">
      <c r="A9" s="43">
        <v>0.5</v>
      </c>
      <c r="B9" s="44" t="s">
        <v>327</v>
      </c>
      <c r="C9" s="45" t="s">
        <v>309</v>
      </c>
    </row>
    <row r="10" spans="1:5" x14ac:dyDescent="0.2">
      <c r="A10" s="43">
        <v>0.51041666666666596</v>
      </c>
      <c r="B10" s="44" t="s">
        <v>328</v>
      </c>
      <c r="C10" s="45" t="s">
        <v>303</v>
      </c>
    </row>
    <row r="11" spans="1:5" x14ac:dyDescent="0.2">
      <c r="A11" s="43">
        <v>0.52083333333333304</v>
      </c>
      <c r="B11" s="44" t="s">
        <v>329</v>
      </c>
      <c r="C11" s="45" t="s">
        <v>49</v>
      </c>
    </row>
    <row r="12" spans="1:5" x14ac:dyDescent="0.2">
      <c r="A12" s="43">
        <v>0.53125</v>
      </c>
      <c r="B12" s="44" t="s">
        <v>330</v>
      </c>
      <c r="C12" s="45" t="s">
        <v>301</v>
      </c>
    </row>
    <row r="13" spans="1:5" x14ac:dyDescent="0.2">
      <c r="A13" s="43">
        <v>0.54166666666666696</v>
      </c>
      <c r="B13" s="44" t="s">
        <v>331</v>
      </c>
      <c r="C13" s="45" t="s">
        <v>306</v>
      </c>
    </row>
    <row r="14" spans="1:5" x14ac:dyDescent="0.2">
      <c r="A14" s="43">
        <v>0.55208333333333404</v>
      </c>
      <c r="B14" s="44" t="s">
        <v>332</v>
      </c>
      <c r="C14" s="45" t="s">
        <v>343</v>
      </c>
    </row>
    <row r="15" spans="1:5" x14ac:dyDescent="0.2">
      <c r="A15" s="43">
        <v>0.562500000000001</v>
      </c>
      <c r="B15" s="44" t="s">
        <v>333</v>
      </c>
      <c r="C15" s="45" t="s">
        <v>300</v>
      </c>
    </row>
    <row r="16" spans="1:5" x14ac:dyDescent="0.2">
      <c r="A16" s="43">
        <v>0.57291666666666796</v>
      </c>
      <c r="B16" s="44" t="s">
        <v>334</v>
      </c>
      <c r="C16" s="45"/>
    </row>
    <row r="17" spans="1:3" x14ac:dyDescent="0.2">
      <c r="A17" s="43">
        <v>0.58333333333333504</v>
      </c>
      <c r="B17" s="44" t="s">
        <v>335</v>
      </c>
      <c r="C17" s="45"/>
    </row>
    <row r="18" spans="1:3" x14ac:dyDescent="0.2">
      <c r="A18" s="43">
        <v>0.593750000000003</v>
      </c>
      <c r="B18" s="44" t="s">
        <v>336</v>
      </c>
      <c r="C18" s="45"/>
    </row>
    <row r="19" spans="1:3" x14ac:dyDescent="0.2">
      <c r="A19" s="43">
        <v>0.60416666666666996</v>
      </c>
      <c r="B19" s="44" t="s">
        <v>337</v>
      </c>
      <c r="C19" s="45"/>
    </row>
    <row r="20" spans="1:3" x14ac:dyDescent="0.2">
      <c r="A20" s="43">
        <v>0.61458333333333703</v>
      </c>
      <c r="B20" s="44" t="s">
        <v>338</v>
      </c>
      <c r="C20" s="4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2"/>
  <dimension ref="A1:P12"/>
  <sheetViews>
    <sheetView workbookViewId="0"/>
  </sheetViews>
  <sheetFormatPr baseColWidth="10" defaultColWidth="9.85546875" defaultRowHeight="10.5" x14ac:dyDescent="0.15"/>
  <cols>
    <col min="1" max="1" width="7" style="1" bestFit="1" customWidth="1"/>
    <col min="2" max="2" width="9.7109375" style="1" bestFit="1" customWidth="1"/>
    <col min="3" max="3" width="6" style="1" bestFit="1" customWidth="1"/>
    <col min="4" max="4" width="16.5703125" style="1" customWidth="1"/>
    <col min="5" max="5" width="11.5703125" style="1" bestFit="1" customWidth="1"/>
    <col min="6" max="6" width="8.85546875" style="1" bestFit="1" customWidth="1"/>
    <col min="7" max="7" width="7.140625" style="1" bestFit="1" customWidth="1"/>
    <col min="8" max="8" width="22.28515625" style="1" bestFit="1" customWidth="1"/>
    <col min="9" max="9" width="12.5703125" style="1" bestFit="1" customWidth="1"/>
    <col min="10" max="10" width="3.28515625" style="1" customWidth="1"/>
    <col min="11" max="11" width="13.140625" style="1" bestFit="1" customWidth="1"/>
    <col min="12" max="12" width="7.5703125" style="1" bestFit="1" customWidth="1"/>
    <col min="13" max="13" width="4.5703125" style="1" bestFit="1" customWidth="1"/>
    <col min="14" max="15" width="8.7109375" style="1" bestFit="1" customWidth="1"/>
    <col min="16" max="16" width="4.7109375" style="1" bestFit="1" customWidth="1"/>
    <col min="17" max="16384" width="9.85546875" style="1"/>
  </cols>
  <sheetData>
    <row r="1" spans="1:16" x14ac:dyDescent="0.1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25</v>
      </c>
      <c r="L1" s="8" t="s">
        <v>25</v>
      </c>
      <c r="M1" s="1" t="s">
        <v>36</v>
      </c>
    </row>
    <row r="2" spans="1:16" x14ac:dyDescent="0.15">
      <c r="A2" s="4" t="s">
        <v>10</v>
      </c>
      <c r="B2" s="4" t="s">
        <v>11</v>
      </c>
      <c r="C2" s="4" t="b">
        <v>1</v>
      </c>
      <c r="D2" s="5">
        <v>29565</v>
      </c>
      <c r="E2" s="4" t="s">
        <v>0</v>
      </c>
      <c r="F2" s="4" t="s">
        <v>14</v>
      </c>
      <c r="G2" s="7">
        <v>4000</v>
      </c>
      <c r="H2" s="4" t="s">
        <v>26</v>
      </c>
      <c r="L2" s="4" t="s">
        <v>34</v>
      </c>
      <c r="M2" s="4">
        <f>SUMPRODUCT(COUNTIF(H2:H998,"*"&amp;L2&amp;"*"))</f>
        <v>3</v>
      </c>
    </row>
    <row r="3" spans="1:16" x14ac:dyDescent="0.15">
      <c r="A3" s="4" t="s">
        <v>12</v>
      </c>
      <c r="B3" s="4" t="s">
        <v>13</v>
      </c>
      <c r="C3" s="4" t="b">
        <v>1</v>
      </c>
      <c r="D3" s="5">
        <v>33158</v>
      </c>
      <c r="E3" s="4" t="s">
        <v>2</v>
      </c>
      <c r="F3" s="4" t="s">
        <v>14</v>
      </c>
      <c r="G3" s="7">
        <v>2500</v>
      </c>
      <c r="H3" s="4" t="s">
        <v>27</v>
      </c>
      <c r="L3" s="4" t="s">
        <v>33</v>
      </c>
      <c r="M3" s="4">
        <f>SUMPRODUCT(COUNTIF(H3:H999,"*"&amp;L3&amp;"*"))</f>
        <v>2</v>
      </c>
    </row>
    <row r="4" spans="1:16" x14ac:dyDescent="0.15">
      <c r="A4" s="4" t="s">
        <v>10</v>
      </c>
      <c r="B4" s="4" t="s">
        <v>15</v>
      </c>
      <c r="C4" s="5" t="b">
        <v>1</v>
      </c>
      <c r="D4" s="5">
        <v>28745</v>
      </c>
      <c r="E4" s="4" t="s">
        <v>0</v>
      </c>
      <c r="F4" s="6" t="s">
        <v>16</v>
      </c>
      <c r="G4" s="7">
        <v>3600</v>
      </c>
      <c r="H4" s="4" t="s">
        <v>30</v>
      </c>
      <c r="L4" s="4" t="s">
        <v>31</v>
      </c>
      <c r="M4" s="4">
        <f>SUMPRODUCT(COUNTIF(H4:H1000,"*"&amp;L4&amp;"*"))</f>
        <v>4</v>
      </c>
    </row>
    <row r="5" spans="1:16" ht="11.25" x14ac:dyDescent="0.2">
      <c r="A5" s="4" t="s">
        <v>12</v>
      </c>
      <c r="B5" s="4" t="s">
        <v>17</v>
      </c>
      <c r="C5" s="4" t="b">
        <v>1</v>
      </c>
      <c r="D5" s="5">
        <v>12785</v>
      </c>
      <c r="E5" s="4" t="s">
        <v>1</v>
      </c>
      <c r="F5" s="4" t="s">
        <v>20</v>
      </c>
      <c r="G5" s="7">
        <v>4999</v>
      </c>
      <c r="H5" s="4" t="s">
        <v>38</v>
      </c>
      <c r="I5" s="2"/>
      <c r="J5" s="2"/>
      <c r="K5" s="2"/>
      <c r="L5" s="4" t="s">
        <v>35</v>
      </c>
      <c r="M5" s="4">
        <f>SUMPRODUCT(COUNTIF(H5:H1001,"*"&amp;L5&amp;"*"))</f>
        <v>2</v>
      </c>
    </row>
    <row r="6" spans="1:16" ht="11.25" x14ac:dyDescent="0.2">
      <c r="A6" s="4" t="s">
        <v>12</v>
      </c>
      <c r="B6" s="4" t="s">
        <v>19</v>
      </c>
      <c r="C6" s="4" t="b">
        <v>1</v>
      </c>
      <c r="D6" s="5">
        <v>18546</v>
      </c>
      <c r="E6" s="4" t="s">
        <v>1</v>
      </c>
      <c r="F6" s="4" t="s">
        <v>18</v>
      </c>
      <c r="G6" s="7">
        <v>3400</v>
      </c>
      <c r="H6" s="4" t="s">
        <v>27</v>
      </c>
      <c r="I6" s="2"/>
      <c r="J6" s="2"/>
      <c r="K6" s="2"/>
      <c r="L6" s="4" t="s">
        <v>32</v>
      </c>
      <c r="M6" s="4">
        <f>SUMPRODUCT(COUNTIF(H6:H1002,"*"&amp;L6&amp;"*"))</f>
        <v>4</v>
      </c>
    </row>
    <row r="7" spans="1:16" ht="11.25" x14ac:dyDescent="0.2">
      <c r="A7" s="4" t="s">
        <v>12</v>
      </c>
      <c r="B7" s="4" t="s">
        <v>21</v>
      </c>
      <c r="C7" s="4" t="b">
        <v>0</v>
      </c>
      <c r="D7" s="5">
        <v>18547</v>
      </c>
      <c r="E7" s="4" t="s">
        <v>1</v>
      </c>
      <c r="F7" s="4" t="s">
        <v>14</v>
      </c>
      <c r="G7" s="7">
        <v>3400</v>
      </c>
      <c r="H7" s="4" t="s">
        <v>29</v>
      </c>
      <c r="I7" s="2"/>
      <c r="J7" s="2"/>
      <c r="K7" s="2"/>
    </row>
    <row r="8" spans="1:16" x14ac:dyDescent="0.15">
      <c r="A8" s="4" t="s">
        <v>10</v>
      </c>
      <c r="B8" s="4" t="s">
        <v>22</v>
      </c>
      <c r="C8" s="4" t="b">
        <v>1</v>
      </c>
      <c r="D8" s="5">
        <v>32853</v>
      </c>
      <c r="E8" s="4" t="s">
        <v>1</v>
      </c>
      <c r="F8" s="4" t="s">
        <v>14</v>
      </c>
      <c r="G8" s="7">
        <v>3000</v>
      </c>
      <c r="H8" s="4" t="s">
        <v>30</v>
      </c>
      <c r="N8" s="3"/>
      <c r="O8" s="3"/>
      <c r="P8" s="3"/>
    </row>
    <row r="9" spans="1:16" x14ac:dyDescent="0.15">
      <c r="A9" s="4" t="s">
        <v>12</v>
      </c>
      <c r="B9" s="4" t="s">
        <v>24</v>
      </c>
      <c r="C9" s="4" t="b">
        <v>0</v>
      </c>
      <c r="D9" s="5">
        <v>32823</v>
      </c>
      <c r="E9" s="4" t="s">
        <v>23</v>
      </c>
      <c r="F9" s="4" t="s">
        <v>14</v>
      </c>
      <c r="G9" s="7">
        <v>4000</v>
      </c>
      <c r="H9" s="4" t="s">
        <v>29</v>
      </c>
    </row>
    <row r="10" spans="1:16" x14ac:dyDescent="0.15">
      <c r="A10" s="4" t="s">
        <v>37</v>
      </c>
      <c r="B10" s="4" t="s">
        <v>28</v>
      </c>
      <c r="C10" s="4" t="b">
        <v>0</v>
      </c>
      <c r="D10" s="5">
        <v>29253</v>
      </c>
      <c r="E10" s="4" t="s">
        <v>1</v>
      </c>
      <c r="F10" s="4" t="s">
        <v>20</v>
      </c>
      <c r="G10" s="7">
        <v>2500</v>
      </c>
      <c r="H10" s="4" t="s">
        <v>26</v>
      </c>
    </row>
    <row r="11" spans="1:16" x14ac:dyDescent="0.15">
      <c r="A11" s="4"/>
      <c r="B11" s="4"/>
      <c r="C11" s="4"/>
      <c r="D11" s="5"/>
      <c r="E11" s="4"/>
      <c r="F11" s="4"/>
      <c r="G11" s="7"/>
      <c r="H11" s="4"/>
    </row>
    <row r="12" spans="1:16" x14ac:dyDescent="0.15">
      <c r="A12" s="4"/>
      <c r="B12" s="4"/>
      <c r="C12" s="4"/>
      <c r="D12" s="5"/>
      <c r="E12" s="4"/>
      <c r="F12" s="4"/>
      <c r="G12" s="7"/>
      <c r="H12" s="4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12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BCE8F8-77EB-4AE9-80AC-6E70492425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BD</vt:lpstr>
      <vt:lpstr>OPERATION</vt:lpstr>
      <vt:lpstr>BD_</vt:lpstr>
      <vt:lpstr>BD_!cotisation</vt:lpstr>
      <vt:lpstr>BD_!option</vt:lpstr>
      <vt:lpstr>Titres</vt:lpstr>
      <vt:lpstr>Accueil!Zone_d_impression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LIEGEOIS</cp:lastModifiedBy>
  <cp:lastPrinted>2019-03-12T13:35:22Z</cp:lastPrinted>
  <dcterms:created xsi:type="dcterms:W3CDTF">2007-01-21T07:00:15Z</dcterms:created>
  <dcterms:modified xsi:type="dcterms:W3CDTF">2019-03-22T19:26:39Z</dcterms:modified>
</cp:coreProperties>
</file>