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\OneDrive\Documents\FLORIAN\"/>
    </mc:Choice>
  </mc:AlternateContent>
  <xr:revisionPtr revIDLastSave="0" documentId="13_ncr:1_{66F06550-59E0-4685-BC96-3BD8F9E8328E}" xr6:coauthVersionLast="47" xr6:coauthVersionMax="47" xr10:uidLastSave="{00000000-0000-0000-0000-000000000000}"/>
  <bookViews>
    <workbookView xWindow="28680" yWindow="-105" windowWidth="29040" windowHeight="15720" xr2:uid="{34959BFC-2816-42B1-8027-048AABCBC0B0}"/>
  </bookViews>
  <sheets>
    <sheet name="Contacts clients" sheetId="1" r:id="rId1"/>
    <sheet name="Fiche Client" sheetId="7" r:id="rId2"/>
    <sheet name="Clone Contacts Clients" sheetId="8" r:id="rId3"/>
    <sheet name="N°devis" sheetId="9" r:id="rId4"/>
  </sheets>
  <definedNames>
    <definedName name="_xlnm._FilterDatabase" localSheetId="0" hidden="1">'Contacts clients'!$J$2:$J$2</definedName>
    <definedName name="_xlnm._FilterDatabase" localSheetId="3" hidden="1">N°devis!$A$8:$D$90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 a="1"/>
  <c r="D9" i="1" s="1"/>
  <c r="X9" i="1"/>
  <c r="D10" i="1" a="1"/>
  <c r="D10" i="1" s="1"/>
  <c r="X10" i="1"/>
  <c r="D11" i="1" a="1"/>
  <c r="D11" i="1" s="1"/>
  <c r="X11" i="1"/>
  <c r="D12" i="1" a="1"/>
  <c r="D12" i="1" s="1"/>
  <c r="X12" i="1"/>
  <c r="D13" i="1" a="1"/>
  <c r="D13" i="1" s="1"/>
  <c r="X13" i="1"/>
  <c r="D14" i="1" a="1"/>
  <c r="D14" i="1" s="1"/>
  <c r="X14" i="1"/>
  <c r="D15" i="1" a="1"/>
  <c r="D15" i="1" s="1"/>
  <c r="X15" i="1"/>
  <c r="D16" i="1" a="1"/>
  <c r="D16" i="1" s="1"/>
  <c r="X16" i="1"/>
  <c r="D17" i="1" a="1"/>
  <c r="D17" i="1" s="1"/>
  <c r="X17" i="1"/>
  <c r="D18" i="1" a="1"/>
  <c r="D18" i="1" s="1"/>
  <c r="X18" i="1"/>
  <c r="D19" i="1" a="1"/>
  <c r="D19" i="1" s="1"/>
  <c r="X19" i="1"/>
  <c r="D20" i="1" a="1"/>
  <c r="D20" i="1" s="1"/>
  <c r="X20" i="1"/>
  <c r="D21" i="1" a="1"/>
  <c r="D21" i="1" s="1"/>
  <c r="X21" i="1"/>
  <c r="D22" i="1" a="1"/>
  <c r="D22" i="1" s="1"/>
  <c r="X22" i="1"/>
  <c r="D23" i="1" a="1"/>
  <c r="D23" i="1" s="1"/>
  <c r="X23" i="1"/>
  <c r="D24" i="1" a="1"/>
  <c r="D24" i="1" s="1"/>
  <c r="X24" i="1"/>
  <c r="D25" i="1" a="1"/>
  <c r="D25" i="1" s="1"/>
  <c r="X25" i="1"/>
  <c r="A4" i="1"/>
  <c r="F4" i="1"/>
  <c r="D6" i="1" l="1" a="1"/>
  <c r="D6" i="1" s="1"/>
  <c r="D7" i="1" a="1"/>
  <c r="D7" i="1" s="1"/>
  <c r="D8" i="1" a="1"/>
  <c r="D8" i="1" s="1"/>
  <c r="AA3" i="1"/>
  <c r="X6" i="1" l="1"/>
  <c r="X7" i="1"/>
  <c r="X8" i="1"/>
  <c r="AD2" i="8" l="1" a="1"/>
  <c r="AD2" i="8" s="1"/>
  <c r="AC2" i="8" a="1"/>
  <c r="AC2" i="8" s="1"/>
  <c r="AB2" i="8" a="1"/>
  <c r="AB2" i="8" s="1"/>
  <c r="AA2" i="8" a="1"/>
  <c r="AC3" i="1"/>
  <c r="AB3" i="1"/>
  <c r="Z2" i="8" a="1"/>
  <c r="Z2" i="8" s="1"/>
  <c r="Y2" i="8" a="1"/>
  <c r="Y2" i="8" s="1"/>
  <c r="X2" i="8" a="1"/>
  <c r="X2" i="8" s="1"/>
  <c r="W2" i="8" a="1"/>
  <c r="W2" i="8" s="1"/>
  <c r="V2" i="8" a="1"/>
  <c r="V2" i="8" s="1"/>
  <c r="AA2" i="8" l="1"/>
  <c r="F2" i="9"/>
  <c r="U2" i="8" l="1" a="1"/>
  <c r="U2" i="8" s="1"/>
  <c r="A2" i="8" a="1"/>
  <c r="A2" i="8" s="1"/>
  <c r="C11" i="7" s="1"/>
  <c r="C14" i="7" l="1"/>
  <c r="C13" i="7"/>
  <c r="C12" i="7"/>
  <c r="C5" i="7"/>
  <c r="K2" i="8" a="1"/>
  <c r="K2" i="8" s="1"/>
  <c r="J2" i="8" a="1"/>
  <c r="J2" i="8" s="1"/>
  <c r="I2" i="8" a="1"/>
  <c r="I2" i="8" s="1"/>
  <c r="H2" i="8" a="1"/>
  <c r="F2" i="8" a="1"/>
  <c r="F2" i="8" s="1"/>
  <c r="E2" i="8" a="1"/>
  <c r="E2" i="8" s="1"/>
  <c r="H2" i="8" l="1"/>
  <c r="B6" i="7"/>
  <c r="H2" i="9"/>
  <c r="I2" i="9"/>
  <c r="N2" i="8" a="1"/>
  <c r="N2" i="8" s="1"/>
  <c r="M2" i="8" a="1"/>
  <c r="M2" i="8" s="1"/>
  <c r="L2" i="8" a="1"/>
  <c r="L2" i="8" s="1"/>
  <c r="G2" i="8" a="1"/>
  <c r="B1" i="9" l="1"/>
  <c r="B2" i="9" s="1"/>
  <c r="G2" i="8"/>
  <c r="D5" i="7"/>
  <c r="D2" i="8" l="1" a="1"/>
  <c r="D2" i="8" s="1"/>
  <c r="B2" i="8" a="1"/>
  <c r="B2" i="8" s="1"/>
  <c r="B5" i="7"/>
  <c r="C4" i="1"/>
  <c r="B9" i="7" l="1"/>
  <c r="B7" i="7"/>
  <c r="F5" i="7"/>
  <c r="B8" i="7"/>
  <c r="H6" i="7"/>
  <c r="F7" i="7"/>
  <c r="F6" i="7"/>
  <c r="C7" i="7"/>
  <c r="G1" i="1"/>
  <c r="C2" i="8" l="1" a="1"/>
  <c r="G4" i="1"/>
  <c r="C2" i="8" l="1"/>
  <c r="H5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<sst xmlns="http://schemas.openxmlformats.org/spreadsheetml/2006/main" count="147" uniqueCount="84">
  <si>
    <t>Tel</t>
  </si>
  <si>
    <t>Ville</t>
  </si>
  <si>
    <t>CP</t>
  </si>
  <si>
    <t>Adrs</t>
  </si>
  <si>
    <t>Prénom</t>
  </si>
  <si>
    <t>Email</t>
  </si>
  <si>
    <t>Rdv</t>
  </si>
  <si>
    <t>Mme</t>
  </si>
  <si>
    <t>Info</t>
  </si>
  <si>
    <t>Date</t>
  </si>
  <si>
    <t>Mr</t>
  </si>
  <si>
    <t>CA</t>
  </si>
  <si>
    <t>SDS</t>
  </si>
  <si>
    <t>Sources</t>
  </si>
  <si>
    <t>Info
contact</t>
  </si>
  <si>
    <t>Info
contact2</t>
  </si>
  <si>
    <t>1
contact</t>
  </si>
  <si>
    <t>2
contact</t>
  </si>
  <si>
    <t>3
contact</t>
  </si>
  <si>
    <t>Nom</t>
  </si>
  <si>
    <t>Info
contact4</t>
  </si>
  <si>
    <t>Devis
Signé</t>
  </si>
  <si>
    <t>Status</t>
  </si>
  <si>
    <t>Adresse</t>
  </si>
  <si>
    <t>Civilité</t>
  </si>
  <si>
    <t>N°Tel</t>
  </si>
  <si>
    <t>Statut</t>
  </si>
  <si>
    <t>Colonne1</t>
  </si>
  <si>
    <t>Suivi Commercial</t>
  </si>
  <si>
    <t>PDL</t>
  </si>
  <si>
    <t>KVA</t>
  </si>
  <si>
    <t>Mono/Tri</t>
  </si>
  <si>
    <t>Conso(kwh)</t>
  </si>
  <si>
    <t>N° Client</t>
  </si>
  <si>
    <t>Sources Client</t>
  </si>
  <si>
    <t>Date rdv</t>
  </si>
  <si>
    <t>N° PDL</t>
  </si>
  <si>
    <t>Abonnement (kva)</t>
  </si>
  <si>
    <t>Charpente</t>
  </si>
  <si>
    <t>Tuiles</t>
  </si>
  <si>
    <t>Fournisseur Internet</t>
  </si>
  <si>
    <t>Model CPL</t>
  </si>
  <si>
    <t>Appareillage</t>
  </si>
  <si>
    <t>Distance TGBT/installation PV</t>
  </si>
  <si>
    <t>Calpinage à vérifier</t>
  </si>
  <si>
    <t>Orientation</t>
  </si>
  <si>
    <t>Dimention Toiture</t>
  </si>
  <si>
    <t>Zone ABF</t>
  </si>
  <si>
    <t>FICHE CLIENT</t>
  </si>
  <si>
    <t>ELECTRICITE</t>
  </si>
  <si>
    <t>MAISON</t>
  </si>
  <si>
    <t>DIVERS</t>
  </si>
  <si>
    <t>N°  Client</t>
  </si>
  <si>
    <t>CP-Ville</t>
  </si>
  <si>
    <t>Date entrée</t>
  </si>
  <si>
    <t>Info maison</t>
  </si>
  <si>
    <t>Etude&amp;devis envoyé</t>
  </si>
  <si>
    <t>début</t>
  </si>
  <si>
    <t>milieu</t>
  </si>
  <si>
    <t>fin</t>
  </si>
  <si>
    <t>date du jour</t>
  </si>
  <si>
    <t>Editeur</t>
  </si>
  <si>
    <t>N° du Jour</t>
  </si>
  <si>
    <t>Mme, Mr</t>
  </si>
  <si>
    <t>Etude&amp;Devis envoyé</t>
  </si>
  <si>
    <t>Date devis envoyé</t>
  </si>
  <si>
    <t>Type Onduleur</t>
  </si>
  <si>
    <t>N° suivant</t>
  </si>
  <si>
    <t>HT</t>
  </si>
  <si>
    <t>TTC</t>
  </si>
  <si>
    <t>F</t>
  </si>
  <si>
    <t>Dép jrs</t>
  </si>
  <si>
    <t>contact1</t>
  </si>
  <si>
    <t>contact2</t>
  </si>
  <si>
    <t>contact3</t>
  </si>
  <si>
    <t>Date Devis Signé</t>
  </si>
  <si>
    <t>KWC</t>
  </si>
  <si>
    <t>Info
contact3</t>
  </si>
  <si>
    <t>Invalidé Reporté Perdu Relancer</t>
  </si>
  <si>
    <t>TROISGROS</t>
  </si>
  <si>
    <t xml:space="preserve">   </t>
  </si>
  <si>
    <t>InfoContact</t>
  </si>
  <si>
    <t>test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</si>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</sst>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0#&quot; &quot;##&quot; &quot;##&quot; &quot;##&quot; &quot;##"/>
    <numFmt numFmtId="165" formatCode="dd/mm/yy;@"/>
    <numFmt numFmtId="166" formatCode="00000"/>
    <numFmt numFmtId="167" formatCode="d/m/yy;@"/>
    <numFmt numFmtId="168" formatCode="00,000,000,000,000"/>
    <numFmt numFmtId="169" formatCode="#,##0\ &quot;€&quot;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66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8"/>
      <color rgb="FFFF6600"/>
      <name val="Calibri"/>
      <family val="2"/>
      <scheme val="minor"/>
    </font>
    <font>
      <b/>
      <sz val="16"/>
      <color rgb="FFFF66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 vertical="center" wrapText="1"/>
    </xf>
    <xf numFmtId="0" fontId="3" fillId="0" borderId="0" xfId="2" applyFont="1"/>
    <xf numFmtId="165" fontId="3" fillId="0" borderId="0" xfId="2" applyNumberFormat="1" applyFont="1"/>
    <xf numFmtId="166" fontId="3" fillId="0" borderId="0" xfId="2" applyNumberFormat="1" applyFont="1"/>
    <xf numFmtId="164" fontId="3" fillId="0" borderId="0" xfId="2" applyNumberFormat="1" applyFont="1"/>
    <xf numFmtId="165" fontId="3" fillId="0" borderId="0" xfId="0" applyNumberFormat="1" applyFont="1"/>
    <xf numFmtId="0" fontId="3" fillId="0" borderId="0" xfId="0" applyFont="1"/>
    <xf numFmtId="168" fontId="3" fillId="0" borderId="0" xfId="0" applyNumberFormat="1" applyFont="1"/>
    <xf numFmtId="1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3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9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0" fontId="6" fillId="0" borderId="2" xfId="0" applyFont="1" applyBorder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12" xfId="0" applyFont="1" applyBorder="1"/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0" fontId="10" fillId="0" borderId="2" xfId="0" applyFont="1" applyBorder="1"/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68" fontId="3" fillId="2" borderId="20" xfId="0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6" fontId="3" fillId="0" borderId="8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0" borderId="8" xfId="1" applyFont="1" applyFill="1" applyBorder="1" applyAlignment="1">
      <alignment vertical="center" wrapText="1"/>
    </xf>
    <xf numFmtId="167" fontId="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166" fontId="3" fillId="0" borderId="0" xfId="0" applyNumberFormat="1" applyFont="1"/>
    <xf numFmtId="164" fontId="3" fillId="0" borderId="0" xfId="0" applyNumberFormat="1" applyFont="1"/>
    <xf numFmtId="0" fontId="14" fillId="0" borderId="5" xfId="0" applyFont="1" applyBorder="1" applyAlignment="1">
      <alignment horizontal="center" vertical="center"/>
    </xf>
    <xf numFmtId="165" fontId="14" fillId="0" borderId="10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12" xfId="0" applyNumberFormat="1" applyFont="1" applyBorder="1" applyAlignment="1">
      <alignment horizontal="center" vertical="center"/>
    </xf>
    <xf numFmtId="166" fontId="12" fillId="0" borderId="0" xfId="0" applyNumberFormat="1" applyFont="1" applyAlignment="1">
      <alignment horizontal="left" vertical="center"/>
    </xf>
    <xf numFmtId="0" fontId="12" fillId="0" borderId="5" xfId="0" applyFont="1" applyBorder="1"/>
    <xf numFmtId="0" fontId="12" fillId="0" borderId="5" xfId="0" applyFont="1" applyBorder="1" applyAlignment="1">
      <alignment horizontal="center"/>
    </xf>
    <xf numFmtId="0" fontId="12" fillId="0" borderId="10" xfId="0" applyFont="1" applyBorder="1"/>
    <xf numFmtId="0" fontId="12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167" fontId="3" fillId="5" borderId="11" xfId="0" applyNumberFormat="1" applyFont="1" applyFill="1" applyBorder="1" applyAlignment="1">
      <alignment horizontal="center" vertical="center" wrapText="1"/>
    </xf>
    <xf numFmtId="165" fontId="3" fillId="5" borderId="11" xfId="0" applyNumberFormat="1" applyFont="1" applyFill="1" applyBorder="1" applyAlignment="1">
      <alignment horizontal="center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166" fontId="3" fillId="5" borderId="3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167" fontId="3" fillId="6" borderId="11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167" fontId="3" fillId="6" borderId="9" xfId="0" applyNumberFormat="1" applyFont="1" applyFill="1" applyBorder="1" applyAlignment="1">
      <alignment horizontal="center" vertical="center" wrapText="1"/>
    </xf>
    <xf numFmtId="167" fontId="3" fillId="6" borderId="10" xfId="0" applyNumberFormat="1" applyFont="1" applyFill="1" applyBorder="1" applyAlignment="1">
      <alignment horizontal="center" vertical="center" wrapText="1"/>
    </xf>
    <xf numFmtId="167" fontId="3" fillId="6" borderId="0" xfId="0" applyNumberFormat="1" applyFont="1" applyFill="1" applyAlignment="1">
      <alignment horizontal="center" vertical="center" wrapText="1"/>
    </xf>
    <xf numFmtId="167" fontId="3" fillId="6" borderId="5" xfId="0" applyNumberFormat="1" applyFont="1" applyFill="1" applyBorder="1" applyAlignment="1">
      <alignment horizontal="center" vertical="center" wrapText="1"/>
    </xf>
    <xf numFmtId="1" fontId="3" fillId="2" borderId="20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168" fontId="1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5" xfId="0" applyFont="1" applyBorder="1" applyAlignment="1">
      <alignment vertical="center" wrapText="1"/>
    </xf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1" fontId="3" fillId="0" borderId="0" xfId="0" applyNumberFormat="1" applyFont="1" applyAlignment="1">
      <alignment horizontal="center"/>
    </xf>
    <xf numFmtId="1" fontId="3" fillId="0" borderId="0" xfId="0" applyNumberFormat="1" applyFont="1"/>
    <xf numFmtId="0" fontId="12" fillId="0" borderId="5" xfId="0" applyFont="1" applyBorder="1" applyAlignment="1">
      <alignment vertical="center" wrapText="1"/>
    </xf>
    <xf numFmtId="0" fontId="3" fillId="6" borderId="9" xfId="0" applyFont="1" applyFill="1" applyBorder="1" applyAlignment="1">
      <alignment horizontal="center" vertical="center" wrapText="1"/>
    </xf>
    <xf numFmtId="169" fontId="0" fillId="0" borderId="0" xfId="0" applyNumberFormat="1" applyAlignment="1">
      <alignment horizontal="center" vertical="center" wrapText="1"/>
    </xf>
    <xf numFmtId="169" fontId="13" fillId="7" borderId="8" xfId="0" applyNumberFormat="1" applyFont="1" applyFill="1" applyBorder="1" applyAlignment="1">
      <alignment horizontal="center" vertical="center" wrapText="1"/>
    </xf>
    <xf numFmtId="169" fontId="3" fillId="0" borderId="0" xfId="0" applyNumberFormat="1" applyFont="1" applyAlignment="1">
      <alignment horizontal="center" vertical="center" wrapText="1"/>
    </xf>
    <xf numFmtId="169" fontId="3" fillId="0" borderId="4" xfId="0" applyNumberFormat="1" applyFont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14" fontId="3" fillId="0" borderId="0" xfId="0" applyNumberFormat="1" applyFont="1"/>
    <xf numFmtId="165" fontId="3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12" fillId="0" borderId="13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left" vertical="center"/>
    </xf>
    <xf numFmtId="169" fontId="3" fillId="6" borderId="7" xfId="0" applyNumberFormat="1" applyFont="1" applyFill="1" applyBorder="1" applyAlignment="1">
      <alignment horizontal="center" vertical="center" wrapText="1"/>
    </xf>
    <xf numFmtId="169" fontId="3" fillId="6" borderId="8" xfId="0" applyNumberFormat="1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3" fillId="6" borderId="0" xfId="0" applyNumberFormat="1" applyFont="1" applyFill="1" applyAlignment="1">
      <alignment horizontal="center" vertical="center" wrapText="1"/>
    </xf>
    <xf numFmtId="0" fontId="3" fillId="0" borderId="7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3" fillId="6" borderId="0" xfId="0" applyFont="1" applyFill="1" applyAlignment="1">
      <alignment horizontal="center" vertical="top" wrapText="1"/>
    </xf>
    <xf numFmtId="49" fontId="3" fillId="0" borderId="8" xfId="0" applyNumberFormat="1" applyFont="1" applyBorder="1" applyAlignment="1">
      <alignment vertical="center" wrapText="1"/>
    </xf>
    <xf numFmtId="0" fontId="12" fillId="0" borderId="0" xfId="0" applyFont="1" applyAlignment="1">
      <alignment horizontal="left"/>
    </xf>
    <xf numFmtId="0" fontId="13" fillId="0" borderId="4" xfId="0" applyFont="1" applyBorder="1" applyAlignment="1">
      <alignment horizontal="right"/>
    </xf>
    <xf numFmtId="0" fontId="1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167" fontId="13" fillId="7" borderId="6" xfId="0" applyNumberFormat="1" applyFont="1" applyFill="1" applyBorder="1" applyAlignment="1">
      <alignment horizontal="center" vertical="center" wrapText="1"/>
    </xf>
    <xf numFmtId="167" fontId="13" fillId="7" borderId="8" xfId="0" applyNumberFormat="1" applyFont="1" applyFill="1" applyBorder="1" applyAlignment="1">
      <alignment horizontal="center" vertical="center" wrapText="1"/>
    </xf>
    <xf numFmtId="167" fontId="13" fillId="7" borderId="7" xfId="0" applyNumberFormat="1" applyFont="1" applyFill="1" applyBorder="1" applyAlignment="1">
      <alignment horizontal="center" vertical="center" wrapText="1"/>
    </xf>
    <xf numFmtId="168" fontId="13" fillId="4" borderId="6" xfId="0" applyNumberFormat="1" applyFont="1" applyFill="1" applyBorder="1" applyAlignment="1">
      <alignment horizontal="center" vertical="center" wrapText="1"/>
    </xf>
    <xf numFmtId="168" fontId="13" fillId="4" borderId="8" xfId="0" applyNumberFormat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3" fillId="3" borderId="16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center" vertical="center" wrapText="1"/>
    </xf>
    <xf numFmtId="0" fontId="3" fillId="3" borderId="19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68" fontId="12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165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164" fontId="3" fillId="0" borderId="8" xfId="0" applyNumberFormat="1" applyFont="1" applyBorder="1" applyAlignment="1">
      <alignment vertical="center"/>
    </xf>
    <xf numFmtId="0" fontId="2" fillId="0" borderId="0" xfId="1" applyFont="1"/>
    <xf numFmtId="49" fontId="2" fillId="0" borderId="8" xfId="1" applyNumberFormat="1" applyFont="1" applyBorder="1" applyAlignment="1">
      <alignment wrapText="1"/>
    </xf>
    <xf numFmtId="164" fontId="3" fillId="0" borderId="8" xfId="0" applyNumberFormat="1" applyFont="1" applyBorder="1" applyAlignment="1">
      <alignment horizontal="left" vertical="center" wrapText="1"/>
    </xf>
    <xf numFmtId="49" fontId="2" fillId="0" borderId="8" xfId="1" applyNumberFormat="1" applyFont="1" applyBorder="1" applyAlignment="1">
      <alignment horizontal="left" vertical="center" wrapText="1"/>
    </xf>
  </cellXfs>
  <cellStyles count="3">
    <cellStyle name="Lien hypertexte" xfId="1" builtinId="8"/>
    <cellStyle name="Lien hypertexte 2" xfId="2" xr:uid="{ACCB8D73-42A6-4916-A27A-F9241675F80E}"/>
    <cellStyle name="Normal" xfId="0" builtinId="0"/>
  </cellStyles>
  <dxfs count="54"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8" formatCode="00,000,000,000,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9" formatCode="#,##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9" formatCode="#,##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6" defaultTableStyle="TableStyleMedium2" defaultPivotStyle="PivotStyleLight16">
    <tableStyle name="Style de tableau 1" pivot="0" count="1" xr9:uid="{C725600F-613A-44C0-AEC8-12F27E8E4098}">
      <tableStyleElement type="firstRowStripe" dxfId="53"/>
    </tableStyle>
    <tableStyle name="Style de tableau 2" pivot="0" count="1" xr9:uid="{E81DC8C5-2872-48C6-9F0C-3F750CD71AF9}">
      <tableStyleElement type="firstRowStripe" dxfId="52"/>
    </tableStyle>
    <tableStyle name="Style de tableau 3" pivot="0" count="1" xr9:uid="{23EBFF18-64C4-4149-B9DF-097F8F908648}">
      <tableStyleElement type="headerRow" dxfId="51"/>
    </tableStyle>
    <tableStyle name="Style de tableau 4" pivot="0" count="1" xr9:uid="{8587C666-A145-4331-AD0C-281BF805A944}">
      <tableStyleElement type="headerRow" dxfId="50"/>
    </tableStyle>
    <tableStyle name="Style de tableau 5" pivot="0" count="0" xr9:uid="{015E7BF6-361A-4430-A76E-3DF3B5BBDDAE}"/>
    <tableStyle name="Style de tableau 6" pivot="0" count="1" xr9:uid="{2F35DFF9-C20D-4042-B9DA-294C5A21C86C}">
      <tableStyleElement type="firstRowStripe" dxfId="49"/>
    </tableStyle>
  </tableStyles>
  <colors>
    <mruColors>
      <color rgb="FFFF66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129540</xdr:rowOff>
    </xdr:from>
    <xdr:to>
      <xdr:col>2</xdr:col>
      <xdr:colOff>426720</xdr:colOff>
      <xdr:row>2</xdr:row>
      <xdr:rowOff>53340</xdr:rowOff>
    </xdr:to>
    <xdr:sp macro="[0]!ajouterlignenouveau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129108-AB0E-F71B-9EB7-FAA3BF76EF40}"/>
            </a:ext>
          </a:extLst>
        </xdr:cNvPr>
        <xdr:cNvSpPr/>
      </xdr:nvSpPr>
      <xdr:spPr>
        <a:xfrm>
          <a:off x="121920" y="129540"/>
          <a:ext cx="899160" cy="304800"/>
        </a:xfrm>
        <a:prstGeom prst="roundRect">
          <a:avLst/>
        </a:prstGeom>
        <a:solidFill>
          <a:srgbClr val="FF6600"/>
        </a:solidFill>
        <a:scene3d>
          <a:camera prst="orthographicFront"/>
          <a:lightRig rig="threePt" dir="t"/>
        </a:scene3d>
        <a:sp3d extrusionH="76200" contourW="12700">
          <a:bevelT w="114300" prst="artDeco"/>
          <a:extrusionClr>
            <a:srgbClr val="00B050"/>
          </a:extrusionClr>
          <a:contourClr>
            <a:srgbClr val="000000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600" b="1"/>
            <a:t>+ </a:t>
          </a:r>
          <a:r>
            <a:rPr lang="fr-FR" sz="1200" b="1"/>
            <a:t>CLIENTS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944881</xdr:colOff>
      <xdr:row>0</xdr:row>
      <xdr:rowOff>0</xdr:rowOff>
    </xdr:from>
    <xdr:to>
      <xdr:col>7</xdr:col>
      <xdr:colOff>664213</xdr:colOff>
      <xdr:row>3</xdr:row>
      <xdr:rowOff>247650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86C81E2-C5A2-FCD7-81F5-33FFFF4DD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1861" y="0"/>
          <a:ext cx="2291082" cy="7924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B75E16-EE7F-4BBD-BB59-666B5988D643}" name="Tableau1" displayName="Tableau1" ref="A5:AG25" totalsRowShown="0" headerRowDxfId="48" dataDxfId="46" headerRowBorderDxfId="47" tableBorderDxfId="45">
  <tableColumns count="33">
    <tableColumn id="1" xr3:uid="{B5384A3B-74A7-4BC0-9239-8E94C4C17DA5}" name="N°  Client" dataDxfId="44"/>
    <tableColumn id="2" xr3:uid="{B47829D8-DD22-4A25-BDE7-21AF7DC5B4EF}" name="Sources Client" dataDxfId="43" totalsRowDxfId="42"/>
    <tableColumn id="3" xr3:uid="{C57965A8-CB8E-4C6B-AB36-2D2927E03EDD}" name="Date entrée" dataDxfId="30"/>
    <tableColumn id="25" xr3:uid="{1C501283-E737-4582-8B6E-29F9A7CDC6DE}" name="Status" dataDxfId="29"/>
    <tableColumn id="4" xr3:uid="{A7AE882C-459C-4925-85FC-5A6A03319D86}" name="Civilité" dataDxfId="28"/>
    <tableColumn id="5" xr3:uid="{B264059C-D293-4856-8C11-75D5FD25EA21}" name="Nom" dataDxfId="27"/>
    <tableColumn id="6" xr3:uid="{60CF359D-AEC9-4688-94E8-A8C75E218564}" name="Prénom" dataDxfId="26"/>
    <tableColumn id="7" xr3:uid="{451C8AFD-BAE2-4FB1-B160-0F45181990FD}" name="Adrs" dataDxfId="25"/>
    <tableColumn id="8" xr3:uid="{37A2DD76-8B32-4135-B439-B192E7F3BCEE}" name="CP" dataDxfId="24"/>
    <tableColumn id="9" xr3:uid="{4D2A9D94-88F1-4A62-80EA-DC510D969168}" name="Ville" dataDxfId="23"/>
    <tableColumn id="10" xr3:uid="{98231277-E65A-4346-8726-15EF5377C43A}" name="Tel" dataDxfId="22"/>
    <tableColumn id="11" xr3:uid="{14A72613-1F61-43EC-90CC-8CF7EB2B9517}" name="Email" dataDxfId="21"/>
    <tableColumn id="12" xr3:uid="{7FE071C1-2499-493B-87D2-F66E45A58955}" name="Info" dataDxfId="20"/>
    <tableColumn id="13" xr3:uid="{A7613119-C9AD-4D01-824E-2D2CEEFED771}" name="Rdv" dataDxfId="19"/>
    <tableColumn id="16" xr3:uid="{655C2187-1AFD-49FE-9C7F-607BE07CAF1B}" name="contact1" dataDxfId="18"/>
    <tableColumn id="17" xr3:uid="{069B0D1C-D60E-4F13-8E5B-8F2CAC11D61A}" name="InfoContact" dataDxfId="17"/>
    <tableColumn id="18" xr3:uid="{0D5E74C9-3039-41ED-89AE-C3C00F9A043F}" name="contact2" dataDxfId="16"/>
    <tableColumn id="19" xr3:uid="{D53CE4C2-A704-43ED-B77A-005E7153F3ED}" name="Info_x000a_contact2" dataDxfId="15"/>
    <tableColumn id="20" xr3:uid="{9D75B981-2385-4833-ABD0-3AE215C6A890}" name="contact3" dataDxfId="14"/>
    <tableColumn id="34" xr3:uid="{010D0772-57B8-4850-A059-955DA9611D1D}" name="Invalidé Reporté Perdu Relancer" dataDxfId="13"/>
    <tableColumn id="21" xr3:uid="{D6ADD51F-68F3-4490-9562-F6AF39E10E3B}" name="Info_x000a_contact3" dataDxfId="12"/>
    <tableColumn id="24" xr3:uid="{ECEA00DA-7052-4D08-B4B0-F5A0AB5AFCDE}" name="Etude&amp;devis envoyé" dataDxfId="11"/>
    <tableColumn id="29" xr3:uid="{CDAF1170-FB6A-4985-88B7-493A8C81152F}" name="Type Onduleur" dataDxfId="10"/>
    <tableColumn id="32" xr3:uid="{32D17E05-1436-4124-88EF-243B275067F2}" name="Dép jrs" dataDxfId="9">
      <calculatedColumnFormula>IF(ISBLANK(Tableau1[[#This Row],[Date devis envoyé]]),"",TODAY()-Tableau1[[#This Row],[Date devis envoyé]])</calculatedColumnFormula>
    </tableColumn>
    <tableColumn id="23" xr3:uid="{BF5194F3-AE66-4B48-A707-300D6D781D03}" name="Date devis envoyé" dataDxfId="8"/>
    <tableColumn id="14" xr3:uid="{D864FD37-FDAE-4898-8683-1D616577E873}" name="Date Devis Signé" dataDxfId="7"/>
    <tableColumn id="33" xr3:uid="{603481AE-FB4E-46DA-B969-201E34EAD660}" name="KWC" dataDxfId="6"/>
    <tableColumn id="31" xr3:uid="{EB9979D8-B86A-40BF-B44D-6761F8803D6A}" name="HT" dataDxfId="5"/>
    <tableColumn id="30" xr3:uid="{4E183ABF-A207-4A81-AD92-54FA66B68D0C}" name="TTC" dataDxfId="4"/>
    <tableColumn id="15" xr3:uid="{CA906EFD-A911-42A2-8E6B-FB1AF03C6782}" name="PDL" dataDxfId="3"/>
    <tableColumn id="28" xr3:uid="{29BB7C9F-182C-4528-AFCC-8A1AA345DBD4}" name="KVA" dataDxfId="2"/>
    <tableColumn id="27" xr3:uid="{3D6EBDE0-5618-428A-A35E-4C86B121FECF}" name="Mono/Tri" dataDxfId="1"/>
    <tableColumn id="26" xr3:uid="{2F7180F8-8437-4880-B2D1-4DEDF710BA0D}" name="Conso(kwh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4">
      <a:dk1>
        <a:srgbClr val="FFFFFF"/>
      </a:dk1>
      <a:lt1>
        <a:srgbClr val="FFFFFF"/>
      </a:lt1>
      <a:dk2>
        <a:srgbClr val="FFFFFF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96D5-9C03-464A-88F2-CFC9F0C8F346}">
  <sheetPr codeName="Feuil1">
    <tabColor rgb="FFFFC000"/>
  </sheetPr>
  <dimension ref="A1:AG26"/>
  <sheetViews>
    <sheetView tabSelected="1" zoomScale="90" zoomScaleNormal="90" workbookViewId="0">
      <pane xSplit="13" ySplit="5" topLeftCell="N6" activePane="bottomRight" state="frozen"/>
      <selection pane="topRight" activeCell="N1" sqref="N1"/>
      <selection pane="bottomLeft" activeCell="A6" sqref="A6"/>
      <selection pane="bottomRight" activeCell="I18" sqref="I18"/>
    </sheetView>
  </sheetViews>
  <sheetFormatPr baseColWidth="10" defaultRowHeight="14.4" x14ac:dyDescent="0.3"/>
  <cols>
    <col min="1" max="1" width="6.33203125" style="52" customWidth="1"/>
    <col min="2" max="2" width="7.88671875" style="4" customWidth="1"/>
    <col min="3" max="3" width="9.77734375" style="7" customWidth="1"/>
    <col min="4" max="4" width="11.5546875" style="2"/>
    <col min="5" max="5" width="7.109375" style="10" customWidth="1"/>
    <col min="6" max="7" width="13.5546875" style="6" customWidth="1"/>
    <col min="8" max="8" width="19.21875" style="53" bestFit="1" customWidth="1"/>
    <col min="9" max="9" width="7.5546875" style="5" customWidth="1"/>
    <col min="10" max="10" width="15.109375" style="1" customWidth="1"/>
    <col min="11" max="11" width="14.33203125" style="3" customWidth="1"/>
    <col min="12" max="12" width="11.5546875" style="88"/>
    <col min="13" max="13" width="15.6640625" style="1" customWidth="1"/>
    <col min="14" max="14" width="9.44140625" style="7" customWidth="1"/>
    <col min="15" max="15" width="10" style="7" customWidth="1"/>
    <col min="16" max="16" width="16.6640625" style="6" customWidth="1"/>
    <col min="17" max="17" width="10.21875" style="7" customWidth="1"/>
    <col min="18" max="18" width="16.6640625" style="1" customWidth="1"/>
    <col min="19" max="19" width="9.109375" style="8" customWidth="1"/>
    <col min="20" max="20" width="9.109375" style="7" customWidth="1"/>
    <col min="21" max="21" width="16.6640625" style="150" customWidth="1"/>
    <col min="22" max="22" width="14" style="6" customWidth="1"/>
    <col min="23" max="23" width="9.6640625" style="6" customWidth="1"/>
    <col min="24" max="24" width="4.21875" style="6" customWidth="1"/>
    <col min="25" max="25" width="11.5546875" style="7" customWidth="1"/>
    <col min="26" max="26" width="14.5546875" style="8" customWidth="1"/>
    <col min="27" max="27" width="9.6640625" style="6" customWidth="1"/>
    <col min="28" max="29" width="14.5546875" style="129" customWidth="1"/>
    <col min="30" max="30" width="18.77734375" style="13" customWidth="1"/>
    <col min="31" max="31" width="8.109375" style="21" customWidth="1"/>
    <col min="32" max="32" width="9.109375" style="8" customWidth="1"/>
    <col min="33" max="33" width="12.33203125" style="22" customWidth="1"/>
    <col min="34" max="16384" width="11.5546875" style="2"/>
  </cols>
  <sheetData>
    <row r="1" spans="1:33" x14ac:dyDescent="0.3">
      <c r="E1"/>
      <c r="F1" s="165" t="s">
        <v>79</v>
      </c>
      <c r="G1" s="167" t="e">
        <f>HYPERLINK("#"&amp;INDEX(F4,MATCH(FALSE,INDEX(ISERROR(F4),0),0)),_xlfn.UNICHAR(128269)&amp;"Rechercher")</f>
        <v>#N/A</v>
      </c>
      <c r="H1" s="168"/>
      <c r="L1" s="85"/>
    </row>
    <row r="2" spans="1:33" ht="15" thickBot="1" x14ac:dyDescent="0.35">
      <c r="D2" s="110"/>
      <c r="E2"/>
      <c r="F2" s="166"/>
      <c r="G2" s="169"/>
      <c r="H2" s="170"/>
      <c r="K2" s="119"/>
      <c r="L2" s="85"/>
    </row>
    <row r="3" spans="1:33" x14ac:dyDescent="0.3">
      <c r="D3" s="2" t="s">
        <v>80</v>
      </c>
      <c r="E3"/>
      <c r="L3" s="85"/>
      <c r="N3" s="160" t="s">
        <v>28</v>
      </c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2"/>
      <c r="AA3" s="146">
        <f>SUM(Tableau1[KWC])</f>
        <v>0</v>
      </c>
      <c r="AB3" s="130">
        <f>SUM(Tableau1[HT])</f>
        <v>0</v>
      </c>
      <c r="AC3" s="130">
        <f>SUM(Tableau1[TTC])</f>
        <v>0</v>
      </c>
      <c r="AD3" s="163" t="s">
        <v>55</v>
      </c>
      <c r="AE3" s="164"/>
      <c r="AF3" s="164"/>
      <c r="AG3" s="164"/>
    </row>
    <row r="4" spans="1:33" s="110" customFormat="1" ht="22.8" customHeight="1" x14ac:dyDescent="0.3">
      <c r="A4" s="4">
        <f>MAX(A6:A25)+1</f>
        <v>21</v>
      </c>
      <c r="B4" s="52"/>
      <c r="C4" s="68">
        <f ca="1">TODAY()</f>
        <v>45260</v>
      </c>
      <c r="D4" s="118"/>
      <c r="E4" s="19"/>
      <c r="F4" s="6" t="e">
        <f>ADDRESS(MATCH($F$1,F6:F25,0)+5,COLUMN())</f>
        <v>#N/A</v>
      </c>
      <c r="G4" s="115" t="e">
        <f>INDEX(F4,MATCH(FALSE,INDEX(ISERROR(F4),0),0))</f>
        <v>#N/A</v>
      </c>
      <c r="H4" s="116"/>
      <c r="I4" s="117"/>
      <c r="J4" s="118"/>
      <c r="K4" s="119"/>
      <c r="L4" s="85"/>
      <c r="M4" s="118"/>
      <c r="N4" s="68"/>
      <c r="O4" s="68"/>
      <c r="P4" s="115"/>
      <c r="Q4" s="68"/>
      <c r="R4" s="118"/>
      <c r="S4" s="120"/>
      <c r="T4" s="68"/>
      <c r="U4" s="151"/>
      <c r="V4" s="115"/>
      <c r="W4" s="115"/>
      <c r="X4" s="115"/>
      <c r="Y4" s="68"/>
      <c r="Z4" s="120"/>
      <c r="AA4" s="115"/>
      <c r="AB4" s="131"/>
      <c r="AC4" s="131"/>
      <c r="AD4" s="121"/>
      <c r="AE4" s="122"/>
      <c r="AF4" s="120"/>
      <c r="AG4" s="123"/>
    </row>
    <row r="5" spans="1:33" s="52" customFormat="1" ht="57.6" x14ac:dyDescent="0.3">
      <c r="A5" s="89" t="s">
        <v>52</v>
      </c>
      <c r="B5" s="89" t="s">
        <v>34</v>
      </c>
      <c r="C5" s="90" t="s">
        <v>54</v>
      </c>
      <c r="D5" s="91" t="s">
        <v>22</v>
      </c>
      <c r="E5" s="92" t="s">
        <v>24</v>
      </c>
      <c r="F5" s="89" t="s">
        <v>19</v>
      </c>
      <c r="G5" s="89" t="s">
        <v>4</v>
      </c>
      <c r="H5" s="89" t="s">
        <v>3</v>
      </c>
      <c r="I5" s="93" t="s">
        <v>2</v>
      </c>
      <c r="J5" s="89" t="s">
        <v>1</v>
      </c>
      <c r="K5" s="94" t="s">
        <v>0</v>
      </c>
      <c r="L5" s="95" t="s">
        <v>5</v>
      </c>
      <c r="M5" s="89" t="s">
        <v>8</v>
      </c>
      <c r="N5" s="96" t="s">
        <v>6</v>
      </c>
      <c r="O5" s="96" t="s">
        <v>72</v>
      </c>
      <c r="P5" s="97" t="s">
        <v>81</v>
      </c>
      <c r="Q5" s="98" t="s">
        <v>73</v>
      </c>
      <c r="R5" s="99" t="s">
        <v>15</v>
      </c>
      <c r="S5" s="148" t="s">
        <v>74</v>
      </c>
      <c r="T5" s="100" t="s">
        <v>78</v>
      </c>
      <c r="U5" s="152" t="s">
        <v>77</v>
      </c>
      <c r="V5" s="128" t="s">
        <v>56</v>
      </c>
      <c r="W5" s="101" t="s">
        <v>66</v>
      </c>
      <c r="X5" s="141" t="s">
        <v>71</v>
      </c>
      <c r="Y5" s="99" t="s">
        <v>65</v>
      </c>
      <c r="Z5" s="98" t="s">
        <v>75</v>
      </c>
      <c r="AA5" s="141" t="s">
        <v>76</v>
      </c>
      <c r="AB5" s="145" t="s">
        <v>68</v>
      </c>
      <c r="AC5" s="144" t="s">
        <v>69</v>
      </c>
      <c r="AD5" s="54" t="s">
        <v>29</v>
      </c>
      <c r="AE5" s="102" t="s">
        <v>30</v>
      </c>
      <c r="AF5" s="55" t="s">
        <v>31</v>
      </c>
      <c r="AG5" s="103" t="s">
        <v>32</v>
      </c>
    </row>
    <row r="6" spans="1:33" x14ac:dyDescent="0.3">
      <c r="A6" s="57">
        <v>20</v>
      </c>
      <c r="B6" s="66" t="s">
        <v>12</v>
      </c>
      <c r="C6" s="56">
        <v>45146</v>
      </c>
      <c r="D6" s="59" t="e" cm="1">
        <f t="array" ref="D6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6" s="187" t="s">
        <v>10</v>
      </c>
      <c r="F6" s="59" t="s">
        <v>82</v>
      </c>
      <c r="G6" s="59">
        <v>1</v>
      </c>
      <c r="H6" s="60">
        <v>2</v>
      </c>
      <c r="I6" s="61">
        <v>3</v>
      </c>
      <c r="J6" s="188">
        <v>4</v>
      </c>
      <c r="K6" s="189">
        <v>5</v>
      </c>
      <c r="L6" s="153" t="s">
        <v>83</v>
      </c>
      <c r="M6" s="188">
        <v>7</v>
      </c>
      <c r="N6" s="62"/>
      <c r="O6" s="56"/>
      <c r="P6" s="63"/>
      <c r="Q6" s="56"/>
      <c r="R6" s="64"/>
      <c r="S6" s="58"/>
      <c r="T6" s="56"/>
      <c r="U6" s="149"/>
      <c r="V6" s="59"/>
      <c r="W6" s="59"/>
      <c r="X6" s="59" t="str">
        <f ca="1">IF(ISBLANK(Tableau1[[#This Row],[Date devis envoyé]]),"",TODAY()-Tableau1[[#This Row],[Date devis envoyé]])</f>
        <v/>
      </c>
      <c r="Y6" s="62"/>
      <c r="Z6" s="65"/>
      <c r="AA6" s="147"/>
      <c r="AB6" s="132"/>
      <c r="AC6" s="132"/>
      <c r="AD6" s="104"/>
      <c r="AE6" s="105"/>
      <c r="AF6" s="65"/>
      <c r="AG6" s="106"/>
    </row>
    <row r="7" spans="1:33" x14ac:dyDescent="0.3">
      <c r="A7" s="57">
        <v>19</v>
      </c>
      <c r="B7" s="66" t="s">
        <v>12</v>
      </c>
      <c r="C7" s="56">
        <v>45145</v>
      </c>
      <c r="D7" s="59" t="e" cm="1">
        <f t="array" ref="D7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7" s="187" t="s">
        <v>7</v>
      </c>
      <c r="F7" s="59"/>
      <c r="G7" s="59"/>
      <c r="H7" s="60"/>
      <c r="I7" s="61"/>
      <c r="J7" s="188"/>
      <c r="K7" s="189"/>
      <c r="L7" s="190"/>
      <c r="M7" s="188"/>
      <c r="N7" s="62"/>
      <c r="O7" s="56"/>
      <c r="P7" s="63"/>
      <c r="Q7" s="56"/>
      <c r="R7" s="64"/>
      <c r="S7" s="58"/>
      <c r="T7" s="56"/>
      <c r="U7" s="149"/>
      <c r="V7" s="59"/>
      <c r="W7" s="59"/>
      <c r="X7" s="59" t="str">
        <f ca="1">IF(ISBLANK(Tableau1[[#This Row],[Date devis envoyé]]),"",TODAY()-Tableau1[[#This Row],[Date devis envoyé]])</f>
        <v/>
      </c>
      <c r="Y7" s="62"/>
      <c r="Z7" s="65"/>
      <c r="AA7" s="147"/>
      <c r="AB7" s="132"/>
      <c r="AC7" s="132"/>
      <c r="AD7" s="104"/>
      <c r="AE7" s="105"/>
      <c r="AF7" s="65"/>
      <c r="AG7" s="106"/>
    </row>
    <row r="8" spans="1:33" x14ac:dyDescent="0.3">
      <c r="A8" s="57">
        <v>18</v>
      </c>
      <c r="B8" s="66" t="s">
        <v>12</v>
      </c>
      <c r="C8" s="56">
        <v>45145</v>
      </c>
      <c r="D8" s="59" t="e" cm="1">
        <f t="array" ref="D8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8" s="187" t="s">
        <v>10</v>
      </c>
      <c r="F8" s="59"/>
      <c r="G8" s="59"/>
      <c r="H8" s="60"/>
      <c r="I8" s="61"/>
      <c r="J8" s="188"/>
      <c r="K8" s="189"/>
      <c r="L8" s="87"/>
      <c r="M8" s="188"/>
      <c r="N8" s="62"/>
      <c r="O8" s="56"/>
      <c r="P8" s="63"/>
      <c r="Q8" s="56"/>
      <c r="R8" s="64"/>
      <c r="S8" s="58"/>
      <c r="T8" s="56"/>
      <c r="U8" s="149"/>
      <c r="V8" s="59"/>
      <c r="W8" s="59"/>
      <c r="X8" s="59" t="str">
        <f ca="1">IF(ISBLANK(Tableau1[[#This Row],[Date devis envoyé]]),"",TODAY()-Tableau1[[#This Row],[Date devis envoyé]])</f>
        <v/>
      </c>
      <c r="Y8" s="62"/>
      <c r="Z8" s="65"/>
      <c r="AA8" s="147"/>
      <c r="AB8" s="132"/>
      <c r="AC8" s="132"/>
      <c r="AD8" s="104"/>
      <c r="AE8" s="105"/>
      <c r="AF8" s="65"/>
      <c r="AG8" s="106"/>
    </row>
    <row r="9" spans="1:33" x14ac:dyDescent="0.3">
      <c r="A9" s="57">
        <v>17</v>
      </c>
      <c r="B9" s="66" t="s">
        <v>12</v>
      </c>
      <c r="C9" s="56">
        <v>45142</v>
      </c>
      <c r="D9" s="59" t="e" cm="1">
        <f t="array" ref="D9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9" s="187" t="s">
        <v>10</v>
      </c>
      <c r="F9" s="59"/>
      <c r="G9" s="59"/>
      <c r="H9" s="60"/>
      <c r="I9" s="61"/>
      <c r="J9" s="188"/>
      <c r="K9" s="189"/>
      <c r="L9" s="86"/>
      <c r="M9" s="188"/>
      <c r="N9" s="62"/>
      <c r="O9" s="56"/>
      <c r="P9" s="63"/>
      <c r="Q9" s="56"/>
      <c r="R9" s="64"/>
      <c r="S9" s="58"/>
      <c r="T9" s="56"/>
      <c r="U9" s="149"/>
      <c r="V9" s="59"/>
      <c r="W9" s="59"/>
      <c r="X9" s="59" t="str">
        <f ca="1">IF(ISBLANK(Tableau1[[#This Row],[Date devis envoyé]]),"",TODAY()-Tableau1[[#This Row],[Date devis envoyé]])</f>
        <v/>
      </c>
      <c r="Y9" s="62"/>
      <c r="Z9" s="65"/>
      <c r="AA9" s="147"/>
      <c r="AB9" s="132"/>
      <c r="AC9" s="132"/>
      <c r="AD9" s="104"/>
      <c r="AE9" s="105"/>
      <c r="AF9" s="65"/>
      <c r="AG9" s="106"/>
    </row>
    <row r="10" spans="1:33" x14ac:dyDescent="0.3">
      <c r="A10" s="57">
        <v>16</v>
      </c>
      <c r="B10" s="66" t="s">
        <v>11</v>
      </c>
      <c r="C10" s="56">
        <v>45142</v>
      </c>
      <c r="D10" s="59" t="e" cm="1">
        <f t="array" ref="D10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0" s="187" t="s">
        <v>10</v>
      </c>
      <c r="F10" s="59"/>
      <c r="G10" s="59"/>
      <c r="H10" s="60"/>
      <c r="I10" s="61"/>
      <c r="J10" s="188"/>
      <c r="K10" s="189"/>
      <c r="L10" s="191"/>
      <c r="M10" s="188"/>
      <c r="N10" s="62"/>
      <c r="O10" s="56"/>
      <c r="P10" s="63"/>
      <c r="Q10" s="56"/>
      <c r="R10" s="64"/>
      <c r="S10" s="58"/>
      <c r="T10" s="56"/>
      <c r="U10" s="149"/>
      <c r="V10" s="59"/>
      <c r="W10" s="59"/>
      <c r="X10" s="59" t="str">
        <f ca="1">IF(ISBLANK(Tableau1[[#This Row],[Date devis envoyé]]),"",TODAY()-Tableau1[[#This Row],[Date devis envoyé]])</f>
        <v/>
      </c>
      <c r="Y10" s="62"/>
      <c r="Z10" s="65"/>
      <c r="AA10" s="147"/>
      <c r="AB10" s="132"/>
      <c r="AC10" s="132"/>
      <c r="AD10" s="104"/>
      <c r="AE10" s="105"/>
      <c r="AF10" s="65"/>
      <c r="AG10" s="106"/>
    </row>
    <row r="11" spans="1:33" x14ac:dyDescent="0.3">
      <c r="A11" s="57">
        <v>15</v>
      </c>
      <c r="B11" s="66" t="s">
        <v>11</v>
      </c>
      <c r="C11" s="56">
        <v>45142</v>
      </c>
      <c r="D11" s="59" t="e" cm="1">
        <f t="array" ref="D11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1" s="187" t="s">
        <v>10</v>
      </c>
      <c r="F11" s="59"/>
      <c r="G11" s="59"/>
      <c r="H11" s="60"/>
      <c r="I11" s="61"/>
      <c r="J11" s="188"/>
      <c r="K11" s="189"/>
      <c r="L11" s="87"/>
      <c r="M11" s="188"/>
      <c r="N11" s="62"/>
      <c r="O11" s="56"/>
      <c r="P11" s="63"/>
      <c r="Q11" s="56"/>
      <c r="R11" s="64"/>
      <c r="S11" s="58"/>
      <c r="T11" s="56"/>
      <c r="U11" s="149"/>
      <c r="V11" s="59"/>
      <c r="W11" s="59"/>
      <c r="X11" s="59" t="str">
        <f ca="1">IF(ISBLANK(Tableau1[[#This Row],[Date devis envoyé]]),"",TODAY()-Tableau1[[#This Row],[Date devis envoyé]])</f>
        <v/>
      </c>
      <c r="Y11" s="62"/>
      <c r="Z11" s="65"/>
      <c r="AA11" s="147"/>
      <c r="AB11" s="132"/>
      <c r="AC11" s="132"/>
      <c r="AD11" s="104"/>
      <c r="AE11" s="105"/>
      <c r="AF11" s="65"/>
      <c r="AG11" s="106"/>
    </row>
    <row r="12" spans="1:33" x14ac:dyDescent="0.3">
      <c r="A12" s="57">
        <v>14</v>
      </c>
      <c r="B12" s="66" t="s">
        <v>11</v>
      </c>
      <c r="C12" s="56">
        <v>45142</v>
      </c>
      <c r="D12" s="59" t="e" cm="1">
        <f t="array" ref="D12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2" s="187" t="s">
        <v>10</v>
      </c>
      <c r="F12" s="59"/>
      <c r="G12" s="59"/>
      <c r="H12" s="60"/>
      <c r="I12" s="61"/>
      <c r="J12" s="188"/>
      <c r="K12" s="189"/>
      <c r="L12" s="87"/>
      <c r="M12" s="188"/>
      <c r="N12" s="62"/>
      <c r="O12" s="56"/>
      <c r="P12" s="63"/>
      <c r="Q12" s="56"/>
      <c r="R12" s="64"/>
      <c r="S12" s="58"/>
      <c r="T12" s="56"/>
      <c r="U12" s="149"/>
      <c r="V12" s="59"/>
      <c r="W12" s="59"/>
      <c r="X12" s="59" t="str">
        <f ca="1">IF(ISBLANK(Tableau1[[#This Row],[Date devis envoyé]]),"",TODAY()-Tableau1[[#This Row],[Date devis envoyé]])</f>
        <v/>
      </c>
      <c r="Y12" s="62"/>
      <c r="Z12" s="65"/>
      <c r="AA12" s="147"/>
      <c r="AB12" s="132"/>
      <c r="AC12" s="132"/>
      <c r="AD12" s="104"/>
      <c r="AE12" s="105"/>
      <c r="AF12" s="65"/>
      <c r="AG12" s="106"/>
    </row>
    <row r="13" spans="1:33" x14ac:dyDescent="0.3">
      <c r="A13" s="57">
        <v>13</v>
      </c>
      <c r="B13" s="66" t="s">
        <v>12</v>
      </c>
      <c r="C13" s="56">
        <v>45141</v>
      </c>
      <c r="D13" s="59" t="e" cm="1">
        <f t="array" ref="D13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3" s="187" t="s">
        <v>7</v>
      </c>
      <c r="F13" s="59"/>
      <c r="G13" s="59"/>
      <c r="H13" s="60"/>
      <c r="I13" s="61"/>
      <c r="J13" s="188"/>
      <c r="K13" s="189"/>
      <c r="L13" s="87"/>
      <c r="M13" s="188"/>
      <c r="N13" s="62"/>
      <c r="O13" s="56"/>
      <c r="P13" s="63"/>
      <c r="Q13" s="56"/>
      <c r="R13" s="64"/>
      <c r="S13" s="58"/>
      <c r="T13" s="56"/>
      <c r="U13" s="149"/>
      <c r="V13" s="59"/>
      <c r="W13" s="59"/>
      <c r="X13" s="59" t="str">
        <f ca="1">IF(ISBLANK(Tableau1[[#This Row],[Date devis envoyé]]),"",TODAY()-Tableau1[[#This Row],[Date devis envoyé]])</f>
        <v/>
      </c>
      <c r="Y13" s="62"/>
      <c r="Z13" s="65"/>
      <c r="AA13" s="147"/>
      <c r="AB13" s="132"/>
      <c r="AC13" s="132"/>
      <c r="AD13" s="104"/>
      <c r="AE13" s="105"/>
      <c r="AF13" s="65"/>
      <c r="AG13" s="106"/>
    </row>
    <row r="14" spans="1:33" x14ac:dyDescent="0.3">
      <c r="A14" s="57">
        <v>12</v>
      </c>
      <c r="B14" s="66" t="s">
        <v>12</v>
      </c>
      <c r="C14" s="56">
        <v>45141</v>
      </c>
      <c r="D14" s="59" t="e" cm="1">
        <f t="array" ref="D14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4" s="187" t="s">
        <v>7</v>
      </c>
      <c r="F14" s="59"/>
      <c r="G14" s="59"/>
      <c r="H14" s="60"/>
      <c r="I14" s="61"/>
      <c r="J14" s="60"/>
      <c r="K14" s="192"/>
      <c r="L14" s="87"/>
      <c r="M14" s="60"/>
      <c r="N14" s="62"/>
      <c r="O14" s="56"/>
      <c r="P14" s="63"/>
      <c r="Q14" s="56"/>
      <c r="R14" s="64"/>
      <c r="S14" s="58"/>
      <c r="T14" s="56"/>
      <c r="U14" s="149"/>
      <c r="V14" s="59"/>
      <c r="W14" s="59"/>
      <c r="X14" s="59" t="str">
        <f ca="1">IF(ISBLANK(Tableau1[[#This Row],[Date devis envoyé]]),"",TODAY()-Tableau1[[#This Row],[Date devis envoyé]])</f>
        <v/>
      </c>
      <c r="Y14" s="62"/>
      <c r="Z14" s="65"/>
      <c r="AA14" s="147"/>
      <c r="AB14" s="132"/>
      <c r="AC14" s="132"/>
      <c r="AD14" s="104"/>
      <c r="AE14" s="105"/>
      <c r="AF14" s="65"/>
      <c r="AG14" s="106"/>
    </row>
    <row r="15" spans="1:33" x14ac:dyDescent="0.3">
      <c r="A15" s="57">
        <v>11</v>
      </c>
      <c r="B15" s="66" t="s">
        <v>12</v>
      </c>
      <c r="C15" s="56">
        <v>45141</v>
      </c>
      <c r="D15" s="59" t="e" cm="1">
        <f t="array" ref="D15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5" s="187" t="s">
        <v>7</v>
      </c>
      <c r="F15" s="59"/>
      <c r="G15" s="59"/>
      <c r="H15" s="60"/>
      <c r="I15" s="61"/>
      <c r="J15" s="188"/>
      <c r="K15" s="189"/>
      <c r="L15" s="19"/>
      <c r="M15" s="188"/>
      <c r="N15" s="62"/>
      <c r="O15" s="56"/>
      <c r="P15" s="63"/>
      <c r="Q15" s="56"/>
      <c r="R15" s="64"/>
      <c r="S15" s="58"/>
      <c r="T15" s="56"/>
      <c r="U15" s="149"/>
      <c r="V15" s="59"/>
      <c r="W15" s="59"/>
      <c r="X15" s="59" t="str">
        <f ca="1">IF(ISBLANK(Tableau1[[#This Row],[Date devis envoyé]]),"",TODAY()-Tableau1[[#This Row],[Date devis envoyé]])</f>
        <v/>
      </c>
      <c r="Y15" s="62"/>
      <c r="Z15" s="65"/>
      <c r="AA15" s="147"/>
      <c r="AB15" s="132"/>
      <c r="AC15" s="132"/>
      <c r="AD15" s="104"/>
      <c r="AE15" s="105"/>
      <c r="AF15" s="65"/>
      <c r="AG15" s="106"/>
    </row>
    <row r="16" spans="1:33" x14ac:dyDescent="0.3">
      <c r="A16" s="57">
        <v>10</v>
      </c>
      <c r="B16" s="66" t="s">
        <v>12</v>
      </c>
      <c r="C16" s="56">
        <v>45141</v>
      </c>
      <c r="D16" s="59" t="e" cm="1">
        <f t="array" ref="D16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6" s="187" t="s">
        <v>10</v>
      </c>
      <c r="F16" s="59"/>
      <c r="G16" s="59"/>
      <c r="H16" s="60"/>
      <c r="I16" s="61"/>
      <c r="J16" s="188"/>
      <c r="K16" s="189"/>
      <c r="L16" s="191"/>
      <c r="M16" s="188"/>
      <c r="N16" s="62"/>
      <c r="O16" s="56"/>
      <c r="P16" s="63"/>
      <c r="Q16" s="56"/>
      <c r="R16" s="64"/>
      <c r="S16" s="58"/>
      <c r="T16" s="56"/>
      <c r="U16" s="149"/>
      <c r="V16" s="59"/>
      <c r="W16" s="59"/>
      <c r="X16" s="59" t="str">
        <f ca="1">IF(ISBLANK(Tableau1[[#This Row],[Date devis envoyé]]),"",TODAY()-Tableau1[[#This Row],[Date devis envoyé]])</f>
        <v/>
      </c>
      <c r="Y16" s="62"/>
      <c r="Z16" s="65"/>
      <c r="AA16" s="147"/>
      <c r="AB16" s="132"/>
      <c r="AC16" s="132"/>
      <c r="AD16" s="104"/>
      <c r="AE16" s="105"/>
      <c r="AF16" s="65"/>
      <c r="AG16" s="106"/>
    </row>
    <row r="17" spans="1:33" x14ac:dyDescent="0.3">
      <c r="A17" s="57">
        <v>9</v>
      </c>
      <c r="B17" s="66" t="s">
        <v>11</v>
      </c>
      <c r="C17" s="56">
        <v>45141</v>
      </c>
      <c r="D17" s="59" t="e" cm="1">
        <f t="array" ref="D17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7" s="187" t="s">
        <v>7</v>
      </c>
      <c r="F17" s="59"/>
      <c r="G17" s="59"/>
      <c r="H17" s="60"/>
      <c r="I17" s="61"/>
      <c r="J17" s="188"/>
      <c r="K17" s="189"/>
      <c r="L17" s="87"/>
      <c r="M17" s="188"/>
      <c r="N17" s="62"/>
      <c r="O17" s="56"/>
      <c r="P17" s="63"/>
      <c r="Q17" s="56"/>
      <c r="R17" s="64"/>
      <c r="S17" s="58"/>
      <c r="T17" s="56"/>
      <c r="U17" s="149"/>
      <c r="V17" s="59"/>
      <c r="W17" s="59"/>
      <c r="X17" s="59" t="str">
        <f ca="1">IF(ISBLANK(Tableau1[[#This Row],[Date devis envoyé]]),"",TODAY()-Tableau1[[#This Row],[Date devis envoyé]])</f>
        <v/>
      </c>
      <c r="Y17" s="62"/>
      <c r="Z17" s="65"/>
      <c r="AA17" s="147"/>
      <c r="AB17" s="132"/>
      <c r="AC17" s="132"/>
      <c r="AD17" s="104"/>
      <c r="AE17" s="105"/>
      <c r="AF17" s="65"/>
      <c r="AG17" s="106"/>
    </row>
    <row r="18" spans="1:33" x14ac:dyDescent="0.3">
      <c r="A18" s="57">
        <v>8</v>
      </c>
      <c r="B18" s="66" t="s">
        <v>11</v>
      </c>
      <c r="C18" s="56">
        <v>45140</v>
      </c>
      <c r="D18" s="59" t="e" cm="1">
        <f t="array" ref="D18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8" s="187" t="s">
        <v>7</v>
      </c>
      <c r="F18" s="59"/>
      <c r="G18" s="59"/>
      <c r="H18" s="60"/>
      <c r="I18" s="61"/>
      <c r="J18" s="188"/>
      <c r="K18" s="189"/>
      <c r="L18" s="87"/>
      <c r="M18" s="67"/>
      <c r="N18" s="62"/>
      <c r="O18" s="56"/>
      <c r="P18" s="63"/>
      <c r="Q18" s="56"/>
      <c r="R18" s="64"/>
      <c r="S18" s="58"/>
      <c r="T18" s="56"/>
      <c r="U18" s="149"/>
      <c r="V18" s="59"/>
      <c r="W18" s="59"/>
      <c r="X18" s="59" t="str">
        <f ca="1">IF(ISBLANK(Tableau1[[#This Row],[Date devis envoyé]]),"",TODAY()-Tableau1[[#This Row],[Date devis envoyé]])</f>
        <v/>
      </c>
      <c r="Y18" s="62"/>
      <c r="Z18" s="65"/>
      <c r="AA18" s="147"/>
      <c r="AB18" s="132"/>
      <c r="AC18" s="132"/>
      <c r="AD18" s="104"/>
      <c r="AE18" s="105"/>
      <c r="AF18" s="65"/>
      <c r="AG18" s="106"/>
    </row>
    <row r="19" spans="1:33" x14ac:dyDescent="0.3">
      <c r="A19" s="57">
        <v>7</v>
      </c>
      <c r="B19" s="66" t="s">
        <v>11</v>
      </c>
      <c r="C19" s="56">
        <v>45140</v>
      </c>
      <c r="D19" s="59" t="e" cm="1">
        <f t="array" ref="D19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19" s="187" t="s">
        <v>10</v>
      </c>
      <c r="F19" s="59"/>
      <c r="G19" s="59"/>
      <c r="H19" s="60"/>
      <c r="I19" s="61"/>
      <c r="J19" s="188"/>
      <c r="K19" s="189"/>
      <c r="L19" s="191"/>
      <c r="M19" s="188"/>
      <c r="N19" s="62"/>
      <c r="O19" s="56"/>
      <c r="P19" s="63"/>
      <c r="Q19" s="56"/>
      <c r="R19" s="64"/>
      <c r="S19" s="58"/>
      <c r="T19" s="56"/>
      <c r="U19" s="149"/>
      <c r="V19" s="59"/>
      <c r="W19" s="59"/>
      <c r="X19" s="59" t="str">
        <f ca="1">IF(ISBLANK(Tableau1[[#This Row],[Date devis envoyé]]),"",TODAY()-Tableau1[[#This Row],[Date devis envoyé]])</f>
        <v/>
      </c>
      <c r="Y19" s="62"/>
      <c r="Z19" s="65"/>
      <c r="AA19" s="147"/>
      <c r="AB19" s="132"/>
      <c r="AC19" s="132"/>
      <c r="AD19" s="104"/>
      <c r="AE19" s="105"/>
      <c r="AF19" s="65"/>
      <c r="AG19" s="106"/>
    </row>
    <row r="20" spans="1:33" x14ac:dyDescent="0.3">
      <c r="A20" s="57">
        <v>6</v>
      </c>
      <c r="B20" s="66" t="s">
        <v>12</v>
      </c>
      <c r="C20" s="56">
        <v>45140</v>
      </c>
      <c r="D20" s="59" t="e" cm="1">
        <f t="array" ref="D20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20" s="187" t="s">
        <v>10</v>
      </c>
      <c r="F20" s="59"/>
      <c r="G20" s="59"/>
      <c r="H20" s="60"/>
      <c r="I20" s="61"/>
      <c r="J20" s="188"/>
      <c r="K20" s="189"/>
      <c r="L20" s="87"/>
      <c r="M20" s="188"/>
      <c r="N20" s="62"/>
      <c r="O20" s="56"/>
      <c r="P20" s="63"/>
      <c r="Q20" s="56"/>
      <c r="R20" s="64"/>
      <c r="S20" s="58"/>
      <c r="T20" s="56"/>
      <c r="U20" s="149"/>
      <c r="V20" s="59"/>
      <c r="W20" s="59"/>
      <c r="X20" s="59" t="str">
        <f ca="1">IF(ISBLANK(Tableau1[[#This Row],[Date devis envoyé]]),"",TODAY()-Tableau1[[#This Row],[Date devis envoyé]])</f>
        <v/>
      </c>
      <c r="Y20" s="62"/>
      <c r="Z20" s="65"/>
      <c r="AA20" s="147"/>
      <c r="AB20" s="132"/>
      <c r="AC20" s="132"/>
      <c r="AD20" s="104"/>
      <c r="AE20" s="105"/>
      <c r="AF20" s="65"/>
      <c r="AG20" s="106"/>
    </row>
    <row r="21" spans="1:33" x14ac:dyDescent="0.3">
      <c r="A21" s="57">
        <v>5</v>
      </c>
      <c r="B21" s="66" t="s">
        <v>12</v>
      </c>
      <c r="C21" s="56">
        <v>45140</v>
      </c>
      <c r="D21" s="59" t="e" cm="1">
        <f t="array" ref="D21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21" s="187" t="s">
        <v>10</v>
      </c>
      <c r="F21" s="59"/>
      <c r="G21" s="59"/>
      <c r="H21" s="60"/>
      <c r="I21" s="61"/>
      <c r="J21" s="188"/>
      <c r="K21" s="189"/>
      <c r="L21" s="87"/>
      <c r="M21" s="188"/>
      <c r="N21" s="62"/>
      <c r="O21" s="56"/>
      <c r="P21" s="63"/>
      <c r="Q21" s="56"/>
      <c r="R21" s="64"/>
      <c r="S21" s="58"/>
      <c r="T21" s="56"/>
      <c r="U21" s="149"/>
      <c r="V21" s="59"/>
      <c r="W21" s="59"/>
      <c r="X21" s="59" t="str">
        <f ca="1">IF(ISBLANK(Tableau1[[#This Row],[Date devis envoyé]]),"",TODAY()-Tableau1[[#This Row],[Date devis envoyé]])</f>
        <v/>
      </c>
      <c r="Y21" s="62"/>
      <c r="Z21" s="65"/>
      <c r="AA21" s="147"/>
      <c r="AB21" s="132"/>
      <c r="AC21" s="132"/>
      <c r="AD21" s="104"/>
      <c r="AE21" s="105"/>
      <c r="AF21" s="65"/>
      <c r="AG21" s="106"/>
    </row>
    <row r="22" spans="1:33" ht="28.8" x14ac:dyDescent="0.3">
      <c r="A22" s="57">
        <v>4</v>
      </c>
      <c r="B22" s="66" t="s">
        <v>11</v>
      </c>
      <c r="C22" s="56">
        <v>45140</v>
      </c>
      <c r="D22" s="59" t="e" cm="1">
        <f t="array" ref="D22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22" s="58" t="s">
        <v>63</v>
      </c>
      <c r="F22" s="59"/>
      <c r="G22" s="59"/>
      <c r="H22" s="60"/>
      <c r="I22" s="61"/>
      <c r="J22" s="188"/>
      <c r="K22" s="189"/>
      <c r="L22" s="87"/>
      <c r="M22" s="67"/>
      <c r="N22" s="62"/>
      <c r="O22" s="56"/>
      <c r="P22" s="63"/>
      <c r="Q22" s="56"/>
      <c r="R22" s="64"/>
      <c r="S22" s="58"/>
      <c r="T22" s="56"/>
      <c r="U22" s="149"/>
      <c r="V22" s="59"/>
      <c r="W22" s="59"/>
      <c r="X22" s="59" t="str">
        <f ca="1">IF(ISBLANK(Tableau1[[#This Row],[Date devis envoyé]]),"",TODAY()-Tableau1[[#This Row],[Date devis envoyé]])</f>
        <v/>
      </c>
      <c r="Y22" s="62"/>
      <c r="Z22" s="65"/>
      <c r="AA22" s="147"/>
      <c r="AB22" s="132"/>
      <c r="AC22" s="132"/>
      <c r="AD22" s="104"/>
      <c r="AE22" s="105"/>
      <c r="AF22" s="65"/>
      <c r="AG22" s="106"/>
    </row>
    <row r="23" spans="1:33" x14ac:dyDescent="0.3">
      <c r="A23" s="57">
        <v>3</v>
      </c>
      <c r="B23" s="66" t="s">
        <v>12</v>
      </c>
      <c r="C23" s="56">
        <v>45139</v>
      </c>
      <c r="D23" s="59" t="e" cm="1">
        <f t="array" ref="D23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23" s="187" t="s">
        <v>10</v>
      </c>
      <c r="F23" s="59"/>
      <c r="G23" s="59"/>
      <c r="H23" s="60"/>
      <c r="I23" s="61"/>
      <c r="J23" s="188"/>
      <c r="K23" s="189"/>
      <c r="L23" s="193"/>
      <c r="M23" s="188"/>
      <c r="N23" s="62"/>
      <c r="O23" s="56"/>
      <c r="P23" s="63"/>
      <c r="Q23" s="56"/>
      <c r="R23" s="64"/>
      <c r="S23" s="58"/>
      <c r="T23" s="56"/>
      <c r="U23" s="149"/>
      <c r="V23" s="59"/>
      <c r="W23" s="59"/>
      <c r="X23" s="59" t="str">
        <f ca="1">IF(ISBLANK(Tableau1[[#This Row],[Date devis envoyé]]),"",TODAY()-Tableau1[[#This Row],[Date devis envoyé]])</f>
        <v/>
      </c>
      <c r="Y23" s="62"/>
      <c r="Z23" s="65"/>
      <c r="AA23" s="147"/>
      <c r="AB23" s="132"/>
      <c r="AC23" s="132"/>
      <c r="AD23" s="104"/>
      <c r="AE23" s="105"/>
      <c r="AF23" s="65"/>
      <c r="AG23" s="106"/>
    </row>
    <row r="24" spans="1:33" x14ac:dyDescent="0.3">
      <c r="A24" s="57">
        <v>2</v>
      </c>
      <c r="B24" s="66" t="s">
        <v>12</v>
      </c>
      <c r="C24" s="56">
        <v>45139</v>
      </c>
      <c r="D24" s="59" t="e" cm="1">
        <f t="array" ref="D24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24" s="187" t="s">
        <v>10</v>
      </c>
      <c r="F24" s="59"/>
      <c r="G24" s="59"/>
      <c r="H24" s="60"/>
      <c r="I24" s="61"/>
      <c r="J24" s="60"/>
      <c r="K24" s="140"/>
      <c r="L24" s="86"/>
      <c r="M24" s="60"/>
      <c r="N24" s="62"/>
      <c r="O24" s="56"/>
      <c r="P24" s="63"/>
      <c r="Q24" s="56"/>
      <c r="R24" s="64"/>
      <c r="S24" s="58"/>
      <c r="T24" s="56"/>
      <c r="U24" s="149"/>
      <c r="V24" s="59"/>
      <c r="W24" s="59"/>
      <c r="X24" s="59" t="str">
        <f ca="1">IF(ISBLANK(Tableau1[[#This Row],[Date devis envoyé]]),"",TODAY()-Tableau1[[#This Row],[Date devis envoyé]])</f>
        <v/>
      </c>
      <c r="Y24" s="62"/>
      <c r="Z24" s="65"/>
      <c r="AA24" s="147"/>
      <c r="AB24" s="132"/>
      <c r="AC24" s="132"/>
      <c r="AD24" s="104"/>
      <c r="AE24" s="105"/>
      <c r="AF24" s="65"/>
      <c r="AG24" s="106"/>
    </row>
    <row r="25" spans="1:33" x14ac:dyDescent="0.3">
      <c r="A25" s="57">
        <v>1</v>
      </c>
      <c r="B25" s="66" t="s">
        <v>12</v>
      </c>
      <c r="C25" s="56">
        <v>45139</v>
      </c>
      <c r="D25" s="59" t="e" cm="1">
        <f t="array" ref="D25">_xlfn.IFS(Tableau1[[#This Row],[Date Devis Signé]]&lt;&gt;"","Gagné",Tableau1[[#This Row],[Invalidé Reporté Perdu Relancer]]="Invalidé","Invalidé",Tableau1[[#This Row],[Invalidé Reporté Perdu Relancer]]="Perdu","Perdu",Tableau1[[#This Row],[Invalidé Reporté Perdu Relancer]]="Reporté","A relancer",Tableau1[[#This Row],[Date devis envoyé]]&lt;&gt;"","Devis envoyé",Tableau1[[#This Row],[Rdv]]&lt;&gt;"","Rdv Pris",Tableau1[[#This Row],[contact1]]&lt;&gt;"","Laissé message")</f>
        <v>#N/A</v>
      </c>
      <c r="E25" s="187" t="s">
        <v>10</v>
      </c>
      <c r="F25" s="59"/>
      <c r="G25" s="59"/>
      <c r="H25" s="60"/>
      <c r="I25" s="61"/>
      <c r="J25" s="188"/>
      <c r="K25" s="189"/>
      <c r="L25" s="86"/>
      <c r="M25" s="59"/>
      <c r="N25" s="62"/>
      <c r="O25" s="56"/>
      <c r="P25" s="63"/>
      <c r="Q25" s="56"/>
      <c r="R25" s="64"/>
      <c r="S25" s="58"/>
      <c r="T25" s="56"/>
      <c r="U25" s="149"/>
      <c r="V25" s="59"/>
      <c r="W25" s="59"/>
      <c r="X25" s="59" t="str">
        <f ca="1">IF(ISBLANK(Tableau1[[#This Row],[Date devis envoyé]]),"",TODAY()-Tableau1[[#This Row],[Date devis envoyé]])</f>
        <v/>
      </c>
      <c r="Y25" s="62"/>
      <c r="Z25" s="65"/>
      <c r="AA25" s="147"/>
      <c r="AB25" s="132"/>
      <c r="AC25" s="132"/>
      <c r="AD25" s="104"/>
      <c r="AE25" s="105"/>
      <c r="AF25" s="65"/>
      <c r="AG25" s="106"/>
    </row>
    <row r="26" spans="1:33" customFormat="1" x14ac:dyDescent="0.3">
      <c r="A26" s="52"/>
      <c r="B26" s="2"/>
      <c r="C26" s="7"/>
      <c r="D26" s="2"/>
      <c r="E26" s="10"/>
      <c r="F26" s="6"/>
      <c r="G26" s="6"/>
      <c r="H26" s="53"/>
      <c r="I26" s="5"/>
      <c r="J26" s="1"/>
      <c r="K26" s="3"/>
      <c r="L26" s="88"/>
      <c r="M26" s="1"/>
      <c r="N26" s="7"/>
      <c r="O26" s="7"/>
      <c r="P26" s="6"/>
      <c r="Q26" s="7"/>
      <c r="R26" s="1"/>
      <c r="S26" s="8"/>
      <c r="T26" s="7"/>
      <c r="U26" s="150"/>
      <c r="V26" s="6"/>
      <c r="W26" s="6"/>
      <c r="X26" s="6"/>
      <c r="Y26" s="7"/>
      <c r="Z26" s="8"/>
      <c r="AA26" s="6"/>
      <c r="AB26" s="129"/>
      <c r="AC26" s="129"/>
      <c r="AD26" s="13"/>
      <c r="AE26" s="21"/>
      <c r="AF26" s="8"/>
      <c r="AG26" s="22"/>
    </row>
  </sheetData>
  <sortState xmlns:xlrd2="http://schemas.microsoft.com/office/spreadsheetml/2017/richdata2" ref="C6:AG12">
    <sortCondition ref="C5:C12"/>
  </sortState>
  <mergeCells count="4">
    <mergeCell ref="N3:Z3"/>
    <mergeCell ref="AD3:AG3"/>
    <mergeCell ref="F1:F2"/>
    <mergeCell ref="G1:H2"/>
  </mergeCells>
  <phoneticPr fontId="4" type="noConversion"/>
  <conditionalFormatting sqref="B6:B25">
    <cfRule type="containsText" dxfId="41" priority="1" operator="containsText" text="SDS">
      <formula>NOT(ISERROR(SEARCH("SDS",B6)))</formula>
    </cfRule>
    <cfRule type="containsText" dxfId="40" priority="3" operator="containsText" text="CA">
      <formula>NOT(ISERROR(SEARCH("CA",B6)))</formula>
    </cfRule>
  </conditionalFormatting>
  <conditionalFormatting sqref="C6:AG25">
    <cfRule type="expression" dxfId="39" priority="10">
      <formula>$T6="Invalidé"</formula>
    </cfRule>
    <cfRule type="expression" dxfId="38" priority="11">
      <formula>$T6="Perdu"</formula>
    </cfRule>
    <cfRule type="expression" dxfId="37" priority="16">
      <formula>$T6="Reporté"</formula>
    </cfRule>
  </conditionalFormatting>
  <conditionalFormatting sqref="C6:AG25">
    <cfRule type="expression" dxfId="36" priority="9">
      <formula>$Z6&gt;1/8/23</formula>
    </cfRule>
    <cfRule type="expression" dxfId="35" priority="17">
      <formula>$Y6&gt;1/8/23</formula>
    </cfRule>
    <cfRule type="expression" dxfId="34" priority="53">
      <formula>$N6&gt;1/8/23</formula>
    </cfRule>
    <cfRule type="expression" dxfId="33" priority="54">
      <formula>$O6&gt;1/8/23</formula>
    </cfRule>
  </conditionalFormatting>
  <conditionalFormatting sqref="X6:Y25">
    <cfRule type="expression" dxfId="32" priority="12">
      <formula>IF($X6&lt;&gt;"",$X6&gt;=30)</formula>
    </cfRule>
    <cfRule type="expression" dxfId="31" priority="13">
      <formula>IF($X6&lt;&gt;"",$X6&gt;=7)</formula>
    </cfRule>
  </conditionalFormatting>
  <dataValidations count="6">
    <dataValidation type="list" allowBlank="1" showInputMessage="1" showErrorMessage="1" sqref="X3 W26:X1048576 W1:W25" xr:uid="{B9741202-93BA-4E0F-B796-91ADB95E8C39}">
      <formula1>"OC,MO"</formula1>
    </dataValidation>
    <dataValidation type="list" allowBlank="1" showInputMessage="1" showErrorMessage="1" sqref="E26:E1048576 E5:E25" xr:uid="{A1B7C895-24FD-4822-8D3D-71A19B96FAAB}">
      <mc:AlternateContent xmlns:x12ac="http://schemas.microsoft.com/office/spreadsheetml/2011/1/ac" xmlns:mc="http://schemas.openxmlformats.org/markup-compatibility/2006">
        <mc:Choice Requires="x12ac">
          <x12ac:list>Mr,Mme,"Mme, Mr"</x12ac:list>
        </mc:Choice>
        <mc:Fallback>
          <formula1>"Mr,Mme,Mme, Mr"</formula1>
        </mc:Fallback>
      </mc:AlternateContent>
    </dataValidation>
    <dataValidation type="list" allowBlank="1" showInputMessage="1" showErrorMessage="1" sqref="B6:B25" xr:uid="{6511A63F-5CC1-492F-A885-EE3F90976694}">
      <formula1>"CA,SDS"</formula1>
    </dataValidation>
    <dataValidation type="list" allowBlank="1" showInputMessage="1" showErrorMessage="1" sqref="AF6:AF25" xr:uid="{05E84F21-87E3-4F66-8992-99335E9BA0BD}">
      <formula1>"Mono,Tri"</formula1>
    </dataValidation>
    <dataValidation type="list" allowBlank="1" showInputMessage="1" showErrorMessage="1" sqref="F1:F2" xr:uid="{F834C883-7AC1-4538-A352-B13E7643D0F4}">
      <formula1>$F$6:$F$25</formula1>
    </dataValidation>
    <dataValidation type="list" allowBlank="1" showInputMessage="1" showErrorMessage="1" sqref="T6:T25" xr:uid="{2DF8DA36-9C2F-4605-B1DD-B53ADCA27522}">
      <formula1>"Invalidé,Reporté,Perdu"</formula1>
    </dataValidation>
  </dataValidations>
  <pageMargins left="0.7" right="0.7" top="0.75" bottom="0.75" header="0.3" footer="0.3"/>
  <pageSetup paperSize="9" orientation="portrait" r:id="rId1"/>
  <ignoredErrors>
    <ignoredError sqref="E5 W5" listDataValidatio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17732-3BF9-4878-BC76-3F8D85465EA8}">
  <sheetPr codeName="Feuil3">
    <tabColor rgb="FF00B0F0"/>
  </sheetPr>
  <dimension ref="A3:H29"/>
  <sheetViews>
    <sheetView zoomScale="70" zoomScaleNormal="70" workbookViewId="0">
      <selection activeCell="B26" sqref="B26"/>
    </sheetView>
  </sheetViews>
  <sheetFormatPr baseColWidth="10" defaultRowHeight="14.4" x14ac:dyDescent="0.3"/>
  <cols>
    <col min="1" max="1" width="10" customWidth="1"/>
    <col min="2" max="2" width="9.6640625" customWidth="1"/>
    <col min="3" max="3" width="19.33203125" customWidth="1"/>
    <col min="4" max="4" width="16.77734375" customWidth="1"/>
    <col min="5" max="5" width="7.44140625" customWidth="1"/>
    <col min="6" max="6" width="6.44140625" style="12" customWidth="1"/>
    <col min="7" max="7" width="6.88671875" customWidth="1"/>
    <col min="8" max="8" width="10.109375" customWidth="1"/>
  </cols>
  <sheetData>
    <row r="3" spans="1:8" x14ac:dyDescent="0.3">
      <c r="D3" s="9"/>
    </row>
    <row r="4" spans="1:8" s="24" customFormat="1" ht="23.4" x14ac:dyDescent="0.3">
      <c r="C4" s="44" t="s">
        <v>48</v>
      </c>
      <c r="E4" s="44"/>
      <c r="F4" s="25"/>
    </row>
    <row r="5" spans="1:8" s="24" customFormat="1" ht="50.4" customHeight="1" x14ac:dyDescent="0.3">
      <c r="A5" s="26" t="s">
        <v>19</v>
      </c>
      <c r="B5" s="127" t="str">
        <f>IFERROR(IF(VLOOKUP('Contacts clients'!F1,'Clone Contacts Clients'!A2:AE1000,6,0)=0,"",VLOOKUP('Contacts clients'!F1,'Clone Contacts Clients'!A2:AE1000,6,0)),"")</f>
        <v/>
      </c>
      <c r="C5" s="111" t="e">
        <f>VLOOKUP('Contacts clients'!F1,'Clone Contacts Clients'!A2:AE1000,1,0)</f>
        <v>#N/A</v>
      </c>
      <c r="D5" s="107" t="str">
        <f>IFERROR(IF(VLOOKUP('Contacts clients'!F1,'Clone Contacts Clients'!A2:AE1000,7,0)=0,"",VLOOKUP('Contacts clients'!F1,'Clone Contacts Clients'!A2:AE1000,7,0)),"")</f>
        <v/>
      </c>
      <c r="E5" s="47" t="s">
        <v>52</v>
      </c>
      <c r="F5" s="75" t="e">
        <f>VLOOKUP('Contacts clients'!F1,'Clone Contacts Clients'!A1:AE1000,2,0)</f>
        <v>#N/A</v>
      </c>
      <c r="G5" s="46" t="s">
        <v>54</v>
      </c>
      <c r="H5" s="76" t="e">
        <f>VLOOKUP('Contacts clients'!F1,'Clone Contacts Clients'!A1:AE1000,3,0)</f>
        <v>#N/A</v>
      </c>
    </row>
    <row r="6" spans="1:8" s="49" customFormat="1" ht="50.4" customHeight="1" x14ac:dyDescent="0.3">
      <c r="A6" s="48" t="s">
        <v>23</v>
      </c>
      <c r="B6" s="175" t="e">
        <f>VLOOKUP('Contacts clients'!F1,'Clone Contacts Clients'!A1:AE1000,8,0)</f>
        <v>#N/A</v>
      </c>
      <c r="C6" s="175"/>
      <c r="D6" s="175"/>
      <c r="E6" s="42" t="s">
        <v>13</v>
      </c>
      <c r="F6" s="77" t="e">
        <f>VLOOKUP('Contacts clients'!F1,'Clone Contacts Clients'!A1:AE1000,4,0)</f>
        <v>#N/A</v>
      </c>
      <c r="G6" s="45" t="s">
        <v>35</v>
      </c>
      <c r="H6" s="78" t="str">
        <f>IFERROR(IF(VLOOKUP('Contacts clients'!F1,'Clone Contacts Clients'!A1:AE1000,14,0)=0,"",VLOOKUP('Contacts clients'!F1,'Clone Contacts Clients'!A1:AE1000,14,0)),"")</f>
        <v/>
      </c>
    </row>
    <row r="7" spans="1:8" s="24" customFormat="1" ht="27" customHeight="1" x14ac:dyDescent="0.3">
      <c r="A7" s="27" t="s">
        <v>53</v>
      </c>
      <c r="B7" s="79" t="e">
        <f>VLOOKUP('Contacts clients'!F1,'Clone Contacts Clients'!A1:AE1000,9,0)</f>
        <v>#N/A</v>
      </c>
      <c r="C7" s="179" t="e">
        <f>VLOOKUP('Contacts clients'!F1,'Clone Contacts Clients'!A1:AE1000,10,0)</f>
        <v>#N/A</v>
      </c>
      <c r="D7" s="179"/>
      <c r="E7" s="42" t="s">
        <v>26</v>
      </c>
      <c r="F7" s="183" t="e">
        <f>VLOOKUP('Contacts clients'!F1,'Clone Contacts Clients'!A1:AE1000,5,0)</f>
        <v>#N/A</v>
      </c>
      <c r="G7" s="183"/>
      <c r="H7" s="184"/>
    </row>
    <row r="8" spans="1:8" s="24" customFormat="1" ht="27" customHeight="1" x14ac:dyDescent="0.3">
      <c r="A8" s="27" t="s">
        <v>25</v>
      </c>
      <c r="B8" s="176" t="e">
        <f>VLOOKUP('Contacts clients'!F1,'Clone Contacts Clients'!A1:AE1000,11,0)</f>
        <v>#N/A</v>
      </c>
      <c r="C8" s="176"/>
      <c r="D8" s="176"/>
      <c r="E8" s="42"/>
      <c r="F8" s="33"/>
      <c r="G8" s="34"/>
      <c r="H8" s="35"/>
    </row>
    <row r="9" spans="1:8" s="24" customFormat="1" ht="27" customHeight="1" x14ac:dyDescent="0.3">
      <c r="A9" s="28" t="s">
        <v>5</v>
      </c>
      <c r="B9" s="139" t="e">
        <f>VLOOKUP('Contacts clients'!F1,'Clone Contacts Clients'!A1:AE1000,12,0)</f>
        <v>#N/A</v>
      </c>
      <c r="C9" s="139"/>
      <c r="D9" s="139"/>
      <c r="E9" s="30"/>
      <c r="F9" s="50"/>
      <c r="G9" s="50"/>
      <c r="H9" s="51"/>
    </row>
    <row r="10" spans="1:8" s="24" customFormat="1" ht="23.4" x14ac:dyDescent="0.3">
      <c r="C10" s="44" t="s">
        <v>49</v>
      </c>
      <c r="E10" s="44"/>
      <c r="F10" s="25"/>
    </row>
    <row r="11" spans="1:8" s="36" customFormat="1" ht="27" customHeight="1" x14ac:dyDescent="0.4">
      <c r="A11" s="180" t="s">
        <v>36</v>
      </c>
      <c r="B11" s="181"/>
      <c r="C11" s="182" t="str">
        <f>IFERROR(IF(VLOOKUP('Contacts clients'!F1,'Clone Contacts Clients'!A1:AE1000,27,0)=0,"",VLOOKUP('Contacts clients'!F1,'Clone Contacts Clients'!A1:AE1000,27,0)),"")</f>
        <v/>
      </c>
      <c r="D11" s="182"/>
      <c r="E11" s="80"/>
      <c r="F11" s="81"/>
      <c r="G11" s="80"/>
      <c r="H11" s="82"/>
    </row>
    <row r="12" spans="1:8" s="36" customFormat="1" ht="27" customHeight="1" x14ac:dyDescent="0.4">
      <c r="A12" s="177" t="s">
        <v>37</v>
      </c>
      <c r="B12" s="178"/>
      <c r="C12" s="113" t="str">
        <f>IFERROR(IF(VLOOKUP('Contacts clients'!F1,'Clone Contacts Clients'!A2:AE1000,28,0)=0,"",VLOOKUP('Contacts clients'!F1,'Clone Contacts Clients'!A2:AE1000,28,0)),"")</f>
        <v/>
      </c>
      <c r="F12" s="37"/>
      <c r="H12" s="38"/>
    </row>
    <row r="13" spans="1:8" s="36" customFormat="1" ht="27" customHeight="1" x14ac:dyDescent="0.4">
      <c r="A13" s="177" t="s">
        <v>31</v>
      </c>
      <c r="B13" s="178"/>
      <c r="C13" s="112" t="str">
        <f>IFERROR(IF(VLOOKUP('Contacts clients'!F1,'Clone Contacts Clients'!A2:AE1000,29,0)=0,"",VLOOKUP('Contacts clients'!F1,'Clone Contacts Clients'!A2:AE1000,29,0)),"")</f>
        <v/>
      </c>
      <c r="F13" s="37"/>
      <c r="H13" s="38"/>
    </row>
    <row r="14" spans="1:8" s="36" customFormat="1" ht="27" customHeight="1" x14ac:dyDescent="0.4">
      <c r="A14" s="177" t="s">
        <v>32</v>
      </c>
      <c r="B14" s="178"/>
      <c r="C14" s="112" t="str">
        <f>IFERROR(IF(VLOOKUP('Contacts clients'!F1,'Clone Contacts Clients'!A2:AE1000,30,0)=0,"",VLOOKUP('Contacts clients'!F1,'Clone Contacts Clients'!A2:AE1000,30,0)),"")</f>
        <v/>
      </c>
      <c r="D14" s="83"/>
      <c r="F14" s="37"/>
      <c r="H14" s="38"/>
    </row>
    <row r="15" spans="1:8" s="36" customFormat="1" ht="27" customHeight="1" x14ac:dyDescent="0.4">
      <c r="A15" s="177" t="s">
        <v>40</v>
      </c>
      <c r="B15" s="178"/>
      <c r="C15" s="83"/>
      <c r="D15" s="42" t="s">
        <v>41</v>
      </c>
      <c r="E15" s="109"/>
      <c r="F15" s="37"/>
      <c r="H15" s="38"/>
    </row>
    <row r="16" spans="1:8" s="36" customFormat="1" ht="27" customHeight="1" x14ac:dyDescent="0.4">
      <c r="A16" s="177" t="s">
        <v>42</v>
      </c>
      <c r="B16" s="178"/>
      <c r="F16" s="37"/>
      <c r="H16" s="38"/>
    </row>
    <row r="17" spans="1:8" s="36" customFormat="1" ht="27" customHeight="1" x14ac:dyDescent="0.4">
      <c r="A17" s="185" t="s">
        <v>43</v>
      </c>
      <c r="B17" s="186"/>
      <c r="C17" s="186"/>
      <c r="D17" s="39"/>
      <c r="E17" s="39"/>
      <c r="F17" s="40"/>
      <c r="G17" s="39"/>
      <c r="H17" s="41"/>
    </row>
    <row r="18" spans="1:8" s="24" customFormat="1" ht="23.4" x14ac:dyDescent="0.3">
      <c r="C18" s="44" t="s">
        <v>50</v>
      </c>
      <c r="E18" s="44"/>
      <c r="F18" s="25"/>
    </row>
    <row r="19" spans="1:8" s="36" customFormat="1" ht="27" customHeight="1" x14ac:dyDescent="0.4">
      <c r="A19" s="180" t="s">
        <v>38</v>
      </c>
      <c r="B19" s="181"/>
      <c r="C19" s="143"/>
      <c r="D19" s="43" t="s">
        <v>39</v>
      </c>
      <c r="E19" s="173"/>
      <c r="F19" s="173"/>
      <c r="G19" s="173"/>
      <c r="H19" s="174"/>
    </row>
    <row r="20" spans="1:8" s="36" customFormat="1" ht="27" customHeight="1" x14ac:dyDescent="0.4">
      <c r="A20" s="27" t="s">
        <v>44</v>
      </c>
      <c r="B20" s="42"/>
      <c r="C20" s="83"/>
      <c r="D20" s="154"/>
      <c r="E20" s="154"/>
      <c r="F20" s="37"/>
      <c r="H20" s="38"/>
    </row>
    <row r="21" spans="1:8" s="36" customFormat="1" ht="27" customHeight="1" x14ac:dyDescent="0.4">
      <c r="A21" s="27" t="s">
        <v>45</v>
      </c>
      <c r="B21" s="42"/>
      <c r="C21" s="83"/>
      <c r="F21" s="37"/>
      <c r="H21" s="38"/>
    </row>
    <row r="22" spans="1:8" s="36" customFormat="1" ht="27" customHeight="1" x14ac:dyDescent="0.4">
      <c r="A22" s="27" t="s">
        <v>46</v>
      </c>
      <c r="B22" s="42"/>
      <c r="C22" s="171"/>
      <c r="D22" s="171"/>
      <c r="E22" s="171"/>
      <c r="F22" s="171"/>
      <c r="G22" s="171"/>
      <c r="H22" s="172"/>
    </row>
    <row r="23" spans="1:8" s="24" customFormat="1" ht="27" customHeight="1" x14ac:dyDescent="0.4">
      <c r="A23" s="28" t="s">
        <v>47</v>
      </c>
      <c r="B23" s="29"/>
      <c r="C23" s="39"/>
      <c r="D23" s="30"/>
      <c r="E23" s="30"/>
      <c r="F23" s="31"/>
      <c r="G23" s="30"/>
      <c r="H23" s="32"/>
    </row>
    <row r="24" spans="1:8" ht="23.4" x14ac:dyDescent="0.3">
      <c r="C24" s="44" t="s">
        <v>51</v>
      </c>
      <c r="D24" s="19"/>
      <c r="E24" s="19"/>
      <c r="F24" s="84"/>
      <c r="G24" s="19"/>
      <c r="H24" s="19"/>
    </row>
    <row r="25" spans="1:8" ht="21" x14ac:dyDescent="0.3">
      <c r="A25" s="136" t="s">
        <v>8</v>
      </c>
      <c r="B25" s="137"/>
      <c r="C25" s="142"/>
      <c r="D25" s="110"/>
      <c r="E25" s="110"/>
      <c r="F25" s="52"/>
      <c r="G25" s="110"/>
      <c r="H25" s="110"/>
    </row>
    <row r="26" spans="1:8" ht="21" x14ac:dyDescent="0.3">
      <c r="B26" s="137"/>
      <c r="C26" s="142"/>
      <c r="D26" s="110"/>
      <c r="E26" s="110"/>
      <c r="F26" s="52"/>
      <c r="G26" s="110"/>
      <c r="H26" s="110"/>
    </row>
    <row r="27" spans="1:8" ht="21" x14ac:dyDescent="0.3">
      <c r="B27" s="137"/>
      <c r="C27" s="110"/>
      <c r="D27" s="110"/>
      <c r="E27" s="110"/>
      <c r="F27" s="52"/>
      <c r="G27" s="110"/>
      <c r="H27" s="110"/>
    </row>
    <row r="28" spans="1:8" ht="21" x14ac:dyDescent="0.3">
      <c r="B28" s="137"/>
      <c r="C28" s="110"/>
      <c r="D28" s="110"/>
      <c r="E28" s="110"/>
      <c r="F28" s="52"/>
      <c r="G28" s="110"/>
      <c r="H28" s="110"/>
    </row>
    <row r="29" spans="1:8" x14ac:dyDescent="0.3">
      <c r="C29" s="11"/>
    </row>
  </sheetData>
  <mergeCells count="15">
    <mergeCell ref="C22:H22"/>
    <mergeCell ref="E19:H19"/>
    <mergeCell ref="B6:D6"/>
    <mergeCell ref="B8:D8"/>
    <mergeCell ref="A13:B13"/>
    <mergeCell ref="A12:B12"/>
    <mergeCell ref="C7:D7"/>
    <mergeCell ref="A11:B11"/>
    <mergeCell ref="C11:D11"/>
    <mergeCell ref="F7:H7"/>
    <mergeCell ref="A19:B19"/>
    <mergeCell ref="A17:C17"/>
    <mergeCell ref="A15:B15"/>
    <mergeCell ref="A14:B14"/>
    <mergeCell ref="A16:B1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9F7C8-11A2-48E5-9DFE-CF3687E0C0EB}">
  <sheetPr codeName="Feuil4"/>
  <dimension ref="A1:AE21"/>
  <sheetViews>
    <sheetView workbookViewId="0">
      <selection activeCell="E2" sqref="E2"/>
    </sheetView>
  </sheetViews>
  <sheetFormatPr baseColWidth="10" defaultRowHeight="14.4" x14ac:dyDescent="0.3"/>
  <cols>
    <col min="1" max="1" width="15.21875" style="19" bestFit="1" customWidth="1"/>
    <col min="2" max="2" width="9.5546875" style="19" customWidth="1"/>
    <col min="3" max="3" width="11.5546875" style="18"/>
    <col min="4" max="6" width="11.5546875" style="19"/>
    <col min="7" max="7" width="15.21875" style="19" bestFit="1" customWidth="1"/>
    <col min="8" max="8" width="11.5546875" style="19"/>
    <col min="9" max="9" width="11.5546875" style="73"/>
    <col min="10" max="10" width="11.5546875" style="19"/>
    <col min="11" max="11" width="12.77734375" style="74" bestFit="1" customWidth="1"/>
    <col min="12" max="13" width="11.5546875" style="19"/>
    <col min="14" max="14" width="11.5546875" style="18"/>
    <col min="15" max="20" width="11.5546875" style="19"/>
    <col min="21" max="21" width="11.5546875" style="84"/>
    <col min="22" max="22" width="11.5546875" style="19"/>
    <col min="23" max="24" width="11.5546875" style="134"/>
    <col min="25" max="26" width="11.5546875" style="19"/>
    <col min="27" max="27" width="16.88671875" style="20" bestFit="1" customWidth="1"/>
    <col min="28" max="29" width="11.5546875" style="84"/>
    <col min="30" max="16384" width="11.5546875" style="19"/>
  </cols>
  <sheetData>
    <row r="1" spans="1:31" s="69" customFormat="1" ht="28.8" x14ac:dyDescent="0.3">
      <c r="A1" s="69" t="s">
        <v>19</v>
      </c>
      <c r="B1" s="69" t="s">
        <v>33</v>
      </c>
      <c r="C1" s="70" t="s">
        <v>34</v>
      </c>
      <c r="D1" s="69" t="s">
        <v>9</v>
      </c>
      <c r="E1" s="69" t="s">
        <v>22</v>
      </c>
      <c r="F1" s="69" t="s">
        <v>24</v>
      </c>
      <c r="G1" s="69" t="s">
        <v>4</v>
      </c>
      <c r="H1" s="69" t="s">
        <v>3</v>
      </c>
      <c r="I1" s="71" t="s">
        <v>2</v>
      </c>
      <c r="J1" s="69" t="s">
        <v>1</v>
      </c>
      <c r="K1" s="72" t="s">
        <v>0</v>
      </c>
      <c r="L1" s="69" t="s">
        <v>5</v>
      </c>
      <c r="M1" s="69" t="s">
        <v>8</v>
      </c>
      <c r="N1" s="70" t="s">
        <v>6</v>
      </c>
      <c r="O1" s="69" t="s">
        <v>16</v>
      </c>
      <c r="P1" s="69" t="s">
        <v>14</v>
      </c>
      <c r="Q1" s="69" t="s">
        <v>17</v>
      </c>
      <c r="R1" s="69" t="s">
        <v>15</v>
      </c>
      <c r="S1" s="69" t="s">
        <v>18</v>
      </c>
      <c r="T1" s="69" t="s">
        <v>20</v>
      </c>
      <c r="U1" s="69" t="s">
        <v>64</v>
      </c>
      <c r="V1" s="69" t="s">
        <v>66</v>
      </c>
      <c r="W1" s="133" t="s">
        <v>65</v>
      </c>
      <c r="X1" s="133" t="s">
        <v>21</v>
      </c>
      <c r="Y1" s="69" t="s">
        <v>68</v>
      </c>
      <c r="Z1" s="69" t="s">
        <v>69</v>
      </c>
      <c r="AA1" s="108" t="s">
        <v>29</v>
      </c>
      <c r="AB1" s="69" t="s">
        <v>30</v>
      </c>
      <c r="AC1" s="69" t="s">
        <v>31</v>
      </c>
      <c r="AD1" s="69" t="s">
        <v>32</v>
      </c>
      <c r="AE1" s="69" t="s">
        <v>27</v>
      </c>
    </row>
    <row r="2" spans="1:31" x14ac:dyDescent="0.3">
      <c r="A2" s="14" t="str" cm="1">
        <f t="array" ref="A2:A21">Tableau1[Nom]</f>
        <v>test</v>
      </c>
      <c r="B2" s="14" cm="1">
        <f t="array" ref="B2:B21">Tableau1[N°  Client]</f>
        <v>20</v>
      </c>
      <c r="C2" s="15" cm="1">
        <f t="array" ref="C2:C21">Tableau1[Date entrée]</f>
        <v>45146</v>
      </c>
      <c r="D2" s="14" t="str" cm="1">
        <f t="array" ref="D2:D21">Tableau1[Sources Client]</f>
        <v>SDS</v>
      </c>
      <c r="E2" s="14" t="e" cm="1">
        <f t="array" ref="E2:E21">IF(ISBLANK(Tableau1[Status]),"",Tableau1[Status])</f>
        <v>#N/A</v>
      </c>
      <c r="F2" s="14" t="str" cm="1">
        <f t="array" ref="F2:F21">IF(ISBLANK(Tableau1[Civilité]),"",Tableau1[Civilité])</f>
        <v>Mr</v>
      </c>
      <c r="G2" s="14" cm="1">
        <f t="array" ref="G2:G21">IF(ISBLANK(Tableau1[Prénom]),"",Tableau1[Prénom])</f>
        <v>1</v>
      </c>
      <c r="H2" s="14" cm="1">
        <f t="array" ref="H2:H21">IF(ISBLANK(Tableau1[Adrs]),"",Tableau1[Adrs])</f>
        <v>2</v>
      </c>
      <c r="I2" s="16" cm="1">
        <f t="array" ref="I2:I21">IF(ISBLANK(Tableau1[CP]),"",Tableau1[CP])</f>
        <v>3</v>
      </c>
      <c r="J2" s="14" cm="1">
        <f t="array" ref="J2:J21">IF(ISBLANK(Tableau1[Ville]),"",Tableau1[Ville])</f>
        <v>4</v>
      </c>
      <c r="K2" s="17" cm="1">
        <f t="array" ref="K2:K21">IF(ISBLANK(Tableau1[Tel]),"",Tableau1[Tel])</f>
        <v>5</v>
      </c>
      <c r="L2" s="14" t="str" cm="1">
        <f t="array" ref="L2:L21">IF(ISBLANK(Tableau1[Email]),"",Tableau1[Email])</f>
        <v>6</v>
      </c>
      <c r="M2" s="14" cm="1">
        <f t="array" ref="M2:M21">IF(ISBLANK(Tableau1[Info]),"",Tableau1[Info])</f>
        <v>7</v>
      </c>
      <c r="N2" s="18" t="str" cm="1">
        <f t="array" ref="N2:N21">IF(ISBLANK(Tableau1[Rdv]),"",Tableau1[Rdv])</f>
        <v/>
      </c>
      <c r="U2" s="84" t="str" cm="1">
        <f t="array" ref="U2:U21">IF(ISBLANK(Tableau1[Etude&amp;devis envoyé]),"",Tableau1[Etude&amp;devis envoyé])</f>
        <v/>
      </c>
      <c r="V2" s="19" t="str" cm="1">
        <f t="array" ref="V2:V21">IF(ISBLANK(Tableau1[Type Onduleur]),"",Tableau1[Type Onduleur])</f>
        <v/>
      </c>
      <c r="W2" s="134" t="str" cm="1">
        <f t="array" ref="W2:W21">IF(ISBLANK(Tableau1[Date devis envoyé]),"",Tableau1[Date devis envoyé])</f>
        <v/>
      </c>
      <c r="X2" s="134" t="str" cm="1">
        <f t="array" ref="X2:X21">IF(ISBLANK(Tableau1[Date Devis Signé]),"",Tableau1[Date Devis Signé])</f>
        <v/>
      </c>
      <c r="Y2" s="19" t="str" cm="1">
        <f t="array" ref="Y2:Y21">IF(ISBLANK(Tableau1[HT]),"",Tableau1[HT])</f>
        <v/>
      </c>
      <c r="Z2" s="19" t="str" cm="1">
        <f t="array" ref="Z2:Z21">IF(ISBLANK(Tableau1[TTC]),"",Tableau1[TTC])</f>
        <v/>
      </c>
      <c r="AA2" s="20" t="str" cm="1">
        <f t="array" ref="AA2:AA21">IF(ISBLANK(Tableau1[PDL]),"",Tableau1[PDL])</f>
        <v/>
      </c>
      <c r="AB2" s="84" t="str" cm="1">
        <f t="array" ref="AB2:AB21">IF(ISBLANK(Tableau1[KVA]),"",Tableau1[KVA])</f>
        <v/>
      </c>
      <c r="AC2" s="135" t="str" cm="1">
        <f t="array" ref="AC2:AC21">IF(ISBLANK(Tableau1[Mono/Tri]),"",Tableau1[Mono/Tri])</f>
        <v/>
      </c>
      <c r="AD2" s="23" t="str" cm="1">
        <f t="array" ref="AD2:AD21">IF(ISBLANK(Tableau1[Conso(kwh)]),"",Tableau1[Conso(kwh)])</f>
        <v/>
      </c>
    </row>
    <row r="3" spans="1:31" x14ac:dyDescent="0.3">
      <c r="A3" s="19">
        <v>0</v>
      </c>
      <c r="B3" s="19">
        <v>19</v>
      </c>
      <c r="C3" s="18">
        <v>45145</v>
      </c>
      <c r="D3" s="19" t="str">
        <v>SDS</v>
      </c>
      <c r="E3" s="19" t="e">
        <v>#N/A</v>
      </c>
      <c r="F3" s="19" t="str">
        <v>Mme</v>
      </c>
      <c r="G3" s="19" t="str">
        <v/>
      </c>
      <c r="H3" s="19" t="str">
        <v/>
      </c>
      <c r="I3" s="73" t="str">
        <v/>
      </c>
      <c r="J3" s="19" t="str">
        <v/>
      </c>
      <c r="K3" s="74" t="str">
        <v/>
      </c>
      <c r="L3" s="19" t="str">
        <v/>
      </c>
      <c r="M3" s="19" t="str">
        <v/>
      </c>
      <c r="N3" s="18" t="str">
        <v/>
      </c>
      <c r="U3" s="84" t="str">
        <v/>
      </c>
      <c r="V3" s="19" t="str">
        <v/>
      </c>
      <c r="W3" s="134" t="str">
        <v/>
      </c>
      <c r="X3" s="134" t="str">
        <v/>
      </c>
      <c r="Y3" s="19" t="str">
        <v/>
      </c>
      <c r="Z3" s="19" t="str">
        <v/>
      </c>
      <c r="AA3" s="20" t="str">
        <v/>
      </c>
      <c r="AB3" s="84" t="str">
        <v/>
      </c>
      <c r="AC3" s="84" t="str">
        <v/>
      </c>
      <c r="AD3" s="19" t="str">
        <v/>
      </c>
    </row>
    <row r="4" spans="1:31" x14ac:dyDescent="0.3">
      <c r="A4" s="19">
        <v>0</v>
      </c>
      <c r="B4" s="19">
        <v>18</v>
      </c>
      <c r="C4" s="18">
        <v>45145</v>
      </c>
      <c r="D4" s="19" t="str">
        <v>SDS</v>
      </c>
      <c r="E4" s="19" t="e">
        <v>#N/A</v>
      </c>
      <c r="F4" s="19" t="str">
        <v>Mr</v>
      </c>
      <c r="G4" s="19" t="str">
        <v/>
      </c>
      <c r="H4" s="19" t="str">
        <v/>
      </c>
      <c r="I4" s="73" t="str">
        <v/>
      </c>
      <c r="J4" s="19" t="str">
        <v/>
      </c>
      <c r="K4" s="74" t="str">
        <v/>
      </c>
      <c r="L4" s="19" t="str">
        <v/>
      </c>
      <c r="M4" s="19" t="str">
        <v/>
      </c>
      <c r="N4" s="18" t="str">
        <v/>
      </c>
      <c r="U4" s="84" t="str">
        <v/>
      </c>
      <c r="V4" s="19" t="str">
        <v/>
      </c>
      <c r="W4" s="134" t="str">
        <v/>
      </c>
      <c r="X4" s="134" t="str">
        <v/>
      </c>
      <c r="Y4" s="19" t="str">
        <v/>
      </c>
      <c r="Z4" s="19" t="str">
        <v/>
      </c>
      <c r="AA4" s="20" t="str">
        <v/>
      </c>
      <c r="AB4" s="84" t="str">
        <v/>
      </c>
      <c r="AC4" s="84" t="str">
        <v/>
      </c>
      <c r="AD4" s="19" t="str">
        <v/>
      </c>
    </row>
    <row r="5" spans="1:31" x14ac:dyDescent="0.3">
      <c r="A5" s="19">
        <v>0</v>
      </c>
      <c r="B5" s="19">
        <v>17</v>
      </c>
      <c r="C5" s="18">
        <v>45142</v>
      </c>
      <c r="D5" s="19" t="str">
        <v>SDS</v>
      </c>
      <c r="E5" s="19" t="e">
        <v>#N/A</v>
      </c>
      <c r="F5" s="19" t="str">
        <v>Mr</v>
      </c>
      <c r="G5" s="19" t="str">
        <v/>
      </c>
      <c r="H5" s="19" t="str">
        <v/>
      </c>
      <c r="I5" s="73" t="str">
        <v/>
      </c>
      <c r="J5" s="19" t="str">
        <v/>
      </c>
      <c r="K5" s="74" t="str">
        <v/>
      </c>
      <c r="L5" s="19" t="str">
        <v/>
      </c>
      <c r="M5" s="19" t="str">
        <v/>
      </c>
      <c r="N5" s="18" t="str">
        <v/>
      </c>
      <c r="U5" s="84" t="str">
        <v/>
      </c>
      <c r="V5" s="19" t="str">
        <v/>
      </c>
      <c r="W5" s="134" t="str">
        <v/>
      </c>
      <c r="X5" s="134" t="str">
        <v/>
      </c>
      <c r="Y5" s="19" t="str">
        <v/>
      </c>
      <c r="Z5" s="19" t="str">
        <v/>
      </c>
      <c r="AA5" s="20" t="str">
        <v/>
      </c>
      <c r="AB5" s="84" t="str">
        <v/>
      </c>
      <c r="AC5" s="84" t="str">
        <v/>
      </c>
      <c r="AD5" s="19" t="str">
        <v/>
      </c>
    </row>
    <row r="6" spans="1:31" x14ac:dyDescent="0.3">
      <c r="A6" s="19">
        <v>0</v>
      </c>
      <c r="B6" s="19">
        <v>16</v>
      </c>
      <c r="C6" s="18">
        <v>45142</v>
      </c>
      <c r="D6" s="19" t="str">
        <v>CA</v>
      </c>
      <c r="E6" s="19" t="e">
        <v>#N/A</v>
      </c>
      <c r="F6" s="19" t="str">
        <v>Mr</v>
      </c>
      <c r="G6" s="19" t="str">
        <v/>
      </c>
      <c r="H6" s="19" t="str">
        <v/>
      </c>
      <c r="I6" s="73" t="str">
        <v/>
      </c>
      <c r="J6" s="19" t="str">
        <v/>
      </c>
      <c r="K6" s="74" t="str">
        <v/>
      </c>
      <c r="L6" s="19" t="str">
        <v/>
      </c>
      <c r="M6" s="19" t="str">
        <v/>
      </c>
      <c r="N6" s="18" t="str">
        <v/>
      </c>
      <c r="U6" s="84" t="str">
        <v/>
      </c>
      <c r="V6" s="19" t="str">
        <v/>
      </c>
      <c r="W6" s="134" t="str">
        <v/>
      </c>
      <c r="X6" s="134" t="str">
        <v/>
      </c>
      <c r="Y6" s="19" t="str">
        <v/>
      </c>
      <c r="Z6" s="19" t="str">
        <v/>
      </c>
      <c r="AA6" s="20" t="str">
        <v/>
      </c>
      <c r="AB6" s="84" t="str">
        <v/>
      </c>
      <c r="AC6" s="84" t="str">
        <v/>
      </c>
      <c r="AD6" s="19" t="str">
        <v/>
      </c>
    </row>
    <row r="7" spans="1:31" x14ac:dyDescent="0.3">
      <c r="A7" s="19">
        <v>0</v>
      </c>
      <c r="B7" s="19">
        <v>15</v>
      </c>
      <c r="C7" s="18">
        <v>45142</v>
      </c>
      <c r="D7" s="19" t="str">
        <v>CA</v>
      </c>
      <c r="E7" s="19" t="e">
        <v>#N/A</v>
      </c>
      <c r="F7" s="19" t="str">
        <v>Mr</v>
      </c>
      <c r="G7" s="19" t="str">
        <v/>
      </c>
      <c r="H7" s="19" t="str">
        <v/>
      </c>
      <c r="I7" s="73" t="str">
        <v/>
      </c>
      <c r="J7" s="19" t="str">
        <v/>
      </c>
      <c r="K7" s="74" t="str">
        <v/>
      </c>
      <c r="L7" s="19" t="str">
        <v/>
      </c>
      <c r="M7" s="19" t="str">
        <v/>
      </c>
      <c r="N7" s="18" t="str">
        <v/>
      </c>
      <c r="U7" s="84" t="str">
        <v/>
      </c>
      <c r="V7" s="19" t="str">
        <v/>
      </c>
      <c r="W7" s="134" t="str">
        <v/>
      </c>
      <c r="X7" s="134" t="str">
        <v/>
      </c>
      <c r="Y7" s="19" t="str">
        <v/>
      </c>
      <c r="Z7" s="19" t="str">
        <v/>
      </c>
      <c r="AA7" s="20" t="str">
        <v/>
      </c>
      <c r="AB7" s="84" t="str">
        <v/>
      </c>
      <c r="AC7" s="84" t="str">
        <v/>
      </c>
      <c r="AD7" s="19" t="str">
        <v/>
      </c>
    </row>
    <row r="8" spans="1:31" x14ac:dyDescent="0.3">
      <c r="A8" s="19">
        <v>0</v>
      </c>
      <c r="B8" s="19">
        <v>14</v>
      </c>
      <c r="C8" s="18">
        <v>45142</v>
      </c>
      <c r="D8" s="19" t="str">
        <v>CA</v>
      </c>
      <c r="E8" s="19" t="e">
        <v>#N/A</v>
      </c>
      <c r="F8" s="19" t="str">
        <v>Mr</v>
      </c>
      <c r="G8" s="19" t="str">
        <v/>
      </c>
      <c r="H8" s="19" t="str">
        <v/>
      </c>
      <c r="I8" s="73" t="str">
        <v/>
      </c>
      <c r="J8" s="19" t="str">
        <v/>
      </c>
      <c r="K8" s="74" t="str">
        <v/>
      </c>
      <c r="L8" s="19" t="str">
        <v/>
      </c>
      <c r="M8" s="19" t="str">
        <v/>
      </c>
      <c r="N8" s="18" t="str">
        <v/>
      </c>
      <c r="U8" s="84" t="str">
        <v/>
      </c>
      <c r="V8" s="19" t="str">
        <v/>
      </c>
      <c r="W8" s="134" t="str">
        <v/>
      </c>
      <c r="X8" s="134" t="str">
        <v/>
      </c>
      <c r="Y8" s="19" t="str">
        <v/>
      </c>
      <c r="Z8" s="19" t="str">
        <v/>
      </c>
      <c r="AA8" s="20" t="str">
        <v/>
      </c>
      <c r="AB8" s="84" t="str">
        <v/>
      </c>
      <c r="AC8" s="84" t="str">
        <v/>
      </c>
      <c r="AD8" s="19" t="str">
        <v/>
      </c>
    </row>
    <row r="9" spans="1:31" x14ac:dyDescent="0.3">
      <c r="A9" s="19">
        <v>0</v>
      </c>
      <c r="B9" s="19">
        <v>13</v>
      </c>
      <c r="C9" s="18">
        <v>45141</v>
      </c>
      <c r="D9" s="19" t="str">
        <v>SDS</v>
      </c>
      <c r="E9" s="19" t="e">
        <v>#N/A</v>
      </c>
      <c r="F9" s="19" t="str">
        <v>Mme</v>
      </c>
      <c r="G9" s="19" t="str">
        <v/>
      </c>
      <c r="H9" s="19" t="str">
        <v/>
      </c>
      <c r="I9" s="73" t="str">
        <v/>
      </c>
      <c r="J9" s="19" t="str">
        <v/>
      </c>
      <c r="K9" s="74" t="str">
        <v/>
      </c>
      <c r="L9" s="19" t="str">
        <v/>
      </c>
      <c r="M9" s="19" t="str">
        <v/>
      </c>
      <c r="N9" s="18" t="str">
        <v/>
      </c>
      <c r="U9" s="84" t="str">
        <v/>
      </c>
      <c r="V9" s="19" t="str">
        <v/>
      </c>
      <c r="W9" s="134" t="str">
        <v/>
      </c>
      <c r="X9" s="134" t="str">
        <v/>
      </c>
      <c r="Y9" s="19" t="str">
        <v/>
      </c>
      <c r="Z9" s="19" t="str">
        <v/>
      </c>
      <c r="AA9" s="20" t="str">
        <v/>
      </c>
      <c r="AB9" s="84" t="str">
        <v/>
      </c>
      <c r="AC9" s="84" t="str">
        <v/>
      </c>
      <c r="AD9" s="19" t="str">
        <v/>
      </c>
    </row>
    <row r="10" spans="1:31" x14ac:dyDescent="0.3">
      <c r="A10" s="19">
        <v>0</v>
      </c>
      <c r="B10" s="19">
        <v>12</v>
      </c>
      <c r="C10" s="18">
        <v>45141</v>
      </c>
      <c r="D10" s="19" t="str">
        <v>SDS</v>
      </c>
      <c r="E10" s="19" t="e">
        <v>#N/A</v>
      </c>
      <c r="F10" s="19" t="str">
        <v>Mme</v>
      </c>
      <c r="G10" s="19" t="str">
        <v/>
      </c>
      <c r="H10" s="19" t="str">
        <v/>
      </c>
      <c r="I10" s="73" t="str">
        <v/>
      </c>
      <c r="J10" s="19" t="str">
        <v/>
      </c>
      <c r="K10" s="74" t="str">
        <v/>
      </c>
      <c r="L10" s="19" t="str">
        <v/>
      </c>
      <c r="M10" s="19" t="str">
        <v/>
      </c>
      <c r="N10" s="18" t="str">
        <v/>
      </c>
      <c r="U10" s="84" t="str">
        <v/>
      </c>
      <c r="V10" s="19" t="str">
        <v/>
      </c>
      <c r="W10" s="134" t="str">
        <v/>
      </c>
      <c r="X10" s="134" t="str">
        <v/>
      </c>
      <c r="Y10" s="19" t="str">
        <v/>
      </c>
      <c r="Z10" s="19" t="str">
        <v/>
      </c>
      <c r="AA10" s="20" t="str">
        <v/>
      </c>
      <c r="AB10" s="84" t="str">
        <v/>
      </c>
      <c r="AC10" s="84" t="str">
        <v/>
      </c>
      <c r="AD10" s="19" t="str">
        <v/>
      </c>
    </row>
    <row r="11" spans="1:31" x14ac:dyDescent="0.3">
      <c r="A11" s="19">
        <v>0</v>
      </c>
      <c r="B11" s="19">
        <v>11</v>
      </c>
      <c r="C11" s="18">
        <v>45141</v>
      </c>
      <c r="D11" s="19" t="str">
        <v>SDS</v>
      </c>
      <c r="E11" s="19" t="e">
        <v>#N/A</v>
      </c>
      <c r="F11" s="19" t="str">
        <v>Mme</v>
      </c>
      <c r="G11" s="19" t="str">
        <v/>
      </c>
      <c r="H11" s="19" t="str">
        <v/>
      </c>
      <c r="I11" s="73" t="str">
        <v/>
      </c>
      <c r="J11" s="19" t="str">
        <v/>
      </c>
      <c r="K11" s="74" t="str">
        <v/>
      </c>
      <c r="L11" s="19" t="str">
        <v/>
      </c>
      <c r="M11" s="19" t="str">
        <v/>
      </c>
      <c r="N11" s="18" t="str">
        <v/>
      </c>
      <c r="U11" s="84" t="str">
        <v/>
      </c>
      <c r="V11" s="19" t="str">
        <v/>
      </c>
      <c r="W11" s="134" t="str">
        <v/>
      </c>
      <c r="X11" s="134" t="str">
        <v/>
      </c>
      <c r="Y11" s="19" t="str">
        <v/>
      </c>
      <c r="Z11" s="19" t="str">
        <v/>
      </c>
      <c r="AA11" s="20" t="str">
        <v/>
      </c>
      <c r="AB11" s="84" t="str">
        <v/>
      </c>
      <c r="AC11" s="84" t="str">
        <v/>
      </c>
      <c r="AD11" s="19" t="str">
        <v/>
      </c>
    </row>
    <row r="12" spans="1:31" x14ac:dyDescent="0.3">
      <c r="A12" s="19">
        <v>0</v>
      </c>
      <c r="B12" s="19">
        <v>10</v>
      </c>
      <c r="C12" s="18">
        <v>45141</v>
      </c>
      <c r="D12" s="19" t="str">
        <v>SDS</v>
      </c>
      <c r="E12" s="19" t="e">
        <v>#N/A</v>
      </c>
      <c r="F12" s="19" t="str">
        <v>Mr</v>
      </c>
      <c r="G12" s="19" t="str">
        <v/>
      </c>
      <c r="H12" s="19" t="str">
        <v/>
      </c>
      <c r="I12" s="73" t="str">
        <v/>
      </c>
      <c r="J12" s="19" t="str">
        <v/>
      </c>
      <c r="K12" s="74" t="str">
        <v/>
      </c>
      <c r="L12" s="19" t="str">
        <v/>
      </c>
      <c r="M12" s="19" t="str">
        <v/>
      </c>
      <c r="N12" s="18" t="str">
        <v/>
      </c>
      <c r="U12" s="84" t="str">
        <v/>
      </c>
      <c r="V12" s="19" t="str">
        <v/>
      </c>
      <c r="W12" s="134" t="str">
        <v/>
      </c>
      <c r="X12" s="134" t="str">
        <v/>
      </c>
      <c r="Y12" s="19" t="str">
        <v/>
      </c>
      <c r="Z12" s="19" t="str">
        <v/>
      </c>
      <c r="AA12" s="20" t="str">
        <v/>
      </c>
      <c r="AB12" s="84" t="str">
        <v/>
      </c>
      <c r="AC12" s="84" t="str">
        <v/>
      </c>
      <c r="AD12" s="19" t="str">
        <v/>
      </c>
    </row>
    <row r="13" spans="1:31" x14ac:dyDescent="0.3">
      <c r="A13" s="19">
        <v>0</v>
      </c>
      <c r="B13" s="19">
        <v>9</v>
      </c>
      <c r="C13" s="18">
        <v>45141</v>
      </c>
      <c r="D13" s="19" t="str">
        <v>CA</v>
      </c>
      <c r="E13" s="19" t="e">
        <v>#N/A</v>
      </c>
      <c r="F13" s="19" t="str">
        <v>Mme</v>
      </c>
      <c r="G13" s="19" t="str">
        <v/>
      </c>
      <c r="H13" s="19" t="str">
        <v/>
      </c>
      <c r="I13" s="73" t="str">
        <v/>
      </c>
      <c r="J13" s="19" t="str">
        <v/>
      </c>
      <c r="K13" s="74" t="str">
        <v/>
      </c>
      <c r="L13" s="19" t="str">
        <v/>
      </c>
      <c r="M13" s="19" t="str">
        <v/>
      </c>
      <c r="N13" s="18" t="str">
        <v/>
      </c>
      <c r="U13" s="84" t="str">
        <v/>
      </c>
      <c r="V13" s="19" t="str">
        <v/>
      </c>
      <c r="W13" s="134" t="str">
        <v/>
      </c>
      <c r="X13" s="134" t="str">
        <v/>
      </c>
      <c r="Y13" s="19" t="str">
        <v/>
      </c>
      <c r="Z13" s="19" t="str">
        <v/>
      </c>
      <c r="AA13" s="20" t="str">
        <v/>
      </c>
      <c r="AB13" s="84" t="str">
        <v/>
      </c>
      <c r="AC13" s="84" t="str">
        <v/>
      </c>
      <c r="AD13" s="19" t="str">
        <v/>
      </c>
    </row>
    <row r="14" spans="1:31" x14ac:dyDescent="0.3">
      <c r="A14" s="19">
        <v>0</v>
      </c>
      <c r="B14" s="19">
        <v>8</v>
      </c>
      <c r="C14" s="18">
        <v>45140</v>
      </c>
      <c r="D14" s="19" t="str">
        <v>CA</v>
      </c>
      <c r="E14" s="19" t="e">
        <v>#N/A</v>
      </c>
      <c r="F14" s="19" t="str">
        <v>Mme</v>
      </c>
      <c r="G14" s="19" t="str">
        <v/>
      </c>
      <c r="H14" s="19" t="str">
        <v/>
      </c>
      <c r="I14" s="73" t="str">
        <v/>
      </c>
      <c r="J14" s="19" t="str">
        <v/>
      </c>
      <c r="K14" s="74" t="str">
        <v/>
      </c>
      <c r="L14" s="19" t="str">
        <v/>
      </c>
      <c r="M14" s="19" t="str">
        <v/>
      </c>
      <c r="N14" s="18" t="str">
        <v/>
      </c>
      <c r="U14" s="84" t="str">
        <v/>
      </c>
      <c r="V14" s="19" t="str">
        <v/>
      </c>
      <c r="W14" s="134" t="str">
        <v/>
      </c>
      <c r="X14" s="134" t="str">
        <v/>
      </c>
      <c r="Y14" s="19" t="str">
        <v/>
      </c>
      <c r="Z14" s="19" t="str">
        <v/>
      </c>
      <c r="AA14" s="20" t="str">
        <v/>
      </c>
      <c r="AB14" s="84" t="str">
        <v/>
      </c>
      <c r="AC14" s="84" t="str">
        <v/>
      </c>
      <c r="AD14" s="19" t="str">
        <v/>
      </c>
    </row>
    <row r="15" spans="1:31" x14ac:dyDescent="0.3">
      <c r="A15" s="19">
        <v>0</v>
      </c>
      <c r="B15" s="19">
        <v>7</v>
      </c>
      <c r="C15" s="18">
        <v>45140</v>
      </c>
      <c r="D15" s="19" t="str">
        <v>CA</v>
      </c>
      <c r="E15" s="19" t="e">
        <v>#N/A</v>
      </c>
      <c r="F15" s="19" t="str">
        <v>Mr</v>
      </c>
      <c r="G15" s="19" t="str">
        <v/>
      </c>
      <c r="H15" s="19" t="str">
        <v/>
      </c>
      <c r="I15" s="73" t="str">
        <v/>
      </c>
      <c r="J15" s="19" t="str">
        <v/>
      </c>
      <c r="K15" s="74" t="str">
        <v/>
      </c>
      <c r="L15" s="19" t="str">
        <v/>
      </c>
      <c r="M15" s="19" t="str">
        <v/>
      </c>
      <c r="N15" s="18" t="str">
        <v/>
      </c>
      <c r="U15" s="84" t="str">
        <v/>
      </c>
      <c r="V15" s="19" t="str">
        <v/>
      </c>
      <c r="W15" s="134" t="str">
        <v/>
      </c>
      <c r="X15" s="134" t="str">
        <v/>
      </c>
      <c r="Y15" s="19" t="str">
        <v/>
      </c>
      <c r="Z15" s="19" t="str">
        <v/>
      </c>
      <c r="AA15" s="20" t="str">
        <v/>
      </c>
      <c r="AB15" s="84" t="str">
        <v/>
      </c>
      <c r="AC15" s="84" t="str">
        <v/>
      </c>
      <c r="AD15" s="19" t="str">
        <v/>
      </c>
    </row>
    <row r="16" spans="1:31" x14ac:dyDescent="0.3">
      <c r="A16" s="19">
        <v>0</v>
      </c>
      <c r="B16" s="19">
        <v>6</v>
      </c>
      <c r="C16" s="18">
        <v>45140</v>
      </c>
      <c r="D16" s="19" t="str">
        <v>SDS</v>
      </c>
      <c r="E16" s="19" t="e">
        <v>#N/A</v>
      </c>
      <c r="F16" s="19" t="str">
        <v>Mr</v>
      </c>
      <c r="G16" s="19" t="str">
        <v/>
      </c>
      <c r="H16" s="19" t="str">
        <v/>
      </c>
      <c r="I16" s="73" t="str">
        <v/>
      </c>
      <c r="J16" s="19" t="str">
        <v/>
      </c>
      <c r="K16" s="74" t="str">
        <v/>
      </c>
      <c r="L16" s="19" t="str">
        <v/>
      </c>
      <c r="M16" s="19" t="str">
        <v/>
      </c>
      <c r="N16" s="18" t="str">
        <v/>
      </c>
      <c r="U16" s="84" t="str">
        <v/>
      </c>
      <c r="V16" s="19" t="str">
        <v/>
      </c>
      <c r="W16" s="134" t="str">
        <v/>
      </c>
      <c r="X16" s="134" t="str">
        <v/>
      </c>
      <c r="Y16" s="19" t="str">
        <v/>
      </c>
      <c r="Z16" s="19" t="str">
        <v/>
      </c>
      <c r="AA16" s="20" t="str">
        <v/>
      </c>
      <c r="AB16" s="84" t="str">
        <v/>
      </c>
      <c r="AC16" s="84" t="str">
        <v/>
      </c>
      <c r="AD16" s="19" t="str">
        <v/>
      </c>
    </row>
    <row r="17" spans="1:30" x14ac:dyDescent="0.3">
      <c r="A17" s="19">
        <v>0</v>
      </c>
      <c r="B17" s="19">
        <v>5</v>
      </c>
      <c r="C17" s="18">
        <v>45140</v>
      </c>
      <c r="D17" s="19" t="str">
        <v>SDS</v>
      </c>
      <c r="E17" s="19" t="e">
        <v>#N/A</v>
      </c>
      <c r="F17" s="19" t="str">
        <v>Mr</v>
      </c>
      <c r="G17" s="19" t="str">
        <v/>
      </c>
      <c r="H17" s="19" t="str">
        <v/>
      </c>
      <c r="I17" s="73" t="str">
        <v/>
      </c>
      <c r="J17" s="19" t="str">
        <v/>
      </c>
      <c r="K17" s="74" t="str">
        <v/>
      </c>
      <c r="L17" s="19" t="str">
        <v/>
      </c>
      <c r="M17" s="19" t="str">
        <v/>
      </c>
      <c r="N17" s="18" t="str">
        <v/>
      </c>
      <c r="U17" s="84" t="str">
        <v/>
      </c>
      <c r="V17" s="19" t="str">
        <v/>
      </c>
      <c r="W17" s="134" t="str">
        <v/>
      </c>
      <c r="X17" s="134" t="str">
        <v/>
      </c>
      <c r="Y17" s="19" t="str">
        <v/>
      </c>
      <c r="Z17" s="19" t="str">
        <v/>
      </c>
      <c r="AA17" s="20" t="str">
        <v/>
      </c>
      <c r="AB17" s="84" t="str">
        <v/>
      </c>
      <c r="AC17" s="84" t="str">
        <v/>
      </c>
      <c r="AD17" s="19" t="str">
        <v/>
      </c>
    </row>
    <row r="18" spans="1:30" x14ac:dyDescent="0.3">
      <c r="A18" s="19">
        <v>0</v>
      </c>
      <c r="B18" s="19">
        <v>4</v>
      </c>
      <c r="C18" s="18">
        <v>45140</v>
      </c>
      <c r="D18" s="19" t="str">
        <v>CA</v>
      </c>
      <c r="E18" s="19" t="e">
        <v>#N/A</v>
      </c>
      <c r="F18" s="19" t="str">
        <v>Mme, Mr</v>
      </c>
      <c r="G18" s="19" t="str">
        <v/>
      </c>
      <c r="H18" s="19" t="str">
        <v/>
      </c>
      <c r="I18" s="73" t="str">
        <v/>
      </c>
      <c r="J18" s="19" t="str">
        <v/>
      </c>
      <c r="K18" s="74" t="str">
        <v/>
      </c>
      <c r="L18" s="19" t="str">
        <v/>
      </c>
      <c r="M18" s="19" t="str">
        <v/>
      </c>
      <c r="N18" s="18" t="str">
        <v/>
      </c>
      <c r="U18" s="84" t="str">
        <v/>
      </c>
      <c r="V18" s="19" t="str">
        <v/>
      </c>
      <c r="W18" s="134" t="str">
        <v/>
      </c>
      <c r="X18" s="134" t="str">
        <v/>
      </c>
      <c r="Y18" s="19" t="str">
        <v/>
      </c>
      <c r="Z18" s="19" t="str">
        <v/>
      </c>
      <c r="AA18" s="20" t="str">
        <v/>
      </c>
      <c r="AB18" s="84" t="str">
        <v/>
      </c>
      <c r="AC18" s="84" t="str">
        <v/>
      </c>
      <c r="AD18" s="19" t="str">
        <v/>
      </c>
    </row>
    <row r="19" spans="1:30" x14ac:dyDescent="0.3">
      <c r="A19" s="19">
        <v>0</v>
      </c>
      <c r="B19" s="19">
        <v>3</v>
      </c>
      <c r="C19" s="18">
        <v>45139</v>
      </c>
      <c r="D19" s="19" t="str">
        <v>SDS</v>
      </c>
      <c r="E19" s="19" t="e">
        <v>#N/A</v>
      </c>
      <c r="F19" s="19" t="str">
        <v>Mr</v>
      </c>
      <c r="G19" s="19" t="str">
        <v/>
      </c>
      <c r="H19" s="19" t="str">
        <v/>
      </c>
      <c r="I19" s="73" t="str">
        <v/>
      </c>
      <c r="J19" s="19" t="str">
        <v/>
      </c>
      <c r="K19" s="74" t="str">
        <v/>
      </c>
      <c r="L19" s="19" t="str">
        <v/>
      </c>
      <c r="M19" s="19" t="str">
        <v/>
      </c>
      <c r="N19" s="18" t="str">
        <v/>
      </c>
      <c r="U19" s="84" t="str">
        <v/>
      </c>
      <c r="V19" s="19" t="str">
        <v/>
      </c>
      <c r="W19" s="134" t="str">
        <v/>
      </c>
      <c r="X19" s="134" t="str">
        <v/>
      </c>
      <c r="Y19" s="19" t="str">
        <v/>
      </c>
      <c r="Z19" s="19" t="str">
        <v/>
      </c>
      <c r="AA19" s="20" t="str">
        <v/>
      </c>
      <c r="AB19" s="84" t="str">
        <v/>
      </c>
      <c r="AC19" s="84" t="str">
        <v/>
      </c>
      <c r="AD19" s="19" t="str">
        <v/>
      </c>
    </row>
    <row r="20" spans="1:30" x14ac:dyDescent="0.3">
      <c r="A20" s="19">
        <v>0</v>
      </c>
      <c r="B20" s="19">
        <v>2</v>
      </c>
      <c r="C20" s="18">
        <v>45139</v>
      </c>
      <c r="D20" s="19" t="str">
        <v>SDS</v>
      </c>
      <c r="E20" s="19" t="e">
        <v>#N/A</v>
      </c>
      <c r="F20" s="19" t="str">
        <v>Mr</v>
      </c>
      <c r="G20" s="19" t="str">
        <v/>
      </c>
      <c r="H20" s="19" t="str">
        <v/>
      </c>
      <c r="I20" s="73" t="str">
        <v/>
      </c>
      <c r="J20" s="19" t="str">
        <v/>
      </c>
      <c r="K20" s="74" t="str">
        <v/>
      </c>
      <c r="L20" s="19" t="str">
        <v/>
      </c>
      <c r="M20" s="19" t="str">
        <v/>
      </c>
      <c r="N20" s="18" t="str">
        <v/>
      </c>
      <c r="U20" s="84" t="str">
        <v/>
      </c>
      <c r="V20" s="19" t="str">
        <v/>
      </c>
      <c r="W20" s="134" t="str">
        <v/>
      </c>
      <c r="X20" s="134" t="str">
        <v/>
      </c>
      <c r="Y20" s="19" t="str">
        <v/>
      </c>
      <c r="Z20" s="19" t="str">
        <v/>
      </c>
      <c r="AA20" s="20" t="str">
        <v/>
      </c>
      <c r="AB20" s="84" t="str">
        <v/>
      </c>
      <c r="AC20" s="84" t="str">
        <v/>
      </c>
      <c r="AD20" s="19" t="str">
        <v/>
      </c>
    </row>
    <row r="21" spans="1:30" x14ac:dyDescent="0.3">
      <c r="A21" s="19">
        <v>0</v>
      </c>
      <c r="B21" s="19">
        <v>1</v>
      </c>
      <c r="C21" s="18">
        <v>45139</v>
      </c>
      <c r="D21" s="19" t="str">
        <v>SDS</v>
      </c>
      <c r="E21" s="19" t="e">
        <v>#N/A</v>
      </c>
      <c r="F21" s="19" t="str">
        <v>Mr</v>
      </c>
      <c r="G21" s="19" t="str">
        <v/>
      </c>
      <c r="H21" s="19" t="str">
        <v/>
      </c>
      <c r="I21" s="73" t="str">
        <v/>
      </c>
      <c r="J21" s="19" t="str">
        <v/>
      </c>
      <c r="K21" s="74" t="str">
        <v/>
      </c>
      <c r="L21" s="19" t="str">
        <v/>
      </c>
      <c r="M21" s="19" t="str">
        <v/>
      </c>
      <c r="N21" s="18" t="str">
        <v/>
      </c>
      <c r="U21" s="84" t="str">
        <v/>
      </c>
      <c r="V21" s="19" t="str">
        <v/>
      </c>
      <c r="W21" s="134" t="str">
        <v/>
      </c>
      <c r="X21" s="134" t="str">
        <v/>
      </c>
      <c r="Y21" s="19" t="str">
        <v/>
      </c>
      <c r="Z21" s="19" t="str">
        <v/>
      </c>
      <c r="AA21" s="20" t="str">
        <v/>
      </c>
      <c r="AB21" s="84" t="str">
        <v/>
      </c>
      <c r="AC21" s="84" t="str">
        <v/>
      </c>
      <c r="AD21" s="19" t="str"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BCEE4-F6A6-4A9E-968C-44147A8B9147}">
  <sheetPr codeName="Feuil2"/>
  <dimension ref="A1:J93"/>
  <sheetViews>
    <sheetView workbookViewId="0">
      <selection activeCell="B23" sqref="B23"/>
    </sheetView>
  </sheetViews>
  <sheetFormatPr baseColWidth="10" defaultRowHeight="14.4" x14ac:dyDescent="0.3"/>
  <cols>
    <col min="1" max="1" width="19.44140625" style="19" customWidth="1"/>
    <col min="2" max="2" width="19.88671875" style="19" customWidth="1"/>
    <col min="3" max="3" width="14.44140625" style="19" customWidth="1"/>
    <col min="4" max="4" width="11.5546875" style="19"/>
    <col min="5" max="8" width="11.5546875" style="84"/>
    <col min="9" max="12" width="11.5546875" style="19"/>
    <col min="13" max="13" width="14.6640625" style="19" customWidth="1"/>
    <col min="14" max="16384" width="11.5546875" style="19"/>
  </cols>
  <sheetData>
    <row r="1" spans="1:10" x14ac:dyDescent="0.3">
      <c r="A1" s="155" t="s">
        <v>62</v>
      </c>
      <c r="B1" s="156" t="str">
        <f ca="1">H2&amp;I2&amp;TEXT(MID(J2,1,2)+1,"0")</f>
        <v>F-20231130-1</v>
      </c>
      <c r="F1" s="84" t="s">
        <v>60</v>
      </c>
      <c r="G1" s="84" t="s">
        <v>61</v>
      </c>
      <c r="H1" s="84" t="s">
        <v>57</v>
      </c>
      <c r="I1" s="84" t="s">
        <v>58</v>
      </c>
      <c r="J1" s="84" t="s">
        <v>59</v>
      </c>
    </row>
    <row r="2" spans="1:10" x14ac:dyDescent="0.3">
      <c r="A2" s="155" t="s">
        <v>67</v>
      </c>
      <c r="B2" s="157" t="str">
        <f t="shared" ref="B2" ca="1" si="0">TEXT(MID(B1,1,11),"00")&amp;TEXT(MID(B1,12,1)+1,"0")</f>
        <v>F-20231130-2</v>
      </c>
      <c r="F2" s="114">
        <f ca="1">TODAY()</f>
        <v>45260</v>
      </c>
      <c r="G2" t="s">
        <v>70</v>
      </c>
      <c r="H2" s="84" t="str">
        <f>G2&amp;"-"</f>
        <v>F-</v>
      </c>
      <c r="I2" s="84" t="str">
        <f ca="1">TEXT(F2,"aaaa")&amp;TEXT(F2,"mm")&amp;TEXT(F2,"jj")&amp;"-"</f>
        <v>20231130-</v>
      </c>
      <c r="J2" s="125">
        <v>0</v>
      </c>
    </row>
    <row r="3" spans="1:10" x14ac:dyDescent="0.3">
      <c r="F3" s="114"/>
      <c r="G3"/>
      <c r="I3" s="84"/>
      <c r="J3" s="125"/>
    </row>
    <row r="4" spans="1:10" s="124" customFormat="1" x14ac:dyDescent="0.3">
      <c r="A4" s="138"/>
      <c r="F4" s="158"/>
      <c r="G4" s="9"/>
      <c r="J4" s="159"/>
    </row>
    <row r="5" spans="1:10" s="124" customFormat="1" x14ac:dyDescent="0.3">
      <c r="A5" s="138"/>
      <c r="F5" s="158"/>
      <c r="G5" s="9"/>
      <c r="J5" s="159"/>
    </row>
    <row r="6" spans="1:10" s="124" customFormat="1" x14ac:dyDescent="0.3">
      <c r="A6" s="138"/>
      <c r="F6" s="158"/>
      <c r="G6" s="9"/>
      <c r="J6" s="159"/>
    </row>
    <row r="7" spans="1:10" s="124" customFormat="1" x14ac:dyDescent="0.3">
      <c r="A7"/>
      <c r="B7"/>
      <c r="C7"/>
      <c r="D7"/>
      <c r="E7"/>
      <c r="F7" s="158"/>
      <c r="G7" s="9"/>
      <c r="J7" s="159"/>
    </row>
    <row r="8" spans="1:10" s="124" customFormat="1" x14ac:dyDescent="0.3">
      <c r="A8"/>
      <c r="B8"/>
      <c r="C8"/>
      <c r="D8"/>
      <c r="E8"/>
      <c r="F8" s="158"/>
      <c r="G8" s="9"/>
      <c r="J8" s="159"/>
    </row>
    <row r="9" spans="1:10" s="124" customFormat="1" x14ac:dyDescent="0.3">
      <c r="A9"/>
      <c r="B9"/>
      <c r="C9"/>
      <c r="D9"/>
      <c r="E9"/>
      <c r="F9" s="158"/>
      <c r="G9" s="9"/>
      <c r="J9" s="159"/>
    </row>
    <row r="10" spans="1:10" x14ac:dyDescent="0.3">
      <c r="A10"/>
      <c r="B10"/>
      <c r="C10"/>
      <c r="D10"/>
      <c r="E10"/>
      <c r="F10" s="114"/>
      <c r="G10"/>
      <c r="I10" s="84"/>
      <c r="J10" s="125"/>
    </row>
    <row r="11" spans="1:10" x14ac:dyDescent="0.3">
      <c r="A11"/>
      <c r="B11"/>
      <c r="C11"/>
      <c r="D11"/>
      <c r="E11"/>
      <c r="F11" s="19"/>
      <c r="G11" s="19"/>
      <c r="H11" s="19"/>
      <c r="J11" s="84"/>
    </row>
    <row r="12" spans="1:10" x14ac:dyDescent="0.3">
      <c r="A12"/>
      <c r="B12"/>
      <c r="C12"/>
      <c r="D12"/>
      <c r="E12"/>
      <c r="F12" s="19"/>
      <c r="G12" s="19"/>
      <c r="H12" s="126"/>
      <c r="J12" s="84"/>
    </row>
    <row r="13" spans="1:10" x14ac:dyDescent="0.3">
      <c r="A13"/>
      <c r="B13"/>
      <c r="C13"/>
      <c r="D13"/>
      <c r="E13"/>
      <c r="F13" s="19"/>
      <c r="G13" s="19"/>
      <c r="H13" s="126"/>
    </row>
    <row r="14" spans="1:10" x14ac:dyDescent="0.3">
      <c r="A14"/>
      <c r="B14"/>
      <c r="C14"/>
      <c r="D14"/>
      <c r="E14"/>
      <c r="F14" s="19"/>
      <c r="G14" s="19"/>
      <c r="H14" s="19"/>
    </row>
    <row r="15" spans="1:10" x14ac:dyDescent="0.3">
      <c r="A15"/>
      <c r="B15"/>
      <c r="C15"/>
      <c r="D15"/>
      <c r="E15"/>
      <c r="F15" s="19"/>
      <c r="G15" s="19"/>
      <c r="H15" s="19"/>
    </row>
    <row r="16" spans="1:10" x14ac:dyDescent="0.3">
      <c r="A16"/>
      <c r="B16"/>
      <c r="C16"/>
      <c r="D16"/>
      <c r="E16"/>
      <c r="F16" s="19"/>
      <c r="G16" s="19"/>
      <c r="H16" s="19"/>
    </row>
    <row r="17" spans="1:8" x14ac:dyDescent="0.3">
      <c r="A17"/>
      <c r="B17"/>
      <c r="C17"/>
      <c r="D17"/>
      <c r="E17"/>
      <c r="F17" s="19"/>
      <c r="G17" s="19"/>
      <c r="H17" s="19"/>
    </row>
    <row r="18" spans="1:8" x14ac:dyDescent="0.3">
      <c r="A18"/>
      <c r="B18"/>
      <c r="C18"/>
      <c r="D18"/>
      <c r="E18"/>
      <c r="F18" s="19"/>
      <c r="G18" s="19"/>
      <c r="H18" s="19"/>
    </row>
    <row r="19" spans="1:8" x14ac:dyDescent="0.3">
      <c r="A19"/>
      <c r="B19"/>
      <c r="C19"/>
      <c r="D19"/>
      <c r="E19"/>
      <c r="F19" s="19"/>
      <c r="G19" s="19"/>
      <c r="H19" s="19"/>
    </row>
    <row r="20" spans="1:8" x14ac:dyDescent="0.3">
      <c r="A20"/>
      <c r="B20"/>
      <c r="C20"/>
      <c r="D20"/>
      <c r="E20"/>
      <c r="F20" s="19"/>
      <c r="G20" s="19"/>
      <c r="H20" s="19"/>
    </row>
    <row r="21" spans="1:8" x14ac:dyDescent="0.3">
      <c r="A21"/>
      <c r="B21"/>
      <c r="C21"/>
      <c r="D21"/>
      <c r="E21"/>
      <c r="F21" s="19"/>
      <c r="G21" s="19"/>
      <c r="H21" s="19"/>
    </row>
    <row r="22" spans="1:8" x14ac:dyDescent="0.3">
      <c r="A22"/>
      <c r="B22"/>
      <c r="C22"/>
      <c r="D22"/>
      <c r="E22"/>
      <c r="F22" s="19"/>
      <c r="G22" s="19"/>
      <c r="H22" s="19"/>
    </row>
    <row r="23" spans="1:8" x14ac:dyDescent="0.3">
      <c r="A23"/>
      <c r="B23"/>
      <c r="C23"/>
      <c r="D23"/>
      <c r="E23"/>
      <c r="F23" s="19"/>
      <c r="G23" s="19"/>
      <c r="H23" s="19"/>
    </row>
    <row r="24" spans="1:8" x14ac:dyDescent="0.3">
      <c r="A24"/>
      <c r="B24"/>
      <c r="C24"/>
      <c r="D24"/>
      <c r="E24"/>
      <c r="F24" s="19"/>
      <c r="G24" s="19"/>
      <c r="H24" s="19"/>
    </row>
    <row r="25" spans="1:8" x14ac:dyDescent="0.3">
      <c r="A25"/>
      <c r="B25"/>
      <c r="C25"/>
      <c r="D25"/>
      <c r="E25"/>
      <c r="F25" s="19"/>
      <c r="G25" s="19"/>
      <c r="H25" s="19"/>
    </row>
    <row r="26" spans="1:8" x14ac:dyDescent="0.3">
      <c r="A26"/>
      <c r="B26"/>
      <c r="C26"/>
      <c r="D26"/>
      <c r="E26"/>
      <c r="F26" s="19"/>
      <c r="G26" s="19"/>
      <c r="H26" s="19"/>
    </row>
    <row r="27" spans="1:8" x14ac:dyDescent="0.3">
      <c r="A27"/>
      <c r="B27"/>
      <c r="C27"/>
      <c r="D27"/>
      <c r="E27"/>
      <c r="F27" s="19"/>
      <c r="G27" s="19"/>
      <c r="H27" s="19"/>
    </row>
    <row r="28" spans="1:8" x14ac:dyDescent="0.3">
      <c r="A28"/>
      <c r="B28"/>
      <c r="C28"/>
      <c r="D28"/>
      <c r="E28"/>
      <c r="F28" s="19"/>
      <c r="G28" s="19"/>
      <c r="H28" s="19"/>
    </row>
    <row r="29" spans="1:8" x14ac:dyDescent="0.3">
      <c r="A29"/>
      <c r="B29"/>
      <c r="C29"/>
      <c r="D29"/>
      <c r="E29"/>
      <c r="F29" s="19"/>
      <c r="G29" s="19"/>
      <c r="H29" s="19"/>
    </row>
    <row r="30" spans="1:8" x14ac:dyDescent="0.3">
      <c r="A30"/>
      <c r="B30"/>
      <c r="C30"/>
      <c r="D30"/>
      <c r="E30"/>
      <c r="F30" s="19"/>
      <c r="G30" s="19"/>
      <c r="H30" s="19"/>
    </row>
    <row r="31" spans="1:8" x14ac:dyDescent="0.3">
      <c r="A31"/>
      <c r="B31"/>
      <c r="C31"/>
      <c r="D31"/>
      <c r="E31"/>
      <c r="F31" s="19"/>
      <c r="G31" s="19"/>
      <c r="H31" s="19"/>
    </row>
    <row r="32" spans="1:8" x14ac:dyDescent="0.3">
      <c r="A32"/>
      <c r="B32"/>
      <c r="C32"/>
      <c r="D32"/>
      <c r="E32"/>
      <c r="F32" s="19"/>
      <c r="G32" s="19"/>
      <c r="H32" s="19"/>
    </row>
    <row r="33" spans="1:8" x14ac:dyDescent="0.3">
      <c r="A33"/>
      <c r="B33"/>
      <c r="C33"/>
      <c r="D33"/>
      <c r="E33"/>
      <c r="F33" s="19"/>
      <c r="G33" s="19"/>
      <c r="H33" s="19"/>
    </row>
    <row r="34" spans="1:8" x14ac:dyDescent="0.3">
      <c r="A34"/>
      <c r="B34"/>
      <c r="C34"/>
      <c r="D34"/>
      <c r="E34"/>
      <c r="F34" s="19"/>
      <c r="G34" s="19"/>
      <c r="H34" s="19"/>
    </row>
    <row r="35" spans="1:8" x14ac:dyDescent="0.3">
      <c r="A35"/>
      <c r="B35"/>
      <c r="C35"/>
      <c r="D35"/>
      <c r="E35"/>
      <c r="F35" s="19"/>
      <c r="G35" s="19"/>
      <c r="H35" s="19"/>
    </row>
    <row r="36" spans="1:8" x14ac:dyDescent="0.3">
      <c r="A36"/>
      <c r="B36"/>
      <c r="C36"/>
      <c r="D36"/>
      <c r="E36"/>
      <c r="F36" s="19"/>
      <c r="G36" s="19"/>
      <c r="H36" s="19"/>
    </row>
    <row r="37" spans="1:8" x14ac:dyDescent="0.3">
      <c r="A37"/>
      <c r="B37"/>
      <c r="C37"/>
      <c r="D37"/>
      <c r="E37"/>
      <c r="F37" s="19"/>
      <c r="G37" s="19"/>
      <c r="H37" s="19"/>
    </row>
    <row r="38" spans="1:8" x14ac:dyDescent="0.3">
      <c r="A38"/>
      <c r="B38"/>
      <c r="C38"/>
      <c r="D38"/>
      <c r="E38"/>
      <c r="F38" s="19"/>
      <c r="G38" s="19"/>
      <c r="H38" s="19"/>
    </row>
    <row r="39" spans="1:8" x14ac:dyDescent="0.3">
      <c r="A39"/>
      <c r="B39"/>
      <c r="C39"/>
      <c r="D39"/>
      <c r="E39"/>
      <c r="F39" s="19"/>
      <c r="G39" s="19"/>
      <c r="H39" s="19"/>
    </row>
    <row r="40" spans="1:8" x14ac:dyDescent="0.3">
      <c r="A40"/>
      <c r="B40"/>
      <c r="C40"/>
      <c r="D40"/>
      <c r="E40"/>
      <c r="F40" s="19"/>
      <c r="G40" s="19"/>
      <c r="H40" s="19"/>
    </row>
    <row r="41" spans="1:8" x14ac:dyDescent="0.3">
      <c r="A41"/>
      <c r="B41"/>
      <c r="C41"/>
      <c r="D41"/>
      <c r="E41"/>
      <c r="F41" s="19"/>
      <c r="G41" s="19"/>
      <c r="H41" s="19"/>
    </row>
    <row r="42" spans="1:8" x14ac:dyDescent="0.3">
      <c r="A42"/>
      <c r="B42"/>
      <c r="C42"/>
      <c r="D42"/>
      <c r="E42"/>
      <c r="F42" s="19"/>
      <c r="G42" s="19"/>
      <c r="H42" s="19"/>
    </row>
    <row r="43" spans="1:8" x14ac:dyDescent="0.3">
      <c r="A43"/>
      <c r="B43"/>
      <c r="C43"/>
      <c r="D43"/>
      <c r="E43"/>
      <c r="F43" s="19"/>
      <c r="G43" s="19"/>
      <c r="H43" s="19"/>
    </row>
    <row r="44" spans="1:8" x14ac:dyDescent="0.3">
      <c r="A44"/>
      <c r="B44"/>
      <c r="C44"/>
      <c r="D44"/>
      <c r="E44"/>
      <c r="F44" s="19"/>
      <c r="G44" s="19"/>
      <c r="H44" s="19"/>
    </row>
    <row r="45" spans="1:8" x14ac:dyDescent="0.3">
      <c r="A45"/>
      <c r="B45"/>
      <c r="C45"/>
      <c r="D45"/>
      <c r="E45"/>
      <c r="F45" s="19"/>
      <c r="G45" s="19"/>
      <c r="H45" s="19"/>
    </row>
    <row r="46" spans="1:8" x14ac:dyDescent="0.3">
      <c r="A46"/>
      <c r="B46"/>
      <c r="C46"/>
      <c r="D46"/>
      <c r="E46"/>
      <c r="F46" s="19"/>
      <c r="G46" s="19"/>
      <c r="H46" s="19"/>
    </row>
    <row r="47" spans="1:8" x14ac:dyDescent="0.3">
      <c r="A47"/>
      <c r="B47"/>
      <c r="C47"/>
      <c r="D47"/>
      <c r="E47"/>
      <c r="F47" s="19"/>
      <c r="G47" s="19"/>
      <c r="H47" s="19"/>
    </row>
    <row r="48" spans="1:8" x14ac:dyDescent="0.3">
      <c r="A48"/>
      <c r="B48"/>
      <c r="C48"/>
      <c r="D48"/>
      <c r="E48"/>
      <c r="F48" s="19"/>
      <c r="G48" s="19"/>
      <c r="H48" s="19"/>
    </row>
    <row r="49" spans="1:8" x14ac:dyDescent="0.3">
      <c r="A49"/>
      <c r="B49"/>
      <c r="C49"/>
      <c r="D49"/>
      <c r="E49"/>
      <c r="F49" s="19"/>
      <c r="G49" s="19"/>
      <c r="H49" s="19"/>
    </row>
    <row r="50" spans="1:8" x14ac:dyDescent="0.3">
      <c r="A50"/>
      <c r="B50"/>
      <c r="C50"/>
      <c r="D50"/>
      <c r="E50"/>
      <c r="F50" s="19"/>
      <c r="G50" s="19"/>
      <c r="H50" s="19"/>
    </row>
    <row r="51" spans="1:8" x14ac:dyDescent="0.3">
      <c r="A51"/>
      <c r="B51"/>
      <c r="C51"/>
      <c r="D51"/>
      <c r="E51"/>
      <c r="F51" s="19"/>
      <c r="G51" s="19"/>
      <c r="H51" s="19"/>
    </row>
    <row r="52" spans="1:8" x14ac:dyDescent="0.3">
      <c r="A52"/>
      <c r="B52"/>
      <c r="C52"/>
      <c r="D52"/>
      <c r="E52"/>
      <c r="F52" s="19"/>
      <c r="G52" s="19"/>
      <c r="H52" s="19"/>
    </row>
    <row r="53" spans="1:8" x14ac:dyDescent="0.3">
      <c r="A53"/>
      <c r="B53"/>
      <c r="C53"/>
      <c r="D53"/>
      <c r="E53"/>
      <c r="F53" s="19"/>
      <c r="G53" s="19"/>
      <c r="H53" s="19"/>
    </row>
    <row r="54" spans="1:8" x14ac:dyDescent="0.3">
      <c r="A54"/>
      <c r="B54"/>
      <c r="C54"/>
      <c r="D54"/>
      <c r="E54"/>
      <c r="F54" s="19"/>
      <c r="G54" s="19"/>
      <c r="H54" s="19"/>
    </row>
    <row r="55" spans="1:8" x14ac:dyDescent="0.3">
      <c r="A55"/>
      <c r="B55"/>
      <c r="C55"/>
      <c r="D55"/>
      <c r="E55"/>
      <c r="F55" s="19"/>
      <c r="G55" s="19"/>
      <c r="H55" s="19"/>
    </row>
    <row r="56" spans="1:8" x14ac:dyDescent="0.3">
      <c r="A56"/>
      <c r="B56"/>
      <c r="C56"/>
      <c r="D56"/>
      <c r="E56"/>
      <c r="F56" s="19"/>
      <c r="G56" s="19"/>
      <c r="H56" s="19"/>
    </row>
    <row r="57" spans="1:8" x14ac:dyDescent="0.3">
      <c r="A57"/>
      <c r="B57"/>
      <c r="C57"/>
      <c r="D57"/>
      <c r="E57"/>
      <c r="F57" s="19"/>
      <c r="G57" s="19"/>
      <c r="H57" s="19"/>
    </row>
    <row r="58" spans="1:8" x14ac:dyDescent="0.3">
      <c r="A58"/>
      <c r="B58"/>
      <c r="C58"/>
      <c r="D58"/>
      <c r="E58"/>
      <c r="F58" s="19"/>
      <c r="G58" s="19"/>
      <c r="H58" s="19"/>
    </row>
    <row r="59" spans="1:8" x14ac:dyDescent="0.3">
      <c r="A59"/>
      <c r="B59"/>
      <c r="C59"/>
      <c r="D59"/>
      <c r="E59"/>
      <c r="F59" s="19"/>
      <c r="G59" s="19"/>
      <c r="H59" s="19"/>
    </row>
    <row r="60" spans="1:8" x14ac:dyDescent="0.3">
      <c r="A60"/>
      <c r="B60"/>
      <c r="C60"/>
      <c r="D60"/>
      <c r="E60"/>
      <c r="F60" s="19"/>
      <c r="G60" s="19"/>
      <c r="H60" s="19"/>
    </row>
    <row r="61" spans="1:8" x14ac:dyDescent="0.3">
      <c r="A61"/>
      <c r="B61"/>
      <c r="C61"/>
      <c r="D61"/>
      <c r="E61"/>
      <c r="F61" s="19"/>
      <c r="G61" s="19"/>
      <c r="H61" s="19"/>
    </row>
    <row r="62" spans="1:8" x14ac:dyDescent="0.3">
      <c r="A62"/>
      <c r="B62"/>
      <c r="C62"/>
      <c r="D62"/>
      <c r="E62"/>
      <c r="F62" s="19"/>
      <c r="G62" s="19"/>
      <c r="H62" s="19"/>
    </row>
    <row r="63" spans="1:8" x14ac:dyDescent="0.3">
      <c r="A63"/>
      <c r="B63"/>
      <c r="C63"/>
      <c r="D63"/>
      <c r="E63"/>
      <c r="F63" s="19"/>
      <c r="G63" s="19"/>
      <c r="H63" s="19"/>
    </row>
    <row r="64" spans="1:8" x14ac:dyDescent="0.3">
      <c r="A64"/>
      <c r="B64"/>
      <c r="C64"/>
      <c r="D64"/>
      <c r="E64"/>
      <c r="F64" s="19"/>
      <c r="G64" s="19"/>
      <c r="H64" s="19"/>
    </row>
    <row r="65" spans="1:8" x14ac:dyDescent="0.3">
      <c r="A65"/>
      <c r="B65"/>
      <c r="C65"/>
      <c r="D65"/>
      <c r="E65"/>
      <c r="F65" s="19"/>
      <c r="G65" s="19"/>
      <c r="H65" s="19"/>
    </row>
    <row r="66" spans="1:8" x14ac:dyDescent="0.3">
      <c r="A66"/>
      <c r="B66"/>
      <c r="C66"/>
      <c r="D66"/>
      <c r="E66"/>
      <c r="F66" s="19"/>
      <c r="G66" s="19"/>
      <c r="H66" s="19"/>
    </row>
    <row r="67" spans="1:8" x14ac:dyDescent="0.3">
      <c r="A67"/>
      <c r="B67"/>
      <c r="C67"/>
      <c r="D67"/>
      <c r="E67"/>
      <c r="F67" s="19"/>
      <c r="G67" s="19"/>
      <c r="H67" s="19"/>
    </row>
    <row r="68" spans="1:8" x14ac:dyDescent="0.3">
      <c r="A68"/>
      <c r="B68"/>
      <c r="C68"/>
      <c r="D68"/>
      <c r="E68"/>
      <c r="F68" s="19"/>
      <c r="G68" s="19"/>
      <c r="H68" s="19"/>
    </row>
    <row r="69" spans="1:8" x14ac:dyDescent="0.3">
      <c r="A69"/>
      <c r="B69"/>
      <c r="C69"/>
      <c r="D69"/>
      <c r="E69"/>
      <c r="F69" s="19"/>
      <c r="G69" s="19"/>
      <c r="H69" s="19"/>
    </row>
    <row r="70" spans="1:8" x14ac:dyDescent="0.3">
      <c r="A70"/>
      <c r="B70"/>
      <c r="C70"/>
      <c r="D70"/>
      <c r="E70"/>
      <c r="F70" s="19"/>
      <c r="G70" s="19"/>
      <c r="H70" s="19"/>
    </row>
    <row r="71" spans="1:8" x14ac:dyDescent="0.3">
      <c r="A71"/>
      <c r="B71"/>
      <c r="C71"/>
      <c r="D71"/>
      <c r="E71"/>
    </row>
    <row r="72" spans="1:8" x14ac:dyDescent="0.3">
      <c r="A72"/>
      <c r="B72"/>
      <c r="C72"/>
      <c r="D72"/>
      <c r="E72"/>
    </row>
    <row r="73" spans="1:8" x14ac:dyDescent="0.3">
      <c r="A73"/>
      <c r="B73"/>
      <c r="C73"/>
      <c r="D73"/>
      <c r="E73"/>
    </row>
    <row r="74" spans="1:8" x14ac:dyDescent="0.3">
      <c r="A74"/>
      <c r="B74"/>
      <c r="C74"/>
      <c r="D74"/>
      <c r="E74"/>
    </row>
    <row r="75" spans="1:8" x14ac:dyDescent="0.3">
      <c r="A75"/>
      <c r="B75"/>
      <c r="C75"/>
      <c r="D75"/>
      <c r="E75"/>
    </row>
    <row r="76" spans="1:8" x14ac:dyDescent="0.3">
      <c r="A76"/>
      <c r="B76"/>
      <c r="C76"/>
      <c r="D76"/>
      <c r="E76"/>
    </row>
    <row r="77" spans="1:8" x14ac:dyDescent="0.3">
      <c r="A77"/>
      <c r="B77"/>
      <c r="C77"/>
      <c r="D77"/>
      <c r="E77"/>
    </row>
    <row r="78" spans="1:8" x14ac:dyDescent="0.3">
      <c r="A78"/>
      <c r="B78"/>
      <c r="C78"/>
      <c r="D78"/>
      <c r="E78"/>
    </row>
    <row r="79" spans="1:8" x14ac:dyDescent="0.3">
      <c r="A79"/>
      <c r="B79"/>
      <c r="C79"/>
      <c r="D79"/>
      <c r="E79"/>
    </row>
    <row r="80" spans="1:8" x14ac:dyDescent="0.3">
      <c r="A80"/>
      <c r="B80"/>
      <c r="C80"/>
      <c r="D80"/>
      <c r="E80"/>
    </row>
    <row r="81" spans="1:8" x14ac:dyDescent="0.3">
      <c r="A81"/>
      <c r="B81"/>
      <c r="C81"/>
      <c r="D81"/>
      <c r="E81"/>
    </row>
    <row r="82" spans="1:8" x14ac:dyDescent="0.3">
      <c r="A82"/>
      <c r="B82"/>
      <c r="C82"/>
      <c r="D82"/>
      <c r="E82"/>
    </row>
    <row r="83" spans="1:8" x14ac:dyDescent="0.3">
      <c r="A83"/>
      <c r="B83"/>
      <c r="C83"/>
      <c r="D83"/>
      <c r="E83"/>
    </row>
    <row r="84" spans="1:8" x14ac:dyDescent="0.3">
      <c r="A84"/>
      <c r="B84"/>
      <c r="C84"/>
      <c r="D84"/>
      <c r="E84"/>
    </row>
    <row r="85" spans="1:8" x14ac:dyDescent="0.3">
      <c r="A85"/>
      <c r="B85"/>
      <c r="C85"/>
      <c r="D85"/>
      <c r="E85"/>
    </row>
    <row r="86" spans="1:8" x14ac:dyDescent="0.3">
      <c r="A86"/>
      <c r="B86"/>
      <c r="C86"/>
      <c r="D86"/>
      <c r="E86"/>
    </row>
    <row r="87" spans="1:8" x14ac:dyDescent="0.3">
      <c r="A87"/>
      <c r="B87"/>
      <c r="C87"/>
      <c r="D87"/>
      <c r="E87"/>
    </row>
    <row r="88" spans="1:8" x14ac:dyDescent="0.3">
      <c r="A88"/>
      <c r="B88"/>
      <c r="C88"/>
      <c r="D88"/>
      <c r="E88"/>
    </row>
    <row r="89" spans="1:8" x14ac:dyDescent="0.3">
      <c r="A89"/>
      <c r="B89"/>
      <c r="C89"/>
      <c r="D89"/>
      <c r="E89"/>
    </row>
    <row r="90" spans="1:8" x14ac:dyDescent="0.3">
      <c r="A90"/>
      <c r="B90"/>
      <c r="C90"/>
      <c r="D90"/>
      <c r="E90"/>
    </row>
    <row r="91" spans="1:8" x14ac:dyDescent="0.3">
      <c r="A91"/>
      <c r="B91"/>
      <c r="C91"/>
      <c r="D91"/>
      <c r="E91"/>
    </row>
    <row r="93" spans="1:8" x14ac:dyDescent="0.3">
      <c r="E93" s="19"/>
      <c r="F93" s="19"/>
      <c r="G93" s="19"/>
      <c r="H93" s="19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Contacts clients</vt:lpstr>
      <vt:lpstr>Fiche Client</vt:lpstr>
      <vt:lpstr>Clone Contacts Clients</vt:lpstr>
      <vt:lpstr>N°devis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Avargues</dc:creator>
  <cp:lastModifiedBy>Florian Avargues</cp:lastModifiedBy>
  <cp:lastPrinted>2023-11-30T06:54:07Z</cp:lastPrinted>
  <dcterms:created xsi:type="dcterms:W3CDTF">2023-08-03T05:27:53Z</dcterms:created>
  <dcterms:modified xsi:type="dcterms:W3CDTF">2023-11-30T10:38:46Z</dcterms:modified>
</cp:coreProperties>
</file>