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rampartqc-my.sharepoint.com/personal/vturcotte_ramp-art_ca/Documents/Bureau/"/>
    </mc:Choice>
  </mc:AlternateContent>
  <xr:revisionPtr revIDLastSave="20" documentId="8_{F1DCFE29-A25D-4520-90E8-EE871053273F}" xr6:coauthVersionLast="47" xr6:coauthVersionMax="47" xr10:uidLastSave="{A361B62D-19D4-4F29-840F-EB1F05B6378E}"/>
  <bookViews>
    <workbookView xWindow="-120" yWindow="-120" windowWidth="29040" windowHeight="15840" tabRatio="588" xr2:uid="{BAE48C0A-CBF5-49A0-B6AF-FAC7E7935FEA}"/>
    <workbookView xWindow="43200" yWindow="0" windowWidth="14400" windowHeight="15600" firstSheet="2" activeTab="4" xr2:uid="{A524DDD8-1707-4091-9B6E-8D8EF4EE6C98}"/>
  </bookViews>
  <sheets>
    <sheet name="Planificateur de projet" sheetId="10" r:id="rId1"/>
    <sheet name="Calcule pour Graphique" sheetId="2" state="hidden" r:id="rId2"/>
    <sheet name="DB" sheetId="5" r:id="rId3"/>
    <sheet name="Notes" sheetId="6" r:id="rId4"/>
    <sheet name="Canmet" sheetId="11" r:id="rId5"/>
  </sheets>
  <definedNames>
    <definedName name="_xlnm._FilterDatabase" localSheetId="2" hidden="1">DB!$A$1:$Q$403</definedName>
    <definedName name="_xlnm._FilterDatabase" localSheetId="0" hidden="1">'Planificateur de projet'!$A$7:$EJ$26</definedName>
    <definedName name="BDD_nom">OFFSET(#REF!,1,,COUNTA(#REF!)-1)</definedName>
    <definedName name="Charge_projets">OFFSET(#REF!,1,,COUNTA(#REF!)-1)</definedName>
    <definedName name="DonnéesExternes_2" localSheetId="4" hidden="1">'Canmet'!$A$1:$P$55</definedName>
    <definedName name="_xlnm.Print_Titles" localSheetId="0">'Planificateur de projet'!$4:$7</definedName>
    <definedName name="LISTES_periode">OFFSET(#REF!,1,,COUNTA(#REF!)-1)</definedName>
    <definedName name="période_sélectionnée" localSheetId="1">#REF!</definedName>
    <definedName name="période_sélectionnée" localSheetId="0">'Planificateur de projet'!$Q$2</definedName>
    <definedName name="période_sélectionnée">#REF!</definedName>
    <definedName name="PériodeDansPlan" localSheetId="1">#REF!=MEDIAN(#REF!,#REF!,#REF!+#REF!-1)</definedName>
    <definedName name="PériodeDansPlan" localSheetId="0">'Planificateur de projet'!#REF!=MEDIAN('Planificateur de projet'!#REF!,'Planificateur de projet'!$F1,'Planificateur de projet'!$F1+'Planificateur de projet'!$H1-1)</definedName>
    <definedName name="PériodeDansPlan">#REF!=MEDIAN(#REF!,#REF!,#REF!+#REF!-1)</definedName>
    <definedName name="PériodeDansRéel" localSheetId="1">#REF!=MEDIAN(#REF!,#REF!,#REF!+#REF!-1)</definedName>
    <definedName name="PériodeDansRéel" localSheetId="0">'Planificateur de projet'!#REF!=MEDIAN('Planificateur de projet'!#REF!,'Planificateur de projet'!$I1,'Planificateur de projet'!$I1+'Planificateur de projet'!$J1-1)</definedName>
    <definedName name="PériodeDansRéel">#REF!=MEDIAN(#REF!,#REF!,#REF!+#REF!-1)</definedName>
    <definedName name="Plan" localSheetId="1">[0]!PériodeDansPlan*(#REF!&gt;0)</definedName>
    <definedName name="Plan" localSheetId="4">PériodeDansPlan*(#REF!&gt;0)</definedName>
    <definedName name="Plan" localSheetId="0">'Planificateur de projet'!PériodeDansPlan*('Planificateur de projet'!$F1&gt;0)</definedName>
    <definedName name="Plan">PériodeDansPlan*(#REF!&gt;0)</definedName>
    <definedName name="PourcentageAccompli" localSheetId="1">[0]!PourcentageAccompliAuDelà*[0]!PériodeDansPlan</definedName>
    <definedName name="PourcentageAccompli" localSheetId="4">PourcentageAccompliAuDelà*PériodeDansPlan</definedName>
    <definedName name="PourcentageAccompli" localSheetId="0">'Planificateur de projet'!PourcentageAccompliAuDelà*'Planificateur de projet'!PériodeDansPlan</definedName>
    <definedName name="PourcentageAccompli">PourcentageAccompliAuDelà*PériodeDansPlan</definedName>
    <definedName name="PourcentageAccompliAuDelà" localSheetId="1">(#REF!=MEDIAN(#REF!,#REF!,#REF!+#REF!)*(#REF!&gt;0))*((#REF!&lt;(INT(#REF!+#REF!*#REF!)))+(#REF!=#REF!))*(#REF!&gt;0)</definedName>
    <definedName name="PourcentageAccompliAuDelà" localSheetId="0">('Planificateur de projet'!#REF!=MEDIAN('Planificateur de projet'!#REF!,'Planificateur de projet'!$I1,'Planificateur de projet'!$I1+'Planificateur de projet'!$J1)*('Planificateur de projet'!$I1&gt;0))*(('Planificateur de projet'!#REF!&lt;(INT('Planificateur de projet'!$I1+'Planificateur de projet'!$J1*'Planificateur de projet'!$M1)))+('Planificateur de projet'!#REF!='Planificateur de projet'!$I1))*('Planificateur de projet'!$M1&gt;0)</definedName>
    <definedName name="PourcentageAccompliAuDelà">(#REF!=MEDIAN(#REF!,#REF!,#REF!+#REF!)*(#REF!&gt;0))*((#REF!&lt;(INT(#REF!+#REF!*#REF!)))+(#REF!=#REF!))*(#REF!&gt;0)</definedName>
    <definedName name="Réel" localSheetId="1">('Calcule pour Graphique'!PériodeDansRéel*(#REF!&gt;0))*'Calcule pour Graphique'!PériodeDansPlan</definedName>
    <definedName name="Réel" localSheetId="4">(PériodeDansRéel*(#REF!&gt;0))*PériodeDansPlan</definedName>
    <definedName name="Réel" localSheetId="0">('Planificateur de projet'!PériodeDansRéel*('Planificateur de projet'!$I1&gt;0))*'Planificateur de projet'!PériodeDansPlan</definedName>
    <definedName name="Réel">(PériodeDansRéel*(#REF!&gt;0))*PériodeDansPlan</definedName>
    <definedName name="RéelAuDelà" localSheetId="1">'Calcule pour Graphique'!PériodeDansRéel*(#REF!&gt;0)</definedName>
    <definedName name="RéelAuDelà" localSheetId="4">PériodeDansRéel*(#REF!&gt;0)</definedName>
    <definedName name="RéelAuDelà" localSheetId="0">'Planificateur de projet'!PériodeDansRéel*('Planificateur de projet'!$I1&gt;0)</definedName>
    <definedName name="RéelAuDelà">PériodeDansRéel*(#REF!&gt;0)</definedName>
    <definedName name="TitreRégion..BO60" localSheetId="0">'Planificateur de projet'!$B$4:$B$7</definedName>
    <definedName name="TitreRégion..BO60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H23" i="10" l="1"/>
  <c r="AT23" i="10" s="1"/>
  <c r="AT18" i="10"/>
  <c r="AT25" i="10"/>
  <c r="AT8" i="10"/>
  <c r="AT9" i="10"/>
  <c r="AT10" i="10"/>
  <c r="AT12" i="10"/>
  <c r="AT13" i="10"/>
  <c r="AT14" i="10"/>
  <c r="AT15" i="10"/>
  <c r="AT16" i="10"/>
  <c r="AT17" i="10"/>
  <c r="AT19" i="10"/>
  <c r="AT20" i="10"/>
  <c r="AT21" i="10"/>
  <c r="AT22" i="10"/>
  <c r="AT24" i="10"/>
  <c r="A8" i="10"/>
  <c r="J8" i="10"/>
  <c r="A9" i="10"/>
  <c r="J9" i="10"/>
  <c r="A10" i="10"/>
  <c r="E10" i="10" s="1"/>
  <c r="J10" i="10"/>
  <c r="A11" i="10"/>
  <c r="J11" i="10"/>
  <c r="A12" i="10"/>
  <c r="F12" i="10" s="1"/>
  <c r="J12" i="10"/>
  <c r="A13" i="10"/>
  <c r="J13" i="10"/>
  <c r="A14" i="10"/>
  <c r="J14" i="10"/>
  <c r="A15" i="10"/>
  <c r="J15" i="10"/>
  <c r="A16" i="10"/>
  <c r="F16" i="10" s="1"/>
  <c r="J16" i="10"/>
  <c r="A17" i="10"/>
  <c r="J17" i="10"/>
  <c r="A18" i="10"/>
  <c r="E18" i="10" s="1"/>
  <c r="J18" i="10"/>
  <c r="A19" i="10"/>
  <c r="J19" i="10"/>
  <c r="A20" i="10"/>
  <c r="J20" i="10"/>
  <c r="A21" i="10"/>
  <c r="F21" i="10" s="1"/>
  <c r="J21" i="10"/>
  <c r="A22" i="10"/>
  <c r="O22" i="10" s="1"/>
  <c r="J22" i="10"/>
  <c r="A23" i="10"/>
  <c r="J23" i="10"/>
  <c r="A24" i="10"/>
  <c r="J24" i="10"/>
  <c r="A25" i="10"/>
  <c r="J25" i="10"/>
  <c r="F20" i="10" l="1"/>
  <c r="F11" i="10"/>
  <c r="O18" i="10"/>
  <c r="B23" i="10"/>
  <c r="F18" i="10"/>
  <c r="B9" i="10"/>
  <c r="B18" i="10"/>
  <c r="F13" i="10"/>
  <c r="E8" i="10"/>
  <c r="E19" i="10"/>
  <c r="F23" i="10"/>
  <c r="B11" i="10"/>
  <c r="E14" i="10"/>
  <c r="F14" i="10"/>
  <c r="O14" i="10"/>
  <c r="B14" i="10"/>
  <c r="E21" i="10"/>
  <c r="E22" i="10"/>
  <c r="B22" i="10"/>
  <c r="F22" i="10"/>
  <c r="E12" i="10"/>
  <c r="B21" i="10"/>
  <c r="B20" i="10"/>
  <c r="E15" i="10"/>
  <c r="B13" i="10"/>
  <c r="E13" i="10"/>
  <c r="E23" i="10"/>
  <c r="B25" i="10"/>
  <c r="O24" i="10"/>
  <c r="B16" i="10"/>
  <c r="E16" i="10"/>
  <c r="B24" i="10"/>
  <c r="E24" i="10"/>
  <c r="F24" i="10"/>
  <c r="B12" i="10"/>
  <c r="F25" i="10"/>
  <c r="E17" i="10"/>
  <c r="B17" i="10"/>
  <c r="F17" i="10"/>
  <c r="B10" i="10"/>
  <c r="F10" i="10"/>
  <c r="E25" i="10"/>
  <c r="P22" i="10"/>
  <c r="E20" i="10"/>
  <c r="B19" i="10"/>
  <c r="F19" i="10"/>
  <c r="B8" i="10"/>
  <c r="F8" i="10"/>
  <c r="E9" i="10"/>
  <c r="F9" i="10"/>
  <c r="E11" i="10"/>
  <c r="B15" i="10"/>
  <c r="F15" i="10"/>
  <c r="P18" i="10" l="1"/>
  <c r="O23" i="10"/>
  <c r="P23" i="10" s="1"/>
  <c r="O11" i="10"/>
  <c r="O15" i="10"/>
  <c r="P14" i="10"/>
  <c r="O13" i="10"/>
  <c r="P24" i="10"/>
  <c r="O20" i="10"/>
  <c r="O17" i="10"/>
  <c r="P17" i="10" s="1"/>
  <c r="O21" i="10"/>
  <c r="O12" i="10"/>
  <c r="O16" i="10"/>
  <c r="P25" i="10"/>
  <c r="O25" i="10"/>
  <c r="O9" i="10"/>
  <c r="O19" i="10"/>
  <c r="O8" i="10"/>
  <c r="O10" i="10"/>
  <c r="P11" i="10" l="1"/>
  <c r="X11" i="10"/>
  <c r="AT11" i="10" s="1"/>
  <c r="P13" i="10"/>
  <c r="P20" i="10"/>
  <c r="P21" i="10"/>
  <c r="P8" i="10"/>
  <c r="P15" i="10"/>
  <c r="P12" i="10"/>
  <c r="P16" i="10"/>
  <c r="P19" i="10"/>
  <c r="P9" i="10"/>
  <c r="P10" i="10"/>
  <c r="U7" i="10" l="1"/>
  <c r="T7" i="10"/>
  <c r="S7" i="10"/>
  <c r="R7" i="10"/>
  <c r="P28" i="10" l="1"/>
  <c r="O28" i="10"/>
  <c r="M28" i="10"/>
  <c r="L28" i="10"/>
  <c r="K28" i="10"/>
  <c r="R6" i="10"/>
  <c r="R26" i="10" s="1"/>
  <c r="R30" i="10" s="1"/>
  <c r="AF4" i="10"/>
  <c r="R4" i="10"/>
  <c r="F3" i="10"/>
  <c r="S1" i="10"/>
  <c r="S6" i="10" l="1"/>
  <c r="T6" i="10" s="1"/>
  <c r="BF1" i="10"/>
  <c r="T26" i="10"/>
  <c r="T30" i="10" s="1"/>
  <c r="U6" i="10"/>
  <c r="S26" i="10"/>
  <c r="S30" i="10" s="1"/>
  <c r="B6" i="2"/>
  <c r="C3" i="10" l="1"/>
  <c r="U26" i="10"/>
  <c r="U30" i="10" s="1"/>
  <c r="V6" i="10"/>
  <c r="V26" i="10" l="1"/>
  <c r="V7" i="10"/>
  <c r="W6" i="10"/>
  <c r="W26" i="10" l="1"/>
  <c r="W7" i="10"/>
  <c r="W30" i="10"/>
  <c r="X6" i="10"/>
  <c r="X26" i="10" l="1"/>
  <c r="X7" i="10"/>
  <c r="X30" i="10"/>
  <c r="Y6" i="10"/>
  <c r="V30" i="10"/>
  <c r="Y26" i="10" l="1"/>
  <c r="Y7" i="10"/>
  <c r="Y30" i="10"/>
  <c r="Z6" i="10"/>
  <c r="Z26" i="10" l="1"/>
  <c r="Z7" i="10"/>
  <c r="Z30" i="10"/>
  <c r="AA6" i="10"/>
  <c r="AA26" i="10" l="1"/>
  <c r="AA7" i="10"/>
  <c r="AB6" i="10"/>
  <c r="AA30" i="10"/>
  <c r="AB26" i="10" l="1"/>
  <c r="AB7" i="10"/>
  <c r="AB30" i="10"/>
  <c r="AC6" i="10"/>
  <c r="B3" i="2"/>
  <c r="B2" i="2"/>
  <c r="B1" i="2"/>
  <c r="AC26" i="10" l="1"/>
  <c r="AC7" i="10"/>
  <c r="AD6" i="10"/>
  <c r="AC30" i="10"/>
  <c r="B8" i="2"/>
  <c r="AD26" i="10" l="1"/>
  <c r="AD7" i="10"/>
  <c r="AD30" i="10"/>
  <c r="AE6" i="10"/>
  <c r="AE26" i="10" l="1"/>
  <c r="AE7" i="10"/>
  <c r="AE30" i="10"/>
  <c r="AF6" i="10"/>
  <c r="AF26" i="10" l="1"/>
  <c r="AF7" i="10"/>
  <c r="AF30" i="10"/>
  <c r="AG6" i="10"/>
  <c r="AG7" i="10" l="1"/>
  <c r="AG26" i="10"/>
  <c r="AG30" i="10"/>
  <c r="AH6" i="10"/>
  <c r="AH26" i="10" l="1"/>
  <c r="AH7" i="10"/>
  <c r="AH30" i="10"/>
  <c r="AI6" i="10"/>
  <c r="AI26" i="10" l="1"/>
  <c r="AI7" i="10"/>
  <c r="AI30" i="10"/>
  <c r="AJ6" i="10"/>
  <c r="AJ26" i="10" l="1"/>
  <c r="AJ7" i="10"/>
  <c r="AJ30" i="10"/>
  <c r="AK6" i="10"/>
  <c r="AK26" i="10" l="1"/>
  <c r="AK7" i="10"/>
  <c r="AK30" i="10"/>
  <c r="AL6" i="10"/>
  <c r="AL26" i="10" l="1"/>
  <c r="AL7" i="10"/>
  <c r="AL30" i="10"/>
  <c r="AM6" i="10"/>
  <c r="AM26" i="10" l="1"/>
  <c r="AM7" i="10"/>
  <c r="AN6" i="10"/>
  <c r="AM30" i="10"/>
  <c r="AN26" i="10" l="1"/>
  <c r="AN7" i="10"/>
  <c r="AO6" i="10"/>
  <c r="AN30" i="10"/>
  <c r="AO26" i="10" l="1"/>
  <c r="AO7" i="10"/>
  <c r="AP6" i="10"/>
  <c r="AO30" i="10"/>
  <c r="AP26" i="10" l="1"/>
  <c r="AP7" i="10"/>
  <c r="AQ6" i="10"/>
  <c r="AP30" i="10"/>
  <c r="AQ26" i="10" l="1"/>
  <c r="AQ7" i="10"/>
  <c r="AR6" i="10"/>
  <c r="AQ30" i="10"/>
  <c r="AR26" i="10" l="1"/>
  <c r="AR7" i="10"/>
  <c r="AR30" i="10"/>
  <c r="AS6" i="10"/>
  <c r="AS7" i="10" l="1"/>
  <c r="AS26" i="10"/>
  <c r="AS30" i="10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tc={E6E9BACB-8104-48CA-8473-59BD51484DA8}</author>
    <author>tc={BFA91C74-1EC0-41DB-8B8A-A200948A1AE4}</author>
    <author>tc={A3742854-E631-4257-9AF6-E5F8A08F6EAE}</author>
    <author>Vincent Turcotte</author>
    <author>tc={7DC00B55-CF68-401A-8F5E-A8F47A5E07CE}</author>
    <author>tc={456C6E6D-29B5-438E-BBB3-3D8E5FC447D6}</author>
    <author>tc={C9FDABBF-B135-4A67-85B3-ACA7D0830403}</author>
    <author>tc={49614B4E-7261-48FB-A583-7AFE4E5DC873}</author>
  </authors>
  <commentList>
    <comment ref="AC8" authorId="0" shapeId="0" xr:uid="{E6E9BACB-8104-48CA-8473-59BD51484DA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BTR9920</t>
      </text>
    </comment>
    <comment ref="AC9" authorId="1" shapeId="0" xr:uid="{BFA91C74-1EC0-41DB-8B8A-A200948A1AE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BTR9454</t>
      </text>
    </comment>
    <comment ref="AH16" authorId="2" shapeId="0" xr:uid="{A3742854-E631-4257-9AF6-E5F8A08F6EA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Reste: 
+/- 766 PL des Terrasses
+/- 1075 PL monte-charge</t>
      </text>
    </comment>
    <comment ref="AP16" authorId="3" shapeId="0" xr:uid="{82AEAA37-2A57-47A7-BB9A-F79798CC2087}">
      <text>
        <r>
          <rPr>
            <b/>
            <sz val="9"/>
            <color indexed="81"/>
            <rFont val="Tahoma"/>
            <family val="2"/>
          </rPr>
          <t>Vincent Turcotte:</t>
        </r>
        <r>
          <rPr>
            <sz val="9"/>
            <color indexed="81"/>
            <rFont val="Tahoma"/>
            <family val="2"/>
          </rPr>
          <t xml:space="preserve">
Hoist</t>
        </r>
      </text>
    </comment>
    <comment ref="AC19" authorId="4" shapeId="0" xr:uid="{7DC00B55-CF68-401A-8F5E-A8F47A5E07C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BTR9878,9879,9880</t>
      </text>
    </comment>
    <comment ref="AH19" authorId="5" shapeId="0" xr:uid="{456C6E6D-29B5-438E-BBB3-3D8E5FC447D6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BTR9860-9861-9862
</t>
      </text>
    </comment>
    <comment ref="AH21" authorId="6" shapeId="0" xr:uid="{C9FDABBF-B135-4A67-85B3-ACA7D083040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BTR9590</t>
      </text>
    </comment>
    <comment ref="AI21" authorId="7" shapeId="0" xr:uid="{49614B4E-7261-48FB-A583-7AFE4E5DC87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BTR9590</t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340397F-142E-4A43-952A-2EC6CD229D41}" keepAlive="1" name="Requête - ASAF" description="Connexion à la requête « ASAF » dans le classeur." type="5" refreshedVersion="8" background="1" saveData="1">
    <dbPr connection="Provider=Microsoft.Mashup.OleDb.1;Data Source=$Workbook$;Location=ASAF;Extended Properties=&quot;&quot;" command="SELECT * FROM [ASAF]"/>
  </connection>
  <connection id="2" xr16:uid="{50A7A677-0D72-4B1B-B296-2FCC9877554E}" keepAlive="1" name="Requête - Canmet" description="Connexion à la requête « Canmet » dans le classeur." type="5" refreshedVersion="8" background="1" saveData="1">
    <dbPr connection="Provider=Microsoft.Mashup.OleDb.1;Data Source=$Workbook$;Location=Canmet;Extended Properties=&quot;&quot;" command="SELECT * FROM [Canmet]"/>
  </connection>
</connections>
</file>

<file path=xl/sharedStrings.xml><?xml version="1.0" encoding="utf-8"?>
<sst xmlns="http://schemas.openxmlformats.org/spreadsheetml/2006/main" count="3534" uniqueCount="1138">
  <si>
    <t xml:space="preserve"> Période à mettre en évidence :</t>
  </si>
  <si>
    <t>Durée du plan</t>
  </si>
  <si>
    <t>Début réel</t>
  </si>
  <si>
    <t>% accompli</t>
  </si>
  <si>
    <t>Réel (au-delà du plan)</t>
  </si>
  <si>
    <t>% accompli (au-delà du plan)</t>
  </si>
  <si>
    <t xml:space="preserve">Projet </t>
  </si>
  <si>
    <t>RÉGION</t>
  </si>
  <si>
    <t>CP</t>
  </si>
  <si>
    <t>S.T. I</t>
  </si>
  <si>
    <t>DÉBUT INSTAL.</t>
  </si>
  <si>
    <t>DURÉE PRÉVUE INST</t>
  </si>
  <si>
    <t>DÉBUT RÉEL</t>
  </si>
  <si>
    <t>DURÉE RÉELLE</t>
  </si>
  <si>
    <t>PL</t>
  </si>
  <si>
    <t>PL  INSTALLÉ</t>
  </si>
  <si>
    <t>% ACCOMPLI</t>
  </si>
  <si>
    <t xml:space="preserve">Début  installation </t>
  </si>
  <si>
    <t>MTL</t>
  </si>
  <si>
    <t>QC</t>
  </si>
  <si>
    <t>OTT</t>
  </si>
  <si>
    <t>TOR</t>
  </si>
  <si>
    <t>anneau</t>
  </si>
  <si>
    <t>POSITION</t>
  </si>
  <si>
    <t>LARGEUR</t>
  </si>
  <si>
    <t>DIFFERENCE</t>
  </si>
  <si>
    <t>RANGE</t>
  </si>
  <si>
    <t>x</t>
  </si>
  <si>
    <t>$/semaine (prévu)</t>
  </si>
  <si>
    <t>FINI OU DÉFICIENCES SEULEMENT</t>
  </si>
  <si>
    <t>4047-1</t>
  </si>
  <si>
    <t>4047-2</t>
  </si>
  <si>
    <t>Bauhaus (234 King St.)</t>
  </si>
  <si>
    <t>#projet</t>
  </si>
  <si>
    <t>Nuances</t>
  </si>
  <si>
    <t>Infos Projets ChargeProjet</t>
  </si>
  <si>
    <t>DateDebut</t>
  </si>
  <si>
    <t>Region</t>
  </si>
  <si>
    <t>Installateur</t>
  </si>
  <si>
    <t>DateDebut_installation_1</t>
  </si>
  <si>
    <t>Actif</t>
  </si>
  <si>
    <t>Pieds_lineaires_total</t>
  </si>
  <si>
    <t>Installation_totale</t>
  </si>
  <si>
    <t>Pieds lineaires total restant</t>
  </si>
  <si>
    <t>DB No projet complet</t>
  </si>
  <si>
    <t>DB Projet description</t>
  </si>
  <si>
    <t>CLE Liaison Punch</t>
  </si>
  <si>
    <t>Dossier_Commande_Client</t>
  </si>
  <si>
    <t>No_Commande_Client</t>
  </si>
  <si>
    <t>Reference_Client</t>
  </si>
  <si>
    <t>RequisFerme</t>
  </si>
  <si>
    <t>Élaine Paradis</t>
  </si>
  <si>
    <t>Xavier Bourgault</t>
  </si>
  <si>
    <t>1</t>
  </si>
  <si>
    <t>P2020</t>
  </si>
  <si>
    <t>oui</t>
  </si>
  <si>
    <t>Sébastien Girard</t>
  </si>
  <si>
    <t>Maxime Poissant</t>
  </si>
  <si>
    <t>3954</t>
  </si>
  <si>
    <t>Le DUKE</t>
  </si>
  <si>
    <t>P2019</t>
  </si>
  <si>
    <t>38</t>
  </si>
  <si>
    <t>TGB,</t>
  </si>
  <si>
    <t>3955</t>
  </si>
  <si>
    <t>Victoria sur le parc</t>
  </si>
  <si>
    <t>73</t>
  </si>
  <si>
    <t>ANT,GRA,</t>
  </si>
  <si>
    <t>Stéphane Brault</t>
  </si>
  <si>
    <t>Tadas Jarudonis</t>
  </si>
  <si>
    <t>3995</t>
  </si>
  <si>
    <t>Claridge Homes (Moon) - Tower A</t>
  </si>
  <si>
    <t>P2021</t>
  </si>
  <si>
    <t>18</t>
  </si>
  <si>
    <t>James Spirito</t>
  </si>
  <si>
    <t>3996</t>
  </si>
  <si>
    <t>Claridge Homes ( Albert) - Towers B and C</t>
  </si>
  <si>
    <t>37</t>
  </si>
  <si>
    <t>4003</t>
  </si>
  <si>
    <t>VIVRE PH2</t>
  </si>
  <si>
    <t>48</t>
  </si>
  <si>
    <t>ANC,BLG,</t>
  </si>
  <si>
    <t>4009</t>
  </si>
  <si>
    <t>Quartier Général PH1 (QG1)</t>
  </si>
  <si>
    <t>26</t>
  </si>
  <si>
    <t>GAN,</t>
  </si>
  <si>
    <t>4014</t>
  </si>
  <si>
    <t>Art de Vivre</t>
  </si>
  <si>
    <t>65</t>
  </si>
  <si>
    <t>GR7,</t>
  </si>
  <si>
    <t>Francis Bédard</t>
  </si>
  <si>
    <t>4021</t>
  </si>
  <si>
    <t>Union sur le Parc</t>
  </si>
  <si>
    <t>24</t>
  </si>
  <si>
    <t>4022</t>
  </si>
  <si>
    <t>Gare Viger Sud Phase 1</t>
  </si>
  <si>
    <t>13</t>
  </si>
  <si>
    <t>A01,</t>
  </si>
  <si>
    <t>4023</t>
  </si>
  <si>
    <t>Maestria Condo “A01”</t>
  </si>
  <si>
    <t>31</t>
  </si>
  <si>
    <t>CHG,</t>
  </si>
  <si>
    <t>Davis Le</t>
  </si>
  <si>
    <t>4024</t>
  </si>
  <si>
    <t>Terrasse at the Hunt Club</t>
  </si>
  <si>
    <t>69</t>
  </si>
  <si>
    <t>SOA,SOB,SOC,SOD,SOE,SOF,</t>
  </si>
  <si>
    <t>4027</t>
  </si>
  <si>
    <t>C1812_Solstice de la montagne</t>
  </si>
  <si>
    <t>70</t>
  </si>
  <si>
    <t>4029</t>
  </si>
  <si>
    <t>70106 - Symphonia SOL</t>
  </si>
  <si>
    <t>32</t>
  </si>
  <si>
    <t>CAP,</t>
  </si>
  <si>
    <t>4031</t>
  </si>
  <si>
    <t>Roccabella 3</t>
  </si>
  <si>
    <t>47</t>
  </si>
  <si>
    <t>4039</t>
  </si>
  <si>
    <t>1111 Atwater</t>
  </si>
  <si>
    <t>83</t>
  </si>
  <si>
    <t>ANT,</t>
  </si>
  <si>
    <t>Serge Ouellet</t>
  </si>
  <si>
    <t>8076</t>
  </si>
  <si>
    <t>Peel Plaza</t>
  </si>
  <si>
    <t>39</t>
  </si>
  <si>
    <t>BLM,</t>
  </si>
  <si>
    <t>4038</t>
  </si>
  <si>
    <t xml:space="preserve">55  Charles </t>
  </si>
  <si>
    <t>CHB,</t>
  </si>
  <si>
    <t>4042</t>
  </si>
  <si>
    <t>57 Brock Avenue</t>
  </si>
  <si>
    <t>85</t>
  </si>
  <si>
    <t>MAE,BDS,JBL,</t>
  </si>
  <si>
    <t>4023-1</t>
  </si>
  <si>
    <t xml:space="preserve">Maestria Condo - Tour A </t>
  </si>
  <si>
    <t>59</t>
  </si>
  <si>
    <t>JBL,</t>
  </si>
  <si>
    <t>4023-2</t>
  </si>
  <si>
    <t>Maestria Condo - Tour B</t>
  </si>
  <si>
    <t>60</t>
  </si>
  <si>
    <t>BDS,JBL,</t>
  </si>
  <si>
    <t>4023-3</t>
  </si>
  <si>
    <t>Maestria Résidence Locative - Tour A</t>
  </si>
  <si>
    <t>61</t>
  </si>
  <si>
    <t>4023-4</t>
  </si>
  <si>
    <t>Maestria Résidence Locative - Tour B</t>
  </si>
  <si>
    <t>62</t>
  </si>
  <si>
    <t>JBL,BDS,</t>
  </si>
  <si>
    <t>4023-5</t>
  </si>
  <si>
    <t>Maestria Commercial</t>
  </si>
  <si>
    <t>63</t>
  </si>
  <si>
    <t>TLG,GRP,</t>
  </si>
  <si>
    <t>4037</t>
  </si>
  <si>
    <t>Quinzecent René-Lévesque</t>
  </si>
  <si>
    <t>89</t>
  </si>
  <si>
    <t>Royale building A Locatif (245 Rideau)  (GRA)</t>
  </si>
  <si>
    <t>P2022</t>
  </si>
  <si>
    <t>7</t>
  </si>
  <si>
    <t>Royale building B Locatif (245 Rideau) (GRA)</t>
  </si>
  <si>
    <t>6</t>
  </si>
  <si>
    <t>4047</t>
  </si>
  <si>
    <t>Royale building A Residentiel(245 Rideau) ( GRA)</t>
  </si>
  <si>
    <t>5</t>
  </si>
  <si>
    <t>AGG,</t>
  </si>
  <si>
    <t>4051</t>
  </si>
  <si>
    <t>Bread Co.</t>
  </si>
  <si>
    <t>19</t>
  </si>
  <si>
    <t>4054</t>
  </si>
  <si>
    <t>Petries Landing 1 - Tower 3</t>
  </si>
  <si>
    <t>12</t>
  </si>
  <si>
    <t>4053</t>
  </si>
  <si>
    <t>Hôpital Sainte-Anne - Reconstruction de la rampe et réfection du pavillon principal</t>
  </si>
  <si>
    <t>BAG,</t>
  </si>
  <si>
    <t>Drummondville</t>
  </si>
  <si>
    <t>4065</t>
  </si>
  <si>
    <t>Maison des aînés_Drummondville (BAG)</t>
  </si>
  <si>
    <t>36</t>
  </si>
  <si>
    <t>NO4,</t>
  </si>
  <si>
    <t>4052</t>
  </si>
  <si>
    <t>11 Wright Crescent (NO4)</t>
  </si>
  <si>
    <t>51</t>
  </si>
  <si>
    <t>PER,</t>
  </si>
  <si>
    <t>4071</t>
  </si>
  <si>
    <t>2280 Eglinton  (PER)</t>
  </si>
  <si>
    <t>4072</t>
  </si>
  <si>
    <t>JBL,BDS,WG1,</t>
  </si>
  <si>
    <t>4070</t>
  </si>
  <si>
    <t>Les Loges Montréal - PH1 (Noir)</t>
  </si>
  <si>
    <t>BKB,ANT,</t>
  </si>
  <si>
    <t>4073</t>
  </si>
  <si>
    <t>Symphonia VIU (Ph2B) (Black Blue)</t>
  </si>
  <si>
    <t>57</t>
  </si>
  <si>
    <t>4070-1</t>
  </si>
  <si>
    <t>Les Loges Montréal - PH 1 (Blanc)</t>
  </si>
  <si>
    <t>4070-2</t>
  </si>
  <si>
    <t>Les Loges Montréal - PH 1 (Gris)</t>
  </si>
  <si>
    <t>CIN,</t>
  </si>
  <si>
    <t>4077</t>
  </si>
  <si>
    <t>CGR,</t>
  </si>
  <si>
    <t>4075</t>
  </si>
  <si>
    <t xml:space="preserve">90 Eastdale </t>
  </si>
  <si>
    <t>45</t>
  </si>
  <si>
    <t>4073-1</t>
  </si>
  <si>
    <t>Symphonia VIU (Ph2B) (Anodisé Naturel)</t>
  </si>
  <si>
    <t>4074</t>
  </si>
  <si>
    <t>Le Aura 4E (JBL)</t>
  </si>
  <si>
    <t>46</t>
  </si>
  <si>
    <t>ALB,ORN,NO0,NOI,</t>
  </si>
  <si>
    <t>4079</t>
  </si>
  <si>
    <t>Gatsby</t>
  </si>
  <si>
    <t>64</t>
  </si>
  <si>
    <t>4083</t>
  </si>
  <si>
    <t>Westbury Phase 7</t>
  </si>
  <si>
    <t>4080</t>
  </si>
  <si>
    <t xml:space="preserve">163 Parkdale </t>
  </si>
  <si>
    <t>4081</t>
  </si>
  <si>
    <t>32 Lakeshore</t>
  </si>
  <si>
    <t>4085</t>
  </si>
  <si>
    <t>Quartier Général Phase 2 (BLG ET GRA)</t>
  </si>
  <si>
    <t>77</t>
  </si>
  <si>
    <t>4087</t>
  </si>
  <si>
    <t>Everest Heights North Building</t>
  </si>
  <si>
    <t>ANC,BG1,</t>
  </si>
  <si>
    <t>4089</t>
  </si>
  <si>
    <t>Esplanade Cartier Lot 2</t>
  </si>
  <si>
    <t>P2023</t>
  </si>
  <si>
    <t>GAN,ANT,GRA,</t>
  </si>
  <si>
    <t>4090</t>
  </si>
  <si>
    <t xml:space="preserve">Ilot 8 wellington sur le bassin </t>
  </si>
  <si>
    <t>90</t>
  </si>
  <si>
    <t>Gatineau</t>
  </si>
  <si>
    <t>SLG,</t>
  </si>
  <si>
    <t>CMV1886</t>
  </si>
  <si>
    <t>Cite MIdtown Bloc 1.1_ecran units 704-705</t>
  </si>
  <si>
    <t>4094</t>
  </si>
  <si>
    <t>1131-1151 Teron Road Apartments</t>
  </si>
  <si>
    <t>84</t>
  </si>
  <si>
    <t>Oui</t>
  </si>
  <si>
    <t>NOI,ORN,</t>
  </si>
  <si>
    <t>MAA Condos</t>
  </si>
  <si>
    <t>GRB,</t>
  </si>
  <si>
    <t>Régis Bouchard</t>
  </si>
  <si>
    <t>4096</t>
  </si>
  <si>
    <t>RPA L'Aubier Lévis</t>
  </si>
  <si>
    <t>4</t>
  </si>
  <si>
    <t>4097</t>
  </si>
  <si>
    <t>Fluvia</t>
  </si>
  <si>
    <t>BPC,</t>
  </si>
  <si>
    <t>8079</t>
  </si>
  <si>
    <t>Condominium Le 200 (Berlioz)</t>
  </si>
  <si>
    <t>AIC,</t>
  </si>
  <si>
    <t>8080</t>
  </si>
  <si>
    <t>Terrasse golf (Owl's Head)</t>
  </si>
  <si>
    <t>GOR,</t>
  </si>
  <si>
    <t>4099</t>
  </si>
  <si>
    <t>La Cité Verte Bloc B (Le Klé 3)</t>
  </si>
  <si>
    <t>8</t>
  </si>
  <si>
    <t>8081</t>
  </si>
  <si>
    <t>Agrandissement bâtiment Avelynx</t>
  </si>
  <si>
    <t>ANT,GRA,NOI,</t>
  </si>
  <si>
    <t>Lebreton Phase 5</t>
  </si>
  <si>
    <t>11</t>
  </si>
  <si>
    <t>Hintonburg Rental (45 Breezehill Ave)</t>
  </si>
  <si>
    <t>KM2,</t>
  </si>
  <si>
    <t>8082</t>
  </si>
  <si>
    <t>9555 Hochelaga</t>
  </si>
  <si>
    <t>4102</t>
  </si>
  <si>
    <t>Bloome (Bâtiment 1 et 2)</t>
  </si>
  <si>
    <t>14</t>
  </si>
  <si>
    <t>MGD,</t>
  </si>
  <si>
    <t>8083</t>
  </si>
  <si>
    <t>121 Parkdale (refection level 33)</t>
  </si>
  <si>
    <t>41</t>
  </si>
  <si>
    <t>4104</t>
  </si>
  <si>
    <t>Joseph David_Ph2</t>
  </si>
  <si>
    <t>4105</t>
  </si>
  <si>
    <t>Le Celtis (ANT/GRA)</t>
  </si>
  <si>
    <t>CMV1934</t>
  </si>
  <si>
    <t>Westbury 3</t>
  </si>
  <si>
    <t>CMV1932</t>
  </si>
  <si>
    <t>Bronte A</t>
  </si>
  <si>
    <t>Brightwater Block G</t>
  </si>
  <si>
    <t>GR9,</t>
  </si>
  <si>
    <t>4106</t>
  </si>
  <si>
    <t>99 Parkdale Tower II</t>
  </si>
  <si>
    <t>21</t>
  </si>
  <si>
    <t>CMV1939</t>
  </si>
  <si>
    <t>Westbury 4</t>
  </si>
  <si>
    <t>CMV1948</t>
  </si>
  <si>
    <t>4108</t>
  </si>
  <si>
    <t>Agrandissement école secondaire de la Baie-Saint-François</t>
  </si>
  <si>
    <t>27</t>
  </si>
  <si>
    <t xml:space="preserve"> 42 Chenier ORH Deux Montagnes </t>
  </si>
  <si>
    <t>4103</t>
  </si>
  <si>
    <t>Liva ( terrebonne)</t>
  </si>
  <si>
    <t>ANT,NO4,</t>
  </si>
  <si>
    <t>Mellem Manoir-des-Trembles (ANT,NO4)</t>
  </si>
  <si>
    <t>St-Dennis (South Tower)</t>
  </si>
  <si>
    <t>4110-1</t>
  </si>
  <si>
    <t>St-Dennis (North Tower)</t>
  </si>
  <si>
    <t>4110-2</t>
  </si>
  <si>
    <t>St-Dennis (West Townhouse)</t>
  </si>
  <si>
    <t>4110-3</t>
  </si>
  <si>
    <t>St-Dennis (North Townhouse)</t>
  </si>
  <si>
    <t>HEC (Nouvelle édifice d’affaires)</t>
  </si>
  <si>
    <t>CMV1954</t>
  </si>
  <si>
    <t>Union sur le parc</t>
  </si>
  <si>
    <t>Centre Le Royer (ANT/GRA)</t>
  </si>
  <si>
    <t>A02,</t>
  </si>
  <si>
    <t>Trois Rivières</t>
  </si>
  <si>
    <t>Tour des Draveurs</t>
  </si>
  <si>
    <t>CIUSSS des Laurentides - Hopital St-Jerome</t>
  </si>
  <si>
    <t>CMV1977</t>
  </si>
  <si>
    <t>Anand Private</t>
  </si>
  <si>
    <t>MDA Ste-Elisabeth</t>
  </si>
  <si>
    <t>CMV1978</t>
  </si>
  <si>
    <t>The Lake pertnership</t>
  </si>
  <si>
    <t>Station Park Tower 2A</t>
  </si>
  <si>
    <t>Notes:</t>
  </si>
  <si>
    <t>Dans Apollo, aller dans Projets et filter par projet actif</t>
  </si>
  <si>
    <t>1.</t>
  </si>
  <si>
    <t>2.</t>
  </si>
  <si>
    <t>Faire un export par : Fichier/ Enregister/Envoyer / Excel</t>
  </si>
  <si>
    <t>3.</t>
  </si>
  <si>
    <t>Sauvegarder dans un dossier</t>
  </si>
  <si>
    <t xml:space="preserve">4. </t>
  </si>
  <si>
    <t>Importer les données dans l'onglet DB du fichier Excel</t>
  </si>
  <si>
    <t>5.</t>
  </si>
  <si>
    <t>S'assurer que le nombre de ligne disponible dans l'onglet "Planification de projet" est adéquat pour le nombre dans "DB". Si non, ajouter des lignes et incrémenter les formules</t>
  </si>
  <si>
    <t>2025-31-12</t>
  </si>
  <si>
    <t>Semaine d'installation</t>
  </si>
  <si>
    <t>"=SI(ET($G1=S$7;S1&gt;0);$O1;"")</t>
  </si>
  <si>
    <t>4093</t>
  </si>
  <si>
    <t>4101</t>
  </si>
  <si>
    <t>4100</t>
  </si>
  <si>
    <t>4107</t>
  </si>
  <si>
    <t>4111</t>
  </si>
  <si>
    <t>4109</t>
  </si>
  <si>
    <t>4110</t>
  </si>
  <si>
    <t>4112</t>
  </si>
  <si>
    <t>8084</t>
  </si>
  <si>
    <t>4113</t>
  </si>
  <si>
    <t>4114</t>
  </si>
  <si>
    <t>8085</t>
  </si>
  <si>
    <t>4115</t>
  </si>
  <si>
    <t>4116</t>
  </si>
  <si>
    <t>4117</t>
  </si>
  <si>
    <t>4118</t>
  </si>
  <si>
    <t>Les Loges Montréal - PH3</t>
  </si>
  <si>
    <t>$ CONTRAT Estimé</t>
  </si>
  <si>
    <t>Total année</t>
  </si>
  <si>
    <t>À faire</t>
  </si>
  <si>
    <t>Mot de passe du fichier: ramp-art</t>
  </si>
  <si>
    <t>1000</t>
  </si>
  <si>
    <t>Projet de déduction matière générale</t>
  </si>
  <si>
    <t>2022</t>
  </si>
  <si>
    <t>Projet TACTIC pour tests : NE PAS UTILISER - BRUNO</t>
  </si>
  <si>
    <t>99</t>
  </si>
  <si>
    <t>3462</t>
  </si>
  <si>
    <t>Viu I démantellement et ré installation 2 balcons RDC</t>
  </si>
  <si>
    <t>3583-1</t>
  </si>
  <si>
    <t>Solano G1</t>
  </si>
  <si>
    <t>3807</t>
  </si>
  <si>
    <t>Boisé Notre Dame</t>
  </si>
  <si>
    <t xml:space="preserve">
</t>
  </si>
  <si>
    <t>3877</t>
  </si>
  <si>
    <t>Southside Condominium</t>
  </si>
  <si>
    <t>P2017</t>
  </si>
  <si>
    <t>298</t>
  </si>
  <si>
    <t>Guy Boisvert</t>
  </si>
  <si>
    <t>3889</t>
  </si>
  <si>
    <t>Urbania D</t>
  </si>
  <si>
    <t>Trevor Houlden</t>
  </si>
  <si>
    <t>3898</t>
  </si>
  <si>
    <t>Design Haus</t>
  </si>
  <si>
    <t>157</t>
  </si>
  <si>
    <t>BLB,</t>
  </si>
  <si>
    <t>3902</t>
  </si>
  <si>
    <t>VITA on the LAKE</t>
  </si>
  <si>
    <t>3904</t>
  </si>
  <si>
    <t>RE Residence</t>
  </si>
  <si>
    <t>3920</t>
  </si>
  <si>
    <t>Laurent &amp; Clark Phase 1</t>
  </si>
  <si>
    <t>3924</t>
  </si>
  <si>
    <t>NOCA PH1</t>
  </si>
  <si>
    <t>310</t>
  </si>
  <si>
    <t>3925</t>
  </si>
  <si>
    <t>NOCA PH2</t>
  </si>
  <si>
    <t>3934</t>
  </si>
  <si>
    <t>Solano G-3</t>
  </si>
  <si>
    <t>297</t>
  </si>
  <si>
    <t>3936</t>
  </si>
  <si>
    <t>U-31 PH4</t>
  </si>
  <si>
    <t>345</t>
  </si>
  <si>
    <t>3942</t>
  </si>
  <si>
    <t>Tour des Canadiens PH3</t>
  </si>
  <si>
    <t>338</t>
  </si>
  <si>
    <t>3943</t>
  </si>
  <si>
    <t>Bronte Building A</t>
  </si>
  <si>
    <t>17</t>
  </si>
  <si>
    <t>3944</t>
  </si>
  <si>
    <t>Bronte Building B</t>
  </si>
  <si>
    <t>22</t>
  </si>
  <si>
    <t>3946</t>
  </si>
  <si>
    <t>Le 21 Arrondissement PH5</t>
  </si>
  <si>
    <t>3948</t>
  </si>
  <si>
    <t>Le Henri Bourassa Phase 1</t>
  </si>
  <si>
    <t>43</t>
  </si>
  <si>
    <t>3951</t>
  </si>
  <si>
    <t>628 St-Jacques</t>
  </si>
  <si>
    <t>3</t>
  </si>
  <si>
    <t>FINI</t>
  </si>
  <si>
    <t>3953</t>
  </si>
  <si>
    <t>Le RU (100 Montcalm)</t>
  </si>
  <si>
    <t>20</t>
  </si>
  <si>
    <t>3955-S</t>
  </si>
  <si>
    <t>Victoria sur le Parc_MOCK-UP</t>
  </si>
  <si>
    <t>3956</t>
  </si>
  <si>
    <t>Les Ateliers Castelnau PH2</t>
  </si>
  <si>
    <t>3957</t>
  </si>
  <si>
    <t>Foxview Retirement (Hunt Club Retirement Community)</t>
  </si>
  <si>
    <t>3958</t>
  </si>
  <si>
    <t>Cité Angus PH2</t>
  </si>
  <si>
    <t>3959</t>
  </si>
  <si>
    <t>Viu Gatineau PH2</t>
  </si>
  <si>
    <t>3961</t>
  </si>
  <si>
    <t>AMATI Condominiums - Ilot Ste-Anne Tour D (Phase 4)</t>
  </si>
  <si>
    <t>40</t>
  </si>
  <si>
    <t>3962</t>
  </si>
  <si>
    <t>Ilot St-Ann Phase 5 (AMATI5 5)</t>
  </si>
  <si>
    <t>42</t>
  </si>
  <si>
    <t>3963</t>
  </si>
  <si>
    <t>Urbania Lot 2-Bâtiments E-F</t>
  </si>
  <si>
    <t>3965</t>
  </si>
  <si>
    <t>121 Parkdale_BRIGIL</t>
  </si>
  <si>
    <t>23</t>
  </si>
  <si>
    <t>3969</t>
  </si>
  <si>
    <t>Le WR 4</t>
  </si>
  <si>
    <t>3970</t>
  </si>
  <si>
    <t>Fifth + Bank LP</t>
  </si>
  <si>
    <t>53</t>
  </si>
  <si>
    <t>3971</t>
  </si>
  <si>
    <t>Eclipse-Bâtiment A</t>
  </si>
  <si>
    <t>3974</t>
  </si>
  <si>
    <t>Caserne 1 St-Georges</t>
  </si>
  <si>
    <t>3976</t>
  </si>
  <si>
    <t>Mary-Robert Tour 1</t>
  </si>
  <si>
    <t>25
18</t>
  </si>
  <si>
    <t>3976-1</t>
  </si>
  <si>
    <t>Mary-Robert Tour 2</t>
  </si>
  <si>
    <t>3977</t>
  </si>
  <si>
    <t>Le HUPPÉ</t>
  </si>
  <si>
    <t>74</t>
  </si>
  <si>
    <t>3979</t>
  </si>
  <si>
    <t>Cité Midtown_Bloc 1.1</t>
  </si>
  <si>
    <t>3980</t>
  </si>
  <si>
    <t>Cité Midtown_MV_Blocs 2.1-2.2-2.3-2.4</t>
  </si>
  <si>
    <t>3981</t>
  </si>
  <si>
    <t>Le Reuleaux</t>
  </si>
  <si>
    <t>3982</t>
  </si>
  <si>
    <t>192 Bronson</t>
  </si>
  <si>
    <t>30</t>
  </si>
  <si>
    <t>3983</t>
  </si>
  <si>
    <t>784 St-Laurent</t>
  </si>
  <si>
    <t>3984</t>
  </si>
  <si>
    <t>Le Henri Bourassa Phase 2A</t>
  </si>
  <si>
    <t>3985</t>
  </si>
  <si>
    <t>Laurent &amp; Clark PH2</t>
  </si>
  <si>
    <t>3987</t>
  </si>
  <si>
    <t>SONIA Condos</t>
  </si>
  <si>
    <t>3988</t>
  </si>
  <si>
    <t>Le Canal II B</t>
  </si>
  <si>
    <t>3989</t>
  </si>
  <si>
    <t>OMHL Val-Martin Batiments E-F-G</t>
  </si>
  <si>
    <t>50</t>
  </si>
  <si>
    <t>3990</t>
  </si>
  <si>
    <t>Ateliers Castelnau PH3</t>
  </si>
  <si>
    <t>3991</t>
  </si>
  <si>
    <t>W8 - Terrasse</t>
  </si>
  <si>
    <t>3992</t>
  </si>
  <si>
    <t>NOCA PH3</t>
  </si>
  <si>
    <t>3993</t>
  </si>
  <si>
    <t>FOCUS</t>
  </si>
  <si>
    <t>58</t>
  </si>
  <si>
    <t>3994</t>
  </si>
  <si>
    <t>Lonsdale Residence_620 Avenue Road</t>
  </si>
  <si>
    <t>54</t>
  </si>
  <si>
    <t>3998</t>
  </si>
  <si>
    <t>3999</t>
  </si>
  <si>
    <t>4000</t>
  </si>
  <si>
    <t>1500 Maisonneuve</t>
  </si>
  <si>
    <t>55</t>
  </si>
  <si>
    <t>4001</t>
  </si>
  <si>
    <t>Le Charlotte - Montréal</t>
  </si>
  <si>
    <t>66</t>
  </si>
  <si>
    <t>4001-1</t>
  </si>
  <si>
    <t>Le Charlotte Montréal ajout</t>
  </si>
  <si>
    <t>4001-S</t>
  </si>
  <si>
    <t>Le Charlotte_Mock-Up</t>
  </si>
  <si>
    <t>136</t>
  </si>
  <si>
    <t>4002</t>
  </si>
  <si>
    <t>VIVRE PH1</t>
  </si>
  <si>
    <t>4004</t>
  </si>
  <si>
    <t>794 Gerrard St E (LoftHouse)</t>
  </si>
  <si>
    <t>4005</t>
  </si>
  <si>
    <t>Solano G-4</t>
  </si>
  <si>
    <t>4007</t>
  </si>
  <si>
    <t>L'Esplanade Cartier Lot 1 PH1</t>
  </si>
  <si>
    <t>29</t>
  </si>
  <si>
    <t>4008</t>
  </si>
  <si>
    <t>L'Esplanade Cartier Lot 1 PH2</t>
  </si>
  <si>
    <t>34</t>
  </si>
  <si>
    <t>4010</t>
  </si>
  <si>
    <t>Le NEIVA (Neilson Valentin)</t>
  </si>
  <si>
    <t>82</t>
  </si>
  <si>
    <t xml:space="preserve">Richard Michaud </t>
  </si>
  <si>
    <t>4011</t>
  </si>
  <si>
    <t>Résidence Kevin Lachance</t>
  </si>
  <si>
    <t>71</t>
  </si>
  <si>
    <t>4012</t>
  </si>
  <si>
    <t>Résidence Perras-Desmarais</t>
  </si>
  <si>
    <t>75</t>
  </si>
  <si>
    <t>4013</t>
  </si>
  <si>
    <t>The Woodsworth</t>
  </si>
  <si>
    <t>76</t>
  </si>
  <si>
    <t>4015</t>
  </si>
  <si>
    <t>Henri B PH2-B</t>
  </si>
  <si>
    <t>4016</t>
  </si>
  <si>
    <t>Saturday in Downsview Building A</t>
  </si>
  <si>
    <t>4016-1</t>
  </si>
  <si>
    <t>Saturday in Downsview Building B</t>
  </si>
  <si>
    <t>33</t>
  </si>
  <si>
    <t>4016-2</t>
  </si>
  <si>
    <t>Saturday in Downsview Building C</t>
  </si>
  <si>
    <t>25</t>
  </si>
  <si>
    <t>4016-3</t>
  </si>
  <si>
    <t>Parkside Towns At Saturday In Downsview Park  - Building P</t>
  </si>
  <si>
    <t>28</t>
  </si>
  <si>
    <t>4017</t>
  </si>
  <si>
    <t>Bibliotheque Maisonneuve</t>
  </si>
  <si>
    <t>10</t>
  </si>
  <si>
    <t>4018</t>
  </si>
  <si>
    <t>Séminaire de Sherbrooke</t>
  </si>
  <si>
    <t>9</t>
  </si>
  <si>
    <t>GB1,</t>
  </si>
  <si>
    <t>4019</t>
  </si>
  <si>
    <t>The Charlotte_Ottawa</t>
  </si>
  <si>
    <t>67</t>
  </si>
  <si>
    <t>4020</t>
  </si>
  <si>
    <t>Stittsville Main Apartment</t>
  </si>
  <si>
    <t xml:space="preserve">JMX Installations </t>
  </si>
  <si>
    <t>4025</t>
  </si>
  <si>
    <t>Tour de la Marina</t>
  </si>
  <si>
    <t>81</t>
  </si>
  <si>
    <t>4026</t>
  </si>
  <si>
    <t>Le Magestic du Lac Boivin (LOBLIE)</t>
  </si>
  <si>
    <t>4028</t>
  </si>
  <si>
    <t>071-LE COLUMBIA</t>
  </si>
  <si>
    <t>BRN,</t>
  </si>
  <si>
    <t>4030</t>
  </si>
  <si>
    <t>Ateliers Castelnau PH4</t>
  </si>
  <si>
    <t>4032</t>
  </si>
  <si>
    <t>Solar Uniquartier - Le Nobel</t>
  </si>
  <si>
    <t>4032-1</t>
  </si>
  <si>
    <t>Solar Uniquartier - Le Nobel B3</t>
  </si>
  <si>
    <t>49</t>
  </si>
  <si>
    <t>4032-2</t>
  </si>
  <si>
    <t>Solar Uniquartier - Le Nobel RC12</t>
  </si>
  <si>
    <t>4033</t>
  </si>
  <si>
    <t>Complexe Empire - Construction d'un bâtiment administratif de 3 ‚tages</t>
  </si>
  <si>
    <t>4034</t>
  </si>
  <si>
    <t>Urban West</t>
  </si>
  <si>
    <t>4034-S</t>
  </si>
  <si>
    <t>Urban West_Mock-Up</t>
  </si>
  <si>
    <t>44</t>
  </si>
  <si>
    <t>4035</t>
  </si>
  <si>
    <t>655-755 Anand Private</t>
  </si>
  <si>
    <t>Sherbrooke</t>
  </si>
  <si>
    <t>4036</t>
  </si>
  <si>
    <t>2560 Wales Home Pavillon Ross</t>
  </si>
  <si>
    <t>87</t>
  </si>
  <si>
    <t>4040</t>
  </si>
  <si>
    <t xml:space="preserve">1449 St Catherine </t>
  </si>
  <si>
    <t>4041</t>
  </si>
  <si>
    <t>Vivenda Assomption bureau ventes</t>
  </si>
  <si>
    <t>78</t>
  </si>
  <si>
    <t>4041-S</t>
  </si>
  <si>
    <t>VIVENDA L'Assomption</t>
  </si>
  <si>
    <t>4043</t>
  </si>
  <si>
    <t xml:space="preserve">CISSS LAVAL 19-030B
</t>
  </si>
  <si>
    <t>4044</t>
  </si>
  <si>
    <t>Westpointe Retirement Community ( GRA)</t>
  </si>
  <si>
    <t>BSI,</t>
  </si>
  <si>
    <t>4045</t>
  </si>
  <si>
    <t>Maison des Ainés St-Amable</t>
  </si>
  <si>
    <t>4046</t>
  </si>
  <si>
    <t>SoBa Condo - Pool Area</t>
  </si>
  <si>
    <t>BDS,</t>
  </si>
  <si>
    <t>4048</t>
  </si>
  <si>
    <t>The Normand (1088 Maritime Way)</t>
  </si>
  <si>
    <t>88</t>
  </si>
  <si>
    <t>4049</t>
  </si>
  <si>
    <t>Bibliothèque St-Hyacinthe</t>
  </si>
  <si>
    <t>4050</t>
  </si>
  <si>
    <t>École Grand Voilier</t>
  </si>
  <si>
    <t>94</t>
  </si>
  <si>
    <t>CKW,</t>
  </si>
  <si>
    <t>4055</t>
  </si>
  <si>
    <t>Maison des aînés - Beloeil</t>
  </si>
  <si>
    <t>BLA,</t>
  </si>
  <si>
    <t>4056</t>
  </si>
  <si>
    <t>Maison alternative - Rivière des Prairies</t>
  </si>
  <si>
    <t>4057</t>
  </si>
  <si>
    <t>MDA - Mascouche</t>
  </si>
  <si>
    <t>4058</t>
  </si>
  <si>
    <t>MDA - L'assomption</t>
  </si>
  <si>
    <t>4059</t>
  </si>
  <si>
    <t>MDA - Laval des Rapides</t>
  </si>
  <si>
    <t>4060</t>
  </si>
  <si>
    <t>MDA - Ste-Agathe-Des-Monts</t>
  </si>
  <si>
    <t>4061</t>
  </si>
  <si>
    <t>MDA- Ste-Anne-Des-Plaines</t>
  </si>
  <si>
    <t>4062</t>
  </si>
  <si>
    <t>MDA - Prévost</t>
  </si>
  <si>
    <t>Jérémie Levesque</t>
  </si>
  <si>
    <t>4063</t>
  </si>
  <si>
    <t>MDA - Mirabel</t>
  </si>
  <si>
    <t>Victoriaville</t>
  </si>
  <si>
    <t>4064</t>
  </si>
  <si>
    <t>Maison des aînés - Victoriaville ( BAG)</t>
  </si>
  <si>
    <t>Alma</t>
  </si>
  <si>
    <t>4066</t>
  </si>
  <si>
    <t>Maison des aînés - Alma</t>
  </si>
  <si>
    <t>Chicoutimi</t>
  </si>
  <si>
    <t>4067</t>
  </si>
  <si>
    <t>Maison des aînés - Roberval</t>
  </si>
  <si>
    <t>chicoutimi</t>
  </si>
  <si>
    <t>4068</t>
  </si>
  <si>
    <t>Maison des aînés - Chicoutimi</t>
  </si>
  <si>
    <t>ASH,</t>
  </si>
  <si>
    <t>4069</t>
  </si>
  <si>
    <t>Le Petit Laurent</t>
  </si>
  <si>
    <t>35</t>
  </si>
  <si>
    <t>ANB,BDS,</t>
  </si>
  <si>
    <t>4076</t>
  </si>
  <si>
    <t>Jardins du Séminaire phase 2</t>
  </si>
  <si>
    <t>4078</t>
  </si>
  <si>
    <t>CDMV - Centre de distribution</t>
  </si>
  <si>
    <t>4082</t>
  </si>
  <si>
    <t>Joseph David_Ph1(JBL)</t>
  </si>
  <si>
    <t>4084</t>
  </si>
  <si>
    <t xml:space="preserve">Urbania U-Bahn U1 - HOLD
</t>
  </si>
  <si>
    <t>4088</t>
  </si>
  <si>
    <t>4091</t>
  </si>
  <si>
    <t>Le Natur (JBL)</t>
  </si>
  <si>
    <t>BZ2,</t>
  </si>
  <si>
    <t>4092</t>
  </si>
  <si>
    <t>7211 St-Denis (BZ2)</t>
  </si>
  <si>
    <t>4095</t>
  </si>
  <si>
    <t>LUX Place Phase 1</t>
  </si>
  <si>
    <t>4098</t>
  </si>
  <si>
    <t>Popeyes’s Brossard</t>
  </si>
  <si>
    <t>JBL,NO4,</t>
  </si>
  <si>
    <t>Branthaven Greenwich (A02)</t>
  </si>
  <si>
    <t>Les Loges Montréal - PH2</t>
  </si>
  <si>
    <t>4119</t>
  </si>
  <si>
    <t>Maison Héritage Abénaki</t>
  </si>
  <si>
    <t>8070</t>
  </si>
  <si>
    <t>St-Charles Market_Fournir et livrer</t>
  </si>
  <si>
    <t>8071</t>
  </si>
  <si>
    <t>3620 Lorne-Crescent_Renovation</t>
  </si>
  <si>
    <t>8072</t>
  </si>
  <si>
    <t>3525 rue Aylmer_Renovation</t>
  </si>
  <si>
    <t>8074</t>
  </si>
  <si>
    <t>Le Montfort</t>
  </si>
  <si>
    <t>56</t>
  </si>
  <si>
    <t>NO1,</t>
  </si>
  <si>
    <t>8075</t>
  </si>
  <si>
    <t>Agrandissement de l'Arena de Dorval</t>
  </si>
  <si>
    <t>8077</t>
  </si>
  <si>
    <t>Agrandissement École le Tournesol</t>
  </si>
  <si>
    <t>8078</t>
  </si>
  <si>
    <t>Lumen Laval</t>
  </si>
  <si>
    <t>9998</t>
  </si>
  <si>
    <t>Saisie de données administratives</t>
  </si>
  <si>
    <t>9999</t>
  </si>
  <si>
    <t>Inventaire</t>
  </si>
  <si>
    <t>CMV1609</t>
  </si>
  <si>
    <t>Reprise_Sonalo G3_Unit‚ 301</t>
  </si>
  <si>
    <t>CMV1614</t>
  </si>
  <si>
    <t>BDH PH3_Unit‚ 807</t>
  </si>
  <si>
    <t>CMV1648</t>
  </si>
  <si>
    <t>BDH PH3_porte piscine</t>
  </si>
  <si>
    <t>CMV1696</t>
  </si>
  <si>
    <t>BDH PH4- unit‚ 1602</t>
  </si>
  <si>
    <t>CMV1697</t>
  </si>
  <si>
    <t>Residence Bouchard-Phillips</t>
  </si>
  <si>
    <t>CMV1698</t>
  </si>
  <si>
    <t>Déco-Rampes</t>
  </si>
  <si>
    <t>CMV1700</t>
  </si>
  <si>
    <t>Panorama_PMC et 2 escaliers</t>
  </si>
  <si>
    <t>Richard Michaud</t>
  </si>
  <si>
    <t>CMV1702</t>
  </si>
  <si>
    <t>Claridge Plaza PH3_Fournir Spirito</t>
  </si>
  <si>
    <t>CMV1705</t>
  </si>
  <si>
    <t>Le C-8_Unit‚ 104</t>
  </si>
  <si>
    <t>CMV1706</t>
  </si>
  <si>
    <t>EVOLO 2_PPO Tram‚es 01 et 05</t>
  </si>
  <si>
    <t>CMV1710</t>
  </si>
  <si>
    <t>Urbania 8_Travaux urgence</t>
  </si>
  <si>
    <t>CMV1712</t>
  </si>
  <si>
    <t>Terrasses du Plateau</t>
  </si>
  <si>
    <t>CMV1713</t>
  </si>
  <si>
    <t>Solano F2B(PH4)_Unit‚ 1405</t>
  </si>
  <si>
    <t>CMV1714</t>
  </si>
  <si>
    <t>Test SAC</t>
  </si>
  <si>
    <t>CMV1715</t>
  </si>
  <si>
    <t>NUOVO</t>
  </si>
  <si>
    <t>CMV1716</t>
  </si>
  <si>
    <t>Roccabella PH2_unit‚ 1704</t>
  </si>
  <si>
    <t>CMV1717</t>
  </si>
  <si>
    <t>Le 15 Lesage</t>
  </si>
  <si>
    <t>CMV1718</t>
  </si>
  <si>
    <t>Condos M9_Unit‚ 906</t>
  </si>
  <si>
    <t>CMV1719</t>
  </si>
  <si>
    <t>Résidence Picory</t>
  </si>
  <si>
    <t>CMV1720</t>
  </si>
  <si>
    <t>Parkhaven_unit‚ 805</t>
  </si>
  <si>
    <t>CMV1728</t>
  </si>
  <si>
    <t xml:space="preserve">Le Nuovo
</t>
  </si>
  <si>
    <t>CMV1738</t>
  </si>
  <si>
    <t>LB9 Écran</t>
  </si>
  <si>
    <t>CMV1756</t>
  </si>
  <si>
    <t>Projet: Le Vistal 1 - unité 401</t>
  </si>
  <si>
    <t>CMV1759</t>
  </si>
  <si>
    <t>WR 2</t>
  </si>
  <si>
    <t>CMV1763</t>
  </si>
  <si>
    <t>Novello</t>
  </si>
  <si>
    <t>91</t>
  </si>
  <si>
    <t>CMV1768</t>
  </si>
  <si>
    <t>Ilot 10</t>
  </si>
  <si>
    <t>CMV1790</t>
  </si>
  <si>
    <t>2323 Chapdelaine</t>
  </si>
  <si>
    <t>CMV1793</t>
  </si>
  <si>
    <t>Vistal 2 unité 1707</t>
  </si>
  <si>
    <t>zz</t>
  </si>
  <si>
    <t>CMV1794</t>
  </si>
  <si>
    <t>Vistal 2 unité 1007</t>
  </si>
  <si>
    <t>CMV1795</t>
  </si>
  <si>
    <t>Jardins du Séminaire, garage</t>
  </si>
  <si>
    <t>CMV1796</t>
  </si>
  <si>
    <t>Charlotte Montréal</t>
  </si>
  <si>
    <t>CMV1799</t>
  </si>
  <si>
    <t>Vic et Lambert unité 107</t>
  </si>
  <si>
    <t>CMV1800</t>
  </si>
  <si>
    <t>U31 phase 4 / écran pour unité #126</t>
  </si>
  <si>
    <t>CMV1802</t>
  </si>
  <si>
    <t>Maritime Way</t>
  </si>
  <si>
    <t>CMV1803</t>
  </si>
  <si>
    <t>Place Bonaventure 2 verres</t>
  </si>
  <si>
    <t>CMV1804</t>
  </si>
  <si>
    <t>Place Bonaventure 1 porte</t>
  </si>
  <si>
    <t>CMV1805</t>
  </si>
  <si>
    <t>Laurent et Clark phase 1</t>
  </si>
  <si>
    <t>CMV1806</t>
  </si>
  <si>
    <t>Le Reuleux</t>
  </si>
  <si>
    <t>CMV1809</t>
  </si>
  <si>
    <t>Complexe Johnson terrasse toit</t>
  </si>
  <si>
    <t>CMV1810</t>
  </si>
  <si>
    <t>Bureau des ventes Longueuil</t>
  </si>
  <si>
    <t>CMV1811</t>
  </si>
  <si>
    <t>Neiva logement #124</t>
  </si>
  <si>
    <t>CMV1815</t>
  </si>
  <si>
    <t>Éclipse (2 verres TA+TB)</t>
  </si>
  <si>
    <t>CMV1816</t>
  </si>
  <si>
    <t>Lowney phase 1 (porte)</t>
  </si>
  <si>
    <t>CMV1817</t>
  </si>
  <si>
    <t>Port de Mer unité 714</t>
  </si>
  <si>
    <t>CMV1818</t>
  </si>
  <si>
    <t>Ilkot 5 écran unité 103</t>
  </si>
  <si>
    <t>CMV1819</t>
  </si>
  <si>
    <t>Hopital Jeffrey Hale</t>
  </si>
  <si>
    <t>CMV1820</t>
  </si>
  <si>
    <t>BND phase 3 garage</t>
  </si>
  <si>
    <t>CMV1821</t>
  </si>
  <si>
    <t>MDA Blainville et Repentigny / Déco Rampe fournir stock seulement</t>
  </si>
  <si>
    <t>CMV1822</t>
  </si>
  <si>
    <t>MDA Rivière aux Renards / Déco Rampe fournir stock seulement</t>
  </si>
  <si>
    <t>CMV1823</t>
  </si>
  <si>
    <t>2 écrans</t>
  </si>
  <si>
    <t>CMV1824</t>
  </si>
  <si>
    <t>Carré Notre-Dame phase 1</t>
  </si>
  <si>
    <t>CMV1825</t>
  </si>
  <si>
    <t>BDH phase 4</t>
  </si>
  <si>
    <t>CMV1826</t>
  </si>
  <si>
    <t>Sommets 1</t>
  </si>
  <si>
    <t>CMV1827</t>
  </si>
  <si>
    <t xml:space="preserve">EVOLO X </t>
  </si>
  <si>
    <t>CMV1829</t>
  </si>
  <si>
    <t>Aquablu PH1_verre unit 1201</t>
  </si>
  <si>
    <t>CMV1830</t>
  </si>
  <si>
    <t>Tour de la Pointe_verre bronze units 116-216 et piscine</t>
  </si>
  <si>
    <t>CMV1835</t>
  </si>
  <si>
    <t>Parc des Éperviers</t>
  </si>
  <si>
    <t>CMV1836</t>
  </si>
  <si>
    <t>Ékla</t>
  </si>
  <si>
    <t>CMV1837</t>
  </si>
  <si>
    <t>Manoir Brossard</t>
  </si>
  <si>
    <t>CMV1838</t>
  </si>
  <si>
    <t>C10</t>
  </si>
  <si>
    <t>CMV1839</t>
  </si>
  <si>
    <t>Petite école filante Lebourgneuf</t>
  </si>
  <si>
    <t>CMV1841</t>
  </si>
  <si>
    <t>Place Jacques Cartier (Fresk)</t>
  </si>
  <si>
    <t>CMV1843</t>
  </si>
  <si>
    <t>EVOLO 1</t>
  </si>
  <si>
    <t>CMV1844</t>
  </si>
  <si>
    <t>225 de la Montagne</t>
  </si>
  <si>
    <t>CMV1846</t>
  </si>
  <si>
    <t>Parkhaven</t>
  </si>
  <si>
    <t>CMV1847</t>
  </si>
  <si>
    <t>Condo Bro-Marquis</t>
  </si>
  <si>
    <t>CMV1848</t>
  </si>
  <si>
    <t>Rouge 6</t>
  </si>
  <si>
    <t>CMV1849</t>
  </si>
  <si>
    <t>EVOLO X</t>
  </si>
  <si>
    <t>CMV1850</t>
  </si>
  <si>
    <t>Amati 5</t>
  </si>
  <si>
    <t>CMV1851</t>
  </si>
  <si>
    <t>Lowney sur ville phase 1</t>
  </si>
  <si>
    <t>CMV1856</t>
  </si>
  <si>
    <t>Urbania 8 - unit 105</t>
  </si>
  <si>
    <t>cmv1857</t>
  </si>
  <si>
    <t>36 Lakeshore - verre TA</t>
  </si>
  <si>
    <t>cmv1859</t>
  </si>
  <si>
    <t>Square Equinox II - unit 601</t>
  </si>
  <si>
    <t>cmv1860</t>
  </si>
  <si>
    <t>Sous les Bois - unit 401</t>
  </si>
  <si>
    <t>cmv1861</t>
  </si>
  <si>
    <t>Le C-10 / verre unit 210</t>
  </si>
  <si>
    <t>CMV1862</t>
  </si>
  <si>
    <t>Fraternité sur le lac</t>
  </si>
  <si>
    <t>CMV1863</t>
  </si>
  <si>
    <t>Tours de la pointe</t>
  </si>
  <si>
    <t>cmv1864</t>
  </si>
  <si>
    <t>Residence Martin Roy - deficience peinture</t>
  </si>
  <si>
    <t>CMV1866</t>
  </si>
  <si>
    <t>Sommets sur le fleuve ph 3+4</t>
  </si>
  <si>
    <t>cmv1868</t>
  </si>
  <si>
    <t>Le Zenith - unit 1004</t>
  </si>
  <si>
    <t>DNS,</t>
  </si>
  <si>
    <t>cmv1869</t>
  </si>
  <si>
    <t>Le V (Marritoo Courtyard Mtl</t>
  </si>
  <si>
    <t>CMV1871</t>
  </si>
  <si>
    <t>Square Cartier</t>
  </si>
  <si>
    <t>NO0,</t>
  </si>
  <si>
    <t>cmv1872</t>
  </si>
  <si>
    <t>Lowney sur Ville PH1</t>
  </si>
  <si>
    <t>cmv1873</t>
  </si>
  <si>
    <t>Quartier Select Lachenaie - unit 908</t>
  </si>
  <si>
    <t>CMV1874</t>
  </si>
  <si>
    <t>VIU Gatineau phase 1</t>
  </si>
  <si>
    <t>CMV1875</t>
  </si>
  <si>
    <t>Lowney sur Ville PH4 - toit</t>
  </si>
  <si>
    <t>CMV1876</t>
  </si>
  <si>
    <t>P2022-78-78</t>
  </si>
  <si>
    <t>CMV1879</t>
  </si>
  <si>
    <t>ALTORIA</t>
  </si>
  <si>
    <t>CMV1880</t>
  </si>
  <si>
    <t>CMV1882</t>
  </si>
  <si>
    <t>CONDO TOM</t>
  </si>
  <si>
    <t>CMV1883</t>
  </si>
  <si>
    <t>JARDIN MERICI BLOCK 9</t>
  </si>
  <si>
    <t>CMV1884</t>
  </si>
  <si>
    <t>LE CANAL</t>
  </si>
  <si>
    <t>Remplacement écran séparateur cité Midtown bloc 1.1</t>
  </si>
  <si>
    <t>CMV1888</t>
  </si>
  <si>
    <t>VIU Gatineau</t>
  </si>
  <si>
    <t>CMV1889</t>
  </si>
  <si>
    <t>CMV1890</t>
  </si>
  <si>
    <t>Le St-Vincent</t>
  </si>
  <si>
    <t>CMV1892</t>
  </si>
  <si>
    <t>LES LOFTS DU RUISSEAU</t>
  </si>
  <si>
    <t>CMV1893</t>
  </si>
  <si>
    <t>DALS</t>
  </si>
  <si>
    <t>CMV1894</t>
  </si>
  <si>
    <t>CMV1895</t>
  </si>
  <si>
    <t xml:space="preserve">3879
</t>
  </si>
  <si>
    <t>CMV1896</t>
  </si>
  <si>
    <t>CONDOS CHAPDELAINE</t>
  </si>
  <si>
    <t>CMV1897</t>
  </si>
  <si>
    <t>VILLAGIA</t>
  </si>
  <si>
    <t>CMV1898</t>
  </si>
  <si>
    <t>SYNDICAT DES COPROPIÉTAIRE DU VILLAGIA</t>
  </si>
  <si>
    <t>CMV1899</t>
  </si>
  <si>
    <t>TOUR DE LA MARINA</t>
  </si>
  <si>
    <t>CMV1900</t>
  </si>
  <si>
    <t>VIU GATINEAU</t>
  </si>
  <si>
    <t>CMV1901</t>
  </si>
  <si>
    <t>HUMANIA ps 1</t>
  </si>
  <si>
    <t>CMV1902</t>
  </si>
  <si>
    <t xml:space="preserve">205-3800  AVENUE BENNY
</t>
  </si>
  <si>
    <t>CMV1903</t>
  </si>
  <si>
    <t>SYMPHONIA PH 1</t>
  </si>
  <si>
    <t>cmv1904</t>
  </si>
  <si>
    <t>test porte triple - 1 VT gris</t>
  </si>
  <si>
    <t>CMV1905</t>
  </si>
  <si>
    <t>VOLTIGE PANORAMA</t>
  </si>
  <si>
    <t>CMV1907</t>
  </si>
  <si>
    <t>DécoRampe</t>
  </si>
  <si>
    <t>CMV1908</t>
  </si>
  <si>
    <t>SDC U31</t>
  </si>
  <si>
    <t>CMV1909</t>
  </si>
  <si>
    <t>SDC CASTLNEAU ph2</t>
  </si>
  <si>
    <t>CMV1910</t>
  </si>
  <si>
    <t>LOWNEY 6</t>
  </si>
  <si>
    <t>CMV1911</t>
  </si>
  <si>
    <t>SOLANO</t>
  </si>
  <si>
    <t>CMV1912</t>
  </si>
  <si>
    <t>CMV1913</t>
  </si>
  <si>
    <t>HUMANIA ph2</t>
  </si>
  <si>
    <t>PEM,</t>
  </si>
  <si>
    <t>CMV1914</t>
  </si>
  <si>
    <t>LE VISTAL PH 1</t>
  </si>
  <si>
    <t>CMV1915</t>
  </si>
  <si>
    <t>LES RESIDENCES SOLEIL</t>
  </si>
  <si>
    <t>CMV1917</t>
  </si>
  <si>
    <t>LB9</t>
  </si>
  <si>
    <t>CMV1918</t>
  </si>
  <si>
    <t>PARKHAVEN</t>
  </si>
  <si>
    <t>CMV1919</t>
  </si>
  <si>
    <t>SDC ATLANTIS SUR LE LAC</t>
  </si>
  <si>
    <t>CMV1920</t>
  </si>
  <si>
    <t>CITÉ MIDTOWN 1</t>
  </si>
  <si>
    <t>CMV1921</t>
  </si>
  <si>
    <t>CMV1922</t>
  </si>
  <si>
    <t>LE VERT MEZZANINE</t>
  </si>
  <si>
    <t>CMV1923</t>
  </si>
  <si>
    <t>CMV1924</t>
  </si>
  <si>
    <t>MANOIR BROSSARD ph 2</t>
  </si>
  <si>
    <t>CMV1925</t>
  </si>
  <si>
    <t>LE REULEAUX</t>
  </si>
  <si>
    <t>CMV1926</t>
  </si>
  <si>
    <t>TERRASSE NOUVELLE USINE</t>
  </si>
  <si>
    <t>CMV1927</t>
  </si>
  <si>
    <t>PLACE DE L’ESCARPEMENT</t>
  </si>
  <si>
    <t>CMV1928</t>
  </si>
  <si>
    <t>DECO-RAMPE</t>
  </si>
  <si>
    <t>CMV1929</t>
  </si>
  <si>
    <t>Richard Gagnon</t>
  </si>
  <si>
    <t>CMV1930</t>
  </si>
  <si>
    <t>EKLA</t>
  </si>
  <si>
    <t>CMV1933</t>
  </si>
  <si>
    <t>SDC NOCA</t>
  </si>
  <si>
    <t>Noca</t>
  </si>
  <si>
    <t>CMV1935</t>
  </si>
  <si>
    <t>SYNDICAT AQUABLU</t>
  </si>
  <si>
    <t>CMV1936</t>
  </si>
  <si>
    <t>1200 OUEST</t>
  </si>
  <si>
    <t>CMV1937</t>
  </si>
  <si>
    <t>CMV1938</t>
  </si>
  <si>
    <t>CMV1941</t>
  </si>
  <si>
    <t>Claude Papineau</t>
  </si>
  <si>
    <t>CMV1943</t>
  </si>
  <si>
    <t>Résidence BSP Escaléra</t>
  </si>
  <si>
    <t>CMV1945</t>
  </si>
  <si>
    <t>LES ATELIER CASTELNEAU</t>
  </si>
  <si>
    <t>CMV1946</t>
  </si>
  <si>
    <t>SDC JARDINS MERICI</t>
  </si>
  <si>
    <t>TROIS RIVIERE</t>
  </si>
  <si>
    <t>CMV1951</t>
  </si>
  <si>
    <t>L’ADRESSE SUR LE FLEUVE</t>
  </si>
  <si>
    <t>CMV1952</t>
  </si>
  <si>
    <t>CMV1953</t>
  </si>
  <si>
    <t>MANOIR BROSSARD</t>
  </si>
  <si>
    <t>CMV1955</t>
  </si>
  <si>
    <t>LOONEY 7</t>
  </si>
  <si>
    <t>CMV1956</t>
  </si>
  <si>
    <t>CHSLD  CHAUVEAU</t>
  </si>
  <si>
    <t>CMV1957</t>
  </si>
  <si>
    <t>CHSLD LORETTEVILLE</t>
  </si>
  <si>
    <t>CMV1959</t>
  </si>
  <si>
    <t>VOLTIGE PANORA</t>
  </si>
  <si>
    <t>CMV1960</t>
  </si>
  <si>
    <t>AMATI</t>
  </si>
  <si>
    <t>CMV1961</t>
  </si>
  <si>
    <t>SDC ZUNI</t>
  </si>
  <si>
    <t>CMV1962</t>
  </si>
  <si>
    <t>CMV1963</t>
  </si>
  <si>
    <t>LE SOLANO</t>
  </si>
  <si>
    <t>CMV1964</t>
  </si>
  <si>
    <t>CMV1966</t>
  </si>
  <si>
    <t>LE VISTAL 2</t>
  </si>
  <si>
    <t>CMV1967</t>
  </si>
  <si>
    <t>CMV1970</t>
  </si>
  <si>
    <t>CMV1971</t>
  </si>
  <si>
    <t>NOBEL</t>
  </si>
  <si>
    <t>CMV1972</t>
  </si>
  <si>
    <t>CMV1973</t>
  </si>
  <si>
    <t>CONDO 706</t>
  </si>
  <si>
    <t>CMV1974</t>
  </si>
  <si>
    <t>SDC BANK</t>
  </si>
  <si>
    <t>CMV1975</t>
  </si>
  <si>
    <t>CARRÉ SOHO</t>
  </si>
  <si>
    <t>CMV1976</t>
  </si>
  <si>
    <t>GOLF OWLS HEAD</t>
  </si>
  <si>
    <t>CMV1982</t>
  </si>
  <si>
    <t>LOGES 2</t>
  </si>
  <si>
    <t>CMV1984</t>
  </si>
  <si>
    <t>CMV1987</t>
  </si>
  <si>
    <t>CMV1988</t>
  </si>
  <si>
    <t>SDC AMATI</t>
  </si>
  <si>
    <t>CMV1989</t>
  </si>
  <si>
    <t>WESTBURY 3</t>
  </si>
  <si>
    <t>CMV1990</t>
  </si>
  <si>
    <t>Solano G4</t>
  </si>
  <si>
    <t>GR5,</t>
  </si>
  <si>
    <t>CMV1991</t>
  </si>
  <si>
    <t>CMV1992</t>
  </si>
  <si>
    <t>CHATEAU BELLEVUE</t>
  </si>
  <si>
    <t>CMV2023</t>
  </si>
  <si>
    <t>CMV pour année 2023</t>
  </si>
  <si>
    <t>CMVxxx</t>
  </si>
  <si>
    <t>Le Saint-M_Verre et renforts</t>
  </si>
  <si>
    <t>Viu-Gatineau 1</t>
  </si>
  <si>
    <t>DRM2973</t>
  </si>
  <si>
    <t>Voltige Panora - 3912</t>
  </si>
  <si>
    <t>ECH</t>
  </si>
  <si>
    <t>Échantillon de GC</t>
  </si>
  <si>
    <t>Formation</t>
  </si>
  <si>
    <t>Le 900 (St-Jacques) (CIN)</t>
  </si>
  <si>
    <t>16</t>
  </si>
  <si>
    <t>Wales Home Pavillon Ross 2 -Annulé</t>
  </si>
  <si>
    <t>GRB,BW1,</t>
  </si>
  <si>
    <t>CMV1995</t>
  </si>
  <si>
    <t>ATWATER</t>
  </si>
  <si>
    <t>CMV1994</t>
  </si>
  <si>
    <t>1235 RUE BISHOP</t>
  </si>
  <si>
    <t>4120</t>
  </si>
  <si>
    <t>70 Nicholas St</t>
  </si>
  <si>
    <t>CMV1996</t>
  </si>
  <si>
    <t>BIBLIOTHEQUE MAISONNEUVE</t>
  </si>
  <si>
    <t xml:space="preserve"> A faire:</t>
  </si>
  <si>
    <t>Suivi des prévisions de fabrication de la semaine en cours</t>
  </si>
  <si>
    <t>Implantation du suivi des conteneurs</t>
  </si>
  <si>
    <t>Suivi des BTR lors de la révison hebdomadaire</t>
  </si>
  <si>
    <t>4.</t>
  </si>
  <si>
    <t>Conciliation du prévu vs installé basé sur le PL de la semaine complete
(Ajouter un score d'appréciation)</t>
  </si>
  <si>
    <t>Commande</t>
  </si>
  <si>
    <t>Date d'envois</t>
  </si>
  <si>
    <t># Projet</t>
  </si>
  <si>
    <t>Nom Projet</t>
  </si>
  <si>
    <t>En production</t>
  </si>
  <si>
    <t>Sur la mer</t>
  </si>
  <si>
    <t>À Vancouver</t>
  </si>
  <si>
    <t xml:space="preserve">En transit </t>
  </si>
  <si>
    <t>Note:</t>
  </si>
  <si>
    <t>Délais</t>
  </si>
  <si>
    <t>Bloome</t>
  </si>
  <si>
    <t>Nov. 15</t>
  </si>
  <si>
    <t>Celtis (niv2)</t>
  </si>
  <si>
    <t>Nov. 25</t>
  </si>
  <si>
    <t>90 EASTDALE</t>
  </si>
  <si>
    <t>Date de mise à jour:</t>
  </si>
  <si>
    <t>Write</t>
  </si>
  <si>
    <t>Delais moyen (jours):</t>
  </si>
  <si>
    <t>Hochelaga</t>
  </si>
  <si>
    <t>245 RIDEAU</t>
  </si>
  <si>
    <t>Delai min (jours)</t>
  </si>
  <si>
    <t xml:space="preserve">ILÔT 8 </t>
  </si>
  <si>
    <t>westbury4</t>
  </si>
  <si>
    <t xml:space="preserve">Gatsby </t>
  </si>
  <si>
    <t>Symphonia VIU</t>
  </si>
  <si>
    <t>Delai max (jours)</t>
  </si>
  <si>
    <t>Victoria</t>
  </si>
  <si>
    <t>55 st charles</t>
  </si>
  <si>
    <t>FLUVIA</t>
  </si>
  <si>
    <t>La Cité Verte</t>
  </si>
  <si>
    <t>LE GATSBY</t>
  </si>
  <si>
    <t>THE BREAD CO</t>
  </si>
  <si>
    <t>HHXU3103319/MSK</t>
  </si>
  <si>
    <t>163 PARKDALE</t>
  </si>
  <si>
    <t>BURU6702681/1x40</t>
  </si>
  <si>
    <t>Westbury 7</t>
  </si>
  <si>
    <t>CAXU6610365 (1x20)</t>
  </si>
  <si>
    <t>163 Parkdale (crate manquante)</t>
  </si>
  <si>
    <t>BURU3213413/YML/1x20</t>
  </si>
  <si>
    <t>SYMPHONIA VIU (Ph2B)</t>
  </si>
  <si>
    <t>BURU6616475/YML/1x40</t>
  </si>
  <si>
    <t>L'AUBIER LÉVIS</t>
  </si>
  <si>
    <t>CTQU2026500/CMA /1x20</t>
  </si>
  <si>
    <t>mise en hold par nous</t>
  </si>
  <si>
    <t>Teron Rd</t>
  </si>
  <si>
    <t>SDNU9318719/YML/1x40</t>
  </si>
  <si>
    <t>TGHU1760828 (20')</t>
  </si>
  <si>
    <t>55 st charles (drm)</t>
  </si>
  <si>
    <t>Air Freight - pickup aeroport MTL</t>
  </si>
  <si>
    <t>LCGU8148040 (msk) 40'</t>
  </si>
  <si>
    <t>Maestria</t>
  </si>
  <si>
    <t>victoria (7 verres)</t>
  </si>
  <si>
    <t>TCLU9503616/MSC/1x40</t>
  </si>
  <si>
    <t>TCLU7410828/MSK/1x20</t>
  </si>
  <si>
    <t>Celtis</t>
  </si>
  <si>
    <t>Joseph David ph2</t>
  </si>
  <si>
    <t>DFSU2326685/YML/1x20</t>
  </si>
  <si>
    <t>XHCU5471164/MSK/1x40</t>
  </si>
  <si>
    <t>Esplanade lot2</t>
  </si>
  <si>
    <t>Jan. 15</t>
  </si>
  <si>
    <t>163 Parkdale</t>
  </si>
  <si>
    <t>Celtis (partie2)</t>
  </si>
  <si>
    <t>Liva</t>
  </si>
  <si>
    <t>ETA Montréal</t>
  </si>
  <si>
    <t>Column15</t>
  </si>
  <si>
    <t>Column16</t>
  </si>
  <si>
    <t>SO#</t>
  </si>
  <si>
    <t>Arrivé Lévis</t>
  </si>
  <si>
    <t># de semaine</t>
  </si>
  <si>
    <t>Maestria (BTR9920 et BTR9925)</t>
  </si>
  <si>
    <t>Maestria (BTR9927 et DRM/DRU)</t>
  </si>
  <si>
    <t>23528C</t>
  </si>
  <si>
    <t>23531C</t>
  </si>
  <si>
    <t>23531B</t>
  </si>
  <si>
    <t>23511D</t>
  </si>
  <si>
    <t>23521D</t>
  </si>
  <si>
    <t>23506-3R1</t>
  </si>
  <si>
    <t>7614 /7679 /7681 /7682 /7683 /7684 /7685</t>
  </si>
  <si>
    <t>SO23538</t>
  </si>
  <si>
    <t>7698@7703</t>
  </si>
  <si>
    <t>SO23538B</t>
  </si>
  <si>
    <t>7721@7724</t>
  </si>
  <si>
    <t>SO23538C</t>
  </si>
  <si>
    <t>7696 / 7716</t>
  </si>
  <si>
    <t>SO22820FG</t>
  </si>
  <si>
    <t>90 Eastdale</t>
  </si>
  <si>
    <t>7717 / 7719</t>
  </si>
  <si>
    <t>99 Parkdale</t>
  </si>
  <si>
    <t>=ET(RECHERCHEV(planificateur de projet!A344; canmet!D:D; 1; FAUX); planificateur de projet!AC7 = INDEX(canmet!L:L; EQUIV(projet!A344; canmet!D:D; 0)))</t>
  </si>
  <si>
    <t xml:space="preserve">Liste de projet </t>
  </si>
  <si>
    <t>=ET(RECHERCHEV(planificateur de projet!A13; canmet!D:D; 1; FAUX); planificateur de projet!AC7 = INDEX(canmet!L:L; EQUIV(projet!A13; canmet!D:D; 0)))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</si>
</sst>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44" formatCode="_ * #,##0.00_)\ &quot;$&quot;_ ;_ * \(#,##0.00\)\ &quot;$&quot;_ ;_ * &quot;-&quot;??_)\ &quot;$&quot;_ ;_ @_ "/>
    <numFmt numFmtId="164" formatCode="0\ %"/>
    <numFmt numFmtId="165" formatCode="[$-C0C]yyyy/mm/dd"/>
    <numFmt numFmtId="166" formatCode="dd/mm/yy;@"/>
    <numFmt numFmtId="167" formatCode="_(* #,##0.00_);_(* \(#,##0.00\);_(* \-??_);_(@_)"/>
    <numFmt numFmtId="168" formatCode="#\ ?/?"/>
    <numFmt numFmtId="169" formatCode="0.0\ %"/>
    <numFmt numFmtId="170" formatCode="_(* #,##0_);_(* \(#,##0\);_(* \-??_);_(@_)"/>
    <numFmt numFmtId="171" formatCode="yyyy\-mm\-dd"/>
    <numFmt numFmtId="172" formatCode="#,##0_);\-#,##0"/>
    <numFmt numFmtId="173" formatCode="###0.0&quot; %&quot;_);\-###0.0&quot; %&quot;"/>
  </numFmts>
  <fonts count="41" x14ac:knownFonts="1">
    <font>
      <sz val="11"/>
      <color rgb="FF404040"/>
      <name val="Corbel"/>
      <family val="2"/>
      <charset val="1"/>
    </font>
    <font>
      <sz val="11"/>
      <color theme="1"/>
      <name val="Calibri"/>
      <family val="2"/>
      <scheme val="minor"/>
    </font>
    <font>
      <b/>
      <sz val="13"/>
      <color rgb="FF404040"/>
      <name val="Corbel"/>
      <family val="2"/>
      <charset val="1"/>
    </font>
    <font>
      <b/>
      <sz val="11"/>
      <color rgb="FF404040"/>
      <name val="Calibri"/>
      <family val="2"/>
      <charset val="1"/>
    </font>
    <font>
      <b/>
      <sz val="11"/>
      <color rgb="FF595959"/>
      <name val="Calibri"/>
      <family val="2"/>
      <charset val="1"/>
    </font>
    <font>
      <b/>
      <sz val="13"/>
      <color rgb="FF735773"/>
      <name val="Corbel"/>
      <family val="2"/>
      <charset val="1"/>
    </font>
    <font>
      <sz val="12"/>
      <color rgb="FF404040"/>
      <name val="Corbel"/>
      <family val="2"/>
      <charset val="1"/>
    </font>
    <font>
      <sz val="14"/>
      <color rgb="FF404040"/>
      <name val="Calibri"/>
      <family val="2"/>
      <charset val="1"/>
    </font>
    <font>
      <b/>
      <sz val="42"/>
      <color rgb="FF735773"/>
      <name val="Corbel"/>
      <family val="2"/>
      <charset val="1"/>
    </font>
    <font>
      <i/>
      <sz val="11"/>
      <color rgb="FF735773"/>
      <name val="Calibri"/>
      <family val="2"/>
      <charset val="1"/>
    </font>
    <font>
      <sz val="11"/>
      <color rgb="FF404040"/>
      <name val="Corbel"/>
      <family val="2"/>
      <charset val="1"/>
    </font>
    <font>
      <sz val="11"/>
      <color rgb="FF404040"/>
      <name val="Arial"/>
      <family val="2"/>
    </font>
    <font>
      <b/>
      <sz val="42"/>
      <color rgb="FF735773"/>
      <name val="Arial"/>
      <family val="2"/>
    </font>
    <font>
      <sz val="48"/>
      <color rgb="FFFFFFFF"/>
      <name val="Arial"/>
      <family val="2"/>
    </font>
    <font>
      <i/>
      <sz val="11"/>
      <color rgb="FF735773"/>
      <name val="Arial"/>
      <family val="2"/>
    </font>
    <font>
      <b/>
      <sz val="11"/>
      <color rgb="FF404040"/>
      <name val="Arial"/>
      <family val="2"/>
    </font>
    <font>
      <sz val="12"/>
      <color rgb="FF404040"/>
      <name val="Arial"/>
      <family val="2"/>
    </font>
    <font>
      <sz val="11"/>
      <color rgb="FF735773"/>
      <name val="Arial"/>
      <family val="2"/>
    </font>
    <font>
      <b/>
      <sz val="48"/>
      <color rgb="FF595959"/>
      <name val="Arial"/>
      <family val="2"/>
    </font>
    <font>
      <b/>
      <sz val="16"/>
      <color rgb="FF595959"/>
      <name val="Arial"/>
      <family val="2"/>
    </font>
    <font>
      <b/>
      <sz val="14"/>
      <color rgb="FF595959"/>
      <name val="Arial"/>
      <family val="2"/>
    </font>
    <font>
      <sz val="14"/>
      <color rgb="FF404040"/>
      <name val="Arial"/>
      <family val="2"/>
    </font>
    <font>
      <b/>
      <sz val="9"/>
      <color rgb="FF595959"/>
      <name val="Arial"/>
      <family val="2"/>
    </font>
    <font>
      <b/>
      <sz val="14"/>
      <color rgb="FFFFFFFF"/>
      <name val="Arial"/>
      <family val="2"/>
    </font>
    <font>
      <b/>
      <sz val="14"/>
      <color rgb="FF735773"/>
      <name val="Arial"/>
      <family val="2"/>
    </font>
    <font>
      <sz val="16"/>
      <color rgb="FF404040"/>
      <name val="Arial"/>
      <family val="2"/>
    </font>
    <font>
      <b/>
      <sz val="16"/>
      <color rgb="FF735773"/>
      <name val="Arial"/>
      <family val="2"/>
    </font>
    <font>
      <sz val="14"/>
      <color rgb="FF735773"/>
      <name val="Arial"/>
      <family val="2"/>
    </font>
    <font>
      <sz val="11"/>
      <color theme="0"/>
      <name val="Arial"/>
      <family val="2"/>
    </font>
    <font>
      <sz val="11"/>
      <color rgb="FFF7D2FE"/>
      <name val="Arial"/>
      <family val="2"/>
    </font>
    <font>
      <b/>
      <sz val="16"/>
      <color rgb="FF404040"/>
      <name val="Arial"/>
      <family val="2"/>
    </font>
    <font>
      <sz val="11"/>
      <name val="Arial"/>
      <family val="2"/>
    </font>
    <font>
      <b/>
      <sz val="10"/>
      <color theme="1"/>
      <name val="Calibri"/>
      <family val="2"/>
      <scheme val="minor"/>
    </font>
    <font>
      <sz val="14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sz val="18"/>
      <name val="Arial"/>
      <family val="2"/>
    </font>
    <font>
      <sz val="18"/>
      <color rgb="FF404040"/>
      <name val="Corbe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orbel"/>
      <family val="2"/>
      <charset val="1"/>
    </font>
  </fonts>
  <fills count="15">
    <fill>
      <patternFill patternType="none"/>
    </fill>
    <fill>
      <patternFill patternType="gray125"/>
    </fill>
    <fill>
      <patternFill patternType="solid">
        <fgColor rgb="FF735773"/>
        <bgColor rgb="FF595959"/>
      </patternFill>
    </fill>
    <fill>
      <patternFill patternType="solid">
        <fgColor rgb="FFF6DDB9"/>
        <bgColor rgb="FFE4DCE4"/>
      </patternFill>
    </fill>
    <fill>
      <patternFill patternType="solid">
        <fgColor rgb="FFB5A1B5"/>
        <bgColor rgb="FFCAB9CA"/>
      </patternFill>
    </fill>
    <fill>
      <patternFill patternType="solid">
        <fgColor rgb="FFD6BCA8"/>
        <bgColor rgb="FFCAB9CA"/>
      </patternFill>
    </fill>
    <fill>
      <patternFill patternType="solid">
        <fgColor rgb="FFE9AB51"/>
        <bgColor rgb="FFF4B69E"/>
      </patternFill>
    </fill>
    <fill>
      <patternFill patternType="solid">
        <fgColor rgb="FFDCD5DC"/>
        <bgColor rgb="FFE4DCE4"/>
      </patternFill>
    </fill>
    <fill>
      <patternFill patternType="solid">
        <fgColor rgb="FF3A2C3A"/>
        <bgColor rgb="FF404040"/>
      </patternFill>
    </fill>
    <fill>
      <patternFill patternType="solid">
        <fgColor rgb="FFE4DCE4"/>
        <bgColor rgb="FFDCD5DC"/>
      </patternFill>
    </fill>
    <fill>
      <patternFill patternType="solid">
        <fgColor rgb="FF000000"/>
        <bgColor rgb="FF003300"/>
      </patternFill>
    </fill>
    <fill>
      <patternFill patternType="solid">
        <fgColor rgb="FFCAB9CA"/>
        <bgColor rgb="FFD6BCA8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ck">
        <color rgb="FFFFFFFF"/>
      </left>
      <right style="thick">
        <color rgb="FFFFFFFF"/>
      </right>
      <top style="thick">
        <color rgb="FFFFFFFF"/>
      </top>
      <bottom style="thick">
        <color rgb="FFFFFFFF"/>
      </bottom>
      <diagonal/>
    </border>
    <border>
      <left/>
      <right/>
      <top style="thin">
        <color rgb="FFD1871A"/>
      </top>
      <bottom style="thin">
        <color rgb="FFD1871A"/>
      </bottom>
      <diagonal/>
    </border>
    <border>
      <left/>
      <right/>
      <top/>
      <bottom style="thin">
        <color rgb="FF735773"/>
      </bottom>
      <diagonal/>
    </border>
    <border>
      <left style="thick">
        <color rgb="FFFFFFFF"/>
      </left>
      <right style="thick">
        <color rgb="FFFFFFFF"/>
      </right>
      <top style="thin">
        <color rgb="FFFFFFFF"/>
      </top>
      <bottom style="thick">
        <color rgb="FFFFFFFF"/>
      </bottom>
      <diagonal/>
    </border>
    <border>
      <left style="thick">
        <color rgb="FFFFFFFF"/>
      </left>
      <right style="thick">
        <color rgb="FFFFFFFF"/>
      </right>
      <top/>
      <bottom/>
      <diagonal/>
    </border>
    <border>
      <left style="thick">
        <color rgb="FFFFFFFF"/>
      </left>
      <right/>
      <top/>
      <bottom/>
      <diagonal/>
    </border>
    <border>
      <left/>
      <right/>
      <top style="thin">
        <color rgb="FFD1871A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>
      <alignment horizontal="center" vertical="center"/>
    </xf>
    <xf numFmtId="167" fontId="10" fillId="0" borderId="0" applyBorder="0" applyProtection="0">
      <alignment horizontal="center" vertical="center"/>
    </xf>
    <xf numFmtId="164" fontId="10" fillId="0" borderId="0" applyBorder="0" applyProtection="0">
      <alignment horizontal="center" vertical="center"/>
    </xf>
    <xf numFmtId="0" fontId="10" fillId="2" borderId="1">
      <alignment horizontal="center" vertical="center"/>
    </xf>
    <xf numFmtId="0" fontId="2" fillId="0" borderId="0" applyBorder="0" applyProtection="0">
      <alignment horizontal="left" wrapText="1"/>
    </xf>
    <xf numFmtId="0" fontId="3" fillId="3" borderId="2" applyProtection="0">
      <alignment horizontal="left" vertical="center"/>
    </xf>
    <xf numFmtId="0" fontId="4" fillId="0" borderId="0" applyBorder="0" applyProtection="0">
      <alignment horizontal="center" wrapText="1"/>
    </xf>
    <xf numFmtId="3" fontId="4" fillId="0" borderId="3" applyProtection="0">
      <alignment horizontal="center"/>
    </xf>
    <xf numFmtId="0" fontId="10" fillId="4" borderId="1">
      <alignment horizontal="center" vertical="center"/>
    </xf>
    <xf numFmtId="0" fontId="10" fillId="5" borderId="1">
      <alignment horizontal="center" vertical="center"/>
    </xf>
    <xf numFmtId="0" fontId="10" fillId="6" borderId="1">
      <alignment horizontal="center" vertical="center"/>
    </xf>
    <xf numFmtId="0" fontId="10" fillId="7" borderId="4">
      <alignment horizontal="center" vertical="center"/>
    </xf>
    <xf numFmtId="164" fontId="5" fillId="0" borderId="0" applyBorder="0" applyProtection="0">
      <alignment horizontal="center" vertical="center"/>
    </xf>
    <xf numFmtId="1" fontId="6" fillId="3" borderId="2">
      <alignment horizontal="center" vertical="center"/>
    </xf>
    <xf numFmtId="0" fontId="7" fillId="0" borderId="0" applyBorder="0" applyProtection="0">
      <alignment horizontal="left" vertical="center"/>
    </xf>
    <xf numFmtId="0" fontId="8" fillId="0" borderId="0" applyBorder="0" applyProtection="0">
      <alignment vertical="center"/>
    </xf>
    <xf numFmtId="0" fontId="8" fillId="0" borderId="0" applyBorder="0" applyProtection="0">
      <alignment horizontal="center" vertical="center"/>
    </xf>
    <xf numFmtId="0" fontId="9" fillId="0" borderId="0" applyBorder="0" applyProtection="0">
      <alignment vertical="center"/>
    </xf>
    <xf numFmtId="0" fontId="4" fillId="0" borderId="0" applyProtection="0">
      <alignment vertical="center"/>
    </xf>
    <xf numFmtId="0" fontId="4" fillId="0" borderId="0" applyProtection="0">
      <alignment horizontal="center" vertical="center" wrapText="1"/>
    </xf>
    <xf numFmtId="0" fontId="4" fillId="0" borderId="0" applyProtection="0">
      <alignment horizontal="left"/>
    </xf>
    <xf numFmtId="44" fontId="10" fillId="0" borderId="0" applyFont="0" applyFill="0" applyBorder="0" applyAlignment="0" applyProtection="0"/>
    <xf numFmtId="0" fontId="1" fillId="0" borderId="0"/>
  </cellStyleXfs>
  <cellXfs count="122">
    <xf numFmtId="0" fontId="0" fillId="0" borderId="0" xfId="0">
      <alignment horizontal="center" vertical="center"/>
    </xf>
    <xf numFmtId="168" fontId="0" fillId="0" borderId="0" xfId="0" applyNumberFormat="1">
      <alignment horizontal="center" vertical="center"/>
    </xf>
    <xf numFmtId="1" fontId="0" fillId="0" borderId="0" xfId="0" applyNumberFormat="1" applyAlignment="1"/>
    <xf numFmtId="164" fontId="0" fillId="0" borderId="0" xfId="2" applyFont="1" applyBorder="1" applyProtection="1">
      <alignment horizontal="center" vertical="center"/>
    </xf>
    <xf numFmtId="0" fontId="11" fillId="0" borderId="0" xfId="0" applyFont="1">
      <alignment horizontal="center" vertical="center"/>
    </xf>
    <xf numFmtId="0" fontId="12" fillId="0" borderId="0" xfId="15" applyFont="1" applyBorder="1" applyProtection="1">
      <alignment vertical="center"/>
    </xf>
    <xf numFmtId="0" fontId="12" fillId="0" borderId="0" xfId="16" applyFont="1" applyBorder="1" applyAlignment="1" applyProtection="1">
      <alignment horizontal="center"/>
    </xf>
    <xf numFmtId="0" fontId="11" fillId="0" borderId="0" xfId="0" applyFont="1" applyAlignment="1">
      <alignment horizontal="center"/>
    </xf>
    <xf numFmtId="0" fontId="14" fillId="0" borderId="0" xfId="17" applyFont="1" applyBorder="1" applyProtection="1">
      <alignment vertical="center"/>
    </xf>
    <xf numFmtId="0" fontId="15" fillId="3" borderId="2" xfId="5" applyFont="1" applyProtection="1">
      <alignment horizontal="left" vertical="center"/>
    </xf>
    <xf numFmtId="0" fontId="11" fillId="7" borderId="4" xfId="11" applyFont="1" applyAlignment="1">
      <alignment horizontal="center"/>
    </xf>
    <xf numFmtId="0" fontId="11" fillId="4" borderId="1" xfId="8" applyFont="1" applyAlignment="1">
      <alignment horizontal="center"/>
    </xf>
    <xf numFmtId="0" fontId="11" fillId="2" borderId="1" xfId="3" applyFont="1" applyAlignment="1">
      <alignment horizontal="center"/>
    </xf>
    <xf numFmtId="0" fontId="11" fillId="5" borderId="1" xfId="9" applyFont="1" applyAlignment="1">
      <alignment horizontal="center"/>
    </xf>
    <xf numFmtId="0" fontId="11" fillId="6" borderId="1" xfId="10" applyFont="1" applyAlignment="1">
      <alignment horizontal="center"/>
    </xf>
    <xf numFmtId="0" fontId="15" fillId="0" borderId="7" xfId="5" applyFont="1" applyFill="1" applyBorder="1" applyProtection="1">
      <alignment horizontal="left" vertical="center"/>
    </xf>
    <xf numFmtId="1" fontId="16" fillId="0" borderId="7" xfId="13" applyFont="1" applyFill="1" applyBorder="1">
      <alignment horizontal="center" vertical="center"/>
    </xf>
    <xf numFmtId="0" fontId="11" fillId="0" borderId="4" xfId="11" applyFont="1" applyFill="1" applyAlignment="1">
      <alignment horizontal="center"/>
    </xf>
    <xf numFmtId="0" fontId="16" fillId="0" borderId="0" xfId="14" applyFont="1" applyBorder="1" applyProtection="1">
      <alignment horizontal="left" vertical="center"/>
    </xf>
    <xf numFmtId="0" fontId="11" fillId="0" borderId="1" xfId="8" applyFont="1" applyFill="1" applyAlignment="1">
      <alignment horizontal="center"/>
    </xf>
    <xf numFmtId="0" fontId="11" fillId="0" borderId="1" xfId="3" applyFont="1" applyFill="1" applyAlignment="1">
      <alignment horizontal="center"/>
    </xf>
    <xf numFmtId="0" fontId="11" fillId="0" borderId="1" xfId="9" applyFont="1" applyFill="1" applyAlignment="1">
      <alignment horizontal="center"/>
    </xf>
    <xf numFmtId="0" fontId="11" fillId="0" borderId="1" xfId="10" applyFont="1" applyFill="1" applyAlignment="1">
      <alignment horizontal="center"/>
    </xf>
    <xf numFmtId="0" fontId="11" fillId="0" borderId="0" xfId="0" applyFont="1" applyAlignment="1">
      <alignment vertical="center" wrapText="1"/>
    </xf>
    <xf numFmtId="0" fontId="20" fillId="0" borderId="0" xfId="20" applyFont="1" applyProtection="1">
      <alignment horizontal="left"/>
    </xf>
    <xf numFmtId="0" fontId="20" fillId="0" borderId="0" xfId="6" applyFont="1" applyBorder="1" applyProtection="1">
      <alignment horizontal="center" wrapText="1"/>
    </xf>
    <xf numFmtId="0" fontId="21" fillId="0" borderId="0" xfId="0" applyFont="1" applyAlignment="1">
      <alignment horizontal="center" wrapText="1"/>
    </xf>
    <xf numFmtId="165" fontId="21" fillId="0" borderId="0" xfId="0" applyNumberFormat="1" applyFont="1" applyAlignment="1">
      <alignment horizontal="center" wrapText="1"/>
    </xf>
    <xf numFmtId="0" fontId="21" fillId="0" borderId="0" xfId="0" applyFont="1" applyAlignment="1">
      <alignment vertical="center" wrapText="1"/>
    </xf>
    <xf numFmtId="0" fontId="11" fillId="0" borderId="0" xfId="0" applyFont="1" applyAlignment="1">
      <alignment horizontal="center" vertical="top"/>
    </xf>
    <xf numFmtId="164" fontId="24" fillId="11" borderId="8" xfId="12" applyFont="1" applyFill="1" applyBorder="1" applyProtection="1">
      <alignment horizontal="center" vertical="center"/>
    </xf>
    <xf numFmtId="0" fontId="25" fillId="0" borderId="8" xfId="4" applyFont="1" applyBorder="1" applyAlignment="1" applyProtection="1">
      <alignment horizontal="left" vertical="center" wrapText="1"/>
    </xf>
    <xf numFmtId="0" fontId="25" fillId="0" borderId="8" xfId="0" applyFont="1" applyBorder="1">
      <alignment horizontal="center" vertical="center"/>
    </xf>
    <xf numFmtId="0" fontId="17" fillId="0" borderId="11" xfId="17" applyFont="1" applyBorder="1" applyProtection="1">
      <alignment vertical="center"/>
    </xf>
    <xf numFmtId="0" fontId="25" fillId="11" borderId="8" xfId="4" applyFont="1" applyFill="1" applyBorder="1" applyAlignment="1" applyProtection="1">
      <alignment horizontal="left" vertical="center" wrapText="1"/>
    </xf>
    <xf numFmtId="0" fontId="11" fillId="0" borderId="10" xfId="0" applyFont="1" applyBorder="1" applyAlignment="1">
      <alignment vertical="center" wrapText="1"/>
    </xf>
    <xf numFmtId="0" fontId="19" fillId="9" borderId="0" xfId="19" applyFont="1" applyFill="1" applyAlignment="1" applyProtection="1">
      <alignment horizontal="center" vertical="center" textRotation="90" wrapText="1"/>
    </xf>
    <xf numFmtId="0" fontId="19" fillId="9" borderId="10" xfId="19" applyFont="1" applyFill="1" applyBorder="1" applyAlignment="1" applyProtection="1">
      <alignment horizontal="center" vertical="center" textRotation="90" wrapText="1"/>
    </xf>
    <xf numFmtId="169" fontId="26" fillId="0" borderId="8" xfId="12" applyNumberFormat="1" applyFont="1" applyBorder="1" applyProtection="1">
      <alignment horizontal="center" vertical="center"/>
    </xf>
    <xf numFmtId="1" fontId="25" fillId="0" borderId="8" xfId="0" applyNumberFormat="1" applyFont="1" applyBorder="1">
      <alignment horizontal="center" vertical="center"/>
    </xf>
    <xf numFmtId="44" fontId="26" fillId="0" borderId="8" xfId="21" applyFont="1" applyFill="1" applyBorder="1" applyAlignment="1" applyProtection="1">
      <alignment horizontal="center" vertical="center"/>
    </xf>
    <xf numFmtId="167" fontId="25" fillId="0" borderId="8" xfId="1" applyFont="1" applyBorder="1" applyProtection="1">
      <alignment horizontal="center" vertical="center"/>
    </xf>
    <xf numFmtId="0" fontId="17" fillId="0" borderId="12" xfId="17" applyFont="1" applyBorder="1" applyProtection="1">
      <alignment vertical="center"/>
    </xf>
    <xf numFmtId="0" fontId="11" fillId="0" borderId="0" xfId="0" applyFont="1" applyAlignment="1">
      <alignment horizontal="right" vertical="top"/>
    </xf>
    <xf numFmtId="166" fontId="19" fillId="0" borderId="0" xfId="6" applyNumberFormat="1" applyFont="1" applyBorder="1" applyAlignment="1" applyProtection="1">
      <alignment horizontal="center" textRotation="90" wrapText="1"/>
    </xf>
    <xf numFmtId="0" fontId="11" fillId="0" borderId="0" xfId="0" applyFont="1" applyAlignment="1">
      <alignment vertical="center"/>
    </xf>
    <xf numFmtId="0" fontId="11" fillId="0" borderId="0" xfId="0" applyFont="1" applyAlignment="1">
      <alignment vertical="top"/>
    </xf>
    <xf numFmtId="0" fontId="11" fillId="12" borderId="0" xfId="0" applyFont="1" applyFill="1">
      <alignment horizontal="center" vertical="center"/>
    </xf>
    <xf numFmtId="0" fontId="15" fillId="0" borderId="0" xfId="5" applyFont="1" applyFill="1" applyBorder="1" applyProtection="1">
      <alignment horizontal="left" vertical="center"/>
    </xf>
    <xf numFmtId="44" fontId="11" fillId="0" borderId="0" xfId="0" applyNumberFormat="1" applyFont="1">
      <alignment horizontal="center" vertical="center"/>
    </xf>
    <xf numFmtId="1" fontId="16" fillId="3" borderId="8" xfId="13" applyFont="1" applyBorder="1">
      <alignment horizontal="center" vertical="center"/>
    </xf>
    <xf numFmtId="0" fontId="22" fillId="9" borderId="8" xfId="19" applyFont="1" applyFill="1" applyBorder="1" applyAlignment="1" applyProtection="1">
      <alignment horizontal="center" vertical="top" wrapText="1"/>
    </xf>
    <xf numFmtId="44" fontId="31" fillId="0" borderId="0" xfId="0" applyNumberFormat="1" applyFont="1">
      <alignment horizontal="center" vertical="center"/>
    </xf>
    <xf numFmtId="0" fontId="25" fillId="11" borderId="8" xfId="0" applyFont="1" applyFill="1" applyBorder="1">
      <alignment horizontal="center" vertical="center"/>
    </xf>
    <xf numFmtId="170" fontId="25" fillId="11" borderId="8" xfId="1" applyNumberFormat="1" applyFont="1" applyFill="1" applyBorder="1" applyProtection="1">
      <alignment horizontal="center" vertical="center"/>
    </xf>
    <xf numFmtId="0" fontId="32" fillId="0" borderId="0" xfId="0" applyFont="1" applyAlignment="1">
      <alignment horizontal="center" vertical="top"/>
    </xf>
    <xf numFmtId="0" fontId="0" fillId="0" borderId="0" xfId="0" applyAlignment="1"/>
    <xf numFmtId="49" fontId="0" fillId="0" borderId="0" xfId="0" applyNumberFormat="1" applyAlignment="1">
      <alignment vertical="top"/>
    </xf>
    <xf numFmtId="171" fontId="0" fillId="0" borderId="0" xfId="0" applyNumberFormat="1" applyAlignment="1">
      <alignment vertical="top"/>
    </xf>
    <xf numFmtId="172" fontId="0" fillId="0" borderId="0" xfId="0" applyNumberFormat="1" applyAlignment="1">
      <alignment vertical="top"/>
    </xf>
    <xf numFmtId="173" fontId="0" fillId="0" borderId="0" xfId="0" applyNumberFormat="1" applyAlignment="1">
      <alignment vertical="top"/>
    </xf>
    <xf numFmtId="0" fontId="0" fillId="0" borderId="0" xfId="0" applyAlignment="1">
      <alignment vertical="center"/>
    </xf>
    <xf numFmtId="14" fontId="25" fillId="0" borderId="8" xfId="4" applyNumberFormat="1" applyFont="1" applyBorder="1" applyAlignment="1" applyProtection="1">
      <alignment horizontal="left" vertical="center" wrapText="1"/>
    </xf>
    <xf numFmtId="49" fontId="25" fillId="0" borderId="8" xfId="0" applyNumberFormat="1" applyFont="1" applyBorder="1">
      <alignment horizontal="center" vertical="center"/>
    </xf>
    <xf numFmtId="1" fontId="25" fillId="0" borderId="8" xfId="4" applyNumberFormat="1" applyFont="1" applyBorder="1" applyAlignment="1" applyProtection="1">
      <alignment horizontal="center" vertical="center" wrapText="1"/>
    </xf>
    <xf numFmtId="0" fontId="33" fillId="0" borderId="0" xfId="0" applyFont="1">
      <alignment horizontal="center" vertical="center"/>
    </xf>
    <xf numFmtId="0" fontId="31" fillId="0" borderId="0" xfId="0" applyFont="1">
      <alignment horizontal="center" vertical="center"/>
    </xf>
    <xf numFmtId="0" fontId="31" fillId="0" borderId="0" xfId="0" applyFont="1" applyAlignment="1">
      <alignment horizontal="center"/>
    </xf>
    <xf numFmtId="0" fontId="31" fillId="0" borderId="0" xfId="0" applyFont="1" applyAlignment="1">
      <alignment horizontal="right" vertical="top"/>
    </xf>
    <xf numFmtId="1" fontId="31" fillId="0" borderId="0" xfId="0" applyNumberFormat="1" applyFont="1">
      <alignment horizontal="center" vertical="center"/>
    </xf>
    <xf numFmtId="167" fontId="30" fillId="0" borderId="0" xfId="1" applyFont="1" applyBorder="1" applyProtection="1">
      <alignment horizontal="center" vertical="center"/>
    </xf>
    <xf numFmtId="44" fontId="33" fillId="0" borderId="0" xfId="0" applyNumberFormat="1" applyFont="1">
      <alignment horizontal="center" vertical="center"/>
    </xf>
    <xf numFmtId="0" fontId="16" fillId="0" borderId="5" xfId="14" applyFont="1" applyBorder="1" applyAlignment="1" applyProtection="1">
      <alignment vertical="center"/>
    </xf>
    <xf numFmtId="1" fontId="29" fillId="0" borderId="0" xfId="0" applyNumberFormat="1" applyFont="1">
      <alignment horizontal="center" vertical="center"/>
    </xf>
    <xf numFmtId="1" fontId="36" fillId="13" borderId="0" xfId="21" applyNumberFormat="1" applyFont="1" applyFill="1" applyAlignment="1">
      <alignment vertical="center" textRotation="90"/>
    </xf>
    <xf numFmtId="1" fontId="31" fillId="0" borderId="0" xfId="21" applyNumberFormat="1" applyFont="1" applyAlignment="1">
      <alignment horizontal="center" vertical="center"/>
    </xf>
    <xf numFmtId="0" fontId="25" fillId="0" borderId="19" xfId="4" applyFont="1" applyBorder="1" applyAlignment="1" applyProtection="1">
      <alignment horizontal="left" vertical="center" wrapText="1"/>
    </xf>
    <xf numFmtId="1" fontId="24" fillId="11" borderId="8" xfId="12" applyNumberFormat="1" applyFont="1" applyFill="1" applyBorder="1" applyProtection="1">
      <alignment horizontal="center" vertical="center"/>
    </xf>
    <xf numFmtId="1" fontId="34" fillId="0" borderId="0" xfId="21" applyNumberFormat="1" applyFont="1" applyAlignment="1">
      <alignment horizontal="right" vertical="top" textRotation="90"/>
    </xf>
    <xf numFmtId="1" fontId="31" fillId="0" borderId="0" xfId="0" applyNumberFormat="1" applyFont="1" applyAlignment="1">
      <alignment horizontal="right" vertical="top"/>
    </xf>
    <xf numFmtId="1" fontId="31" fillId="0" borderId="0" xfId="21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25" fillId="0" borderId="18" xfId="0" applyFont="1" applyBorder="1" applyAlignment="1">
      <alignment vertical="center"/>
    </xf>
    <xf numFmtId="0" fontId="25" fillId="0" borderId="9" xfId="0" applyFont="1" applyBorder="1" applyAlignment="1">
      <alignment vertical="center"/>
    </xf>
    <xf numFmtId="0" fontId="28" fillId="0" borderId="8" xfId="0" applyFont="1" applyBorder="1" applyAlignment="1">
      <alignment vertical="top"/>
    </xf>
    <xf numFmtId="0" fontId="25" fillId="0" borderId="9" xfId="4" applyFont="1" applyBorder="1" applyAlignment="1" applyProtection="1">
      <alignment horizontal="left" vertical="center" wrapText="1"/>
    </xf>
    <xf numFmtId="0" fontId="18" fillId="9" borderId="8" xfId="18" applyFont="1" applyFill="1" applyBorder="1" applyAlignment="1" applyProtection="1">
      <alignment horizontal="center" vertical="top"/>
    </xf>
    <xf numFmtId="14" fontId="25" fillId="0" borderId="9" xfId="4" applyNumberFormat="1" applyFont="1" applyBorder="1" applyAlignment="1" applyProtection="1">
      <alignment horizontal="left" vertical="center" wrapText="1"/>
    </xf>
    <xf numFmtId="1" fontId="25" fillId="0" borderId="9" xfId="4" applyNumberFormat="1" applyFont="1" applyBorder="1" applyAlignment="1" applyProtection="1">
      <alignment horizontal="center" vertical="center" wrapText="1"/>
    </xf>
    <xf numFmtId="1" fontId="25" fillId="0" borderId="9" xfId="0" applyNumberFormat="1" applyFont="1" applyBorder="1">
      <alignment horizontal="center" vertical="center"/>
    </xf>
    <xf numFmtId="0" fontId="25" fillId="0" borderId="9" xfId="0" applyFont="1" applyBorder="1">
      <alignment horizontal="center" vertical="center"/>
    </xf>
    <xf numFmtId="49" fontId="25" fillId="0" borderId="9" xfId="0" applyNumberFormat="1" applyFont="1" applyBorder="1">
      <alignment horizontal="center" vertical="center"/>
    </xf>
    <xf numFmtId="169" fontId="26" fillId="0" borderId="9" xfId="12" applyNumberFormat="1" applyFont="1" applyBorder="1" applyProtection="1">
      <alignment horizontal="center" vertical="center"/>
    </xf>
    <xf numFmtId="44" fontId="26" fillId="0" borderId="9" xfId="21" applyFont="1" applyFill="1" applyBorder="1" applyAlignment="1" applyProtection="1">
      <alignment horizontal="center" vertical="center"/>
    </xf>
    <xf numFmtId="3" fontId="23" fillId="10" borderId="0" xfId="7" applyFont="1" applyFill="1" applyBorder="1" applyAlignment="1" applyProtection="1">
      <alignment horizontal="center" vertical="top"/>
    </xf>
    <xf numFmtId="44" fontId="35" fillId="0" borderId="17" xfId="0" applyNumberFormat="1" applyFont="1" applyBorder="1" applyAlignment="1">
      <alignment vertical="center"/>
    </xf>
    <xf numFmtId="44" fontId="35" fillId="0" borderId="0" xfId="0" applyNumberFormat="1" applyFont="1" applyAlignment="1">
      <alignment vertical="center"/>
    </xf>
    <xf numFmtId="14" fontId="0" fillId="0" borderId="0" xfId="0" applyNumberFormat="1">
      <alignment horizontal="center" vertical="center"/>
    </xf>
    <xf numFmtId="167" fontId="30" fillId="0" borderId="14" xfId="1" applyFont="1" applyBorder="1" applyAlignment="1" applyProtection="1">
      <alignment horizontal="left" vertical="center"/>
    </xf>
    <xf numFmtId="167" fontId="30" fillId="0" borderId="15" xfId="1" applyFont="1" applyBorder="1" applyAlignment="1" applyProtection="1">
      <alignment horizontal="left" vertical="center"/>
    </xf>
    <xf numFmtId="167" fontId="30" fillId="0" borderId="15" xfId="1" applyFont="1" applyBorder="1" applyProtection="1">
      <alignment horizontal="center" vertical="center"/>
    </xf>
    <xf numFmtId="167" fontId="30" fillId="0" borderId="16" xfId="1" applyFont="1" applyBorder="1" applyProtection="1">
      <alignment horizontal="center" vertical="center"/>
    </xf>
    <xf numFmtId="0" fontId="21" fillId="0" borderId="0" xfId="0" applyFont="1" applyAlignment="1">
      <alignment horizontal="center" wrapText="1"/>
    </xf>
    <xf numFmtId="165" fontId="21" fillId="0" borderId="0" xfId="0" applyNumberFormat="1" applyFont="1" applyAlignment="1">
      <alignment horizontal="center" wrapText="1"/>
    </xf>
    <xf numFmtId="0" fontId="25" fillId="11" borderId="18" xfId="4" applyFont="1" applyFill="1" applyBorder="1" applyAlignment="1" applyProtection="1">
      <alignment horizontal="center" vertical="center" wrapText="1"/>
    </xf>
    <xf numFmtId="0" fontId="25" fillId="11" borderId="19" xfId="4" applyFont="1" applyFill="1" applyBorder="1" applyAlignment="1" applyProtection="1">
      <alignment horizontal="center" vertical="center" wrapText="1"/>
    </xf>
    <xf numFmtId="0" fontId="19" fillId="9" borderId="0" xfId="19" applyFont="1" applyFill="1" applyAlignment="1" applyProtection="1">
      <alignment horizontal="center" vertical="center" textRotation="90" wrapText="1"/>
    </xf>
    <xf numFmtId="0" fontId="19" fillId="9" borderId="10" xfId="19" applyFont="1" applyFill="1" applyBorder="1" applyAlignment="1" applyProtection="1">
      <alignment horizontal="center" vertical="center" textRotation="90" wrapText="1"/>
    </xf>
    <xf numFmtId="164" fontId="13" fillId="8" borderId="0" xfId="0" applyNumberFormat="1" applyFont="1" applyFill="1">
      <alignment horizontal="center" vertical="center"/>
    </xf>
    <xf numFmtId="0" fontId="18" fillId="9" borderId="0" xfId="18" applyFont="1" applyFill="1" applyAlignment="1" applyProtection="1">
      <alignment horizontal="center" vertical="center"/>
    </xf>
    <xf numFmtId="0" fontId="18" fillId="9" borderId="10" xfId="18" applyFont="1" applyFill="1" applyBorder="1" applyAlignment="1" applyProtection="1">
      <alignment horizontal="center" vertical="center"/>
    </xf>
    <xf numFmtId="0" fontId="19" fillId="9" borderId="0" xfId="18" applyFont="1" applyFill="1" applyAlignment="1" applyProtection="1">
      <alignment horizontal="center" vertical="center" textRotation="90"/>
    </xf>
    <xf numFmtId="0" fontId="19" fillId="9" borderId="10" xfId="18" applyFont="1" applyFill="1" applyBorder="1" applyAlignment="1" applyProtection="1">
      <alignment horizontal="center" vertical="center" textRotation="90"/>
    </xf>
    <xf numFmtId="0" fontId="14" fillId="0" borderId="0" xfId="17" applyFont="1" applyBorder="1" applyAlignment="1" applyProtection="1">
      <alignment horizontal="left" vertical="center"/>
    </xf>
    <xf numFmtId="0" fontId="16" fillId="0" borderId="5" xfId="14" applyFont="1" applyBorder="1" applyProtection="1">
      <alignment horizontal="left" vertical="center"/>
    </xf>
    <xf numFmtId="0" fontId="16" fillId="0" borderId="6" xfId="14" applyFont="1" applyBorder="1" applyProtection="1">
      <alignment horizontal="left" vertical="center"/>
    </xf>
    <xf numFmtId="164" fontId="17" fillId="0" borderId="0" xfId="17" applyNumberFormat="1" applyFont="1" applyBorder="1" applyAlignment="1" applyProtection="1">
      <alignment horizontal="center" vertical="center"/>
    </xf>
    <xf numFmtId="165" fontId="27" fillId="0" borderId="13" xfId="17" applyNumberFormat="1" applyFont="1" applyBorder="1" applyAlignment="1" applyProtection="1">
      <alignment horizontal="center" vertical="center"/>
    </xf>
    <xf numFmtId="0" fontId="0" fillId="0" borderId="0" xfId="0" applyNumberFormat="1">
      <alignment horizontal="center" vertical="center"/>
    </xf>
    <xf numFmtId="0" fontId="0" fillId="14" borderId="0" xfId="0" applyNumberFormat="1" applyFill="1">
      <alignment horizontal="center" vertical="center"/>
    </xf>
    <xf numFmtId="0" fontId="0" fillId="0" borderId="0" xfId="0" quotePrefix="1">
      <alignment horizontal="center" vertical="center"/>
    </xf>
    <xf numFmtId="1" fontId="31" fillId="0" borderId="0" xfId="21" quotePrefix="1" applyNumberFormat="1" applyFont="1" applyAlignment="1">
      <alignment horizontal="center" vertical="center"/>
    </xf>
  </cellXfs>
  <cellStyles count="23">
    <cellStyle name="% achevé" xfId="3" xr:uid="{00000000-0005-0000-0000-000006000000}"/>
    <cellStyle name="Activité" xfId="4" xr:uid="{00000000-0005-0000-0000-000007000000}"/>
    <cellStyle name="Contrôle de mise en évidence de la période" xfId="5" xr:uid="{00000000-0005-0000-0000-000008000000}"/>
    <cellStyle name="En-têtes de période" xfId="7" xr:uid="{00000000-0005-0000-0000-00000A000000}"/>
    <cellStyle name="En-têtes de projet" xfId="6" xr:uid="{00000000-0005-0000-0000-000009000000}"/>
    <cellStyle name="Étiquette" xfId="14" xr:uid="{00000000-0005-0000-0000-000011000000}"/>
    <cellStyle name="Excel Built-in Explanatory Text" xfId="17" xr:uid="{00000000-0005-0000-0000-000014000000}"/>
    <cellStyle name="Excel Built-in Heading 1" xfId="16" xr:uid="{00000000-0005-0000-0000-000013000000}"/>
    <cellStyle name="Excel Built-in Heading 2" xfId="18" xr:uid="{00000000-0005-0000-0000-000015000000}"/>
    <cellStyle name="Excel Built-in Heading 3" xfId="19" xr:uid="{00000000-0005-0000-0000-000016000000}"/>
    <cellStyle name="Excel Built-in Heading 4" xfId="20" xr:uid="{00000000-0005-0000-0000-000017000000}"/>
    <cellStyle name="Excel Built-in Title" xfId="15" xr:uid="{00000000-0005-0000-0000-000012000000}"/>
    <cellStyle name="Légende de ce qui a été accompli" xfId="8" xr:uid="{00000000-0005-0000-0000-00000B000000}"/>
    <cellStyle name="Légende de ce qui a été accompli (au-delà du plan)" xfId="9" xr:uid="{00000000-0005-0000-0000-00000C000000}"/>
    <cellStyle name="Légende du % accompli (au-delà du plan)" xfId="10" xr:uid="{00000000-0005-0000-0000-00000D000000}"/>
    <cellStyle name="Légende du plan" xfId="11" xr:uid="{00000000-0005-0000-0000-00000E000000}"/>
    <cellStyle name="Milliers" xfId="1" builtinId="3"/>
    <cellStyle name="Monétaire" xfId="21" builtinId="4"/>
    <cellStyle name="Normal" xfId="0" builtinId="0"/>
    <cellStyle name="Normal 2" xfId="22" xr:uid="{29096A22-4C56-4504-90A2-278F50096C61}"/>
    <cellStyle name="Pourcentage" xfId="2" builtinId="5"/>
    <cellStyle name="Pourcentage accompli" xfId="12" xr:uid="{00000000-0005-0000-0000-00000F000000}"/>
    <cellStyle name="Valeur de la période" xfId="13" xr:uid="{00000000-0005-0000-0000-000010000000}"/>
  </cellStyles>
  <dxfs count="9">
    <dxf>
      <numFmt numFmtId="0" formatCode="General"/>
    </dxf>
    <dxf>
      <numFmt numFmtId="19" formatCode="yyyy/mm/dd"/>
    </dxf>
    <dxf>
      <numFmt numFmtId="19" formatCode="yyyy/mm/dd"/>
    </dxf>
    <dxf>
      <numFmt numFmtId="0" formatCode="General"/>
    </dxf>
    <dxf>
      <numFmt numFmtId="19" formatCode="yyyy/mm/dd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CAB9CA"/>
      <rgbColor rgb="FF595959"/>
      <rgbColor rgb="FFFFC7CE"/>
      <rgbColor rgb="FF993366"/>
      <rgbColor rgb="FFF2F2F2"/>
      <rgbColor rgb="FFDEE6EF"/>
      <rgbColor rgb="FF660066"/>
      <rgbColor rgb="FFE9AB51"/>
      <rgbColor rgb="FF17618F"/>
      <rgbColor rgb="FFDCD5D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4E2F5"/>
      <rgbColor rgb="FFE8F0DD"/>
      <rgbColor rgb="FFE8F2A1"/>
      <rgbColor rgb="FFE4DCE4"/>
      <rgbColor rgb="FFF4B69E"/>
      <rgbColor rgb="FFD6BCA8"/>
      <rgbColor rgb="FFF6DDB9"/>
      <rgbColor rgb="FF3366FF"/>
      <rgbColor rgb="FF4DA9E2"/>
      <rgbColor rgb="FF8AB354"/>
      <rgbColor rgb="FFFFC000"/>
      <rgbColor rgb="FFD1871A"/>
      <rgbColor rgb="FFFF6600"/>
      <rgbColor rgb="FF735773"/>
      <rgbColor rgb="FFB5A1B5"/>
      <rgbColor rgb="FF003366"/>
      <rgbColor rgb="FF00A933"/>
      <rgbColor rgb="FF003300"/>
      <rgbColor rgb="FF404040"/>
      <rgbColor rgb="FF993300"/>
      <rgbColor rgb="FF993366"/>
      <rgbColor rgb="FF333399"/>
      <rgbColor rgb="FF3A2C3A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9999FF"/>
      <color rgb="FF9966FF"/>
      <color rgb="FF009999"/>
      <color rgb="FFF7D2FE"/>
      <color rgb="FFFFFFFF"/>
      <color rgb="FF694F69"/>
      <color rgb="FF836383"/>
      <color rgb="FF99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spPr>
            <a:solidFill>
              <a:srgbClr val="17618F"/>
            </a:solidFill>
            <a:ln>
              <a:noFill/>
            </a:ln>
          </c:spPr>
          <c:dPt>
            <c:idx val="0"/>
            <c:bubble3D val="0"/>
            <c:spPr>
              <a:solidFill>
                <a:srgbClr val="8AB354"/>
              </a:solidFill>
              <a:ln w="19080">
                <a:noFill/>
              </a:ln>
            </c:spPr>
            <c:extLst>
              <c:ext xmlns:c16="http://schemas.microsoft.com/office/drawing/2014/chart" uri="{C3380CC4-5D6E-409C-BE32-E72D297353CC}">
                <c16:uniqueId val="{00000001-9AF1-49B6-B047-1873DB35321E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80">
                <a:noFill/>
              </a:ln>
            </c:spPr>
            <c:extLst>
              <c:ext xmlns:c16="http://schemas.microsoft.com/office/drawing/2014/chart" uri="{C3380CC4-5D6E-409C-BE32-E72D297353CC}">
                <c16:uniqueId val="{00000003-9AF1-49B6-B047-1873DB35321E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80">
                <a:noFill/>
              </a:ln>
            </c:spPr>
            <c:extLst>
              <c:ext xmlns:c16="http://schemas.microsoft.com/office/drawing/2014/chart" uri="{C3380CC4-5D6E-409C-BE32-E72D297353CC}">
                <c16:uniqueId val="{00000005-9AF1-49B6-B047-1873DB35321E}"/>
              </c:ext>
            </c:extLst>
          </c:dPt>
          <c:dPt>
            <c:idx val="3"/>
            <c:bubble3D val="0"/>
            <c:spPr>
              <a:noFill/>
              <a:ln w="19080">
                <a:noFill/>
              </a:ln>
            </c:spPr>
            <c:extLst>
              <c:ext xmlns:c16="http://schemas.microsoft.com/office/drawing/2014/chart" uri="{C3380CC4-5D6E-409C-BE32-E72D297353CC}">
                <c16:uniqueId val="{00000007-9AF1-49B6-B047-1873DB35321E}"/>
              </c:ext>
            </c:extLst>
          </c:dPt>
          <c:dLbls>
            <c:dLbl>
              <c:idx val="0"/>
              <c:spPr/>
              <c:txPr>
                <a:bodyPr/>
                <a:lstStyle/>
                <a:p>
                  <a:pPr>
                    <a:defRPr sz="1000" b="0" strike="noStrike" spc="-1">
                      <a:solidFill>
                        <a:srgbClr val="000000"/>
                      </a:solidFill>
                      <a:latin typeface="Calibri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AF1-49B6-B047-1873DB35321E}"/>
                </c:ext>
              </c:extLst>
            </c:dLbl>
            <c:dLbl>
              <c:idx val="1"/>
              <c:spPr/>
              <c:txPr>
                <a:bodyPr/>
                <a:lstStyle/>
                <a:p>
                  <a:pPr>
                    <a:defRPr sz="1000" b="0" strike="noStrike" spc="-1">
                      <a:solidFill>
                        <a:srgbClr val="000000"/>
                      </a:solidFill>
                      <a:latin typeface="Calibri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AF1-49B6-B047-1873DB35321E}"/>
                </c:ext>
              </c:extLst>
            </c:dLbl>
            <c:dLbl>
              <c:idx val="2"/>
              <c:spPr/>
              <c:txPr>
                <a:bodyPr/>
                <a:lstStyle/>
                <a:p>
                  <a:pPr>
                    <a:defRPr sz="1000" b="0" strike="noStrike" spc="-1">
                      <a:solidFill>
                        <a:srgbClr val="000000"/>
                      </a:solidFill>
                      <a:latin typeface="Calibri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9AF1-49B6-B047-1873DB35321E}"/>
                </c:ext>
              </c:extLst>
            </c:dLbl>
            <c:dLbl>
              <c:idx val="3"/>
              <c:spPr/>
              <c:txPr>
                <a:bodyPr/>
                <a:lstStyle/>
                <a:p>
                  <a:pPr>
                    <a:defRPr sz="1000" b="0" strike="noStrike" spc="-1">
                      <a:solidFill>
                        <a:srgbClr val="000000"/>
                      </a:solidFill>
                      <a:latin typeface="Calibri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9AF1-49B6-B047-1873DB35321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strike="noStrike" spc="-1">
                    <a:solidFill>
                      <a:srgbClr val="000000"/>
                    </a:solidFill>
                    <a:latin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1"/>
            <c:separator>; </c:separator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'Calcule pour Graphique'!$A$1:$A$4</c:f>
              <c:strCache>
                <c:ptCount val="4"/>
                <c:pt idx="0">
                  <c:v> 1/3</c:v>
                </c:pt>
                <c:pt idx="1">
                  <c:v> 1/3</c:v>
                </c:pt>
                <c:pt idx="2">
                  <c:v> 1/3</c:v>
                </c:pt>
                <c:pt idx="3">
                  <c:v>anneau</c:v>
                </c:pt>
              </c:strCache>
            </c:strRef>
          </c:cat>
          <c:val>
            <c:numRef>
              <c:f>'Calcule pour Graphique'!$B$1:$B$4</c:f>
              <c:numCache>
                <c:formatCode>#\ ?/?</c:formatCode>
                <c:ptCount val="4"/>
                <c:pt idx="0">
                  <c:v>33.3333333333333</c:v>
                </c:pt>
                <c:pt idx="1">
                  <c:v>33.3333333333333</c:v>
                </c:pt>
                <c:pt idx="2">
                  <c:v>33.3333333333333</c:v>
                </c:pt>
                <c:pt idx="3" formatCode="General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AF1-49B6-B047-1873DB35321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spPr>
        <a:noFill/>
        <a:ln>
          <a:noFill/>
        </a:ln>
      </c:spPr>
    </c:plotArea>
    <c:plotVisOnly val="1"/>
    <c:dispBlanksAs val="gap"/>
    <c:showDLblsOverMax val="1"/>
  </c:chart>
  <c:spPr>
    <a:noFill/>
    <a:ln w="9360"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spPr>
            <a:solidFill>
              <a:srgbClr val="17618F"/>
            </a:solidFill>
            <a:ln>
              <a:noFill/>
            </a:ln>
          </c:spPr>
          <c:dPt>
            <c:idx val="0"/>
            <c:bubble3D val="0"/>
            <c:spPr>
              <a:noFill/>
              <a:ln w="19080">
                <a:noFill/>
              </a:ln>
            </c:spPr>
            <c:extLst>
              <c:ext xmlns:c16="http://schemas.microsoft.com/office/drawing/2014/chart" uri="{C3380CC4-5D6E-409C-BE32-E72D297353CC}">
                <c16:uniqueId val="{00000001-E237-4D8C-97D1-FBB20FD7A90D}"/>
              </c:ext>
            </c:extLst>
          </c:dPt>
          <c:dPt>
            <c:idx val="1"/>
            <c:bubble3D val="0"/>
            <c:spPr>
              <a:solidFill>
                <a:srgbClr val="000000"/>
              </a:solidFill>
              <a:ln w="19080">
                <a:noFill/>
              </a:ln>
            </c:spPr>
            <c:extLst>
              <c:ext xmlns:c16="http://schemas.microsoft.com/office/drawing/2014/chart" uri="{C3380CC4-5D6E-409C-BE32-E72D297353CC}">
                <c16:uniqueId val="{00000003-E237-4D8C-97D1-FBB20FD7A90D}"/>
              </c:ext>
            </c:extLst>
          </c:dPt>
          <c:dPt>
            <c:idx val="2"/>
            <c:bubble3D val="0"/>
            <c:spPr>
              <a:noFill/>
              <a:ln w="19080">
                <a:noFill/>
              </a:ln>
            </c:spPr>
            <c:extLst>
              <c:ext xmlns:c16="http://schemas.microsoft.com/office/drawing/2014/chart" uri="{C3380CC4-5D6E-409C-BE32-E72D297353CC}">
                <c16:uniqueId val="{00000005-E237-4D8C-97D1-FBB20FD7A90D}"/>
              </c:ext>
            </c:extLst>
          </c:dPt>
          <c:dPt>
            <c:idx val="3"/>
            <c:bubble3D val="0"/>
            <c:spPr>
              <a:noFill/>
              <a:ln w="19080">
                <a:noFill/>
              </a:ln>
            </c:spPr>
            <c:extLst>
              <c:ext xmlns:c16="http://schemas.microsoft.com/office/drawing/2014/chart" uri="{C3380CC4-5D6E-409C-BE32-E72D297353CC}">
                <c16:uniqueId val="{00000007-E237-4D8C-97D1-FBB20FD7A90D}"/>
              </c:ext>
            </c:extLst>
          </c:dPt>
          <c:dLbls>
            <c:dLbl>
              <c:idx val="0"/>
              <c:spPr/>
              <c:txPr>
                <a:bodyPr/>
                <a:lstStyle/>
                <a:p>
                  <a:pPr>
                    <a:defRPr sz="1000" b="0" strike="noStrike" spc="-1">
                      <a:solidFill>
                        <a:srgbClr val="000000"/>
                      </a:solidFill>
                      <a:latin typeface="Calibri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0"/>
              <c:showBubbleSiz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237-4D8C-97D1-FBB20FD7A90D}"/>
                </c:ext>
              </c:extLst>
            </c:dLbl>
            <c:dLbl>
              <c:idx val="1"/>
              <c:spPr/>
              <c:txPr>
                <a:bodyPr/>
                <a:lstStyle/>
                <a:p>
                  <a:pPr>
                    <a:defRPr sz="1000" b="0" strike="noStrike" spc="-1">
                      <a:solidFill>
                        <a:srgbClr val="000000"/>
                      </a:solidFill>
                      <a:latin typeface="Calibri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0"/>
              <c:showBubbleSiz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E237-4D8C-97D1-FBB20FD7A90D}"/>
                </c:ext>
              </c:extLst>
            </c:dLbl>
            <c:dLbl>
              <c:idx val="2"/>
              <c:spPr/>
              <c:txPr>
                <a:bodyPr/>
                <a:lstStyle/>
                <a:p>
                  <a:pPr>
                    <a:defRPr sz="1000" b="0" strike="noStrike" spc="-1">
                      <a:solidFill>
                        <a:srgbClr val="000000"/>
                      </a:solidFill>
                      <a:latin typeface="Calibri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0"/>
              <c:showBubbleSiz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E237-4D8C-97D1-FBB20FD7A90D}"/>
                </c:ext>
              </c:extLst>
            </c:dLbl>
            <c:dLbl>
              <c:idx val="3"/>
              <c:spPr/>
              <c:txPr>
                <a:bodyPr/>
                <a:lstStyle/>
                <a:p>
                  <a:pPr>
                    <a:defRPr sz="1000" b="0" strike="noStrike" spc="-1">
                      <a:solidFill>
                        <a:srgbClr val="000000"/>
                      </a:solidFill>
                      <a:latin typeface="Calibri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0"/>
              <c:showBubbleSiz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E237-4D8C-97D1-FBB20FD7A90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strike="noStrike" spc="-1">
                    <a:solidFill>
                      <a:srgbClr val="000000"/>
                    </a:solidFill>
                    <a:latin typeface="Calibri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0"/>
            <c:showSerName val="0"/>
            <c:showPercent val="0"/>
            <c:showBubbleSize val="1"/>
            <c:separator>; </c:separator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'Calcule pour Graphique'!$A$6:$A$9</c:f>
              <c:strCache>
                <c:ptCount val="4"/>
                <c:pt idx="0">
                  <c:v>POSITION</c:v>
                </c:pt>
                <c:pt idx="1">
                  <c:v>LARGEUR</c:v>
                </c:pt>
                <c:pt idx="2">
                  <c:v>DIFFERENCE</c:v>
                </c:pt>
                <c:pt idx="3">
                  <c:v>RANGE</c:v>
                </c:pt>
              </c:strCache>
            </c:strRef>
          </c:cat>
          <c:val>
            <c:numRef>
              <c:f>'Calcule pour Graphique'!$B$6:$B$9</c:f>
              <c:numCache>
                <c:formatCode>0\ %</c:formatCode>
                <c:ptCount val="4"/>
                <c:pt idx="0">
                  <c:v>0</c:v>
                </c:pt>
                <c:pt idx="1">
                  <c:v>0.01</c:v>
                </c:pt>
                <c:pt idx="2">
                  <c:v>0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E237-4D8C-97D1-FBB20FD7A9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</c:spPr>
    </c:plotArea>
    <c:plotVisOnly val="1"/>
    <c:dispBlanksAs val="gap"/>
    <c:showDLblsOverMax val="1"/>
  </c:chart>
  <c:spPr>
    <a:noFill/>
    <a:ln w="9360">
      <a:noFill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65</xdr:col>
      <xdr:colOff>138952</xdr:colOff>
      <xdr:row>0</xdr:row>
      <xdr:rowOff>128030</xdr:rowOff>
    </xdr:from>
    <xdr:to>
      <xdr:col>67</xdr:col>
      <xdr:colOff>244231</xdr:colOff>
      <xdr:row>5</xdr:row>
      <xdr:rowOff>365430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65</xdr:col>
      <xdr:colOff>127747</xdr:colOff>
      <xdr:row>0</xdr:row>
      <xdr:rowOff>139235</xdr:rowOff>
    </xdr:from>
    <xdr:to>
      <xdr:col>67</xdr:col>
      <xdr:colOff>231122</xdr:colOff>
      <xdr:row>5</xdr:row>
      <xdr:rowOff>382350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0</xdr:row>
          <xdr:rowOff>752475</xdr:rowOff>
        </xdr:from>
        <xdr:to>
          <xdr:col>1</xdr:col>
          <xdr:colOff>1809750</xdr:colOff>
          <xdr:row>2</xdr:row>
          <xdr:rowOff>161925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  <a:ext uri="{FF2B5EF4-FFF2-40B4-BE49-F238E27FC236}">
                  <a16:creationId xmlns:a16="http://schemas.microsoft.com/office/drawing/2014/main" id="{00000000-0008-0000-0200-000002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0" i="0" u="none" strike="noStrike" baseline="0">
                  <a:solidFill>
                    <a:srgbClr val="404040"/>
                  </a:solidFill>
                  <a:latin typeface="Corbel"/>
                </a:rPr>
                <a:t>Effacer filtres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Vincent Turcotte" id="{DA13D0EE-8E52-4E6D-8AC1-6D89D924D3D2}" userId="S::vturcotte@ramp-art.ca::ebc338d7-1c75-447e-878b-f69ae1d6d89c" providerId="AD"/>
</personList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0ABF02DB-97A6-4EF5-912A-6EF3C8060677}" autoFormatId="16" applyNumberFormats="0" applyBorderFormats="0" applyFontFormats="0" applyPatternFormats="0" applyAlignmentFormats="0" applyWidthHeightFormats="0">
  <queryTableRefresh nextId="24">
    <queryTableFields count="16">
      <queryTableField id="1" name="Commande" tableColumnId="1"/>
      <queryTableField id="14" name="SO#" tableColumnId="9"/>
      <queryTableField id="2" name="Date d'envois" tableColumnId="2"/>
      <queryTableField id="3" name="# Projet" tableColumnId="3"/>
      <queryTableField id="4" name="Nom Projet" tableColumnId="4"/>
      <queryTableField id="5" name="En production" tableColumnId="5"/>
      <queryTableField id="6" name="Sur la mer" tableColumnId="6"/>
      <queryTableField id="7" name="À Vancouver" tableColumnId="7"/>
      <queryTableField id="8" name="En transit " tableColumnId="8"/>
      <queryTableField id="15" name="ETA Montréal" tableColumnId="12"/>
      <queryTableField id="16" name="Arrivé Lévis" tableColumnId="13"/>
      <queryTableField id="17" name="# de semaine" tableColumnId="14"/>
      <queryTableField id="10" name="Note:" tableColumnId="10"/>
      <queryTableField id="11" name="Délais" tableColumnId="11"/>
      <queryTableField id="18" name="Column15" tableColumnId="15"/>
      <queryTableField id="19" name="Column16" tableColumnId="1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9AA8E4-3ECD-41F5-9CF3-68D350724478}" name="Canmet" displayName="Canmet" ref="A1:P55" tableType="queryTable" totalsRowShown="0">
  <autoFilter ref="A1:P55" xr:uid="{C05CBDE3-F679-405A-865E-A43F1165E7FD}"/>
  <tableColumns count="16">
    <tableColumn id="1" xr3:uid="{D78A33B3-529D-4F23-AFB6-F223E2020E0E}" uniqueName="1" name="Commande" queryTableFieldId="1" dataDxfId="8"/>
    <tableColumn id="9" xr3:uid="{72626F47-7032-4A68-948D-031EED84AC32}" uniqueName="9" name="SO#" queryTableFieldId="14"/>
    <tableColumn id="2" xr3:uid="{3DD89B3F-7736-4A96-AC4E-A857FB3C3F36}" uniqueName="2" name="Date d'envois" queryTableFieldId="2"/>
    <tableColumn id="3" xr3:uid="{6649B88F-A1B3-4B46-BE4D-1ED95B1FC6A9}" uniqueName="3" name="# Projet" queryTableFieldId="3"/>
    <tableColumn id="4" xr3:uid="{CCC3CB50-D669-447D-895B-56E03F2434A7}" uniqueName="4" name="Nom Projet" queryTableFieldId="4" dataDxfId="7"/>
    <tableColumn id="5" xr3:uid="{F03C879C-7486-465E-9032-69F28D375385}" uniqueName="5" name="En production" queryTableFieldId="5" dataDxfId="6"/>
    <tableColumn id="6" xr3:uid="{F910175B-6BB5-45A5-ADB5-403AB6D5A727}" uniqueName="6" name="Sur la mer" queryTableFieldId="6" dataDxfId="5"/>
    <tableColumn id="7" xr3:uid="{6648C688-56FC-447B-A4E6-27DD0DB227B0}" uniqueName="7" name="À Vancouver" queryTableFieldId="7" dataDxfId="4"/>
    <tableColumn id="8" xr3:uid="{57875576-B595-4A0E-A70D-EC15BCCE1F21}" uniqueName="8" name="En transit " queryTableFieldId="8" dataDxfId="3"/>
    <tableColumn id="12" xr3:uid="{4BE7FE67-C0EC-4244-8E57-2B784DA6FCA7}" uniqueName="12" name="ETA Montréal" queryTableFieldId="15" dataDxfId="2"/>
    <tableColumn id="13" xr3:uid="{8877F0BE-82AF-49C1-8847-0444C18A6EC7}" uniqueName="13" name="Arrivé Lévis" queryTableFieldId="16" dataDxfId="1"/>
    <tableColumn id="14" xr3:uid="{5044B239-008A-4C30-977E-A42565DE3EF9}" uniqueName="14" name="# de semaine" queryTableFieldId="17"/>
    <tableColumn id="10" xr3:uid="{3DC6DBEB-9B4A-4D95-A181-2206B0B875E0}" uniqueName="10" name="Note:" queryTableFieldId="10" dataDxfId="0"/>
    <tableColumn id="11" xr3:uid="{ED01CED9-0A54-4C03-8566-AAF93761750A}" uniqueName="11" name="Délais" queryTableFieldId="11"/>
    <tableColumn id="15" xr3:uid="{0FC36E57-A1C1-4B3A-B112-5AE4E0116325}" uniqueName="15" name="Column15" queryTableFieldId="18"/>
    <tableColumn id="16" xr3:uid="{680A17A2-FB59-41CD-A22E-EE3B199E1202}" uniqueName="16" name="Column16" queryTableFieldId="1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C8" dT="2023-12-04T16:41:00.12" personId="{DA13D0EE-8E52-4E6D-8AC1-6D89D924D3D2}" id="{E6E9BACB-8104-48CA-8473-59BD51484DA8}">
    <text>BTR9920</text>
  </threadedComment>
  <threadedComment ref="AC9" dT="2023-12-04T16:41:28.78" personId="{DA13D0EE-8E52-4E6D-8AC1-6D89D924D3D2}" id="{BFA91C74-1EC0-41DB-8B8A-A200948A1AE4}">
    <text>BTR9454</text>
  </threadedComment>
  <threadedComment ref="AH16" dT="2023-12-01T16:20:33.95" personId="{DA13D0EE-8E52-4E6D-8AC1-6D89D924D3D2}" id="{A3742854-E631-4257-9AF6-E5F8A08F6EAE}">
    <text>Reste: 
+/- 766 PL des Terrasses
+/- 1075 PL monte-charge</text>
  </threadedComment>
  <threadedComment ref="AC19" dT="2023-12-05T16:23:12.86" personId="{DA13D0EE-8E52-4E6D-8AC1-6D89D924D3D2}" id="{7DC00B55-CF68-401A-8F5E-A8F47A5E07CE}">
    <text>BTR9878,9879,9880</text>
  </threadedComment>
  <threadedComment ref="AH19" dT="2023-12-05T16:22:52.99" personId="{DA13D0EE-8E52-4E6D-8AC1-6D89D924D3D2}" id="{456C6E6D-29B5-438E-BBB3-3D8E5FC447D6}">
    <text xml:space="preserve">BTR9860-9861-9862
</text>
  </threadedComment>
  <threadedComment ref="AH21" dT="2023-12-04T16:40:23.16" personId="{DA13D0EE-8E52-4E6D-8AC1-6D89D924D3D2}" id="{C9FDABBF-B135-4A67-85B3-ACA7D0830403}">
    <text>BTR9590</text>
  </threadedComment>
  <threadedComment ref="AI21" dT="2023-12-04T16:40:13.32" personId="{DA13D0EE-8E52-4E6D-8AC1-6D89D924D3D2}" id="{49614B4E-7261-48FB-A583-7AFE4E5DC873}">
    <text>BTR9590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microsoft.com/office/2017/10/relationships/threadedComment" Target="../threadedComments/threadedComment1.xml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402AEA-E4B5-4A3A-A8EA-FF796E8D47A9}">
  <sheetPr codeName="Feuil3">
    <tabColor rgb="FF9999FF"/>
    <pageSetUpPr fitToPage="1"/>
  </sheetPr>
  <dimension ref="A1:EK34"/>
  <sheetViews>
    <sheetView tabSelected="1" zoomScale="70" zoomScaleNormal="70" workbookViewId="0">
      <selection activeCell="L17" sqref="L17"/>
    </sheetView>
    <sheetView workbookViewId="1"/>
  </sheetViews>
  <sheetFormatPr baseColWidth="10" defaultColWidth="3" defaultRowHeight="14.25" x14ac:dyDescent="0.2"/>
  <cols>
    <col min="1" max="1" width="13.5" style="45" bestFit="1" customWidth="1"/>
    <col min="2" max="2" width="42.125" style="4" customWidth="1"/>
    <col min="3" max="3" width="10.375" style="4" customWidth="1"/>
    <col min="4" max="4" width="18.875" style="4" customWidth="1"/>
    <col min="5" max="5" width="9.625" style="4" customWidth="1"/>
    <col min="6" max="6" width="19.875" style="7" customWidth="1"/>
    <col min="7" max="7" width="11.25" style="7" customWidth="1"/>
    <col min="8" max="8" width="10.125" style="7" customWidth="1"/>
    <col min="9" max="9" width="7.375" style="7" hidden="1" customWidth="1"/>
    <col min="10" max="10" width="8" style="7" hidden="1" customWidth="1"/>
    <col min="11" max="11" width="10.5" style="7" customWidth="1"/>
    <col min="12" max="12" width="10.375" style="7" customWidth="1"/>
    <col min="13" max="13" width="13.75" style="7" customWidth="1"/>
    <col min="14" max="14" width="10.875" style="7" customWidth="1"/>
    <col min="15" max="15" width="28.25" style="7" hidden="1" customWidth="1"/>
    <col min="16" max="16" width="25.75" style="7" hidden="1" customWidth="1"/>
    <col min="17" max="17" width="7.25" style="7" customWidth="1"/>
    <col min="18" max="18" width="13.625" style="67" hidden="1" customWidth="1"/>
    <col min="19" max="21" width="14" style="67" hidden="1" customWidth="1"/>
    <col min="22" max="22" width="9" style="67" hidden="1" customWidth="1"/>
    <col min="23" max="28" width="9" style="67" customWidth="1"/>
    <col min="29" max="29" width="131.625" style="67" bestFit="1" customWidth="1"/>
    <col min="30" max="37" width="9" style="67" customWidth="1"/>
    <col min="38" max="45" width="9" style="66" customWidth="1"/>
    <col min="46" max="46" width="14" style="66" customWidth="1"/>
    <col min="47" max="47" width="22.625" style="66" customWidth="1"/>
    <col min="48" max="112" width="14" style="66" customWidth="1"/>
    <col min="113" max="113" width="16.25" style="66" bestFit="1" customWidth="1"/>
    <col min="114" max="137" width="14" style="66" customWidth="1"/>
    <col min="138" max="138" width="17.75" style="66" customWidth="1"/>
    <col min="139" max="139" width="19.75" style="66" customWidth="1"/>
    <col min="140" max="140" width="14.625" style="66" bestFit="1" customWidth="1"/>
    <col min="141" max="141" width="29.875" style="66" customWidth="1"/>
    <col min="142" max="16384" width="3" style="66"/>
  </cols>
  <sheetData>
    <row r="1" spans="1:141" s="4" customFormat="1" ht="60" customHeight="1" thickBot="1" x14ac:dyDescent="0.75">
      <c r="A1" s="45"/>
      <c r="B1" s="5" t="s">
        <v>1136</v>
      </c>
      <c r="C1" s="5"/>
      <c r="D1" s="5"/>
      <c r="E1" s="5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7"/>
      <c r="S1" s="7" t="b">
        <f>MOD(COLUMN(),2)=0</f>
        <v>0</v>
      </c>
      <c r="T1" s="7"/>
      <c r="U1" s="49" t="s">
        <v>330</v>
      </c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BF1" s="108" t="e">
        <f>AVERAGE(#REF!)</f>
        <v>#REF!</v>
      </c>
      <c r="BG1" s="108"/>
      <c r="BH1" s="108"/>
      <c r="BI1" s="108"/>
      <c r="BJ1" s="108"/>
      <c r="BK1" s="108"/>
      <c r="BL1" s="108"/>
      <c r="BM1" s="108"/>
    </row>
    <row r="2" spans="1:141" s="4" customFormat="1" ht="21" customHeight="1" thickTop="1" thickBot="1" x14ac:dyDescent="0.25">
      <c r="A2" s="45"/>
      <c r="B2" s="113"/>
      <c r="C2" s="113"/>
      <c r="D2" s="113"/>
      <c r="E2" s="113"/>
      <c r="F2" s="113"/>
      <c r="G2" s="113"/>
      <c r="H2" s="113"/>
      <c r="I2" s="113"/>
      <c r="J2" s="113"/>
      <c r="K2" s="113"/>
      <c r="L2" s="8"/>
      <c r="M2" s="9" t="s">
        <v>0</v>
      </c>
      <c r="N2" s="9"/>
      <c r="O2" s="9"/>
      <c r="P2" s="9"/>
      <c r="Q2" s="50">
        <v>14</v>
      </c>
      <c r="R2" s="7"/>
      <c r="S2" s="7"/>
      <c r="T2" s="10"/>
      <c r="U2" s="72" t="s">
        <v>1</v>
      </c>
      <c r="V2" s="72"/>
      <c r="W2" s="72"/>
      <c r="X2" s="72"/>
      <c r="Y2" s="72"/>
      <c r="Z2" s="11"/>
      <c r="AA2" s="72" t="s">
        <v>2</v>
      </c>
      <c r="AB2" s="72"/>
      <c r="AC2" s="72"/>
      <c r="AD2" s="72"/>
      <c r="AE2" s="12"/>
      <c r="AF2" s="72" t="s">
        <v>3</v>
      </c>
      <c r="AG2" s="72"/>
      <c r="AH2" s="72"/>
      <c r="AI2" s="72"/>
      <c r="AJ2" s="13"/>
      <c r="AK2" s="114" t="s">
        <v>4</v>
      </c>
      <c r="AL2" s="114"/>
      <c r="AM2" s="114"/>
      <c r="AN2" s="114"/>
      <c r="AO2" s="114"/>
      <c r="AP2" s="114"/>
      <c r="AQ2" s="114"/>
      <c r="AR2" s="14"/>
      <c r="AS2" s="115" t="s">
        <v>5</v>
      </c>
      <c r="AT2" s="115"/>
      <c r="AU2" s="115"/>
      <c r="AV2" s="115"/>
      <c r="AW2" s="115"/>
      <c r="AX2" s="115"/>
      <c r="AY2" s="115"/>
      <c r="AZ2" s="115"/>
      <c r="BF2" s="108"/>
      <c r="BG2" s="108"/>
      <c r="BH2" s="108"/>
      <c r="BI2" s="108"/>
      <c r="BJ2" s="108"/>
      <c r="BK2" s="108"/>
      <c r="BL2" s="108"/>
      <c r="BM2" s="108"/>
    </row>
    <row r="3" spans="1:141" s="4" customFormat="1" ht="21" customHeight="1" thickTop="1" thickBot="1" x14ac:dyDescent="0.25">
      <c r="A3" s="45"/>
      <c r="B3" s="8"/>
      <c r="C3" s="116" t="e">
        <f>#REF!</f>
        <v>#REF!</v>
      </c>
      <c r="D3" s="116"/>
      <c r="E3" s="116"/>
      <c r="F3" s="42" t="str">
        <f>UPPER("Date de Mise à Jour: ")</f>
        <v xml:space="preserve">DATE DE MISE À JOUR: </v>
      </c>
      <c r="G3" s="33"/>
      <c r="H3" s="33"/>
      <c r="I3" s="33"/>
      <c r="J3" s="117">
        <v>45261</v>
      </c>
      <c r="K3" s="117"/>
      <c r="L3" s="117"/>
      <c r="M3" s="15"/>
      <c r="N3" s="15"/>
      <c r="O3" s="15"/>
      <c r="P3" s="15"/>
      <c r="Q3" s="48"/>
      <c r="R3" s="16"/>
      <c r="S3" s="7"/>
      <c r="T3" s="17"/>
      <c r="U3" s="18"/>
      <c r="V3" s="18"/>
      <c r="W3" s="18"/>
      <c r="X3" s="18"/>
      <c r="Y3" s="18"/>
      <c r="Z3" s="19"/>
      <c r="AA3" s="18"/>
      <c r="AB3" s="18"/>
      <c r="AC3" s="18"/>
      <c r="AD3" s="18"/>
      <c r="AE3" s="20"/>
      <c r="AF3" s="18"/>
      <c r="AG3" s="18"/>
      <c r="AH3" s="18"/>
      <c r="AI3" s="18"/>
      <c r="AJ3" s="21"/>
      <c r="AK3" s="18"/>
      <c r="AL3" s="18"/>
      <c r="AM3" s="18"/>
      <c r="AN3" s="18"/>
      <c r="AO3" s="18"/>
      <c r="AP3" s="18"/>
      <c r="AQ3" s="18"/>
      <c r="AR3" s="22"/>
      <c r="AS3" s="18"/>
      <c r="AT3" s="18"/>
      <c r="AU3" s="18"/>
      <c r="AV3" s="18"/>
      <c r="AW3" s="18"/>
      <c r="AX3" s="18"/>
      <c r="AY3" s="18"/>
      <c r="AZ3" s="18"/>
      <c r="BF3" s="108"/>
      <c r="BG3" s="108"/>
      <c r="BH3" s="108"/>
      <c r="BI3" s="108"/>
      <c r="BJ3" s="108"/>
      <c r="BK3" s="108"/>
      <c r="BL3" s="108"/>
      <c r="BM3" s="108"/>
    </row>
    <row r="4" spans="1:141" s="23" customFormat="1" ht="24.75" customHeight="1" thickTop="1" thickBot="1" x14ac:dyDescent="0.3">
      <c r="A4" s="23">
        <v>0</v>
      </c>
      <c r="B4" s="109" t="s">
        <v>6</v>
      </c>
      <c r="C4" s="111" t="s">
        <v>7</v>
      </c>
      <c r="D4" s="106" t="s">
        <v>8</v>
      </c>
      <c r="E4" s="106" t="s">
        <v>9</v>
      </c>
      <c r="F4" s="106" t="s">
        <v>10</v>
      </c>
      <c r="G4" s="106" t="s">
        <v>329</v>
      </c>
      <c r="H4" s="106" t="s">
        <v>11</v>
      </c>
      <c r="I4" s="106" t="s">
        <v>12</v>
      </c>
      <c r="J4" s="106" t="s">
        <v>13</v>
      </c>
      <c r="K4" s="106" t="s">
        <v>14</v>
      </c>
      <c r="L4" s="106" t="s">
        <v>15</v>
      </c>
      <c r="M4" s="106" t="s">
        <v>16</v>
      </c>
      <c r="N4" s="106" t="s">
        <v>350</v>
      </c>
      <c r="O4" s="106" t="s">
        <v>348</v>
      </c>
      <c r="P4" s="36"/>
      <c r="Q4" s="106" t="s">
        <v>29</v>
      </c>
      <c r="R4" s="24" t="str">
        <f>UPPER("Date de départ du projet")</f>
        <v>DATE DE DÉPART DU PROJET</v>
      </c>
      <c r="S4" s="25"/>
      <c r="T4" s="26"/>
      <c r="U4" s="26"/>
      <c r="V4" s="26"/>
      <c r="W4" s="26"/>
      <c r="X4" s="26"/>
      <c r="Y4" s="103">
        <v>45200</v>
      </c>
      <c r="Z4" s="103"/>
      <c r="AA4" s="103"/>
      <c r="AB4" s="103"/>
      <c r="AC4" s="26"/>
      <c r="AD4" s="26"/>
      <c r="AE4" s="26"/>
      <c r="AF4" s="102" t="str">
        <f>UPPER("Date fin de projet")</f>
        <v>DATE FIN DE PROJET</v>
      </c>
      <c r="AG4" s="102"/>
      <c r="AH4" s="102"/>
      <c r="AI4" s="102"/>
      <c r="AJ4" s="102"/>
      <c r="AK4" s="102"/>
      <c r="AL4" s="103" t="s">
        <v>328</v>
      </c>
      <c r="AM4" s="103"/>
      <c r="AN4" s="103"/>
      <c r="AO4" s="103"/>
      <c r="AP4" s="27"/>
      <c r="AQ4" s="28"/>
      <c r="AR4" s="28"/>
      <c r="AS4" s="28"/>
      <c r="AT4" s="102" t="s">
        <v>17</v>
      </c>
      <c r="AU4" s="102"/>
      <c r="AV4" s="102"/>
      <c r="AW4" s="102"/>
      <c r="AX4" s="102"/>
      <c r="AY4" s="103">
        <v>45200</v>
      </c>
      <c r="AZ4" s="103"/>
      <c r="BA4" s="103"/>
      <c r="BB4" s="103"/>
      <c r="BF4" s="108"/>
      <c r="BG4" s="108"/>
      <c r="BH4" s="108"/>
      <c r="BI4" s="108"/>
      <c r="BJ4" s="108"/>
      <c r="BK4" s="108"/>
      <c r="BL4" s="108"/>
      <c r="BM4" s="108"/>
    </row>
    <row r="5" spans="1:141" s="23" customFormat="1" ht="24.75" customHeight="1" thickBot="1" x14ac:dyDescent="0.3">
      <c r="B5" s="109"/>
      <c r="C5" s="111"/>
      <c r="D5" s="106"/>
      <c r="E5" s="106"/>
      <c r="F5" s="106"/>
      <c r="G5" s="106"/>
      <c r="H5" s="106"/>
      <c r="I5" s="106"/>
      <c r="J5" s="106"/>
      <c r="K5" s="106"/>
      <c r="L5" s="106"/>
      <c r="M5" s="106"/>
      <c r="N5" s="106"/>
      <c r="O5" s="106"/>
      <c r="P5" s="36"/>
      <c r="Q5" s="106"/>
      <c r="R5" s="98"/>
      <c r="S5" s="99"/>
      <c r="T5" s="99"/>
      <c r="U5" s="99"/>
      <c r="V5" s="99"/>
      <c r="W5" s="100"/>
      <c r="X5" s="100"/>
      <c r="Y5" s="100"/>
      <c r="Z5" s="100"/>
      <c r="AA5" s="100"/>
      <c r="AB5" s="100"/>
      <c r="AC5" s="100"/>
      <c r="AD5" s="100"/>
      <c r="AE5" s="101"/>
      <c r="AF5" s="98"/>
      <c r="AG5" s="99"/>
      <c r="AH5" s="99"/>
      <c r="AI5" s="99"/>
      <c r="AJ5" s="99"/>
      <c r="AK5" s="100"/>
      <c r="AL5" s="100"/>
      <c r="AM5" s="100"/>
      <c r="AN5" s="100"/>
      <c r="AO5" s="100"/>
      <c r="AP5" s="100"/>
      <c r="AQ5" s="100"/>
      <c r="AR5" s="101"/>
      <c r="AS5" s="98"/>
      <c r="AT5" s="99"/>
      <c r="AU5" s="99"/>
      <c r="AV5" s="99"/>
      <c r="AW5" s="99"/>
      <c r="AX5" s="100"/>
      <c r="AY5" s="100"/>
      <c r="AZ5" s="100"/>
      <c r="BA5" s="100"/>
      <c r="BB5" s="100"/>
      <c r="BC5" s="100"/>
      <c r="BD5" s="100"/>
      <c r="BE5" s="101"/>
      <c r="BF5" s="98"/>
      <c r="BG5" s="99"/>
      <c r="BH5" s="99"/>
      <c r="BI5" s="99"/>
      <c r="BJ5" s="99"/>
      <c r="BK5" s="100"/>
      <c r="BL5" s="100"/>
      <c r="BM5" s="100"/>
      <c r="BN5" s="100"/>
      <c r="BO5" s="100"/>
      <c r="BP5" s="100"/>
      <c r="BQ5" s="100"/>
      <c r="BR5" s="101"/>
      <c r="BS5" s="98"/>
      <c r="BT5" s="99"/>
      <c r="BU5" s="99"/>
      <c r="BV5" s="99"/>
      <c r="BW5" s="99"/>
      <c r="BX5" s="100"/>
      <c r="BY5" s="100"/>
      <c r="BZ5" s="100"/>
      <c r="CA5" s="100"/>
      <c r="CB5" s="100"/>
      <c r="CC5" s="100"/>
      <c r="CD5" s="100"/>
      <c r="CE5" s="101"/>
      <c r="CF5" s="98"/>
      <c r="CG5" s="99"/>
      <c r="CH5" s="99"/>
      <c r="CI5" s="99"/>
      <c r="CJ5" s="99"/>
      <c r="CK5" s="100"/>
      <c r="CL5" s="100"/>
      <c r="CM5" s="100"/>
      <c r="CN5" s="100"/>
      <c r="CO5" s="100"/>
      <c r="CP5" s="100"/>
      <c r="CQ5" s="100"/>
      <c r="CR5" s="101"/>
      <c r="CS5" s="98"/>
      <c r="CT5" s="99"/>
      <c r="CU5" s="99"/>
      <c r="CV5" s="99"/>
      <c r="CW5" s="99"/>
      <c r="CX5" s="100"/>
      <c r="CY5" s="100"/>
      <c r="CZ5" s="100"/>
      <c r="DA5" s="100"/>
      <c r="DB5" s="100"/>
      <c r="DC5" s="100"/>
      <c r="DD5" s="100"/>
      <c r="DE5" s="101"/>
      <c r="DF5" s="98"/>
      <c r="DG5" s="99"/>
      <c r="DH5" s="99"/>
      <c r="DI5" s="99"/>
      <c r="DJ5" s="99"/>
      <c r="DK5" s="100"/>
      <c r="DL5" s="100"/>
      <c r="DM5" s="100"/>
      <c r="DN5" s="100"/>
      <c r="DO5" s="100"/>
      <c r="DP5" s="100"/>
      <c r="DQ5" s="100"/>
      <c r="DR5" s="101"/>
      <c r="DS5" s="70"/>
      <c r="DT5" s="70"/>
      <c r="DU5" s="70"/>
      <c r="DV5" s="70"/>
      <c r="DW5" s="70"/>
      <c r="DX5" s="70"/>
      <c r="DY5" s="70"/>
      <c r="DZ5" s="70"/>
      <c r="EA5" s="70"/>
      <c r="EB5" s="70"/>
      <c r="EC5" s="70"/>
      <c r="ED5" s="70"/>
      <c r="EE5" s="70"/>
      <c r="EF5" s="70"/>
      <c r="EG5" s="70"/>
    </row>
    <row r="6" spans="1:141" s="23" customFormat="1" ht="95.25" customHeight="1" x14ac:dyDescent="0.25">
      <c r="A6" s="35" t="s">
        <v>33</v>
      </c>
      <c r="B6" s="110"/>
      <c r="C6" s="112"/>
      <c r="D6" s="107"/>
      <c r="E6" s="107"/>
      <c r="F6" s="107"/>
      <c r="G6" s="107"/>
      <c r="H6" s="107"/>
      <c r="I6" s="107"/>
      <c r="J6" s="106"/>
      <c r="K6" s="107"/>
      <c r="L6" s="107"/>
      <c r="M6" s="107"/>
      <c r="N6" s="107"/>
      <c r="O6" s="107"/>
      <c r="P6" s="37" t="s">
        <v>28</v>
      </c>
      <c r="Q6" s="107"/>
      <c r="R6" s="44">
        <f>Y4</f>
        <v>45200</v>
      </c>
      <c r="S6" s="44">
        <f t="shared" ref="S6:AS6" si="0">R6+7</f>
        <v>45207</v>
      </c>
      <c r="T6" s="44">
        <f>S6+7</f>
        <v>45214</v>
      </c>
      <c r="U6" s="44">
        <f t="shared" si="0"/>
        <v>45221</v>
      </c>
      <c r="V6" s="44">
        <f t="shared" si="0"/>
        <v>45228</v>
      </c>
      <c r="W6" s="44">
        <f t="shared" si="0"/>
        <v>45235</v>
      </c>
      <c r="X6" s="44">
        <f t="shared" si="0"/>
        <v>45242</v>
      </c>
      <c r="Y6" s="44">
        <f t="shared" si="0"/>
        <v>45249</v>
      </c>
      <c r="Z6" s="44">
        <f t="shared" si="0"/>
        <v>45256</v>
      </c>
      <c r="AA6" s="44">
        <f t="shared" si="0"/>
        <v>45263</v>
      </c>
      <c r="AB6" s="44">
        <f t="shared" si="0"/>
        <v>45270</v>
      </c>
      <c r="AC6" s="44">
        <f t="shared" si="0"/>
        <v>45277</v>
      </c>
      <c r="AD6" s="44">
        <f t="shared" si="0"/>
        <v>45284</v>
      </c>
      <c r="AE6" s="44">
        <f t="shared" si="0"/>
        <v>45291</v>
      </c>
      <c r="AF6" s="44">
        <f t="shared" si="0"/>
        <v>45298</v>
      </c>
      <c r="AG6" s="44">
        <f t="shared" si="0"/>
        <v>45305</v>
      </c>
      <c r="AH6" s="44">
        <f t="shared" si="0"/>
        <v>45312</v>
      </c>
      <c r="AI6" s="44">
        <f t="shared" si="0"/>
        <v>45319</v>
      </c>
      <c r="AJ6" s="44">
        <f t="shared" si="0"/>
        <v>45326</v>
      </c>
      <c r="AK6" s="44">
        <f t="shared" si="0"/>
        <v>45333</v>
      </c>
      <c r="AL6" s="44">
        <f t="shared" si="0"/>
        <v>45340</v>
      </c>
      <c r="AM6" s="44">
        <f t="shared" si="0"/>
        <v>45347</v>
      </c>
      <c r="AN6" s="44">
        <f t="shared" si="0"/>
        <v>45354</v>
      </c>
      <c r="AO6" s="44">
        <f t="shared" si="0"/>
        <v>45361</v>
      </c>
      <c r="AP6" s="44">
        <f t="shared" si="0"/>
        <v>45368</v>
      </c>
      <c r="AQ6" s="44">
        <f t="shared" si="0"/>
        <v>45375</v>
      </c>
      <c r="AR6" s="44">
        <f t="shared" si="0"/>
        <v>45382</v>
      </c>
      <c r="AS6" s="44">
        <f t="shared" si="0"/>
        <v>45389</v>
      </c>
    </row>
    <row r="7" spans="1:141" s="65" customFormat="1" ht="22.7" customHeight="1" x14ac:dyDescent="0.25">
      <c r="A7" s="84" t="s">
        <v>27</v>
      </c>
      <c r="B7" s="86"/>
      <c r="C7" s="86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94" t="e">
        <f>_xlfn.ISOWEEKNUM(#REF!)</f>
        <v>#REF!</v>
      </c>
      <c r="S7" s="94" t="e">
        <f>_xlfn.ISOWEEKNUM(#REF!)</f>
        <v>#REF!</v>
      </c>
      <c r="T7" s="94" t="e">
        <f>_xlfn.ISOWEEKNUM(#REF!)</f>
        <v>#REF!</v>
      </c>
      <c r="U7" s="94" t="e">
        <f>_xlfn.ISOWEEKNUM(#REF!)</f>
        <v>#REF!</v>
      </c>
      <c r="V7" s="94">
        <f>_xlfn.ISOWEEKNUM(V6)</f>
        <v>43</v>
      </c>
      <c r="W7" s="94">
        <f t="shared" ref="W7:AS7" si="1">_xlfn.ISOWEEKNUM(W6)</f>
        <v>44</v>
      </c>
      <c r="X7" s="94">
        <f t="shared" si="1"/>
        <v>45</v>
      </c>
      <c r="Y7" s="94">
        <f t="shared" si="1"/>
        <v>46</v>
      </c>
      <c r="Z7" s="94">
        <f t="shared" si="1"/>
        <v>47</v>
      </c>
      <c r="AA7" s="94">
        <f t="shared" si="1"/>
        <v>48</v>
      </c>
      <c r="AB7" s="94">
        <f t="shared" si="1"/>
        <v>49</v>
      </c>
      <c r="AC7" s="94">
        <f t="shared" si="1"/>
        <v>50</v>
      </c>
      <c r="AD7" s="94">
        <f t="shared" si="1"/>
        <v>51</v>
      </c>
      <c r="AE7" s="94">
        <f t="shared" si="1"/>
        <v>52</v>
      </c>
      <c r="AF7" s="94">
        <f t="shared" si="1"/>
        <v>1</v>
      </c>
      <c r="AG7" s="94">
        <f t="shared" si="1"/>
        <v>2</v>
      </c>
      <c r="AH7" s="94">
        <f t="shared" si="1"/>
        <v>3</v>
      </c>
      <c r="AI7" s="94">
        <f t="shared" si="1"/>
        <v>4</v>
      </c>
      <c r="AJ7" s="94">
        <f t="shared" si="1"/>
        <v>5</v>
      </c>
      <c r="AK7" s="94">
        <f t="shared" si="1"/>
        <v>6</v>
      </c>
      <c r="AL7" s="94">
        <f t="shared" si="1"/>
        <v>7</v>
      </c>
      <c r="AM7" s="94">
        <f t="shared" si="1"/>
        <v>8</v>
      </c>
      <c r="AN7" s="94">
        <f t="shared" si="1"/>
        <v>9</v>
      </c>
      <c r="AO7" s="94">
        <f t="shared" si="1"/>
        <v>10</v>
      </c>
      <c r="AP7" s="94">
        <f t="shared" si="1"/>
        <v>11</v>
      </c>
      <c r="AQ7" s="94">
        <f t="shared" si="1"/>
        <v>12</v>
      </c>
      <c r="AR7" s="94">
        <f t="shared" si="1"/>
        <v>13</v>
      </c>
      <c r="AS7" s="94">
        <f t="shared" si="1"/>
        <v>14</v>
      </c>
      <c r="AT7" s="29"/>
      <c r="AU7" s="29"/>
      <c r="AV7" s="29"/>
      <c r="AW7" s="29"/>
      <c r="AX7" s="29"/>
      <c r="AY7" s="29"/>
      <c r="AZ7" s="29"/>
      <c r="BA7" s="29"/>
      <c r="BB7" s="66"/>
      <c r="BC7" s="66"/>
      <c r="BD7" s="66"/>
      <c r="BE7" s="66"/>
      <c r="BF7" s="66"/>
      <c r="BG7" s="66"/>
      <c r="BH7" s="66"/>
      <c r="BI7" s="66"/>
      <c r="BJ7" s="66"/>
      <c r="BK7" s="66"/>
      <c r="BL7" s="66"/>
      <c r="BM7" s="66"/>
      <c r="BN7" s="66"/>
      <c r="BO7" s="66"/>
      <c r="BP7" s="66"/>
      <c r="BQ7" s="66"/>
      <c r="BR7" s="66"/>
      <c r="BS7" s="66"/>
      <c r="BT7" s="66"/>
      <c r="BU7" s="66"/>
      <c r="BV7" s="66"/>
      <c r="BW7" s="66"/>
      <c r="BX7" s="66"/>
      <c r="BY7" s="66"/>
      <c r="BZ7" s="66"/>
      <c r="CA7" s="66"/>
      <c r="CB7" s="66"/>
      <c r="CC7" s="66"/>
      <c r="CD7" s="66"/>
      <c r="CE7" s="66"/>
      <c r="CF7" s="66"/>
      <c r="CG7" s="66"/>
      <c r="CH7" s="66"/>
      <c r="CI7" s="66"/>
      <c r="CJ7" s="66"/>
      <c r="CK7" s="66"/>
      <c r="CL7" s="66"/>
      <c r="CM7" s="66"/>
      <c r="CN7" s="66"/>
      <c r="CO7" s="66"/>
      <c r="CP7" s="66"/>
      <c r="CQ7" s="66"/>
      <c r="CR7" s="66"/>
      <c r="CS7" s="66"/>
      <c r="CT7" s="66"/>
      <c r="CU7" s="66"/>
      <c r="CV7" s="66"/>
      <c r="CW7" s="66"/>
      <c r="CX7" s="66"/>
      <c r="CY7" s="66"/>
      <c r="CZ7" s="66"/>
      <c r="DA7" s="66"/>
      <c r="DB7" s="66"/>
      <c r="DC7" s="66"/>
      <c r="DD7" s="66"/>
      <c r="DE7" s="66"/>
      <c r="DF7" s="66"/>
      <c r="DG7" s="66"/>
      <c r="DH7" s="66"/>
      <c r="DI7" s="66"/>
      <c r="DJ7" s="66"/>
      <c r="DK7" s="66"/>
      <c r="DL7" s="66"/>
      <c r="DM7" s="66"/>
      <c r="DN7" s="66"/>
      <c r="DO7" s="66"/>
      <c r="DP7" s="66"/>
      <c r="DQ7" s="66"/>
      <c r="DR7" s="66"/>
      <c r="DS7" s="66"/>
      <c r="DT7" s="66"/>
      <c r="DU7" s="66"/>
      <c r="DV7" s="66"/>
      <c r="DW7" s="66"/>
      <c r="DX7" s="66"/>
      <c r="DY7" s="66"/>
      <c r="DZ7" s="66"/>
      <c r="EA7" s="66"/>
      <c r="EB7" s="66"/>
      <c r="EC7" s="66"/>
      <c r="ED7" s="66"/>
      <c r="EE7" s="66"/>
      <c r="EF7" s="66"/>
      <c r="EG7" s="66"/>
      <c r="EH7" s="66"/>
      <c r="EI7" s="66"/>
      <c r="EJ7" s="66"/>
      <c r="EK7" s="66"/>
    </row>
    <row r="8" spans="1:141" s="47" customFormat="1" ht="22.5" customHeight="1" x14ac:dyDescent="0.25">
      <c r="A8" s="83" t="str">
        <f>IF(DB!G89="1",DB!K89,"")</f>
        <v>4023-1</v>
      </c>
      <c r="B8" s="85" t="str">
        <f>VLOOKUP(A8,DB!K:L,2,FALSE)</f>
        <v xml:space="preserve">Maestria Condo - Tour A </v>
      </c>
      <c r="C8" s="85"/>
      <c r="D8" s="85"/>
      <c r="E8" s="85" t="str">
        <f>_xlfn.XLOOKUP(A8,DB!K:K,DB!E:E)</f>
        <v>Maxime Poissant</v>
      </c>
      <c r="F8" s="87">
        <f>_xlfn.XLOOKUP(A8,DB!K:K,DB!F:F)</f>
        <v>45089</v>
      </c>
      <c r="G8" s="88"/>
      <c r="H8" s="89"/>
      <c r="I8" s="90">
        <v>395</v>
      </c>
      <c r="J8" s="32">
        <f t="shared" ref="J8:J13" si="2">IF($I8=0,0,période_sélectionnée-$I8)</f>
        <v>-381</v>
      </c>
      <c r="K8" s="90"/>
      <c r="L8" s="91"/>
      <c r="M8" s="92"/>
      <c r="N8" s="90"/>
      <c r="O8" s="93">
        <f t="shared" ref="O8:O13" si="3">K8*120</f>
        <v>0</v>
      </c>
      <c r="P8" s="93">
        <f t="shared" ref="P8:P13" si="4">IF(K8=0,0,O8/H8)</f>
        <v>0</v>
      </c>
      <c r="Q8" s="41"/>
      <c r="R8" s="75"/>
      <c r="S8" s="75"/>
      <c r="T8" s="75"/>
      <c r="U8" s="75"/>
      <c r="V8" s="75"/>
      <c r="W8" s="75"/>
      <c r="X8" s="75"/>
      <c r="Y8" s="75"/>
      <c r="Z8" s="75"/>
      <c r="AA8" s="75"/>
      <c r="AB8" s="75"/>
      <c r="AC8" s="75">
        <v>308</v>
      </c>
      <c r="AD8" s="74"/>
      <c r="AE8" s="74"/>
      <c r="AF8" s="75"/>
      <c r="AG8" s="75"/>
      <c r="AH8" s="75"/>
      <c r="AI8" s="75"/>
      <c r="AJ8" s="75"/>
      <c r="AK8" s="75"/>
      <c r="AL8" s="75"/>
      <c r="AM8" s="75"/>
      <c r="AN8" s="75"/>
      <c r="AO8" s="75"/>
      <c r="AP8" s="75"/>
      <c r="AQ8" s="75"/>
      <c r="AR8" s="75"/>
      <c r="AS8" s="75"/>
      <c r="AT8" s="69">
        <f t="shared" ref="AT8:AT13" si="5">SUM(R8:AS8)</f>
        <v>308</v>
      </c>
      <c r="AU8" s="52"/>
      <c r="AV8" s="69"/>
      <c r="AW8" s="71"/>
      <c r="AX8" s="66"/>
      <c r="AY8" s="66"/>
      <c r="AZ8" s="66"/>
      <c r="BA8" s="66"/>
      <c r="BB8" s="66"/>
      <c r="BC8" s="66"/>
      <c r="BD8" s="66"/>
      <c r="BE8" s="66"/>
      <c r="BF8" s="66"/>
      <c r="BG8" s="66"/>
      <c r="BH8" s="66"/>
      <c r="BI8" s="66"/>
      <c r="BJ8" s="66"/>
      <c r="BK8" s="66"/>
      <c r="BL8" s="66"/>
      <c r="BM8" s="66"/>
      <c r="BN8" s="66"/>
      <c r="BO8" s="66"/>
      <c r="BP8" s="66"/>
      <c r="BQ8" s="66"/>
      <c r="BR8" s="66"/>
      <c r="BS8" s="66"/>
      <c r="BT8" s="66"/>
      <c r="BU8" s="66"/>
      <c r="BV8" s="66"/>
      <c r="BW8" s="66"/>
      <c r="BX8" s="66"/>
      <c r="BY8" s="66"/>
      <c r="BZ8" s="66"/>
      <c r="CA8" s="66"/>
      <c r="CB8" s="66"/>
      <c r="CC8" s="66"/>
      <c r="CD8" s="66"/>
      <c r="CE8" s="66"/>
      <c r="CF8" s="66"/>
      <c r="CG8" s="66"/>
      <c r="CH8" s="66"/>
      <c r="CI8" s="66"/>
      <c r="CJ8" s="66"/>
      <c r="CK8" s="66"/>
      <c r="CL8" s="66"/>
      <c r="CM8" s="66"/>
      <c r="CN8" s="66"/>
      <c r="CO8" s="66"/>
      <c r="CP8" s="66"/>
      <c r="CQ8" s="66"/>
      <c r="CR8" s="66"/>
      <c r="CS8" s="66"/>
      <c r="CT8" s="66"/>
      <c r="CU8" s="66"/>
      <c r="CV8" s="66"/>
      <c r="CW8" s="66"/>
      <c r="CX8" s="66"/>
      <c r="CY8" s="66"/>
      <c r="CZ8" s="66"/>
      <c r="DA8" s="66"/>
      <c r="DB8" s="66"/>
      <c r="DC8" s="66"/>
      <c r="DD8" s="66"/>
      <c r="DE8" s="66"/>
      <c r="DF8" s="66"/>
      <c r="DG8" s="66"/>
      <c r="DH8" s="66"/>
      <c r="DI8" s="66"/>
      <c r="DJ8" s="66"/>
      <c r="DK8" s="66"/>
      <c r="DL8" s="66"/>
      <c r="DM8" s="66"/>
      <c r="DN8" s="66"/>
      <c r="DO8" s="66"/>
      <c r="DP8" s="66"/>
      <c r="DQ8" s="66"/>
      <c r="DR8" s="66"/>
      <c r="DS8" s="66"/>
      <c r="DT8" s="66"/>
      <c r="DU8" s="66"/>
      <c r="DV8" s="66"/>
      <c r="DW8" s="66"/>
      <c r="DX8" s="66"/>
      <c r="DY8" s="66"/>
      <c r="DZ8" s="66"/>
      <c r="EA8" s="66"/>
      <c r="EB8" s="66"/>
      <c r="EC8" s="66"/>
      <c r="ED8" s="66"/>
      <c r="EE8" s="66"/>
      <c r="EF8" s="66"/>
      <c r="EG8" s="66"/>
      <c r="EH8" s="66"/>
      <c r="EI8" s="66"/>
      <c r="EJ8" s="66"/>
      <c r="EK8" s="66"/>
    </row>
    <row r="9" spans="1:141" s="47" customFormat="1" ht="22.5" customHeight="1" x14ac:dyDescent="0.25">
      <c r="A9" s="83" t="str">
        <f>IF(DB!G90="1",DB!K90,"")</f>
        <v>4023-2</v>
      </c>
      <c r="B9" s="85" t="str">
        <f>VLOOKUP(A9,DB!K:L,2,FALSE)</f>
        <v>Maestria Condo - Tour B</v>
      </c>
      <c r="C9" s="85"/>
      <c r="D9" s="85"/>
      <c r="E9" s="85" t="str">
        <f>_xlfn.XLOOKUP(A9,DB!K:K,DB!E:E)</f>
        <v>Maxime Poissant</v>
      </c>
      <c r="F9" s="87">
        <f>_xlfn.XLOOKUP(A9,DB!K:K,DB!F:F)</f>
        <v>45201</v>
      </c>
      <c r="G9" s="88"/>
      <c r="H9" s="89"/>
      <c r="I9" s="90">
        <v>396</v>
      </c>
      <c r="J9" s="32">
        <f t="shared" si="2"/>
        <v>-382</v>
      </c>
      <c r="K9" s="90"/>
      <c r="L9" s="91"/>
      <c r="M9" s="92"/>
      <c r="N9" s="90"/>
      <c r="O9" s="93">
        <f t="shared" si="3"/>
        <v>0</v>
      </c>
      <c r="P9" s="93">
        <f t="shared" si="4"/>
        <v>0</v>
      </c>
      <c r="Q9" s="41"/>
      <c r="R9" s="75"/>
      <c r="S9" s="75"/>
      <c r="T9" s="75"/>
      <c r="U9" s="75"/>
      <c r="V9" s="75"/>
      <c r="W9" s="75"/>
      <c r="X9" s="75"/>
      <c r="Y9" s="75"/>
      <c r="Z9" s="75"/>
      <c r="AA9" s="75"/>
      <c r="AB9" s="75"/>
      <c r="AC9" s="75">
        <v>484</v>
      </c>
      <c r="AD9" s="74"/>
      <c r="AE9" s="74"/>
      <c r="AF9" s="75">
        <v>626</v>
      </c>
      <c r="AG9" s="75">
        <v>660</v>
      </c>
      <c r="AH9" s="75"/>
      <c r="AI9" s="75">
        <v>771</v>
      </c>
      <c r="AJ9" s="75"/>
      <c r="AK9" s="75"/>
      <c r="AL9" s="75"/>
      <c r="AM9" s="75"/>
      <c r="AN9" s="75"/>
      <c r="AO9" s="75"/>
      <c r="AP9" s="75"/>
      <c r="AQ9" s="75"/>
      <c r="AR9" s="75"/>
      <c r="AS9" s="75"/>
      <c r="AT9" s="69">
        <f t="shared" si="5"/>
        <v>2541</v>
      </c>
      <c r="AU9" s="52"/>
      <c r="AV9" s="69"/>
      <c r="AW9" s="71"/>
      <c r="AX9" s="66"/>
      <c r="AY9" s="66"/>
      <c r="AZ9" s="66"/>
      <c r="BA9" s="66"/>
      <c r="BB9" s="66"/>
      <c r="BC9" s="66"/>
      <c r="BD9" s="66"/>
      <c r="BE9" s="66"/>
      <c r="BF9" s="66"/>
      <c r="BG9" s="66"/>
      <c r="BH9" s="66"/>
      <c r="BI9" s="66"/>
      <c r="BJ9" s="66"/>
      <c r="BK9" s="66"/>
      <c r="BL9" s="66"/>
      <c r="BM9" s="66"/>
      <c r="BN9" s="66"/>
      <c r="BO9" s="66"/>
      <c r="BP9" s="66"/>
      <c r="BQ9" s="66"/>
      <c r="BR9" s="66"/>
      <c r="BS9" s="66"/>
      <c r="BT9" s="66"/>
      <c r="BU9" s="66"/>
      <c r="BV9" s="66"/>
      <c r="BW9" s="66"/>
      <c r="BX9" s="66"/>
      <c r="BY9" s="66"/>
      <c r="BZ9" s="66"/>
      <c r="CA9" s="66"/>
      <c r="CB9" s="66"/>
      <c r="CC9" s="66"/>
      <c r="CD9" s="66"/>
      <c r="CE9" s="66"/>
      <c r="CF9" s="66"/>
      <c r="CG9" s="66"/>
      <c r="CH9" s="66"/>
      <c r="CI9" s="66"/>
      <c r="CJ9" s="66"/>
      <c r="CK9" s="66"/>
      <c r="CL9" s="66"/>
      <c r="CM9" s="66"/>
      <c r="CN9" s="66"/>
      <c r="CO9" s="66"/>
      <c r="CP9" s="66"/>
      <c r="CQ9" s="66"/>
      <c r="CR9" s="66"/>
      <c r="CS9" s="66"/>
      <c r="CT9" s="66"/>
      <c r="CU9" s="66"/>
      <c r="CV9" s="66"/>
      <c r="CW9" s="66"/>
      <c r="CX9" s="66"/>
      <c r="CY9" s="66"/>
      <c r="CZ9" s="66"/>
      <c r="DA9" s="66"/>
      <c r="DB9" s="66"/>
      <c r="DC9" s="66"/>
      <c r="DD9" s="66"/>
      <c r="DE9" s="66"/>
      <c r="DF9" s="66"/>
      <c r="DG9" s="66"/>
      <c r="DH9" s="66"/>
      <c r="DI9" s="66"/>
      <c r="DJ9" s="66"/>
      <c r="DK9" s="66"/>
      <c r="DL9" s="66"/>
      <c r="DM9" s="66"/>
      <c r="DN9" s="66"/>
      <c r="DO9" s="66"/>
      <c r="DP9" s="66"/>
      <c r="DQ9" s="66"/>
      <c r="DR9" s="66"/>
      <c r="DS9" s="66"/>
      <c r="DT9" s="66"/>
      <c r="DU9" s="66"/>
      <c r="DV9" s="66"/>
      <c r="DW9" s="66"/>
      <c r="DX9" s="66"/>
      <c r="DY9" s="66"/>
      <c r="DZ9" s="66"/>
      <c r="EA9" s="66"/>
      <c r="EB9" s="66"/>
      <c r="EC9" s="66"/>
      <c r="ED9" s="66"/>
      <c r="EE9" s="66"/>
      <c r="EF9" s="66"/>
      <c r="EG9" s="66"/>
      <c r="EH9" s="66"/>
      <c r="EI9" s="66"/>
      <c r="EJ9" s="66"/>
      <c r="EK9" s="66"/>
    </row>
    <row r="10" spans="1:141" s="47" customFormat="1" ht="22.5" customHeight="1" x14ac:dyDescent="0.25">
      <c r="A10" s="83" t="str">
        <f>IF(DB!G93="1",DB!K93,"")</f>
        <v>4023-5</v>
      </c>
      <c r="B10" s="85" t="str">
        <f>VLOOKUP(A10,DB!K:L,2,FALSE)</f>
        <v>Maestria Commercial</v>
      </c>
      <c r="C10" s="85"/>
      <c r="D10" s="85"/>
      <c r="E10" s="85" t="str">
        <f>_xlfn.XLOOKUP(A10,DB!K:K,DB!E:E)</f>
        <v>Maxime Poissant</v>
      </c>
      <c r="F10" s="87">
        <f>_xlfn.XLOOKUP(A10,DB!K:K,DB!F:F)</f>
        <v>45084</v>
      </c>
      <c r="G10" s="88"/>
      <c r="H10" s="89"/>
      <c r="I10" s="90">
        <v>399</v>
      </c>
      <c r="J10" s="32">
        <f t="shared" si="2"/>
        <v>-385</v>
      </c>
      <c r="K10" s="90"/>
      <c r="L10" s="91"/>
      <c r="M10" s="92"/>
      <c r="N10" s="90"/>
      <c r="O10" s="93">
        <f t="shared" si="3"/>
        <v>0</v>
      </c>
      <c r="P10" s="93">
        <f t="shared" si="4"/>
        <v>0</v>
      </c>
      <c r="Q10" s="41"/>
      <c r="R10" s="75"/>
      <c r="S10" s="75"/>
      <c r="T10" s="75"/>
      <c r="U10" s="75"/>
      <c r="V10" s="80"/>
      <c r="W10" s="80"/>
      <c r="X10" s="80"/>
      <c r="Y10" s="80"/>
      <c r="Z10" s="80"/>
      <c r="AA10" s="80"/>
      <c r="AB10" s="80"/>
      <c r="AC10" s="80">
        <v>47</v>
      </c>
      <c r="AD10" s="74"/>
      <c r="AE10" s="74"/>
      <c r="AF10" s="75">
        <v>300</v>
      </c>
      <c r="AG10" s="75"/>
      <c r="AH10" s="75">
        <v>178</v>
      </c>
      <c r="AI10" s="75"/>
      <c r="AJ10" s="75"/>
      <c r="AK10" s="75">
        <v>424</v>
      </c>
      <c r="AL10" s="75"/>
      <c r="AM10" s="75"/>
      <c r="AN10" s="75"/>
      <c r="AO10" s="75"/>
      <c r="AP10" s="75"/>
      <c r="AQ10" s="75"/>
      <c r="AR10" s="75"/>
      <c r="AS10" s="75"/>
      <c r="AT10" s="69">
        <f t="shared" si="5"/>
        <v>949</v>
      </c>
      <c r="AU10" s="52"/>
      <c r="AV10" s="69"/>
      <c r="AW10" s="71"/>
      <c r="AX10" s="66"/>
      <c r="AY10" s="66"/>
      <c r="AZ10" s="66"/>
      <c r="BA10" s="66"/>
      <c r="BB10" s="66"/>
      <c r="BC10" s="66"/>
      <c r="BD10" s="66"/>
      <c r="BE10" s="66"/>
      <c r="BF10" s="66"/>
      <c r="BG10" s="66"/>
      <c r="BH10" s="66"/>
      <c r="BI10" s="66"/>
      <c r="BJ10" s="66"/>
      <c r="BK10" s="66"/>
      <c r="BL10" s="66"/>
      <c r="BM10" s="66"/>
      <c r="BN10" s="66"/>
      <c r="BO10" s="66"/>
      <c r="BP10" s="66"/>
      <c r="BQ10" s="66"/>
      <c r="BR10" s="66"/>
      <c r="BS10" s="66"/>
      <c r="BT10" s="66"/>
      <c r="BU10" s="66"/>
      <c r="BV10" s="66"/>
      <c r="BW10" s="66"/>
      <c r="BX10" s="66"/>
      <c r="BY10" s="66"/>
      <c r="BZ10" s="66"/>
      <c r="CA10" s="66"/>
      <c r="CB10" s="66"/>
      <c r="CC10" s="66"/>
      <c r="CD10" s="66"/>
      <c r="CE10" s="66"/>
      <c r="CF10" s="66"/>
      <c r="CG10" s="66"/>
      <c r="CH10" s="66"/>
      <c r="CI10" s="66"/>
      <c r="CJ10" s="66"/>
      <c r="CK10" s="66"/>
      <c r="CL10" s="66"/>
      <c r="CM10" s="66"/>
      <c r="CN10" s="66"/>
      <c r="CO10" s="66"/>
      <c r="CP10" s="66"/>
      <c r="CQ10" s="66"/>
      <c r="CR10" s="66"/>
      <c r="CS10" s="66"/>
      <c r="CT10" s="66"/>
      <c r="CU10" s="66"/>
      <c r="CV10" s="66"/>
      <c r="CW10" s="66"/>
      <c r="CX10" s="66"/>
      <c r="CY10" s="66"/>
      <c r="CZ10" s="66"/>
      <c r="DA10" s="66"/>
      <c r="DB10" s="66"/>
      <c r="DC10" s="66"/>
      <c r="DD10" s="66"/>
      <c r="DE10" s="66"/>
      <c r="DF10" s="66"/>
      <c r="DG10" s="66"/>
      <c r="DH10" s="66"/>
      <c r="DI10" s="66"/>
      <c r="DJ10" s="66"/>
      <c r="DK10" s="66"/>
      <c r="DL10" s="66"/>
      <c r="DM10" s="66"/>
      <c r="DN10" s="66"/>
      <c r="DO10" s="66"/>
      <c r="DP10" s="66"/>
      <c r="DQ10" s="66"/>
      <c r="DR10" s="66"/>
      <c r="DS10" s="66"/>
      <c r="DT10" s="66"/>
      <c r="DU10" s="66"/>
      <c r="DV10" s="66"/>
      <c r="DW10" s="66"/>
      <c r="DX10" s="66"/>
      <c r="DY10" s="66"/>
      <c r="DZ10" s="66"/>
      <c r="EA10" s="66"/>
      <c r="EB10" s="66"/>
      <c r="EC10" s="66"/>
      <c r="ED10" s="66"/>
      <c r="EE10" s="66"/>
      <c r="EF10" s="66"/>
      <c r="EG10" s="66"/>
      <c r="EH10" s="66"/>
      <c r="EI10" s="66"/>
      <c r="EJ10" s="66"/>
      <c r="EK10" s="66"/>
    </row>
    <row r="11" spans="1:141" s="47" customFormat="1" ht="22.5" customHeight="1" x14ac:dyDescent="0.25">
      <c r="A11" s="83" t="str">
        <f>IF(DB!G94="1",DB!K94,"")</f>
        <v>4024</v>
      </c>
      <c r="B11" s="85" t="str">
        <f>VLOOKUP(A11,DB!K:L,2,FALSE)</f>
        <v>Terrasse at the Hunt Club</v>
      </c>
      <c r="C11" s="85"/>
      <c r="D11" s="85"/>
      <c r="E11" s="85" t="str">
        <f>_xlfn.XLOOKUP(A11,DB!K:K,DB!E:E)</f>
        <v>Tadas Jarudonis</v>
      </c>
      <c r="F11" s="87">
        <f>_xlfn.XLOOKUP(A11,DB!K:K,DB!F:F)</f>
        <v>44896</v>
      </c>
      <c r="G11" s="88"/>
      <c r="H11" s="89"/>
      <c r="I11" s="90">
        <v>400</v>
      </c>
      <c r="J11" s="32">
        <f t="shared" si="2"/>
        <v>-386</v>
      </c>
      <c r="K11" s="90"/>
      <c r="L11" s="91"/>
      <c r="M11" s="92"/>
      <c r="N11" s="90"/>
      <c r="O11" s="93">
        <f t="shared" si="3"/>
        <v>0</v>
      </c>
      <c r="P11" s="93">
        <f t="shared" si="4"/>
        <v>0</v>
      </c>
      <c r="Q11" s="41"/>
      <c r="R11" s="75"/>
      <c r="S11" s="75"/>
      <c r="T11" s="75"/>
      <c r="U11" s="75"/>
      <c r="V11" s="75"/>
      <c r="W11" s="75"/>
      <c r="X11" s="80">
        <f>K11-L11</f>
        <v>0</v>
      </c>
      <c r="Y11" s="75"/>
      <c r="Z11" s="75"/>
      <c r="AA11" s="75"/>
      <c r="AB11" s="75"/>
      <c r="AC11" s="75"/>
      <c r="AD11" s="74"/>
      <c r="AE11" s="74"/>
      <c r="AF11" s="75"/>
      <c r="AG11" s="75"/>
      <c r="AH11" s="75"/>
      <c r="AI11" s="75"/>
      <c r="AJ11" s="75"/>
      <c r="AK11" s="75"/>
      <c r="AL11" s="75"/>
      <c r="AM11" s="75"/>
      <c r="AN11" s="75"/>
      <c r="AO11" s="75"/>
      <c r="AP11" s="75"/>
      <c r="AQ11" s="75"/>
      <c r="AR11" s="75"/>
      <c r="AS11" s="75"/>
      <c r="AT11" s="69">
        <f t="shared" si="5"/>
        <v>0</v>
      </c>
      <c r="AU11" s="52"/>
      <c r="AV11" s="69"/>
      <c r="AW11" s="71"/>
      <c r="AX11" s="66"/>
      <c r="AY11" s="66"/>
      <c r="AZ11" s="66"/>
      <c r="BA11" s="66"/>
      <c r="BB11" s="66"/>
      <c r="BC11" s="66"/>
      <c r="BD11" s="66"/>
      <c r="BE11" s="66"/>
      <c r="BF11" s="66"/>
      <c r="BG11" s="66"/>
      <c r="BH11" s="66"/>
      <c r="BI11" s="66"/>
      <c r="BJ11" s="66"/>
      <c r="BK11" s="66"/>
      <c r="BL11" s="66"/>
      <c r="BM11" s="66"/>
      <c r="BN11" s="66"/>
      <c r="BO11" s="66"/>
      <c r="BP11" s="66"/>
      <c r="BQ11" s="66"/>
      <c r="BR11" s="66"/>
      <c r="BS11" s="66"/>
      <c r="BT11" s="66"/>
      <c r="BU11" s="66"/>
      <c r="BV11" s="66"/>
      <c r="BW11" s="66"/>
      <c r="BX11" s="66"/>
      <c r="BY11" s="66"/>
      <c r="BZ11" s="66"/>
      <c r="CA11" s="66"/>
      <c r="CB11" s="66"/>
      <c r="CC11" s="66"/>
      <c r="CD11" s="66"/>
      <c r="CE11" s="66"/>
      <c r="CF11" s="66"/>
      <c r="CG11" s="66"/>
      <c r="CH11" s="66"/>
      <c r="CI11" s="66"/>
      <c r="CJ11" s="66"/>
      <c r="CK11" s="66"/>
      <c r="CL11" s="66"/>
      <c r="CM11" s="66"/>
      <c r="CN11" s="66"/>
      <c r="CO11" s="66"/>
      <c r="CP11" s="66"/>
      <c r="CQ11" s="66"/>
      <c r="CR11" s="66"/>
      <c r="CS11" s="66"/>
      <c r="CT11" s="66"/>
      <c r="CU11" s="66"/>
      <c r="CV11" s="66"/>
      <c r="CW11" s="66"/>
      <c r="CX11" s="66"/>
      <c r="CY11" s="66"/>
      <c r="CZ11" s="66"/>
      <c r="DA11" s="66"/>
      <c r="DB11" s="66"/>
      <c r="DC11" s="66"/>
      <c r="DD11" s="66"/>
      <c r="DE11" s="66"/>
      <c r="DF11" s="66"/>
      <c r="DG11" s="66"/>
      <c r="DH11" s="66"/>
      <c r="DI11" s="66"/>
      <c r="DJ11" s="66"/>
      <c r="DK11" s="66"/>
      <c r="DL11" s="66"/>
      <c r="DM11" s="66"/>
      <c r="DN11" s="66"/>
      <c r="DO11" s="66"/>
      <c r="DP11" s="66"/>
      <c r="DQ11" s="66"/>
      <c r="DR11" s="66"/>
      <c r="DS11" s="66"/>
      <c r="DT11" s="66"/>
      <c r="DU11" s="66"/>
      <c r="DV11" s="66"/>
      <c r="DW11" s="66"/>
      <c r="DX11" s="66"/>
      <c r="DY11" s="66"/>
      <c r="DZ11" s="66"/>
      <c r="EA11" s="66"/>
      <c r="EB11" s="66"/>
      <c r="EC11" s="66"/>
      <c r="ED11" s="66"/>
      <c r="EE11" s="66"/>
      <c r="EF11" s="66"/>
      <c r="EG11" s="66"/>
      <c r="EH11" s="66"/>
      <c r="EI11" s="66"/>
      <c r="EJ11" s="66"/>
      <c r="EK11" s="4"/>
    </row>
    <row r="12" spans="1:141" s="47" customFormat="1" ht="22.5" customHeight="1" x14ac:dyDescent="0.25">
      <c r="A12" s="83" t="str">
        <f>IF(DB!G111="1",DB!K111,"")</f>
        <v>4038</v>
      </c>
      <c r="B12" s="85" t="str">
        <f>VLOOKUP(A12,DB!K:L,2,FALSE)</f>
        <v xml:space="preserve">55  Charles </v>
      </c>
      <c r="C12" s="85"/>
      <c r="D12" s="85"/>
      <c r="E12" s="85" t="str">
        <f>_xlfn.XLOOKUP(A12,DB!K:K,DB!E:E)</f>
        <v>Tadas Jarudonis</v>
      </c>
      <c r="F12" s="87">
        <f>_xlfn.XLOOKUP(A12,DB!K:K,DB!F:F)</f>
        <v>44774</v>
      </c>
      <c r="G12" s="88"/>
      <c r="H12" s="89"/>
      <c r="I12" s="90">
        <v>417</v>
      </c>
      <c r="J12" s="32">
        <f t="shared" si="2"/>
        <v>-403</v>
      </c>
      <c r="K12" s="90"/>
      <c r="L12" s="91"/>
      <c r="M12" s="92"/>
      <c r="N12" s="90"/>
      <c r="O12" s="93">
        <f t="shared" si="3"/>
        <v>0</v>
      </c>
      <c r="P12" s="93">
        <f t="shared" si="4"/>
        <v>0</v>
      </c>
      <c r="Q12" s="41"/>
      <c r="R12" s="75"/>
      <c r="S12" s="75"/>
      <c r="T12" s="75"/>
      <c r="U12" s="75"/>
      <c r="V12" s="80"/>
      <c r="W12" s="80">
        <v>300</v>
      </c>
      <c r="X12" s="80"/>
      <c r="Y12" s="80">
        <v>300</v>
      </c>
      <c r="Z12" s="80"/>
      <c r="AA12" s="80">
        <v>300</v>
      </c>
      <c r="AB12" s="80">
        <v>486</v>
      </c>
      <c r="AC12" s="80">
        <v>300</v>
      </c>
      <c r="AD12" s="74"/>
      <c r="AE12" s="74"/>
      <c r="AF12" s="75"/>
      <c r="AG12" s="75">
        <v>300</v>
      </c>
      <c r="AH12" s="75"/>
      <c r="AI12" s="75">
        <v>300</v>
      </c>
      <c r="AJ12" s="75"/>
      <c r="AK12" s="75">
        <v>300</v>
      </c>
      <c r="AL12" s="75">
        <v>300</v>
      </c>
      <c r="AM12" s="75">
        <v>300</v>
      </c>
      <c r="AN12" s="75">
        <v>300</v>
      </c>
      <c r="AO12" s="75">
        <v>300</v>
      </c>
      <c r="AP12" s="75">
        <v>300</v>
      </c>
      <c r="AQ12" s="75">
        <v>300</v>
      </c>
      <c r="AR12" s="75"/>
      <c r="AS12" s="75"/>
      <c r="AT12" s="69">
        <f t="shared" si="5"/>
        <v>4386</v>
      </c>
      <c r="AU12" s="52"/>
      <c r="AV12" s="69"/>
      <c r="AW12" s="71"/>
      <c r="AX12" s="66"/>
      <c r="AY12" s="66"/>
      <c r="AZ12" s="66"/>
      <c r="BA12" s="66"/>
      <c r="BB12" s="66"/>
      <c r="BC12" s="66"/>
      <c r="BD12" s="66"/>
      <c r="BE12" s="66"/>
      <c r="BF12" s="66"/>
      <c r="BG12" s="66"/>
      <c r="BH12" s="66"/>
      <c r="BI12" s="66"/>
      <c r="BJ12" s="66"/>
      <c r="BK12" s="66"/>
      <c r="BL12" s="66"/>
      <c r="BM12" s="66"/>
      <c r="BN12" s="66"/>
      <c r="BO12" s="66"/>
      <c r="BP12" s="66"/>
      <c r="BQ12" s="66"/>
      <c r="BR12" s="66"/>
      <c r="BS12" s="66"/>
      <c r="BT12" s="66"/>
      <c r="BU12" s="66"/>
      <c r="BV12" s="66"/>
      <c r="BW12" s="66"/>
      <c r="BX12" s="66"/>
      <c r="BY12" s="66"/>
      <c r="BZ12" s="66"/>
      <c r="CA12" s="66"/>
      <c r="CB12" s="66"/>
      <c r="CC12" s="66"/>
      <c r="CD12" s="66"/>
      <c r="CE12" s="66"/>
      <c r="CF12" s="66"/>
      <c r="CG12" s="66"/>
      <c r="CH12" s="66"/>
      <c r="CI12" s="66"/>
      <c r="CJ12" s="66"/>
      <c r="CK12" s="66"/>
      <c r="CL12" s="66"/>
      <c r="CM12" s="66"/>
      <c r="CN12" s="66"/>
      <c r="CO12" s="66"/>
      <c r="CP12" s="66"/>
      <c r="CQ12" s="66"/>
      <c r="CR12" s="66"/>
      <c r="CS12" s="66"/>
      <c r="CT12" s="66"/>
      <c r="CU12" s="66"/>
      <c r="CV12" s="66"/>
      <c r="CW12" s="66"/>
      <c r="CX12" s="66"/>
      <c r="CY12" s="66"/>
      <c r="CZ12" s="66"/>
      <c r="DA12" s="66"/>
      <c r="DB12" s="66"/>
      <c r="DC12" s="66"/>
      <c r="DD12" s="66"/>
      <c r="DE12" s="66"/>
      <c r="DF12" s="66"/>
      <c r="DG12" s="66"/>
      <c r="DH12" s="66"/>
      <c r="DI12" s="66"/>
      <c r="DJ12" s="66"/>
      <c r="DK12" s="66"/>
      <c r="DL12" s="66"/>
      <c r="DM12" s="66"/>
      <c r="DN12" s="66"/>
      <c r="DO12" s="66"/>
      <c r="DP12" s="66"/>
      <c r="DQ12" s="66"/>
      <c r="DR12" s="66"/>
      <c r="DS12" s="66"/>
      <c r="DT12" s="66"/>
      <c r="DU12" s="66"/>
      <c r="DV12" s="66"/>
      <c r="DW12" s="66"/>
      <c r="DX12" s="66"/>
      <c r="DY12" s="66"/>
      <c r="DZ12" s="66"/>
      <c r="EA12" s="66"/>
      <c r="EB12" s="66"/>
      <c r="EC12" s="66"/>
      <c r="ED12" s="66"/>
      <c r="EE12" s="66"/>
      <c r="EF12" s="66"/>
      <c r="EG12" s="66"/>
      <c r="EH12" s="66"/>
      <c r="EI12" s="66"/>
      <c r="EJ12" s="66"/>
      <c r="EK12" s="66"/>
    </row>
    <row r="13" spans="1:141" s="47" customFormat="1" ht="42" customHeight="1" x14ac:dyDescent="0.25">
      <c r="A13" s="83" t="str">
        <f>IF(DB!G121="1",DB!K121,"")</f>
        <v>4047</v>
      </c>
      <c r="B13" s="85" t="str">
        <f>VLOOKUP(A13,DB!K:L,2,FALSE)</f>
        <v>Royale building A Residentiel(245 Rideau) ( GRA)</v>
      </c>
      <c r="C13" s="85"/>
      <c r="D13" s="85"/>
      <c r="E13" s="85" t="str">
        <f>_xlfn.XLOOKUP(A13,DB!K:K,DB!E:E)</f>
        <v>Tadas Jarudonis</v>
      </c>
      <c r="F13" s="87">
        <f>_xlfn.XLOOKUP(A13,DB!K:K,DB!F:F)</f>
        <v>45159</v>
      </c>
      <c r="G13" s="88"/>
      <c r="H13" s="89"/>
      <c r="I13" s="90">
        <v>427</v>
      </c>
      <c r="J13" s="32">
        <f t="shared" si="2"/>
        <v>-413</v>
      </c>
      <c r="K13" s="90"/>
      <c r="L13" s="91"/>
      <c r="M13" s="92"/>
      <c r="N13" s="90"/>
      <c r="O13" s="93">
        <f t="shared" si="3"/>
        <v>0</v>
      </c>
      <c r="P13" s="93">
        <f t="shared" si="4"/>
        <v>0</v>
      </c>
      <c r="Q13" s="41"/>
      <c r="R13" s="75"/>
      <c r="S13" s="75"/>
      <c r="T13" s="75"/>
      <c r="U13" s="75"/>
      <c r="V13" s="75"/>
      <c r="W13" s="75"/>
      <c r="X13" s="75"/>
      <c r="Y13" s="75"/>
      <c r="Z13" s="75"/>
      <c r="AA13" s="75"/>
      <c r="AB13" s="75"/>
      <c r="AC13" s="121" t="s">
        <v>1137</v>
      </c>
      <c r="AD13" s="74"/>
      <c r="AE13" s="74"/>
      <c r="AF13" s="75">
        <v>300</v>
      </c>
      <c r="AG13" s="75">
        <v>300</v>
      </c>
      <c r="AH13" s="75">
        <v>300</v>
      </c>
      <c r="AI13" s="75">
        <v>300</v>
      </c>
      <c r="AJ13" s="75">
        <v>300</v>
      </c>
      <c r="AK13" s="75">
        <v>150</v>
      </c>
      <c r="AL13" s="75"/>
      <c r="AM13" s="75"/>
      <c r="AN13" s="75"/>
      <c r="AO13" s="75"/>
      <c r="AP13" s="75"/>
      <c r="AQ13" s="75"/>
      <c r="AR13" s="75"/>
      <c r="AS13" s="75"/>
      <c r="AT13" s="69">
        <f t="shared" si="5"/>
        <v>1650</v>
      </c>
      <c r="AU13" s="52"/>
      <c r="AV13" s="69"/>
      <c r="AW13" s="71"/>
      <c r="AX13" s="66"/>
      <c r="AY13" s="66"/>
      <c r="AZ13" s="66"/>
      <c r="BA13" s="66"/>
      <c r="BB13" s="66"/>
      <c r="BC13" s="66"/>
      <c r="BD13" s="66"/>
      <c r="BE13" s="66"/>
      <c r="BF13" s="66"/>
      <c r="BG13" s="66"/>
      <c r="BH13" s="66"/>
      <c r="BI13" s="66"/>
      <c r="BJ13" s="66"/>
      <c r="BK13" s="66"/>
      <c r="BL13" s="66"/>
      <c r="BM13" s="66"/>
      <c r="BN13" s="66"/>
      <c r="BO13" s="66"/>
      <c r="BP13" s="66"/>
      <c r="BQ13" s="66"/>
      <c r="BR13" s="66"/>
      <c r="BS13" s="66"/>
      <c r="BT13" s="66"/>
      <c r="BU13" s="66"/>
      <c r="BV13" s="66"/>
      <c r="BW13" s="66"/>
      <c r="BX13" s="66"/>
      <c r="BY13" s="66"/>
      <c r="BZ13" s="66"/>
      <c r="CA13" s="66"/>
      <c r="CB13" s="66"/>
      <c r="CC13" s="66"/>
      <c r="CD13" s="66"/>
      <c r="CE13" s="66"/>
      <c r="CF13" s="66"/>
      <c r="CG13" s="66"/>
      <c r="CH13" s="66"/>
      <c r="CI13" s="66"/>
      <c r="CJ13" s="66"/>
      <c r="CK13" s="66"/>
      <c r="CL13" s="66"/>
      <c r="CM13" s="66"/>
      <c r="CN13" s="66"/>
      <c r="CO13" s="66"/>
      <c r="CP13" s="66"/>
      <c r="CQ13" s="66"/>
      <c r="CR13" s="66"/>
      <c r="CS13" s="66"/>
      <c r="CT13" s="66"/>
      <c r="CU13" s="66"/>
      <c r="CV13" s="66"/>
      <c r="CW13" s="66"/>
      <c r="CX13" s="66"/>
      <c r="CY13" s="66"/>
      <c r="CZ13" s="66"/>
      <c r="DA13" s="66"/>
      <c r="DB13" s="66"/>
      <c r="DC13" s="66"/>
      <c r="DD13" s="66"/>
      <c r="DE13" s="66"/>
      <c r="DF13" s="66"/>
      <c r="DG13" s="66"/>
      <c r="DH13" s="66"/>
      <c r="DI13" s="66"/>
      <c r="DJ13" s="66"/>
      <c r="DK13" s="66"/>
      <c r="DL13" s="66"/>
      <c r="DM13" s="66"/>
      <c r="DN13" s="66"/>
      <c r="DO13" s="66"/>
      <c r="DP13" s="66"/>
      <c r="DQ13" s="66"/>
      <c r="DR13" s="66"/>
      <c r="DS13" s="66"/>
      <c r="DT13" s="66"/>
      <c r="DU13" s="66"/>
      <c r="DV13" s="66"/>
      <c r="DW13" s="66"/>
      <c r="DX13" s="66"/>
      <c r="DY13" s="66"/>
      <c r="DZ13" s="66"/>
      <c r="EA13" s="66"/>
      <c r="EB13" s="66"/>
      <c r="EC13" s="66"/>
      <c r="ED13" s="66"/>
      <c r="EE13" s="66"/>
      <c r="EF13" s="66"/>
      <c r="EG13" s="66"/>
      <c r="EH13" s="66"/>
      <c r="EI13" s="66"/>
      <c r="EJ13" s="66"/>
      <c r="EK13" s="4"/>
    </row>
    <row r="14" spans="1:141" s="47" customFormat="1" ht="22.5" customHeight="1" x14ac:dyDescent="0.25">
      <c r="A14" s="83" t="str">
        <f>IF(DB!G122="1",DB!K122,"")</f>
        <v>4047-1</v>
      </c>
      <c r="B14" s="85" t="str">
        <f>VLOOKUP(A14,DB!K:L,2,FALSE)</f>
        <v>Royale building A Locatif (245 Rideau)  (GRA)</v>
      </c>
      <c r="C14" s="85"/>
      <c r="D14" s="85"/>
      <c r="E14" s="85" t="str">
        <f>_xlfn.XLOOKUP(A14,DB!K:K,DB!E:E)</f>
        <v>Tadas Jarudonis</v>
      </c>
      <c r="F14" s="87">
        <f>_xlfn.XLOOKUP(A14,DB!K:K,DB!F:F)</f>
        <v>45159</v>
      </c>
      <c r="G14" s="88"/>
      <c r="H14" s="89"/>
      <c r="I14" s="90">
        <v>428</v>
      </c>
      <c r="J14" s="32">
        <f t="shared" ref="J14:J24" si="6">IF($I14=0,0,période_sélectionnée-$I14)</f>
        <v>-414</v>
      </c>
      <c r="K14" s="90"/>
      <c r="L14" s="91"/>
      <c r="M14" s="92"/>
      <c r="N14" s="90"/>
      <c r="O14" s="93">
        <f t="shared" ref="O14:O24" si="7">K14*120</f>
        <v>0</v>
      </c>
      <c r="P14" s="93">
        <f t="shared" ref="P14:P24" si="8">IF(K14=0,0,O14/H14)</f>
        <v>0</v>
      </c>
      <c r="Q14" s="41"/>
      <c r="R14" s="75"/>
      <c r="S14" s="75"/>
      <c r="T14" s="75"/>
      <c r="U14" s="75"/>
      <c r="V14" s="75">
        <v>300</v>
      </c>
      <c r="W14" s="75"/>
      <c r="X14" s="75"/>
      <c r="Y14" s="75"/>
      <c r="Z14" s="75"/>
      <c r="AA14" s="75"/>
      <c r="AB14" s="75"/>
      <c r="AC14" s="75"/>
      <c r="AD14" s="74"/>
      <c r="AE14" s="74"/>
      <c r="AF14" s="75"/>
      <c r="AG14" s="75"/>
      <c r="AH14" s="75"/>
      <c r="AI14" s="75"/>
      <c r="AJ14" s="75"/>
      <c r="AK14" s="75"/>
      <c r="AL14" s="75"/>
      <c r="AM14" s="75"/>
      <c r="AN14" s="75"/>
      <c r="AO14" s="75"/>
      <c r="AP14" s="75"/>
      <c r="AQ14" s="75"/>
      <c r="AR14" s="75"/>
      <c r="AS14" s="75"/>
      <c r="AT14" s="69">
        <f t="shared" ref="AT14:AT24" si="9">SUM(R14:AS14)</f>
        <v>300</v>
      </c>
      <c r="AU14" s="52"/>
      <c r="AV14" s="69"/>
      <c r="AW14" s="71"/>
      <c r="AX14" s="65"/>
      <c r="AY14" s="65"/>
      <c r="AZ14" s="65"/>
      <c r="BA14" s="65"/>
      <c r="BB14" s="65"/>
      <c r="BC14" s="65"/>
      <c r="BD14" s="65"/>
      <c r="BE14" s="65"/>
      <c r="BF14" s="65"/>
      <c r="BG14" s="65"/>
      <c r="BH14" s="65"/>
      <c r="BI14" s="65"/>
      <c r="BJ14" s="65"/>
      <c r="BK14" s="65"/>
      <c r="BL14" s="65"/>
      <c r="BM14" s="65"/>
      <c r="BN14" s="65"/>
      <c r="BO14" s="65"/>
      <c r="BP14" s="65"/>
      <c r="BQ14" s="65"/>
      <c r="BR14" s="65"/>
      <c r="BS14" s="65"/>
      <c r="BT14" s="65"/>
      <c r="BU14" s="65"/>
      <c r="BV14" s="65"/>
      <c r="BW14" s="65"/>
      <c r="BX14" s="65"/>
      <c r="BY14" s="65"/>
      <c r="BZ14" s="65"/>
      <c r="CA14" s="65"/>
      <c r="CB14" s="65"/>
      <c r="CC14" s="65"/>
      <c r="CD14" s="65"/>
      <c r="CE14" s="65"/>
      <c r="CF14" s="65"/>
      <c r="CG14" s="65"/>
      <c r="CH14" s="65"/>
      <c r="CI14" s="65"/>
      <c r="CJ14" s="65"/>
      <c r="CK14" s="65"/>
      <c r="CL14" s="65"/>
      <c r="CM14" s="65"/>
      <c r="CN14" s="65"/>
      <c r="CO14" s="65"/>
      <c r="CP14" s="65"/>
      <c r="CQ14" s="65"/>
      <c r="CR14" s="65"/>
      <c r="CS14" s="65"/>
      <c r="CT14" s="65"/>
      <c r="CU14" s="65"/>
      <c r="CV14" s="65"/>
      <c r="CW14" s="65"/>
      <c r="CX14" s="65"/>
      <c r="CY14" s="65"/>
      <c r="CZ14" s="65"/>
      <c r="DA14" s="65"/>
      <c r="DB14" s="65"/>
      <c r="DC14" s="65"/>
      <c r="DD14" s="65"/>
      <c r="DE14" s="65"/>
      <c r="DF14" s="65"/>
      <c r="DG14" s="65"/>
      <c r="DH14" s="65"/>
      <c r="DI14" s="65"/>
      <c r="DJ14" s="65"/>
      <c r="DK14" s="65"/>
      <c r="DL14" s="65"/>
      <c r="DM14" s="65"/>
      <c r="DN14" s="65"/>
      <c r="DO14" s="65"/>
      <c r="DP14" s="65"/>
      <c r="DQ14" s="65"/>
      <c r="DR14" s="65"/>
      <c r="DS14" s="65"/>
      <c r="DT14" s="65"/>
      <c r="DU14" s="65"/>
      <c r="DV14" s="65"/>
      <c r="DW14" s="65"/>
      <c r="DX14" s="65"/>
      <c r="DY14" s="65"/>
      <c r="DZ14" s="65"/>
      <c r="EA14" s="65"/>
      <c r="EB14" s="65"/>
      <c r="EC14" s="65"/>
      <c r="ED14" s="65"/>
      <c r="EE14" s="65"/>
      <c r="EF14" s="65"/>
      <c r="EG14" s="65"/>
      <c r="EH14" s="65"/>
      <c r="EI14" s="65"/>
      <c r="EJ14" s="65"/>
      <c r="EK14" s="4"/>
    </row>
    <row r="15" spans="1:141" s="4" customFormat="1" ht="22.5" customHeight="1" x14ac:dyDescent="0.25">
      <c r="A15" s="83" t="str">
        <f>IF(DB!G127="1",DB!K127,"")</f>
        <v>4051</v>
      </c>
      <c r="B15" s="85" t="str">
        <f>VLOOKUP(A15,DB!K:L,2,FALSE)</f>
        <v>Bread Co.</v>
      </c>
      <c r="C15" s="85"/>
      <c r="D15" s="85"/>
      <c r="E15" s="85" t="str">
        <f>_xlfn.XLOOKUP(A15,DB!K:K,DB!E:E)</f>
        <v>Tadas Jarudonis</v>
      </c>
      <c r="F15" s="87">
        <f>_xlfn.XLOOKUP(A15,DB!K:K,DB!F:F)</f>
        <v>45224</v>
      </c>
      <c r="G15" s="88"/>
      <c r="H15" s="89"/>
      <c r="I15" s="90">
        <v>433</v>
      </c>
      <c r="J15" s="32">
        <f t="shared" si="6"/>
        <v>-419</v>
      </c>
      <c r="K15" s="90"/>
      <c r="L15" s="91"/>
      <c r="M15" s="92"/>
      <c r="N15" s="90"/>
      <c r="O15" s="93">
        <f t="shared" si="7"/>
        <v>0</v>
      </c>
      <c r="P15" s="93">
        <f t="shared" si="8"/>
        <v>0</v>
      </c>
      <c r="Q15" s="41"/>
      <c r="R15" s="75"/>
      <c r="S15" s="75"/>
      <c r="T15" s="75"/>
      <c r="U15" s="75"/>
      <c r="V15" s="75"/>
      <c r="W15" s="80">
        <v>300</v>
      </c>
      <c r="X15" s="80">
        <v>300</v>
      </c>
      <c r="Y15" s="80">
        <v>300</v>
      </c>
      <c r="Z15" s="80"/>
      <c r="AA15" s="80"/>
      <c r="AB15" s="80">
        <v>300</v>
      </c>
      <c r="AC15" s="80">
        <v>300</v>
      </c>
      <c r="AD15" s="74"/>
      <c r="AE15" s="74"/>
      <c r="AF15" s="75"/>
      <c r="AG15" s="75"/>
      <c r="AH15" s="75"/>
      <c r="AI15" s="75"/>
      <c r="AJ15" s="75"/>
      <c r="AK15" s="75"/>
      <c r="AL15" s="75"/>
      <c r="AM15" s="75"/>
      <c r="AN15" s="75"/>
      <c r="AO15" s="75"/>
      <c r="AP15" s="75"/>
      <c r="AQ15" s="75"/>
      <c r="AR15" s="75"/>
      <c r="AS15" s="75"/>
      <c r="AT15" s="69">
        <f t="shared" si="9"/>
        <v>1500</v>
      </c>
      <c r="AU15" s="52"/>
      <c r="AV15" s="69"/>
      <c r="AW15" s="71"/>
      <c r="AX15" s="66"/>
      <c r="AY15" s="66"/>
      <c r="AZ15" s="66"/>
      <c r="BA15" s="66"/>
      <c r="BB15" s="66"/>
      <c r="BC15" s="66"/>
      <c r="BD15" s="66"/>
      <c r="BE15" s="66"/>
      <c r="BF15" s="66"/>
      <c r="BG15" s="66"/>
      <c r="BH15" s="66"/>
      <c r="BI15" s="66"/>
      <c r="BJ15" s="66"/>
      <c r="BK15" s="66"/>
      <c r="BL15" s="66"/>
      <c r="BM15" s="66"/>
      <c r="BN15" s="66"/>
      <c r="BO15" s="66"/>
      <c r="BP15" s="66"/>
      <c r="BQ15" s="66"/>
      <c r="BR15" s="66"/>
      <c r="BS15" s="66"/>
      <c r="BT15" s="66"/>
      <c r="BU15" s="66"/>
      <c r="BV15" s="66"/>
      <c r="BW15" s="66"/>
      <c r="BX15" s="66"/>
      <c r="BY15" s="66"/>
      <c r="BZ15" s="66"/>
      <c r="CA15" s="66"/>
      <c r="CB15" s="66"/>
      <c r="CC15" s="66"/>
      <c r="CD15" s="66"/>
      <c r="CE15" s="66"/>
      <c r="CF15" s="66"/>
      <c r="CG15" s="66"/>
      <c r="CH15" s="66"/>
      <c r="CI15" s="66"/>
      <c r="CJ15" s="66"/>
      <c r="CK15" s="66"/>
      <c r="CL15" s="66"/>
      <c r="CM15" s="66"/>
      <c r="CN15" s="66"/>
      <c r="CO15" s="66"/>
      <c r="CP15" s="66"/>
      <c r="CQ15" s="66"/>
      <c r="CR15" s="66"/>
      <c r="CS15" s="66"/>
      <c r="CT15" s="66"/>
      <c r="CU15" s="66"/>
      <c r="CV15" s="66"/>
      <c r="CW15" s="66"/>
      <c r="CX15" s="66"/>
      <c r="CY15" s="66"/>
      <c r="CZ15" s="66"/>
      <c r="DA15" s="66"/>
      <c r="DB15" s="66"/>
      <c r="DC15" s="66"/>
      <c r="DD15" s="66"/>
      <c r="DE15" s="66"/>
      <c r="DF15" s="66"/>
      <c r="DG15" s="66"/>
      <c r="DH15" s="66"/>
      <c r="DI15" s="66"/>
      <c r="DJ15" s="66"/>
      <c r="DK15" s="66"/>
      <c r="DL15" s="66"/>
      <c r="DM15" s="66"/>
      <c r="DN15" s="66"/>
      <c r="DO15" s="66"/>
      <c r="DP15" s="66"/>
      <c r="DQ15" s="66"/>
      <c r="DR15" s="66"/>
      <c r="DS15" s="66"/>
      <c r="DT15" s="66"/>
      <c r="DU15" s="66"/>
      <c r="DV15" s="66"/>
      <c r="DW15" s="66"/>
      <c r="DX15" s="66"/>
      <c r="DY15" s="66"/>
      <c r="DZ15" s="66"/>
      <c r="EA15" s="66"/>
      <c r="EB15" s="66"/>
      <c r="EC15" s="66"/>
      <c r="ED15" s="66"/>
      <c r="EE15" s="66"/>
      <c r="EF15" s="66"/>
      <c r="EG15" s="66"/>
      <c r="EH15" s="66"/>
      <c r="EI15" s="66"/>
      <c r="EJ15" s="66"/>
    </row>
    <row r="16" spans="1:141" s="4" customFormat="1" ht="22.5" customHeight="1" x14ac:dyDescent="0.25">
      <c r="A16" s="83" t="str">
        <f>IF(DB!G151="1",DB!K151,"")</f>
        <v>4073</v>
      </c>
      <c r="B16" s="85" t="str">
        <f>VLOOKUP(A16,DB!K:L,2,FALSE)</f>
        <v>Symphonia VIU (Ph2B) (Black Blue)</v>
      </c>
      <c r="C16" s="85"/>
      <c r="D16" s="85"/>
      <c r="E16" s="85" t="str">
        <f>_xlfn.XLOOKUP(A16,DB!K:K,DB!E:E)</f>
        <v>Maxime Poissant</v>
      </c>
      <c r="F16" s="87">
        <f>_xlfn.XLOOKUP(A16,DB!K:K,DB!F:F)</f>
        <v>45096</v>
      </c>
      <c r="G16" s="88"/>
      <c r="H16" s="89"/>
      <c r="I16" s="90">
        <v>457</v>
      </c>
      <c r="J16" s="32">
        <f t="shared" si="6"/>
        <v>-443</v>
      </c>
      <c r="K16" s="90"/>
      <c r="L16" s="91"/>
      <c r="M16" s="92"/>
      <c r="N16" s="90"/>
      <c r="O16" s="93">
        <f t="shared" si="7"/>
        <v>0</v>
      </c>
      <c r="P16" s="93">
        <f t="shared" si="8"/>
        <v>0</v>
      </c>
      <c r="Q16" s="41"/>
      <c r="R16" s="73"/>
      <c r="S16" s="73"/>
      <c r="T16" s="73"/>
      <c r="U16" s="73"/>
      <c r="V16" s="75"/>
      <c r="W16" s="75"/>
      <c r="X16" s="75"/>
      <c r="Y16" s="75"/>
      <c r="Z16" s="75"/>
      <c r="AA16" s="75">
        <v>400</v>
      </c>
      <c r="AB16" s="75">
        <v>400</v>
      </c>
      <c r="AC16" s="75">
        <v>400</v>
      </c>
      <c r="AD16" s="74"/>
      <c r="AE16" s="74"/>
      <c r="AF16" s="75"/>
      <c r="AG16" s="75">
        <v>400</v>
      </c>
      <c r="AH16" s="75"/>
      <c r="AI16" s="75"/>
      <c r="AJ16" s="75"/>
      <c r="AK16" s="75"/>
      <c r="AL16" s="75"/>
      <c r="AM16" s="75"/>
      <c r="AN16" s="75"/>
      <c r="AO16" s="75"/>
      <c r="AP16" s="75">
        <v>536.5</v>
      </c>
      <c r="AQ16" s="75">
        <v>537</v>
      </c>
      <c r="AR16" s="75"/>
      <c r="AS16" s="75"/>
      <c r="AT16" s="69">
        <f t="shared" si="9"/>
        <v>2673.5</v>
      </c>
      <c r="AU16" s="52"/>
      <c r="BB16" s="66"/>
      <c r="BC16" s="66"/>
      <c r="BD16" s="66"/>
      <c r="BE16" s="66"/>
      <c r="BF16" s="66"/>
      <c r="BG16" s="66"/>
      <c r="BH16" s="66"/>
      <c r="BI16" s="66"/>
      <c r="BJ16" s="66"/>
      <c r="BK16" s="66"/>
      <c r="BL16" s="66"/>
      <c r="BM16" s="66"/>
      <c r="BN16" s="66"/>
      <c r="BO16" s="66"/>
      <c r="BP16" s="66"/>
      <c r="BQ16" s="66"/>
      <c r="BR16" s="66"/>
      <c r="BS16" s="66"/>
      <c r="BT16" s="66"/>
      <c r="BU16" s="66"/>
      <c r="BV16" s="66"/>
      <c r="BW16" s="66"/>
      <c r="BX16" s="66"/>
      <c r="BY16" s="66"/>
      <c r="BZ16" s="66"/>
      <c r="CA16" s="66"/>
      <c r="CB16" s="66"/>
      <c r="CC16" s="66"/>
      <c r="CD16" s="66"/>
      <c r="CE16" s="66"/>
      <c r="CF16" s="66"/>
      <c r="CG16" s="66"/>
      <c r="CH16" s="66"/>
      <c r="CI16" s="66"/>
      <c r="CJ16" s="66"/>
      <c r="CK16" s="66"/>
      <c r="CL16" s="66"/>
      <c r="CM16" s="66"/>
      <c r="CN16" s="66"/>
      <c r="CO16" s="66"/>
      <c r="CP16" s="66"/>
      <c r="CQ16" s="66"/>
      <c r="CR16" s="66"/>
      <c r="CS16" s="66"/>
      <c r="CT16" s="66"/>
      <c r="CU16" s="66"/>
      <c r="CV16" s="66"/>
      <c r="CW16" s="66"/>
      <c r="CX16" s="66"/>
      <c r="CY16" s="66"/>
      <c r="CZ16" s="66"/>
      <c r="DA16" s="66"/>
      <c r="DB16" s="66"/>
      <c r="DC16" s="66"/>
      <c r="DD16" s="66"/>
      <c r="DE16" s="66"/>
      <c r="DF16" s="66"/>
      <c r="DG16" s="66"/>
      <c r="DH16" s="66"/>
      <c r="DI16" s="66"/>
      <c r="DJ16" s="66"/>
      <c r="DK16" s="66"/>
      <c r="DL16" s="66"/>
      <c r="DM16" s="66"/>
      <c r="DN16" s="66"/>
      <c r="DO16" s="66"/>
      <c r="DP16" s="66"/>
      <c r="DQ16" s="66"/>
      <c r="DR16" s="66"/>
      <c r="DS16" s="66"/>
      <c r="DT16" s="66"/>
      <c r="DU16" s="66"/>
      <c r="DV16" s="66"/>
      <c r="DW16" s="66"/>
      <c r="DX16" s="66"/>
      <c r="DY16" s="66"/>
      <c r="DZ16" s="66"/>
      <c r="EA16" s="66"/>
      <c r="EB16" s="66"/>
      <c r="EC16" s="66"/>
      <c r="ED16" s="66"/>
      <c r="EE16" s="66"/>
      <c r="EF16" s="66"/>
      <c r="EG16" s="66"/>
      <c r="EH16" s="66"/>
      <c r="EI16" s="66"/>
      <c r="EJ16" s="66"/>
    </row>
    <row r="17" spans="1:141" s="4" customFormat="1" ht="22.5" customHeight="1" x14ac:dyDescent="0.25">
      <c r="A17" s="83" t="str">
        <f>IF(DB!G154="1",DB!K154,"")</f>
        <v>4075</v>
      </c>
      <c r="B17" s="85" t="str">
        <f>VLOOKUP(A17,DB!K:L,2,FALSE)</f>
        <v xml:space="preserve">90 Eastdale </v>
      </c>
      <c r="C17" s="85"/>
      <c r="D17" s="85"/>
      <c r="E17" s="85" t="str">
        <f>_xlfn.XLOOKUP(A17,DB!K:K,DB!E:E)</f>
        <v>Tadas Jarudonis</v>
      </c>
      <c r="F17" s="87">
        <f>_xlfn.XLOOKUP(A17,DB!K:K,DB!F:F)</f>
        <v>45124</v>
      </c>
      <c r="G17" s="88"/>
      <c r="H17" s="89"/>
      <c r="I17" s="90">
        <v>460</v>
      </c>
      <c r="J17" s="32">
        <f t="shared" si="6"/>
        <v>-446</v>
      </c>
      <c r="K17" s="90"/>
      <c r="L17" s="91"/>
      <c r="M17" s="92"/>
      <c r="N17" s="90"/>
      <c r="O17" s="93">
        <f t="shared" si="7"/>
        <v>0</v>
      </c>
      <c r="P17" s="93">
        <f t="shared" si="8"/>
        <v>0</v>
      </c>
      <c r="Q17" s="41"/>
      <c r="R17" s="75"/>
      <c r="S17" s="75"/>
      <c r="T17" s="75"/>
      <c r="U17" s="75"/>
      <c r="V17" s="75"/>
      <c r="W17" s="80"/>
      <c r="X17" s="80"/>
      <c r="Y17" s="80"/>
      <c r="Z17" s="80">
        <v>50</v>
      </c>
      <c r="AA17" s="80">
        <v>50</v>
      </c>
      <c r="AB17" s="80"/>
      <c r="AC17" s="80"/>
      <c r="AD17" s="74"/>
      <c r="AE17" s="74"/>
      <c r="AF17" s="75"/>
      <c r="AG17" s="75"/>
      <c r="AH17" s="75"/>
      <c r="AI17" s="75"/>
      <c r="AJ17" s="75"/>
      <c r="AK17" s="75"/>
      <c r="AL17" s="75"/>
      <c r="AM17" s="75"/>
      <c r="AN17" s="75"/>
      <c r="AO17" s="75"/>
      <c r="AP17" s="75"/>
      <c r="AQ17" s="75"/>
      <c r="AR17" s="75"/>
      <c r="AS17" s="75"/>
      <c r="AT17" s="69">
        <f t="shared" si="9"/>
        <v>100</v>
      </c>
      <c r="AU17" s="52"/>
      <c r="AV17" s="69"/>
      <c r="AW17" s="71"/>
      <c r="AX17" s="66"/>
      <c r="AY17" s="66"/>
      <c r="AZ17" s="66"/>
      <c r="BA17" s="66"/>
      <c r="BB17" s="66"/>
      <c r="BC17" s="66"/>
      <c r="BD17" s="66"/>
      <c r="BE17" s="66"/>
      <c r="BF17" s="66"/>
      <c r="BG17" s="66"/>
      <c r="BH17" s="66"/>
      <c r="BI17" s="66"/>
      <c r="BJ17" s="66"/>
      <c r="BK17" s="66"/>
      <c r="BL17" s="66"/>
      <c r="BM17" s="66"/>
      <c r="BN17" s="66"/>
      <c r="BO17" s="66"/>
      <c r="BP17" s="66"/>
      <c r="BQ17" s="66"/>
      <c r="BR17" s="66"/>
      <c r="BS17" s="66"/>
      <c r="BT17" s="66"/>
      <c r="BU17" s="66"/>
      <c r="BV17" s="66"/>
      <c r="BW17" s="66"/>
      <c r="BX17" s="66"/>
      <c r="BY17" s="66"/>
      <c r="BZ17" s="66"/>
      <c r="CA17" s="66"/>
      <c r="CB17" s="66"/>
      <c r="CC17" s="66"/>
      <c r="CD17" s="66"/>
      <c r="CE17" s="66"/>
      <c r="CF17" s="66"/>
      <c r="CG17" s="66"/>
      <c r="CH17" s="66"/>
      <c r="CI17" s="66"/>
      <c r="CJ17" s="66"/>
      <c r="CK17" s="66"/>
      <c r="CL17" s="66"/>
      <c r="CM17" s="66"/>
      <c r="CN17" s="66"/>
      <c r="CO17" s="66"/>
      <c r="CP17" s="66"/>
      <c r="CQ17" s="66"/>
      <c r="CR17" s="66"/>
      <c r="CS17" s="66"/>
      <c r="CT17" s="66"/>
      <c r="CU17" s="66"/>
      <c r="CV17" s="66"/>
      <c r="CW17" s="66"/>
      <c r="CX17" s="66"/>
      <c r="CY17" s="66"/>
      <c r="CZ17" s="66"/>
      <c r="DA17" s="66"/>
      <c r="DB17" s="66"/>
      <c r="DC17" s="66"/>
      <c r="DD17" s="66"/>
      <c r="DE17" s="66"/>
      <c r="DF17" s="66"/>
      <c r="DG17" s="66"/>
      <c r="DH17" s="66"/>
      <c r="DI17" s="66"/>
      <c r="DJ17" s="66"/>
      <c r="DK17" s="66"/>
      <c r="DL17" s="66"/>
      <c r="DM17" s="66"/>
      <c r="DN17" s="66"/>
      <c r="DO17" s="66"/>
      <c r="DP17" s="66"/>
      <c r="DQ17" s="66"/>
      <c r="DR17" s="66"/>
      <c r="DS17" s="66"/>
      <c r="DT17" s="66"/>
      <c r="DU17" s="66"/>
      <c r="DV17" s="66"/>
      <c r="DW17" s="66"/>
      <c r="DX17" s="66"/>
      <c r="DY17" s="66"/>
      <c r="DZ17" s="66"/>
      <c r="EA17" s="66"/>
      <c r="EB17" s="66"/>
      <c r="EC17" s="66"/>
      <c r="ED17" s="66"/>
      <c r="EE17" s="66"/>
      <c r="EF17" s="66"/>
      <c r="EG17" s="66"/>
      <c r="EH17" s="66"/>
      <c r="EI17" s="66"/>
      <c r="EJ17" s="66"/>
    </row>
    <row r="18" spans="1:141" s="65" customFormat="1" ht="22.15" customHeight="1" x14ac:dyDescent="0.25">
      <c r="A18" s="83" t="str">
        <f>IF(DB!G158="1",DB!K158,"")</f>
        <v>4079</v>
      </c>
      <c r="B18" s="85" t="str">
        <f>VLOOKUP(A18,DB!K:L,2,FALSE)</f>
        <v>Gatsby</v>
      </c>
      <c r="C18" s="85"/>
      <c r="D18" s="85"/>
      <c r="E18" s="85" t="str">
        <f>_xlfn.XLOOKUP(A18,DB!K:K,DB!E:E)</f>
        <v>Xavier Bourgault</v>
      </c>
      <c r="F18" s="87">
        <f>_xlfn.XLOOKUP(A18,DB!K:K,DB!F:F)</f>
        <v>45082</v>
      </c>
      <c r="G18" s="88"/>
      <c r="H18" s="89"/>
      <c r="I18" s="90">
        <v>464</v>
      </c>
      <c r="J18" s="32">
        <f t="shared" si="6"/>
        <v>-450</v>
      </c>
      <c r="K18" s="90"/>
      <c r="L18" s="91"/>
      <c r="M18" s="92"/>
      <c r="N18" s="90"/>
      <c r="O18" s="93">
        <f t="shared" si="7"/>
        <v>0</v>
      </c>
      <c r="P18" s="93">
        <f t="shared" si="8"/>
        <v>0</v>
      </c>
      <c r="Q18" s="41"/>
      <c r="R18" s="75"/>
      <c r="S18" s="75"/>
      <c r="T18" s="75"/>
      <c r="U18" s="75"/>
      <c r="V18" s="75"/>
      <c r="W18" s="75"/>
      <c r="X18" s="75"/>
      <c r="Y18" s="75"/>
      <c r="Z18" s="75"/>
      <c r="AA18" s="75"/>
      <c r="AB18" s="75"/>
      <c r="AC18" s="75"/>
      <c r="AD18" s="74"/>
      <c r="AE18" s="74"/>
      <c r="AF18" s="75"/>
      <c r="AG18" s="75"/>
      <c r="AH18" s="75"/>
      <c r="AI18" s="75"/>
      <c r="AJ18" s="75"/>
      <c r="AK18" s="75"/>
      <c r="AL18" s="75"/>
      <c r="AM18" s="75">
        <v>225</v>
      </c>
      <c r="AN18" s="75"/>
      <c r="AO18" s="75"/>
      <c r="AP18" s="75"/>
      <c r="AQ18" s="75">
        <v>240</v>
      </c>
      <c r="AR18" s="75"/>
      <c r="AS18" s="75">
        <v>402</v>
      </c>
      <c r="AT18" s="69">
        <f t="shared" si="9"/>
        <v>867</v>
      </c>
      <c r="AU18" s="52"/>
      <c r="AV18" s="69"/>
      <c r="AW18" s="71"/>
      <c r="AX18" s="66"/>
      <c r="AY18" s="66"/>
      <c r="AZ18" s="66"/>
      <c r="BA18" s="66"/>
      <c r="BB18" s="66"/>
      <c r="BC18" s="66"/>
      <c r="BD18" s="66"/>
      <c r="BE18" s="66"/>
      <c r="BF18" s="66"/>
      <c r="BG18" s="66"/>
      <c r="BH18" s="66"/>
      <c r="BI18" s="66"/>
      <c r="BJ18" s="66"/>
      <c r="BK18" s="66"/>
      <c r="BL18" s="66"/>
      <c r="BM18" s="66"/>
      <c r="BN18" s="66"/>
      <c r="BO18" s="66"/>
      <c r="BP18" s="66"/>
      <c r="BQ18" s="66"/>
      <c r="BR18" s="66"/>
      <c r="BS18" s="66"/>
      <c r="BT18" s="66"/>
      <c r="BU18" s="66"/>
      <c r="BV18" s="66"/>
      <c r="BW18" s="66"/>
      <c r="BX18" s="66"/>
      <c r="BY18" s="66"/>
      <c r="BZ18" s="66"/>
      <c r="CA18" s="66"/>
      <c r="CB18" s="66"/>
      <c r="CC18" s="66"/>
      <c r="CD18" s="66"/>
      <c r="CE18" s="66"/>
      <c r="CF18" s="66"/>
      <c r="CG18" s="66"/>
      <c r="CH18" s="66"/>
      <c r="CI18" s="66"/>
      <c r="CJ18" s="66"/>
      <c r="CK18" s="66"/>
      <c r="CL18" s="66"/>
      <c r="CM18" s="66"/>
      <c r="CN18" s="66"/>
      <c r="CO18" s="66"/>
      <c r="CP18" s="66"/>
      <c r="CQ18" s="66"/>
      <c r="CR18" s="66"/>
      <c r="CS18" s="66"/>
      <c r="CT18" s="66"/>
      <c r="CU18" s="66"/>
      <c r="CV18" s="66"/>
      <c r="CW18" s="66"/>
      <c r="CX18" s="66"/>
      <c r="CY18" s="66"/>
      <c r="CZ18" s="66"/>
      <c r="DA18" s="66"/>
      <c r="DB18" s="66"/>
      <c r="DC18" s="66"/>
      <c r="DD18" s="66"/>
      <c r="DE18" s="66"/>
      <c r="DF18" s="66"/>
      <c r="DG18" s="66"/>
      <c r="DH18" s="66"/>
      <c r="DI18" s="66"/>
      <c r="DJ18" s="66"/>
      <c r="DK18" s="66"/>
      <c r="DL18" s="66"/>
      <c r="DM18" s="66"/>
      <c r="DN18" s="66"/>
      <c r="DO18" s="66"/>
      <c r="DP18" s="66"/>
      <c r="DQ18" s="66"/>
      <c r="DR18" s="66"/>
      <c r="DS18" s="66"/>
      <c r="DT18" s="66"/>
      <c r="DU18" s="66"/>
      <c r="DV18" s="66"/>
      <c r="DW18" s="66"/>
      <c r="DX18" s="66"/>
      <c r="DY18" s="66"/>
      <c r="DZ18" s="66"/>
      <c r="EA18" s="66"/>
      <c r="EB18" s="66"/>
      <c r="EC18" s="66"/>
      <c r="ED18" s="66"/>
      <c r="EE18" s="66"/>
      <c r="EF18" s="66"/>
      <c r="EG18" s="66"/>
      <c r="EH18" s="66"/>
      <c r="EI18" s="66"/>
      <c r="EJ18" s="66"/>
      <c r="EK18" s="4"/>
    </row>
    <row r="19" spans="1:141" s="65" customFormat="1" ht="60.75" x14ac:dyDescent="0.25">
      <c r="A19" s="83" t="str">
        <f>IF(DB!G159="1",DB!K159,"")</f>
        <v>4080</v>
      </c>
      <c r="B19" s="85" t="str">
        <f>VLOOKUP(A19,DB!K:L,2,FALSE)</f>
        <v xml:space="preserve">163 Parkdale </v>
      </c>
      <c r="C19" s="85"/>
      <c r="D19" s="85"/>
      <c r="E19" s="85" t="str">
        <f>_xlfn.XLOOKUP(A19,DB!K:K,DB!E:E)</f>
        <v>Tadas Jarudonis</v>
      </c>
      <c r="F19" s="87">
        <f>_xlfn.XLOOKUP(A19,DB!K:K,DB!F:F)</f>
        <v>45211</v>
      </c>
      <c r="G19" s="88"/>
      <c r="H19" s="89"/>
      <c r="I19" s="90">
        <v>465</v>
      </c>
      <c r="J19" s="32">
        <f t="shared" si="6"/>
        <v>-451</v>
      </c>
      <c r="K19" s="90"/>
      <c r="L19" s="91"/>
      <c r="M19" s="92"/>
      <c r="N19" s="90"/>
      <c r="O19" s="93">
        <f t="shared" si="7"/>
        <v>0</v>
      </c>
      <c r="P19" s="93">
        <f t="shared" si="8"/>
        <v>0</v>
      </c>
      <c r="Q19" s="41"/>
      <c r="R19" s="75"/>
      <c r="S19" s="75"/>
      <c r="T19" s="75"/>
      <c r="U19" s="75"/>
      <c r="V19" s="75"/>
      <c r="W19" s="75">
        <v>300</v>
      </c>
      <c r="X19" s="75"/>
      <c r="Y19" s="75">
        <v>300</v>
      </c>
      <c r="Z19" s="75"/>
      <c r="AA19" s="75">
        <v>150</v>
      </c>
      <c r="AB19" s="75">
        <v>718</v>
      </c>
      <c r="AC19" s="75">
        <v>617</v>
      </c>
      <c r="AD19" s="74"/>
      <c r="AE19" s="74"/>
      <c r="AF19" s="75"/>
      <c r="AG19" s="75"/>
      <c r="AH19" s="75">
        <v>746</v>
      </c>
      <c r="AI19" s="75">
        <v>300</v>
      </c>
      <c r="AJ19" s="75"/>
      <c r="AK19" s="75">
        <v>300</v>
      </c>
      <c r="AL19" s="75">
        <v>300</v>
      </c>
      <c r="AM19" s="75">
        <v>300</v>
      </c>
      <c r="AN19" s="75">
        <v>300</v>
      </c>
      <c r="AO19" s="75">
        <v>300</v>
      </c>
      <c r="AP19" s="75">
        <v>300</v>
      </c>
      <c r="AQ19" s="75">
        <v>300</v>
      </c>
      <c r="AR19" s="75">
        <v>300</v>
      </c>
      <c r="AS19" s="75">
        <v>300</v>
      </c>
      <c r="AT19" s="69">
        <f t="shared" si="9"/>
        <v>5831</v>
      </c>
      <c r="AU19" s="52"/>
      <c r="AV19" s="69"/>
      <c r="AW19" s="71"/>
      <c r="AX19" s="66"/>
      <c r="AY19" s="66"/>
      <c r="AZ19" s="66"/>
      <c r="BA19" s="66"/>
      <c r="BB19" s="66"/>
      <c r="BC19" s="66"/>
      <c r="BD19" s="66"/>
      <c r="BE19" s="66"/>
      <c r="BF19" s="66"/>
      <c r="BG19" s="66"/>
      <c r="BH19" s="66"/>
      <c r="BI19" s="66"/>
      <c r="BJ19" s="66"/>
      <c r="BK19" s="66"/>
      <c r="BL19" s="66"/>
      <c r="BM19" s="66"/>
      <c r="BN19" s="66"/>
      <c r="BO19" s="66"/>
      <c r="BP19" s="66"/>
      <c r="BQ19" s="66"/>
      <c r="BR19" s="66"/>
      <c r="BS19" s="66"/>
      <c r="BT19" s="66"/>
      <c r="BU19" s="66"/>
      <c r="BV19" s="66"/>
      <c r="BW19" s="66"/>
      <c r="BX19" s="66"/>
      <c r="BY19" s="66"/>
      <c r="BZ19" s="66"/>
      <c r="CA19" s="66"/>
      <c r="CB19" s="66"/>
      <c r="CC19" s="66"/>
      <c r="CD19" s="66"/>
      <c r="CE19" s="66"/>
      <c r="CF19" s="66"/>
      <c r="CG19" s="66"/>
      <c r="CH19" s="66"/>
      <c r="CI19" s="66"/>
      <c r="CJ19" s="66"/>
      <c r="CK19" s="66"/>
      <c r="CL19" s="66"/>
      <c r="CM19" s="66"/>
      <c r="CN19" s="66"/>
      <c r="CO19" s="66"/>
      <c r="CP19" s="66"/>
      <c r="CQ19" s="66"/>
      <c r="CR19" s="66"/>
      <c r="CS19" s="66"/>
      <c r="CT19" s="66"/>
      <c r="CU19" s="66"/>
      <c r="CV19" s="66"/>
      <c r="CW19" s="66"/>
      <c r="CX19" s="66"/>
      <c r="CY19" s="66"/>
      <c r="CZ19" s="66"/>
      <c r="DA19" s="66"/>
      <c r="DB19" s="66"/>
      <c r="DC19" s="66"/>
      <c r="DD19" s="66"/>
      <c r="DE19" s="66"/>
      <c r="DF19" s="66"/>
      <c r="DG19" s="66"/>
      <c r="DH19" s="66"/>
      <c r="DI19" s="66"/>
      <c r="DJ19" s="66"/>
      <c r="DK19" s="66"/>
      <c r="DL19" s="66"/>
      <c r="DM19" s="66"/>
      <c r="DN19" s="66"/>
      <c r="DO19" s="66"/>
      <c r="DP19" s="66"/>
      <c r="DQ19" s="66"/>
      <c r="DR19" s="66"/>
      <c r="DS19" s="66"/>
      <c r="DT19" s="66"/>
      <c r="DU19" s="66"/>
      <c r="DV19" s="66"/>
      <c r="DW19" s="66"/>
      <c r="DX19" s="66"/>
      <c r="DY19" s="66"/>
      <c r="DZ19" s="66"/>
      <c r="EA19" s="66"/>
      <c r="EB19" s="66"/>
      <c r="EC19" s="66"/>
      <c r="ED19" s="66"/>
      <c r="EE19" s="66"/>
      <c r="EF19" s="66"/>
      <c r="EG19" s="66"/>
      <c r="EH19" s="66"/>
      <c r="EI19" s="66"/>
      <c r="EJ19" s="66"/>
      <c r="EK19" s="4"/>
    </row>
    <row r="20" spans="1:141" s="65" customFormat="1" ht="22.7" customHeight="1" x14ac:dyDescent="0.25">
      <c r="A20" s="83" t="str">
        <f>IF(DB!G162="1",DB!K162,"")</f>
        <v>4083</v>
      </c>
      <c r="B20" s="85" t="str">
        <f>VLOOKUP(A20,DB!K:L,2,FALSE)</f>
        <v>Westbury Phase 7</v>
      </c>
      <c r="C20" s="85"/>
      <c r="D20" s="85"/>
      <c r="E20" s="85" t="str">
        <f>_xlfn.XLOOKUP(A20,DB!K:K,DB!E:E)</f>
        <v>Xavier Bourgault</v>
      </c>
      <c r="F20" s="87">
        <f>_xlfn.XLOOKUP(A20,DB!K:K,DB!F:F)</f>
        <v>45173</v>
      </c>
      <c r="G20" s="88"/>
      <c r="H20" s="89"/>
      <c r="I20" s="90">
        <v>468</v>
      </c>
      <c r="J20" s="32">
        <f t="shared" si="6"/>
        <v>-454</v>
      </c>
      <c r="K20" s="90"/>
      <c r="L20" s="91"/>
      <c r="M20" s="92"/>
      <c r="N20" s="90"/>
      <c r="O20" s="93">
        <f t="shared" si="7"/>
        <v>0</v>
      </c>
      <c r="P20" s="93">
        <f t="shared" si="8"/>
        <v>0</v>
      </c>
      <c r="Q20" s="41"/>
      <c r="R20" s="75"/>
      <c r="S20" s="75"/>
      <c r="T20" s="75"/>
      <c r="U20" s="75"/>
      <c r="V20" s="75"/>
      <c r="W20" s="75">
        <v>300</v>
      </c>
      <c r="X20" s="75"/>
      <c r="Y20" s="75">
        <v>300</v>
      </c>
      <c r="Z20" s="75"/>
      <c r="AA20" s="75">
        <v>300</v>
      </c>
      <c r="AB20" s="75">
        <v>1071</v>
      </c>
      <c r="AC20" s="75">
        <v>517</v>
      </c>
      <c r="AD20" s="74"/>
      <c r="AE20" s="74"/>
      <c r="AF20" s="75"/>
      <c r="AG20" s="75">
        <v>154</v>
      </c>
      <c r="AH20" s="75">
        <v>300</v>
      </c>
      <c r="AI20" s="75">
        <v>300</v>
      </c>
      <c r="AJ20" s="75">
        <v>300</v>
      </c>
      <c r="AK20" s="75">
        <v>300</v>
      </c>
      <c r="AL20" s="75">
        <v>300</v>
      </c>
      <c r="AM20" s="75"/>
      <c r="AN20" s="75"/>
      <c r="AO20" s="75"/>
      <c r="AP20" s="75"/>
      <c r="AQ20" s="75"/>
      <c r="AR20" s="75"/>
      <c r="AS20" s="75"/>
      <c r="AT20" s="69">
        <f t="shared" si="9"/>
        <v>4142</v>
      </c>
      <c r="AU20" s="52"/>
      <c r="AV20" s="69"/>
      <c r="AW20" s="71"/>
      <c r="AX20" s="66"/>
      <c r="AY20" s="66"/>
      <c r="AZ20" s="66"/>
      <c r="BA20" s="66"/>
      <c r="BB20" s="66"/>
      <c r="BC20" s="66"/>
      <c r="BD20" s="66"/>
      <c r="BE20" s="66"/>
      <c r="BF20" s="66"/>
      <c r="BG20" s="66"/>
      <c r="BH20" s="66"/>
      <c r="BI20" s="66"/>
      <c r="BJ20" s="66"/>
      <c r="BK20" s="66"/>
      <c r="BL20" s="66"/>
      <c r="BM20" s="66"/>
      <c r="BN20" s="66"/>
      <c r="BO20" s="66"/>
      <c r="BP20" s="66"/>
      <c r="BQ20" s="66"/>
      <c r="BR20" s="66"/>
      <c r="BS20" s="66"/>
      <c r="BT20" s="66"/>
      <c r="BU20" s="66"/>
      <c r="BV20" s="66"/>
      <c r="BW20" s="66"/>
      <c r="BX20" s="66"/>
      <c r="BY20" s="66"/>
      <c r="BZ20" s="66"/>
      <c r="CA20" s="66"/>
      <c r="CB20" s="66"/>
      <c r="CC20" s="66"/>
      <c r="CD20" s="66"/>
      <c r="CE20" s="66"/>
      <c r="CF20" s="66"/>
      <c r="CG20" s="66"/>
      <c r="CH20" s="66"/>
      <c r="CI20" s="66"/>
      <c r="CJ20" s="66"/>
      <c r="CK20" s="66"/>
      <c r="CL20" s="66"/>
      <c r="CM20" s="66"/>
      <c r="CN20" s="66"/>
      <c r="CO20" s="66"/>
      <c r="CP20" s="66"/>
      <c r="CQ20" s="66"/>
      <c r="CR20" s="66"/>
      <c r="CS20" s="66"/>
      <c r="CT20" s="66"/>
      <c r="CU20" s="66"/>
      <c r="CV20" s="66"/>
      <c r="CW20" s="66"/>
      <c r="CX20" s="66"/>
      <c r="CY20" s="66"/>
      <c r="CZ20" s="66"/>
      <c r="DA20" s="66"/>
      <c r="DB20" s="66"/>
      <c r="DC20" s="66"/>
      <c r="DD20" s="66"/>
      <c r="DE20" s="66"/>
      <c r="DF20" s="66"/>
      <c r="DG20" s="66"/>
      <c r="DH20" s="66"/>
      <c r="DI20" s="66"/>
      <c r="DJ20" s="66"/>
      <c r="DK20" s="66"/>
      <c r="DL20" s="66"/>
      <c r="DM20" s="66"/>
      <c r="DN20" s="66"/>
      <c r="DO20" s="66"/>
      <c r="DP20" s="66"/>
      <c r="DQ20" s="66"/>
      <c r="DR20" s="66"/>
      <c r="DS20" s="66"/>
      <c r="DT20" s="66"/>
      <c r="DU20" s="66"/>
      <c r="DV20" s="66"/>
      <c r="DW20" s="66"/>
      <c r="DX20" s="66"/>
      <c r="DY20" s="66"/>
      <c r="DZ20" s="66"/>
      <c r="EA20" s="66"/>
      <c r="EB20" s="66"/>
      <c r="EC20" s="66"/>
      <c r="ED20" s="66"/>
      <c r="EE20" s="66"/>
      <c r="EF20" s="66"/>
      <c r="EG20" s="66"/>
      <c r="EH20" s="66"/>
      <c r="EI20" s="66"/>
      <c r="EJ20" s="66"/>
      <c r="EK20" s="4"/>
    </row>
    <row r="21" spans="1:141" s="65" customFormat="1" ht="22.7" customHeight="1" x14ac:dyDescent="0.25">
      <c r="A21" s="83" t="str">
        <f>IF(DB!G164="1",DB!K164,"")</f>
        <v>4085</v>
      </c>
      <c r="B21" s="85" t="str">
        <f>VLOOKUP(A21,DB!K:L,2,FALSE)</f>
        <v>Quartier Général Phase 2 (BLG ET GRA)</v>
      </c>
      <c r="C21" s="85"/>
      <c r="D21" s="85"/>
      <c r="E21" s="85" t="str">
        <f>_xlfn.XLOOKUP(A21,DB!K:K,DB!E:E)</f>
        <v>Xavier Bourgault</v>
      </c>
      <c r="F21" s="87">
        <f>_xlfn.XLOOKUP(A21,DB!K:K,DB!F:F)</f>
        <v>45173</v>
      </c>
      <c r="G21" s="88"/>
      <c r="H21" s="89"/>
      <c r="I21" s="90">
        <v>470</v>
      </c>
      <c r="J21" s="32">
        <f t="shared" si="6"/>
        <v>-456</v>
      </c>
      <c r="K21" s="90"/>
      <c r="L21" s="91"/>
      <c r="M21" s="92"/>
      <c r="N21" s="90"/>
      <c r="O21" s="93">
        <f t="shared" si="7"/>
        <v>0</v>
      </c>
      <c r="P21" s="93">
        <f t="shared" si="8"/>
        <v>0</v>
      </c>
      <c r="Q21" s="41"/>
      <c r="R21" s="75"/>
      <c r="S21" s="75"/>
      <c r="T21" s="75"/>
      <c r="U21" s="75"/>
      <c r="V21" s="75"/>
      <c r="W21" s="75"/>
      <c r="X21" s="75"/>
      <c r="Y21" s="75"/>
      <c r="Z21" s="75"/>
      <c r="AA21" s="75"/>
      <c r="AB21" s="75"/>
      <c r="AC21" s="75"/>
      <c r="AD21" s="74"/>
      <c r="AE21" s="74"/>
      <c r="AF21" s="75"/>
      <c r="AG21" s="75"/>
      <c r="AH21" s="75">
        <v>409</v>
      </c>
      <c r="AI21" s="75">
        <v>405</v>
      </c>
      <c r="AJ21" s="75"/>
      <c r="AK21" s="75"/>
      <c r="AL21" s="75"/>
      <c r="AM21" s="75"/>
      <c r="AN21" s="75"/>
      <c r="AO21" s="75"/>
      <c r="AP21" s="75"/>
      <c r="AQ21" s="75"/>
      <c r="AR21" s="75"/>
      <c r="AS21" s="75"/>
      <c r="AT21" s="69">
        <f t="shared" si="9"/>
        <v>814</v>
      </c>
      <c r="AU21" s="52"/>
      <c r="AV21" s="69"/>
      <c r="AW21" s="71"/>
      <c r="AX21" s="66"/>
      <c r="AY21" s="66"/>
      <c r="AZ21" s="66"/>
      <c r="BA21" s="66"/>
      <c r="BB21" s="66"/>
      <c r="BC21" s="66"/>
      <c r="BD21" s="66"/>
      <c r="BE21" s="66"/>
      <c r="BF21" s="66"/>
      <c r="BG21" s="66"/>
      <c r="BH21" s="66"/>
      <c r="BI21" s="66"/>
      <c r="BJ21" s="66"/>
      <c r="BK21" s="66"/>
      <c r="BL21" s="66"/>
      <c r="BM21" s="66"/>
      <c r="BN21" s="66"/>
      <c r="BO21" s="66"/>
      <c r="BP21" s="66"/>
      <c r="BQ21" s="66"/>
      <c r="BR21" s="66"/>
      <c r="BS21" s="66"/>
      <c r="BT21" s="66"/>
      <c r="BU21" s="66"/>
      <c r="BV21" s="66"/>
      <c r="BW21" s="66"/>
      <c r="BX21" s="66"/>
      <c r="BY21" s="66"/>
      <c r="BZ21" s="66"/>
      <c r="CA21" s="66"/>
      <c r="CB21" s="66"/>
      <c r="CC21" s="66"/>
      <c r="CD21" s="66"/>
      <c r="CE21" s="66"/>
      <c r="CF21" s="66"/>
      <c r="CG21" s="66"/>
      <c r="CH21" s="66"/>
      <c r="CI21" s="66"/>
      <c r="CJ21" s="66"/>
      <c r="CK21" s="66"/>
      <c r="CL21" s="66"/>
      <c r="CM21" s="66"/>
      <c r="CN21" s="66"/>
      <c r="CO21" s="66"/>
      <c r="CP21" s="66"/>
      <c r="CQ21" s="66"/>
      <c r="CR21" s="66"/>
      <c r="CS21" s="66"/>
      <c r="CT21" s="66"/>
      <c r="CU21" s="66"/>
      <c r="CV21" s="66"/>
      <c r="CW21" s="66"/>
      <c r="CX21" s="66"/>
      <c r="CY21" s="66"/>
      <c r="CZ21" s="66"/>
      <c r="DA21" s="66"/>
      <c r="DB21" s="66"/>
      <c r="DC21" s="66"/>
      <c r="DD21" s="66"/>
      <c r="DE21" s="66"/>
      <c r="DF21" s="66"/>
      <c r="DG21" s="66"/>
      <c r="DH21" s="66"/>
      <c r="DI21" s="66"/>
      <c r="DJ21" s="66"/>
      <c r="DK21" s="66"/>
      <c r="DL21" s="66"/>
      <c r="DM21" s="66"/>
      <c r="DN21" s="66"/>
      <c r="DO21" s="66"/>
      <c r="DP21" s="66"/>
      <c r="DQ21" s="66"/>
      <c r="DR21" s="66"/>
      <c r="DS21" s="66"/>
      <c r="DT21" s="66"/>
      <c r="DU21" s="66"/>
      <c r="DV21" s="66"/>
      <c r="DW21" s="66"/>
      <c r="DX21" s="66"/>
      <c r="DY21" s="66"/>
      <c r="DZ21" s="66"/>
      <c r="EA21" s="66"/>
      <c r="EB21" s="66"/>
      <c r="EC21" s="66"/>
      <c r="ED21" s="66"/>
      <c r="EE21" s="66"/>
      <c r="EF21" s="66"/>
      <c r="EG21" s="66"/>
      <c r="EH21" s="66"/>
      <c r="EI21" s="66"/>
      <c r="EJ21" s="66"/>
      <c r="EK21" s="4"/>
    </row>
    <row r="22" spans="1:141" s="65" customFormat="1" ht="22.7" customHeight="1" x14ac:dyDescent="0.25">
      <c r="A22" s="83" t="str">
        <f>IF(DB!G168="1",DB!K168,"")</f>
        <v>4090</v>
      </c>
      <c r="B22" s="85" t="str">
        <f>VLOOKUP(A22,DB!K:L,2,FALSE)</f>
        <v xml:space="preserve">Ilot 8 wellington sur le bassin </v>
      </c>
      <c r="C22" s="85"/>
      <c r="D22" s="85"/>
      <c r="E22" s="85" t="str">
        <f>_xlfn.XLOOKUP(A22,DB!K:K,DB!E:E)</f>
        <v>Maxime Poissant</v>
      </c>
      <c r="F22" s="87">
        <f>_xlfn.XLOOKUP(A22,DB!K:K,DB!F:F)</f>
        <v>45166</v>
      </c>
      <c r="G22" s="88"/>
      <c r="H22" s="89"/>
      <c r="I22" s="90">
        <v>474</v>
      </c>
      <c r="J22" s="32">
        <f t="shared" si="6"/>
        <v>-460</v>
      </c>
      <c r="K22" s="90"/>
      <c r="L22" s="91"/>
      <c r="M22" s="92"/>
      <c r="N22" s="90"/>
      <c r="O22" s="93">
        <f t="shared" si="7"/>
        <v>0</v>
      </c>
      <c r="P22" s="93">
        <f t="shared" si="8"/>
        <v>0</v>
      </c>
      <c r="Q22" s="41"/>
      <c r="R22" s="75"/>
      <c r="S22" s="75"/>
      <c r="T22" s="75"/>
      <c r="U22" s="75"/>
      <c r="V22" s="75"/>
      <c r="W22" s="75"/>
      <c r="X22" s="75"/>
      <c r="Y22" s="75"/>
      <c r="Z22" s="75"/>
      <c r="AA22" s="75">
        <v>400</v>
      </c>
      <c r="AB22" s="75">
        <v>400</v>
      </c>
      <c r="AC22" s="75">
        <v>400</v>
      </c>
      <c r="AD22" s="74"/>
      <c r="AE22" s="74"/>
      <c r="AF22" s="75">
        <v>300</v>
      </c>
      <c r="AG22" s="75">
        <v>300</v>
      </c>
      <c r="AH22" s="75">
        <v>300</v>
      </c>
      <c r="AI22" s="75">
        <v>300</v>
      </c>
      <c r="AJ22" s="75">
        <v>300</v>
      </c>
      <c r="AK22" s="75">
        <v>300</v>
      </c>
      <c r="AL22" s="75">
        <v>300</v>
      </c>
      <c r="AM22" s="75">
        <v>300</v>
      </c>
      <c r="AN22" s="75">
        <v>330</v>
      </c>
      <c r="AO22" s="75">
        <v>300</v>
      </c>
      <c r="AP22" s="75">
        <v>218</v>
      </c>
      <c r="AQ22" s="75"/>
      <c r="AR22" s="75"/>
      <c r="AS22" s="75"/>
      <c r="AT22" s="69">
        <f t="shared" si="9"/>
        <v>4448</v>
      </c>
      <c r="AU22" s="52"/>
      <c r="AV22" s="69"/>
      <c r="AW22" s="71"/>
      <c r="AX22" s="66"/>
      <c r="AY22" s="66"/>
      <c r="AZ22" s="66"/>
      <c r="BA22" s="66"/>
      <c r="BB22" s="66"/>
      <c r="BC22" s="66"/>
      <c r="BD22" s="66"/>
      <c r="BE22" s="66"/>
      <c r="BF22" s="66"/>
      <c r="BG22" s="66"/>
      <c r="BH22" s="66"/>
      <c r="BI22" s="66"/>
      <c r="BJ22" s="66"/>
      <c r="BK22" s="66"/>
      <c r="BL22" s="66"/>
      <c r="BM22" s="66"/>
      <c r="BN22" s="66"/>
      <c r="BO22" s="66"/>
      <c r="BP22" s="66"/>
      <c r="BQ22" s="66"/>
      <c r="BR22" s="66"/>
      <c r="BS22" s="66"/>
      <c r="BT22" s="66"/>
      <c r="BU22" s="66"/>
      <c r="BV22" s="66"/>
      <c r="BW22" s="66"/>
      <c r="BX22" s="66"/>
      <c r="BY22" s="66"/>
      <c r="BZ22" s="66"/>
      <c r="CA22" s="66"/>
      <c r="CB22" s="66"/>
      <c r="CC22" s="66"/>
      <c r="CD22" s="66"/>
      <c r="CE22" s="66"/>
      <c r="CF22" s="66"/>
      <c r="CG22" s="66"/>
      <c r="CH22" s="66"/>
      <c r="CI22" s="66"/>
      <c r="CJ22" s="66"/>
      <c r="CK22" s="66"/>
      <c r="CL22" s="66"/>
      <c r="CM22" s="66"/>
      <c r="CN22" s="66"/>
      <c r="CO22" s="66"/>
      <c r="CP22" s="66"/>
      <c r="CQ22" s="66"/>
      <c r="CR22" s="66"/>
      <c r="CS22" s="66"/>
      <c r="CT22" s="66"/>
      <c r="CU22" s="66"/>
      <c r="CV22" s="66"/>
      <c r="CW22" s="66"/>
      <c r="CX22" s="66"/>
      <c r="CY22" s="66"/>
      <c r="CZ22" s="66"/>
      <c r="DA22" s="66"/>
      <c r="DB22" s="66"/>
      <c r="DC22" s="66"/>
      <c r="DD22" s="66"/>
      <c r="DE22" s="66"/>
      <c r="DF22" s="66"/>
      <c r="DG22" s="66"/>
      <c r="DH22" s="66"/>
      <c r="DI22" s="66"/>
      <c r="DJ22" s="66"/>
      <c r="DK22" s="66"/>
      <c r="DL22" s="66"/>
      <c r="DM22" s="66"/>
      <c r="DN22" s="66"/>
      <c r="DO22" s="66"/>
      <c r="DP22" s="66"/>
      <c r="DQ22" s="66"/>
      <c r="DR22" s="66"/>
      <c r="DS22" s="66"/>
      <c r="DT22" s="66"/>
      <c r="DU22" s="66"/>
      <c r="DV22" s="66"/>
      <c r="DW22" s="66"/>
      <c r="DX22" s="66"/>
      <c r="DY22" s="66"/>
      <c r="DZ22" s="66"/>
      <c r="EA22" s="66"/>
      <c r="EB22" s="66"/>
      <c r="EC22" s="66"/>
      <c r="ED22" s="66"/>
      <c r="EE22" s="66"/>
      <c r="EF22" s="66"/>
      <c r="EG22" s="66"/>
      <c r="EH22" s="66"/>
      <c r="EI22" s="66"/>
      <c r="EJ22" s="66"/>
      <c r="EK22" s="4"/>
    </row>
    <row r="23" spans="1:141" s="65" customFormat="1" ht="22.7" customHeight="1" x14ac:dyDescent="0.25">
      <c r="A23" s="83" t="str">
        <f>IF(DB!G172="1",DB!K172,"")</f>
        <v>4094</v>
      </c>
      <c r="B23" s="85" t="str">
        <f>VLOOKUP(A23,DB!K:L,2,FALSE)</f>
        <v>1131-1151 Teron Road Apartments</v>
      </c>
      <c r="C23" s="85"/>
      <c r="D23" s="85"/>
      <c r="E23" s="85" t="str">
        <f>_xlfn.XLOOKUP(A23,DB!K:K,DB!E:E)</f>
        <v>Tadas Jarudonis</v>
      </c>
      <c r="F23" s="87">
        <f>_xlfn.XLOOKUP(A23,DB!K:K,DB!F:F)</f>
        <v>45236</v>
      </c>
      <c r="G23" s="88"/>
      <c r="H23" s="89"/>
      <c r="I23" s="90">
        <v>478</v>
      </c>
      <c r="J23" s="32">
        <f t="shared" si="6"/>
        <v>-464</v>
      </c>
      <c r="K23" s="90"/>
      <c r="L23" s="91"/>
      <c r="M23" s="92"/>
      <c r="N23" s="90"/>
      <c r="O23" s="93">
        <f t="shared" si="7"/>
        <v>0</v>
      </c>
      <c r="P23" s="93">
        <f t="shared" si="8"/>
        <v>0</v>
      </c>
      <c r="Q23" s="41"/>
      <c r="R23" s="75"/>
      <c r="S23" s="75"/>
      <c r="T23" s="75"/>
      <c r="U23" s="75"/>
      <c r="V23" s="75">
        <v>300</v>
      </c>
      <c r="W23" s="75"/>
      <c r="X23" s="75"/>
      <c r="Y23" s="75"/>
      <c r="Z23" s="75"/>
      <c r="AA23" s="75"/>
      <c r="AB23" s="75"/>
      <c r="AC23" s="75"/>
      <c r="AD23" s="74"/>
      <c r="AE23" s="74"/>
      <c r="AF23" s="75">
        <v>488</v>
      </c>
      <c r="AG23" s="75">
        <v>488</v>
      </c>
      <c r="AH23" s="75">
        <f>57+127</f>
        <v>184</v>
      </c>
      <c r="AI23" s="75"/>
      <c r="AJ23" s="75"/>
      <c r="AK23" s="75"/>
      <c r="AL23" s="75"/>
      <c r="AM23" s="75"/>
      <c r="AN23" s="75"/>
      <c r="AO23" s="75"/>
      <c r="AP23" s="75"/>
      <c r="AQ23" s="75"/>
      <c r="AR23" s="75"/>
      <c r="AS23" s="75"/>
      <c r="AT23" s="69">
        <f t="shared" si="9"/>
        <v>1460</v>
      </c>
      <c r="AU23" s="52"/>
      <c r="AV23" s="69"/>
      <c r="AW23" s="71"/>
      <c r="AX23" s="66"/>
      <c r="AY23" s="66"/>
      <c r="AZ23" s="66"/>
      <c r="BA23" s="66"/>
      <c r="BB23" s="66"/>
      <c r="BC23" s="66"/>
      <c r="BD23" s="66"/>
      <c r="BE23" s="66"/>
      <c r="BF23" s="66"/>
      <c r="BG23" s="66"/>
      <c r="BH23" s="66"/>
      <c r="BI23" s="66"/>
      <c r="BJ23" s="66"/>
      <c r="BK23" s="66"/>
      <c r="BL23" s="66"/>
      <c r="BM23" s="66"/>
      <c r="BN23" s="66"/>
      <c r="BO23" s="66"/>
      <c r="BP23" s="66"/>
      <c r="BQ23" s="66"/>
      <c r="BR23" s="66"/>
      <c r="BS23" s="66"/>
      <c r="BT23" s="66"/>
      <c r="BU23" s="66"/>
      <c r="BV23" s="66"/>
      <c r="BW23" s="66"/>
      <c r="BX23" s="66"/>
      <c r="BY23" s="66"/>
      <c r="BZ23" s="66"/>
      <c r="CA23" s="66"/>
      <c r="CB23" s="66"/>
      <c r="CC23" s="66"/>
      <c r="CD23" s="66"/>
      <c r="CE23" s="66"/>
      <c r="CF23" s="66"/>
      <c r="CG23" s="66"/>
      <c r="CH23" s="66"/>
      <c r="CI23" s="66"/>
      <c r="CJ23" s="66"/>
      <c r="CK23" s="66"/>
      <c r="CL23" s="66"/>
      <c r="CM23" s="66"/>
      <c r="CN23" s="66"/>
      <c r="CO23" s="66"/>
      <c r="CP23" s="66"/>
      <c r="CQ23" s="66"/>
      <c r="CR23" s="66"/>
      <c r="CS23" s="66"/>
      <c r="CT23" s="66"/>
      <c r="CU23" s="66"/>
      <c r="CV23" s="66"/>
      <c r="CW23" s="66"/>
      <c r="CX23" s="66"/>
      <c r="CY23" s="66"/>
      <c r="CZ23" s="66"/>
      <c r="DA23" s="66"/>
      <c r="DB23" s="66"/>
      <c r="DC23" s="66"/>
      <c r="DD23" s="66"/>
      <c r="DE23" s="66"/>
      <c r="DF23" s="66"/>
      <c r="DG23" s="66"/>
      <c r="DH23" s="66"/>
      <c r="DI23" s="66"/>
      <c r="DJ23" s="66"/>
      <c r="DK23" s="66"/>
      <c r="DL23" s="66"/>
      <c r="DM23" s="66"/>
      <c r="DN23" s="66"/>
      <c r="DO23" s="66"/>
      <c r="DP23" s="66"/>
      <c r="DQ23" s="66"/>
      <c r="DR23" s="66"/>
      <c r="DS23" s="66"/>
      <c r="DT23" s="66"/>
      <c r="DU23" s="66"/>
      <c r="DV23" s="66"/>
      <c r="DW23" s="66"/>
      <c r="DX23" s="66"/>
      <c r="DY23" s="66"/>
      <c r="DZ23" s="66"/>
      <c r="EA23" s="66"/>
      <c r="EB23" s="66"/>
      <c r="EC23" s="66"/>
      <c r="ED23" s="66"/>
      <c r="EE23" s="66"/>
      <c r="EF23" s="66"/>
      <c r="EG23" s="66"/>
      <c r="EH23" s="66"/>
      <c r="EI23" s="66"/>
      <c r="EJ23" s="66"/>
      <c r="EK23" s="4"/>
    </row>
    <row r="24" spans="1:141" s="65" customFormat="1" ht="22.7" customHeight="1" x14ac:dyDescent="0.25">
      <c r="A24" s="83" t="str">
        <f>IF(DB!G177="1",DB!K177,"")</f>
        <v>4099</v>
      </c>
      <c r="B24" s="85" t="str">
        <f>VLOOKUP(A24,DB!K:L,2,FALSE)</f>
        <v>La Cité Verte Bloc B (Le Klé 3)</v>
      </c>
      <c r="C24" s="85"/>
      <c r="D24" s="85"/>
      <c r="E24" s="85" t="str">
        <f>_xlfn.XLOOKUP(A24,DB!K:K,DB!E:E)</f>
        <v>Régis Bouchard</v>
      </c>
      <c r="F24" s="87">
        <f>_xlfn.XLOOKUP(A24,DB!K:K,DB!F:F)</f>
        <v>45212</v>
      </c>
      <c r="G24" s="88"/>
      <c r="H24" s="89"/>
      <c r="I24" s="90">
        <v>483</v>
      </c>
      <c r="J24" s="32">
        <f t="shared" si="6"/>
        <v>-469</v>
      </c>
      <c r="K24" s="90"/>
      <c r="L24" s="91"/>
      <c r="M24" s="92"/>
      <c r="N24" s="90"/>
      <c r="O24" s="93">
        <f t="shared" si="7"/>
        <v>0</v>
      </c>
      <c r="P24" s="93">
        <f t="shared" si="8"/>
        <v>0</v>
      </c>
      <c r="Q24" s="41"/>
      <c r="R24" s="75"/>
      <c r="S24" s="75"/>
      <c r="T24" s="75"/>
      <c r="U24" s="75"/>
      <c r="V24" s="75"/>
      <c r="W24" s="75"/>
      <c r="X24" s="75"/>
      <c r="Y24" s="75"/>
      <c r="Z24" s="75"/>
      <c r="AA24" s="75"/>
      <c r="AB24" s="75"/>
      <c r="AC24" s="75"/>
      <c r="AD24" s="74"/>
      <c r="AE24" s="74"/>
      <c r="AF24" s="75"/>
      <c r="AG24" s="75"/>
      <c r="AH24" s="75">
        <v>300</v>
      </c>
      <c r="AI24" s="75">
        <v>300</v>
      </c>
      <c r="AJ24" s="75">
        <v>300</v>
      </c>
      <c r="AK24" s="75">
        <v>300</v>
      </c>
      <c r="AL24" s="75">
        <v>300</v>
      </c>
      <c r="AM24" s="75"/>
      <c r="AN24" s="75"/>
      <c r="AO24" s="75"/>
      <c r="AP24" s="75"/>
      <c r="AQ24" s="75"/>
      <c r="AR24" s="75"/>
      <c r="AS24" s="75"/>
      <c r="AT24" s="69">
        <f t="shared" si="9"/>
        <v>1500</v>
      </c>
      <c r="AU24" s="52"/>
      <c r="AV24" s="69"/>
      <c r="AW24" s="71"/>
      <c r="AX24" s="66"/>
      <c r="AY24" s="66"/>
      <c r="AZ24" s="66"/>
      <c r="BA24" s="66"/>
      <c r="BB24" s="66"/>
      <c r="BC24" s="66"/>
      <c r="BD24" s="66"/>
      <c r="BE24" s="66"/>
      <c r="BF24" s="66"/>
      <c r="BG24" s="66"/>
      <c r="BH24" s="66"/>
      <c r="BI24" s="66"/>
      <c r="BJ24" s="66"/>
      <c r="BK24" s="66"/>
      <c r="BL24" s="66"/>
      <c r="BM24" s="66"/>
      <c r="BN24" s="66"/>
      <c r="BO24" s="66"/>
      <c r="BP24" s="66"/>
      <c r="BQ24" s="66"/>
      <c r="BR24" s="66"/>
      <c r="BS24" s="66"/>
      <c r="BT24" s="66"/>
      <c r="BU24" s="66"/>
      <c r="BV24" s="66"/>
      <c r="BW24" s="66"/>
      <c r="BX24" s="66"/>
      <c r="BY24" s="66"/>
      <c r="BZ24" s="66"/>
      <c r="CA24" s="66"/>
      <c r="CB24" s="66"/>
      <c r="CC24" s="66"/>
      <c r="CD24" s="66"/>
      <c r="CE24" s="66"/>
      <c r="CF24" s="66"/>
      <c r="CG24" s="66"/>
      <c r="CH24" s="66"/>
      <c r="CI24" s="66"/>
      <c r="CJ24" s="66"/>
      <c r="CK24" s="66"/>
      <c r="CL24" s="66"/>
      <c r="CM24" s="66"/>
      <c r="CN24" s="66"/>
      <c r="CO24" s="66"/>
      <c r="CP24" s="66"/>
      <c r="CQ24" s="66"/>
      <c r="CR24" s="66"/>
      <c r="CS24" s="66"/>
      <c r="CT24" s="66"/>
      <c r="CU24" s="66"/>
      <c r="CV24" s="66"/>
      <c r="CW24" s="66"/>
      <c r="CX24" s="66"/>
      <c r="CY24" s="66"/>
      <c r="CZ24" s="66"/>
      <c r="DA24" s="66"/>
      <c r="DB24" s="66"/>
      <c r="DC24" s="66"/>
      <c r="DD24" s="66"/>
      <c r="DE24" s="66"/>
      <c r="DF24" s="66"/>
      <c r="DG24" s="66"/>
      <c r="DH24" s="66"/>
      <c r="DI24" s="66"/>
      <c r="DJ24" s="66"/>
      <c r="DK24" s="66"/>
      <c r="DL24" s="66"/>
      <c r="DM24" s="66"/>
      <c r="DN24" s="66"/>
      <c r="DO24" s="66"/>
      <c r="DP24" s="66"/>
      <c r="DQ24" s="66"/>
      <c r="DR24" s="66"/>
      <c r="DS24" s="66"/>
      <c r="DT24" s="66"/>
      <c r="DU24" s="66"/>
      <c r="DV24" s="66"/>
      <c r="DW24" s="66"/>
      <c r="DX24" s="66"/>
      <c r="DY24" s="66"/>
      <c r="DZ24" s="66"/>
      <c r="EA24" s="66"/>
      <c r="EB24" s="66"/>
      <c r="EC24" s="66"/>
      <c r="ED24" s="66"/>
      <c r="EE24" s="66"/>
      <c r="EF24" s="66"/>
      <c r="EG24" s="66"/>
      <c r="EH24" s="66"/>
      <c r="EI24" s="66"/>
      <c r="EJ24" s="66"/>
      <c r="EK24" s="4"/>
    </row>
    <row r="25" spans="1:141" s="65" customFormat="1" ht="22.7" customHeight="1" x14ac:dyDescent="0.25">
      <c r="A25" s="83" t="str">
        <f>IF(DB!G407="1",DB!K407,"")</f>
        <v>Formation</v>
      </c>
      <c r="B25" s="85">
        <f>VLOOKUP(A25,DB!K:L,2,FALSE)</f>
        <v>0</v>
      </c>
      <c r="C25" s="85"/>
      <c r="D25" s="85"/>
      <c r="E25" s="85">
        <f>_xlfn.XLOOKUP(A25,DB!K:K,DB!E:E)</f>
        <v>0</v>
      </c>
      <c r="F25" s="87">
        <f>_xlfn.XLOOKUP(A25,DB!K:K,DB!F:F)</f>
        <v>0</v>
      </c>
      <c r="G25" s="88"/>
      <c r="H25" s="89"/>
      <c r="I25" s="90">
        <v>713</v>
      </c>
      <c r="J25" s="32">
        <f t="shared" ref="J25" si="10">IF($I25=0,0,période_sélectionnée-$I25)</f>
        <v>-699</v>
      </c>
      <c r="K25" s="90"/>
      <c r="L25" s="91"/>
      <c r="M25" s="92"/>
      <c r="N25" s="90"/>
      <c r="O25" s="93">
        <f t="shared" ref="O25" si="11">K25*120</f>
        <v>0</v>
      </c>
      <c r="P25" s="93">
        <f t="shared" ref="P25" si="12">IF(K25=0,0,O25/H25)</f>
        <v>0</v>
      </c>
      <c r="Q25" s="41"/>
      <c r="R25" s="75"/>
      <c r="S25" s="75"/>
      <c r="T25" s="75"/>
      <c r="U25" s="75"/>
      <c r="V25" s="75"/>
      <c r="W25" s="75"/>
      <c r="X25" s="75"/>
      <c r="Y25" s="75"/>
      <c r="Z25" s="75"/>
      <c r="AA25" s="75"/>
      <c r="AB25" s="75"/>
      <c r="AC25" s="75"/>
      <c r="AD25" s="74"/>
      <c r="AE25" s="74"/>
      <c r="AF25" s="75"/>
      <c r="AG25" s="75"/>
      <c r="AH25" s="75"/>
      <c r="AI25" s="75"/>
      <c r="AJ25" s="75"/>
      <c r="AK25" s="75"/>
      <c r="AL25" s="75"/>
      <c r="AM25" s="75"/>
      <c r="AN25" s="75"/>
      <c r="AO25" s="75"/>
      <c r="AP25" s="75"/>
      <c r="AQ25" s="75"/>
      <c r="AR25" s="75"/>
      <c r="AS25" s="75"/>
      <c r="AT25" s="69">
        <f t="shared" ref="AT25" si="13">SUM(R25:AS25)</f>
        <v>0</v>
      </c>
      <c r="AU25" s="52"/>
      <c r="AV25" s="69"/>
      <c r="AW25" s="71"/>
      <c r="AX25" s="66"/>
      <c r="AY25" s="66"/>
      <c r="AZ25" s="66"/>
      <c r="BA25" s="66"/>
      <c r="BB25" s="66"/>
      <c r="BC25" s="66"/>
      <c r="BD25" s="66"/>
      <c r="BE25" s="66"/>
      <c r="BF25" s="66"/>
      <c r="BG25" s="66"/>
      <c r="BH25" s="66"/>
      <c r="BI25" s="66"/>
      <c r="BJ25" s="66"/>
      <c r="BK25" s="66"/>
      <c r="BL25" s="66"/>
      <c r="BM25" s="66"/>
      <c r="BN25" s="66"/>
      <c r="BO25" s="66"/>
      <c r="BP25" s="66"/>
      <c r="BQ25" s="66"/>
      <c r="BR25" s="66"/>
      <c r="BS25" s="66"/>
      <c r="BT25" s="66"/>
      <c r="BU25" s="66"/>
      <c r="BV25" s="66"/>
      <c r="BW25" s="66"/>
      <c r="BX25" s="66"/>
      <c r="BY25" s="66"/>
      <c r="BZ25" s="66"/>
      <c r="CA25" s="66"/>
      <c r="CB25" s="66"/>
      <c r="CC25" s="66"/>
      <c r="CD25" s="66"/>
      <c r="CE25" s="66"/>
      <c r="CF25" s="66"/>
      <c r="CG25" s="66"/>
      <c r="CH25" s="66"/>
      <c r="CI25" s="66"/>
      <c r="CJ25" s="66"/>
      <c r="CK25" s="66"/>
      <c r="CL25" s="66"/>
      <c r="CM25" s="66"/>
      <c r="CN25" s="66"/>
      <c r="CO25" s="66"/>
      <c r="CP25" s="66"/>
      <c r="CQ25" s="66"/>
      <c r="CR25" s="66"/>
      <c r="CS25" s="66"/>
      <c r="CT25" s="66"/>
      <c r="CU25" s="66"/>
      <c r="CV25" s="66"/>
      <c r="CW25" s="66"/>
      <c r="CX25" s="66"/>
      <c r="CY25" s="66"/>
      <c r="CZ25" s="66"/>
      <c r="DA25" s="66"/>
      <c r="DB25" s="66"/>
      <c r="DC25" s="66"/>
      <c r="DD25" s="66"/>
      <c r="DE25" s="66"/>
      <c r="DF25" s="66"/>
      <c r="DG25" s="66"/>
      <c r="DH25" s="66"/>
      <c r="DI25" s="66"/>
      <c r="DJ25" s="66"/>
      <c r="DK25" s="66"/>
      <c r="DL25" s="66"/>
      <c r="DM25" s="66"/>
      <c r="DN25" s="66"/>
      <c r="DO25" s="66"/>
      <c r="DP25" s="66"/>
      <c r="DQ25" s="66"/>
      <c r="DR25" s="66"/>
      <c r="DS25" s="66"/>
      <c r="DT25" s="66"/>
      <c r="DU25" s="66"/>
      <c r="DV25" s="66"/>
      <c r="DW25" s="66"/>
      <c r="DX25" s="66"/>
      <c r="DY25" s="66"/>
      <c r="DZ25" s="66"/>
      <c r="EA25" s="66"/>
      <c r="EB25" s="66"/>
      <c r="EC25" s="66"/>
      <c r="ED25" s="66"/>
      <c r="EE25" s="66"/>
      <c r="EF25" s="66"/>
      <c r="EG25" s="66"/>
      <c r="EH25" s="66"/>
      <c r="EI25" s="66"/>
      <c r="EJ25" s="66"/>
      <c r="EK25" s="4"/>
    </row>
    <row r="26" spans="1:141" s="65" customFormat="1" ht="22.7" customHeight="1" x14ac:dyDescent="0.25">
      <c r="A26" s="83"/>
      <c r="B26" s="86"/>
      <c r="C26" s="86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94">
        <f>_xlfn.ISOWEEKNUM(R25)</f>
        <v>52</v>
      </c>
      <c r="S26" s="94">
        <f>_xlfn.ISOWEEKNUM(S25)</f>
        <v>52</v>
      </c>
      <c r="T26" s="94">
        <f>_xlfn.ISOWEEKNUM(T25)</f>
        <v>52</v>
      </c>
      <c r="U26" s="94">
        <f>_xlfn.ISOWEEKNUM(U25)</f>
        <v>52</v>
      </c>
      <c r="V26" s="94">
        <f>_xlfn.ISOWEEKNUM(V6)</f>
        <v>43</v>
      </c>
      <c r="W26" s="94">
        <f>_xlfn.ISOWEEKNUM(W6)</f>
        <v>44</v>
      </c>
      <c r="X26" s="94">
        <f>_xlfn.ISOWEEKNUM(X6)</f>
        <v>45</v>
      </c>
      <c r="Y26" s="94">
        <f>_xlfn.ISOWEEKNUM(Y6)</f>
        <v>46</v>
      </c>
      <c r="Z26" s="94">
        <f>_xlfn.ISOWEEKNUM(Z6)</f>
        <v>47</v>
      </c>
      <c r="AA26" s="94">
        <f>_xlfn.ISOWEEKNUM(AA6)</f>
        <v>48</v>
      </c>
      <c r="AB26" s="94">
        <f>_xlfn.ISOWEEKNUM(AB6)</f>
        <v>49</v>
      </c>
      <c r="AC26" s="94">
        <f>_xlfn.ISOWEEKNUM(AC6)</f>
        <v>50</v>
      </c>
      <c r="AD26" s="94">
        <f>_xlfn.ISOWEEKNUM(AD6)</f>
        <v>51</v>
      </c>
      <c r="AE26" s="94">
        <f>_xlfn.ISOWEEKNUM(AE6)</f>
        <v>52</v>
      </c>
      <c r="AF26" s="94">
        <f>_xlfn.ISOWEEKNUM(AF6)</f>
        <v>1</v>
      </c>
      <c r="AG26" s="94">
        <f>_xlfn.ISOWEEKNUM(AG6)</f>
        <v>2</v>
      </c>
      <c r="AH26" s="94">
        <f>_xlfn.ISOWEEKNUM(AH6)</f>
        <v>3</v>
      </c>
      <c r="AI26" s="94">
        <f>_xlfn.ISOWEEKNUM(AI6)</f>
        <v>4</v>
      </c>
      <c r="AJ26" s="94">
        <f>_xlfn.ISOWEEKNUM(AJ6)</f>
        <v>5</v>
      </c>
      <c r="AK26" s="94">
        <f>_xlfn.ISOWEEKNUM(AK6)</f>
        <v>6</v>
      </c>
      <c r="AL26" s="94">
        <f>_xlfn.ISOWEEKNUM(AL6)</f>
        <v>7</v>
      </c>
      <c r="AM26" s="94">
        <f>_xlfn.ISOWEEKNUM(AM6)</f>
        <v>8</v>
      </c>
      <c r="AN26" s="94">
        <f>_xlfn.ISOWEEKNUM(AN6)</f>
        <v>9</v>
      </c>
      <c r="AO26" s="94">
        <f>_xlfn.ISOWEEKNUM(AO6)</f>
        <v>10</v>
      </c>
      <c r="AP26" s="94">
        <f>_xlfn.ISOWEEKNUM(AP6)</f>
        <v>11</v>
      </c>
      <c r="AQ26" s="94">
        <f>_xlfn.ISOWEEKNUM(AQ6)</f>
        <v>12</v>
      </c>
      <c r="AR26" s="94">
        <f>_xlfn.ISOWEEKNUM(AR6)</f>
        <v>13</v>
      </c>
      <c r="AS26" s="94">
        <f>_xlfn.ISOWEEKNUM(AS6)</f>
        <v>14</v>
      </c>
      <c r="AT26" s="29"/>
      <c r="AU26" s="29"/>
      <c r="AV26" s="29"/>
      <c r="AW26" s="29"/>
      <c r="AX26" s="29"/>
      <c r="AY26" s="29"/>
      <c r="AZ26" s="29"/>
      <c r="BA26" s="29"/>
      <c r="BB26" s="66"/>
      <c r="BC26" s="66"/>
      <c r="BD26" s="66"/>
      <c r="BE26" s="66"/>
      <c r="BF26" s="66"/>
      <c r="BG26" s="66"/>
      <c r="BH26" s="66"/>
      <c r="BI26" s="66"/>
      <c r="BJ26" s="66"/>
      <c r="BK26" s="66"/>
      <c r="BL26" s="66"/>
      <c r="BM26" s="66"/>
      <c r="BN26" s="66"/>
      <c r="BO26" s="66"/>
      <c r="BP26" s="66"/>
      <c r="BQ26" s="66"/>
      <c r="BR26" s="66"/>
      <c r="BS26" s="66"/>
      <c r="BT26" s="66"/>
      <c r="BU26" s="66"/>
      <c r="BV26" s="66"/>
      <c r="BW26" s="66"/>
      <c r="BX26" s="66"/>
      <c r="BY26" s="66"/>
      <c r="BZ26" s="66"/>
      <c r="CA26" s="66"/>
      <c r="CB26" s="66"/>
      <c r="CC26" s="66"/>
      <c r="CD26" s="66"/>
      <c r="CE26" s="66"/>
      <c r="CF26" s="66"/>
      <c r="CG26" s="66"/>
      <c r="CH26" s="66"/>
      <c r="CI26" s="66"/>
      <c r="CJ26" s="66"/>
      <c r="CK26" s="66"/>
      <c r="CL26" s="66"/>
      <c r="CM26" s="66"/>
      <c r="CN26" s="66"/>
      <c r="CO26" s="66"/>
      <c r="CP26" s="66"/>
      <c r="CQ26" s="66"/>
      <c r="CR26" s="66"/>
      <c r="CS26" s="66"/>
      <c r="CT26" s="66"/>
      <c r="CU26" s="66"/>
      <c r="CV26" s="66"/>
      <c r="CW26" s="66"/>
      <c r="CX26" s="66"/>
      <c r="CY26" s="66"/>
      <c r="CZ26" s="66"/>
      <c r="DA26" s="66"/>
      <c r="DB26" s="66"/>
      <c r="DC26" s="66"/>
      <c r="DD26" s="66"/>
      <c r="DE26" s="66"/>
      <c r="DF26" s="66"/>
      <c r="DG26" s="66"/>
      <c r="DH26" s="66"/>
      <c r="DI26" s="66"/>
      <c r="DJ26" s="66"/>
      <c r="DK26" s="66"/>
      <c r="DL26" s="66"/>
      <c r="DM26" s="66"/>
      <c r="DN26" s="66"/>
      <c r="DO26" s="66"/>
      <c r="DP26" s="66"/>
      <c r="DQ26" s="66"/>
      <c r="DR26" s="66"/>
      <c r="DS26" s="66"/>
      <c r="DT26" s="66"/>
      <c r="DU26" s="66"/>
      <c r="DV26" s="66"/>
      <c r="DW26" s="66"/>
      <c r="DX26" s="66"/>
      <c r="DY26" s="66"/>
      <c r="DZ26" s="66"/>
      <c r="EA26" s="66"/>
      <c r="EB26" s="66"/>
      <c r="EC26" s="66"/>
      <c r="ED26" s="66"/>
      <c r="EE26" s="66"/>
      <c r="EF26" s="66"/>
      <c r="EG26" s="66"/>
      <c r="EH26" s="66"/>
      <c r="EI26" s="66"/>
      <c r="EJ26" s="66"/>
      <c r="EK26" s="66"/>
    </row>
    <row r="27" spans="1:141" s="65" customFormat="1" ht="22.7" customHeight="1" x14ac:dyDescent="0.25">
      <c r="A27" s="82"/>
      <c r="B27" s="76"/>
      <c r="C27" s="31"/>
      <c r="D27" s="31"/>
      <c r="E27" s="31"/>
      <c r="F27" s="62"/>
      <c r="G27" s="64"/>
      <c r="H27" s="39"/>
      <c r="I27" s="32"/>
      <c r="J27" s="32"/>
      <c r="K27" s="32"/>
      <c r="L27" s="63"/>
      <c r="M27" s="38"/>
      <c r="N27" s="38"/>
      <c r="O27" s="40"/>
      <c r="P27" s="40"/>
      <c r="Q27" s="41"/>
      <c r="R27" s="75"/>
      <c r="S27" s="75"/>
      <c r="T27" s="75"/>
      <c r="U27" s="75"/>
      <c r="V27" s="75"/>
      <c r="W27" s="75"/>
      <c r="X27" s="75"/>
      <c r="Y27" s="75"/>
      <c r="Z27" s="75"/>
      <c r="AA27" s="75"/>
      <c r="AB27" s="75"/>
      <c r="AC27" s="75"/>
      <c r="AD27" s="75"/>
      <c r="AE27" s="75"/>
      <c r="AF27" s="75"/>
      <c r="AG27" s="75"/>
      <c r="AH27" s="75"/>
      <c r="AI27" s="75"/>
      <c r="AJ27" s="75"/>
      <c r="AK27" s="75"/>
      <c r="AL27" s="75"/>
      <c r="AM27" s="75"/>
      <c r="AN27" s="75"/>
      <c r="AO27" s="75"/>
      <c r="AP27" s="75"/>
      <c r="AQ27" s="75"/>
      <c r="AR27" s="75"/>
      <c r="AS27" s="75"/>
      <c r="AT27" s="69"/>
      <c r="AU27" s="52"/>
      <c r="AV27" s="69"/>
      <c r="AW27" s="71"/>
    </row>
    <row r="28" spans="1:141" ht="22.15" customHeight="1" x14ac:dyDescent="0.25">
      <c r="A28" s="104" t="s">
        <v>349</v>
      </c>
      <c r="B28" s="105"/>
      <c r="C28" s="34"/>
      <c r="D28" s="34"/>
      <c r="E28" s="34"/>
      <c r="F28" s="53"/>
      <c r="G28" s="53"/>
      <c r="H28" s="34"/>
      <c r="I28" s="53"/>
      <c r="J28" s="53"/>
      <c r="K28" s="54">
        <f>SUM(K1:K7)</f>
        <v>0</v>
      </c>
      <c r="L28" s="54">
        <f>SUM(L1:L7)</f>
        <v>0</v>
      </c>
      <c r="M28" s="54">
        <f>SUM(M1:M7)</f>
        <v>0</v>
      </c>
      <c r="N28" s="54"/>
      <c r="O28" s="54">
        <f>SUM(O1:O7)</f>
        <v>0</v>
      </c>
      <c r="P28" s="54">
        <f>SUM(P1:P7)</f>
        <v>0</v>
      </c>
      <c r="Q28" s="30"/>
      <c r="R28" s="77"/>
      <c r="S28" s="77"/>
      <c r="T28" s="77"/>
      <c r="U28" s="77"/>
      <c r="V28" s="77"/>
      <c r="W28" s="77"/>
      <c r="X28" s="77"/>
      <c r="Y28" s="77"/>
      <c r="Z28" s="77"/>
      <c r="AA28" s="77"/>
      <c r="AB28" s="77"/>
      <c r="AC28" s="77"/>
      <c r="AD28" s="77"/>
      <c r="AE28" s="77"/>
      <c r="AF28" s="77"/>
      <c r="AG28" s="77"/>
      <c r="AH28" s="77"/>
      <c r="AI28" s="77"/>
      <c r="AJ28" s="77"/>
      <c r="AK28" s="77"/>
      <c r="AL28" s="77"/>
      <c r="AM28" s="77"/>
      <c r="AN28" s="77"/>
      <c r="AO28" s="77"/>
      <c r="AP28" s="77"/>
      <c r="AQ28" s="77"/>
      <c r="AR28" s="77"/>
      <c r="AS28" s="77"/>
      <c r="AT28" s="77"/>
      <c r="AU28" s="30"/>
    </row>
    <row r="29" spans="1:141" x14ac:dyDescent="0.2">
      <c r="R29" s="69"/>
      <c r="S29" s="69"/>
      <c r="T29" s="69"/>
      <c r="U29" s="69"/>
      <c r="V29" s="69"/>
      <c r="W29" s="69"/>
      <c r="X29" s="69"/>
      <c r="Y29" s="69"/>
      <c r="Z29" s="69"/>
      <c r="AA29" s="69"/>
      <c r="AB29" s="69"/>
      <c r="AC29" s="69"/>
      <c r="AD29" s="69"/>
      <c r="AE29" s="69"/>
      <c r="AF29" s="69"/>
      <c r="AG29" s="69"/>
      <c r="AH29" s="69"/>
      <c r="AI29" s="69"/>
      <c r="AJ29" s="69"/>
      <c r="AK29" s="69"/>
      <c r="AL29" s="69"/>
      <c r="AM29" s="69"/>
      <c r="AN29" s="69"/>
      <c r="AO29" s="69"/>
      <c r="AP29" s="69"/>
      <c r="AQ29" s="69"/>
      <c r="AR29" s="69"/>
      <c r="AS29" s="69"/>
      <c r="AT29" s="69"/>
    </row>
    <row r="30" spans="1:141" s="68" customFormat="1" ht="42.75" customHeight="1" x14ac:dyDescent="0.25">
      <c r="A30" s="46"/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78">
        <f>SUM(R8:R28)</f>
        <v>52</v>
      </c>
      <c r="S30" s="78">
        <f>SUM(S8:S28)</f>
        <v>52</v>
      </c>
      <c r="T30" s="78">
        <f>SUM(T8:T28)</f>
        <v>52</v>
      </c>
      <c r="U30" s="78">
        <f>SUM(U8:U28)</f>
        <v>52</v>
      </c>
      <c r="V30" s="78">
        <f>SUM(V8:V28)</f>
        <v>643</v>
      </c>
      <c r="W30" s="78">
        <f>SUM(W8:W28)</f>
        <v>1244</v>
      </c>
      <c r="X30" s="78">
        <f>SUM(X8:X28)</f>
        <v>345</v>
      </c>
      <c r="Y30" s="78">
        <f>SUM(Y8:Y28)</f>
        <v>1246</v>
      </c>
      <c r="Z30" s="78">
        <f>SUM(Z8:Z28)</f>
        <v>97</v>
      </c>
      <c r="AA30" s="78">
        <f>SUM(AA8:AA28)</f>
        <v>1648</v>
      </c>
      <c r="AB30" s="78">
        <f>SUM(AB8:AB28)</f>
        <v>3424</v>
      </c>
      <c r="AC30" s="78">
        <f>SUM(AC8:AC28)</f>
        <v>3423</v>
      </c>
      <c r="AD30" s="78">
        <f>SUM(AD8:AD28)</f>
        <v>51</v>
      </c>
      <c r="AE30" s="78">
        <f>SUM(AE8:AE28)</f>
        <v>52</v>
      </c>
      <c r="AF30" s="78">
        <f>SUM(AF8:AF28)</f>
        <v>2015</v>
      </c>
      <c r="AG30" s="78">
        <f>SUM(AG8:AG28)</f>
        <v>2604</v>
      </c>
      <c r="AH30" s="78">
        <f>SUM(AH8:AH28)</f>
        <v>2720</v>
      </c>
      <c r="AI30" s="78">
        <f>SUM(AI8:AI28)</f>
        <v>2980</v>
      </c>
      <c r="AJ30" s="78">
        <f>SUM(AJ8:AJ28)</f>
        <v>1205</v>
      </c>
      <c r="AK30" s="78">
        <f>SUM(AK8:AK28)</f>
        <v>2080</v>
      </c>
      <c r="AL30" s="78">
        <f>SUM(AL8:AL28)</f>
        <v>1507</v>
      </c>
      <c r="AM30" s="78">
        <f>SUM(AM8:AM28)</f>
        <v>1133</v>
      </c>
      <c r="AN30" s="78">
        <f>SUM(AN8:AN28)</f>
        <v>939</v>
      </c>
      <c r="AO30" s="78">
        <f>SUM(AO8:AO28)</f>
        <v>910</v>
      </c>
      <c r="AP30" s="78">
        <f>SUM(AP8:AP28)</f>
        <v>1365.5</v>
      </c>
      <c r="AQ30" s="78">
        <f>SUM(AQ8:AQ28)</f>
        <v>1389</v>
      </c>
      <c r="AR30" s="78">
        <f>SUM(AR8:AR28)</f>
        <v>313</v>
      </c>
      <c r="AS30" s="78">
        <f>SUM(AS8:AS28)</f>
        <v>716</v>
      </c>
      <c r="AT30" s="79"/>
    </row>
    <row r="31" spans="1:141" ht="21" customHeight="1" x14ac:dyDescent="0.2">
      <c r="R31" s="95"/>
      <c r="S31" s="96"/>
      <c r="T31" s="96"/>
      <c r="U31" s="96"/>
      <c r="V31" s="96"/>
      <c r="W31" s="96"/>
      <c r="X31" s="96"/>
      <c r="Y31" s="96"/>
      <c r="Z31" s="96"/>
      <c r="AA31" s="96"/>
      <c r="AB31" s="96"/>
      <c r="AC31" s="96"/>
      <c r="AD31" s="96"/>
      <c r="AE31" s="96"/>
      <c r="AF31" s="96"/>
      <c r="AG31" s="96"/>
      <c r="AH31" s="96"/>
      <c r="AI31" s="96"/>
      <c r="AJ31" s="96"/>
      <c r="AK31" s="96"/>
      <c r="AL31" s="96"/>
      <c r="AM31" s="96"/>
      <c r="AN31" s="96"/>
      <c r="AO31" s="96"/>
      <c r="AP31" s="96"/>
      <c r="AQ31" s="96"/>
      <c r="AR31" s="96"/>
      <c r="AS31" s="96"/>
    </row>
    <row r="32" spans="1:141" ht="15" customHeight="1" x14ac:dyDescent="0.2">
      <c r="R32" s="95"/>
      <c r="S32" s="96"/>
      <c r="T32" s="96"/>
      <c r="U32" s="96"/>
      <c r="V32" s="96"/>
      <c r="W32" s="96"/>
      <c r="X32" s="96"/>
      <c r="Y32" s="96"/>
      <c r="Z32" s="96"/>
      <c r="AA32" s="96"/>
      <c r="AB32" s="96"/>
      <c r="AC32" s="96"/>
      <c r="AD32" s="96"/>
      <c r="AE32" s="96"/>
      <c r="AF32" s="96"/>
      <c r="AG32" s="96"/>
      <c r="AH32" s="96"/>
      <c r="AI32" s="96"/>
      <c r="AJ32" s="96"/>
      <c r="AK32" s="96"/>
      <c r="AL32" s="96"/>
      <c r="AM32" s="96"/>
      <c r="AN32" s="96"/>
      <c r="AO32" s="96"/>
      <c r="AP32" s="96"/>
      <c r="AQ32" s="96"/>
      <c r="AR32" s="96"/>
      <c r="AS32" s="96"/>
    </row>
    <row r="33" spans="18:66" ht="24.95" customHeight="1" x14ac:dyDescent="0.2">
      <c r="S33" s="66"/>
      <c r="T33" s="66"/>
      <c r="U33" s="66"/>
      <c r="V33" s="66"/>
      <c r="W33" s="66"/>
      <c r="X33" s="66"/>
      <c r="Y33" s="66"/>
      <c r="Z33" s="66"/>
      <c r="AA33" s="66"/>
      <c r="AB33" s="66"/>
      <c r="AC33" s="66"/>
      <c r="AD33" s="66"/>
      <c r="AE33" s="66"/>
      <c r="AF33" s="66"/>
      <c r="AG33" s="66"/>
      <c r="AH33" s="66"/>
      <c r="AI33" s="66"/>
      <c r="AJ33" s="66"/>
      <c r="AK33" s="66"/>
    </row>
    <row r="34" spans="18:66" ht="114" customHeight="1" x14ac:dyDescent="0.2"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</row>
  </sheetData>
  <autoFilter ref="A7:EJ26" xr:uid="{97402AEA-E4B5-4A3A-A8EA-FF796E8D47A9}"/>
  <sortState xmlns:xlrd2="http://schemas.microsoft.com/office/spreadsheetml/2017/richdata2" ref="A8:BA24">
    <sortCondition ref="D8:D26"/>
    <sortCondition ref="F8:F26"/>
  </sortState>
  <mergeCells count="43">
    <mergeCell ref="B2:K2"/>
    <mergeCell ref="AK2:AQ2"/>
    <mergeCell ref="AS2:AZ2"/>
    <mergeCell ref="C3:E3"/>
    <mergeCell ref="J3:L3"/>
    <mergeCell ref="B4:B6"/>
    <mergeCell ref="C4:C6"/>
    <mergeCell ref="D4:D6"/>
    <mergeCell ref="E4:E6"/>
    <mergeCell ref="AL4:AO4"/>
    <mergeCell ref="N4:N6"/>
    <mergeCell ref="R5:V5"/>
    <mergeCell ref="W5:AE5"/>
    <mergeCell ref="AF5:AJ5"/>
    <mergeCell ref="AK5:AR5"/>
    <mergeCell ref="A28:B28"/>
    <mergeCell ref="CF5:CJ5"/>
    <mergeCell ref="CK5:CR5"/>
    <mergeCell ref="L4:L6"/>
    <mergeCell ref="M4:M6"/>
    <mergeCell ref="O4:O6"/>
    <mergeCell ref="Q4:Q6"/>
    <mergeCell ref="F4:F6"/>
    <mergeCell ref="G4:G6"/>
    <mergeCell ref="H4:H6"/>
    <mergeCell ref="I4:I6"/>
    <mergeCell ref="J4:J6"/>
    <mergeCell ref="Y4:AB4"/>
    <mergeCell ref="AF4:AK4"/>
    <mergeCell ref="K4:K6"/>
    <mergeCell ref="BF1:BM4"/>
    <mergeCell ref="CS5:CW5"/>
    <mergeCell ref="CX5:DE5"/>
    <mergeCell ref="DF5:DJ5"/>
    <mergeCell ref="DK5:DR5"/>
    <mergeCell ref="AT4:AX4"/>
    <mergeCell ref="AY4:BB4"/>
    <mergeCell ref="BF5:BJ5"/>
    <mergeCell ref="BK5:BR5"/>
    <mergeCell ref="BS5:BW5"/>
    <mergeCell ref="BX5:CE5"/>
    <mergeCell ref="AS5:AW5"/>
    <mergeCell ref="AX5:BE5"/>
  </mergeCells>
  <dataValidations count="16">
    <dataValidation allowBlank="1" showInputMessage="1" showErrorMessage="1" prompt="Le planificateur de projet utilise des périodes pour les intervalles. Début=1 est la période 1 et durée=5 indique que le projet dure 5 périodes à partir de la période de début. Entrez les données à partir de B5 pour mettre à jour le graphique" sqref="A1" xr:uid="{FE866E67-6AB9-43C4-B712-580816294093}">
      <formula1>0</formula1>
      <formula2>0</formula2>
    </dataValidation>
    <dataValidation allowBlank="1" showInputMessage="1" showErrorMessage="1" prompt="Cette cellule de légende indique la durée du plan" sqref="T2:T3" xr:uid="{1E21F3BB-FECD-4B86-8820-3BBF819B34A1}">
      <formula1>0</formula1>
      <formula2>0</formula2>
    </dataValidation>
    <dataValidation allowBlank="1" showInputMessage="1" showErrorMessage="1" prompt="Cette cellule de légende indique la durée réelle" sqref="Z2:Z3" xr:uid="{EAB9137E-F441-472B-A031-D2591645ABF3}">
      <formula1>0</formula1>
      <formula2>0</formula2>
    </dataValidation>
    <dataValidation allowBlank="1" showInputMessage="1" showErrorMessage="1" prompt="Cette cellule de légende indique le pourcentage du projet accompli" sqref="AE2:AE3" xr:uid="{79FC025C-91D1-4A21-84A1-2C6E6B9538C3}">
      <formula1>0</formula1>
      <formula2>0</formula2>
    </dataValidation>
    <dataValidation allowBlank="1" showInputMessage="1" showErrorMessage="1" prompt="Cette cellule de légende indique la durée réelle au-delà du plan" sqref="AJ2:AJ3" xr:uid="{9936A7D3-0F53-45A5-94B0-BB54DCB14024}">
      <formula1>0</formula1>
      <formula2>0</formula2>
    </dataValidation>
    <dataValidation allowBlank="1" showInputMessage="1" showErrorMessage="1" prompt="Cette cellule de légende indique le pourcentage du projet accompli au-delà du plan" sqref="AR2:AR3" xr:uid="{856FF47E-09BC-4ECB-9BB8-A4EFD3ABF003}">
      <formula1>0</formula1>
      <formula2>0</formula2>
    </dataValidation>
    <dataValidation allowBlank="1" showInputMessage="1" showErrorMessage="1" prompt="Les périodes sont représentées de 1 à 60, de la cellule H4 à la cellule BO4 " sqref="R4:R5 AF5 AS5 BF5 BS5 CF5 CS5 DF5" xr:uid="{54908239-45CF-4972-A389-214B5F545573}">
      <formula1>0</formula1>
      <formula2>0</formula2>
    </dataValidation>
    <dataValidation allowBlank="1" showInputMessage="1" showErrorMessage="1" prompt="Entrez l’activité dans la colonne B, en commençant par la cellule B5_x000a_" sqref="B4:C5 B8:C25" xr:uid="{B7B71BCC-8496-4D7F-9ADB-9F423E4E9800}">
      <formula1>0</formula1>
      <formula2>0</formula2>
    </dataValidation>
    <dataValidation allowBlank="1" showInputMessage="1" showErrorMessage="1" prompt="Entrez la durée du plan dans la colonne D, en commençant par la cellule D5" sqref="H4:H5 H8:H25" xr:uid="{1C8C7234-D2D9-48F0-913F-3CE0088391B3}">
      <formula1>0</formula1>
      <formula2>0</formula2>
    </dataValidation>
    <dataValidation allowBlank="1" showInputMessage="1" showErrorMessage="1" prompt="Entrez la période de début réelle dans la colonne E, en commençant par la cellule E5" sqref="I4:I5 I8:I25" xr:uid="{1CFB2A6D-1693-4198-8809-CBF902FD938D}">
      <formula1>0</formula1>
      <formula2>0</formula2>
    </dataValidation>
    <dataValidation allowBlank="1" showInputMessage="1" showErrorMessage="1" prompt="Entrez la durée réelle dans la colonne F, en commençant par la cellule F5" sqref="J4:L5 J8:L25" xr:uid="{EB1CA880-ACBB-40FD-A3AB-1233B8D9EE5B}">
      <formula1>0</formula1>
      <formula2>0</formula2>
    </dataValidation>
    <dataValidation allowBlank="1" showInputMessage="1" showErrorMessage="1" prompt="Entrez le pourcentage d’achèvement du projet dans la colonne G, en commençant par la cellule G5" sqref="M4:P5 M8:P25" xr:uid="{73D3193E-1489-4DE1-BB20-0011C4D57936}">
      <formula1>0</formula1>
      <formula2>0</formula2>
    </dataValidation>
    <dataValidation allowBlank="1" showInputMessage="1" showErrorMessage="1" prompt="Titre du projet. Entrez un nouveau titre dans cette cellule. Mettez en surbrillance une période dans H2. La légende du graphique se trouve dans les cellules J2 à AI2" sqref="B1:E1" xr:uid="{E86BA00A-C41D-4A09-B03C-F3189B559B5E}">
      <formula1>0</formula1>
      <formula2>0</formula2>
    </dataValidation>
    <dataValidation allowBlank="1" showInputMessage="1" showErrorMessage="1" prompt="Sélectionnez la période à mettre en surbrillance dans H2. Une légende de graphique se trouve dans les cellules J2 à AI2" sqref="F3:G3 L2 B3:C3 B2" xr:uid="{F2D79DFB-F879-4BD3-A2D0-D480EA304102}">
      <formula1>0</formula1>
      <formula2>0</formula2>
    </dataValidation>
    <dataValidation type="list" allowBlank="1" showInputMessage="1" showErrorMessage="1" error="Entrez une valeur entre 1 et 60 ou sélectionnez une période dans la liste. Appuyez sur ANNULER, ALT+FLÈCHE BAS, puis sur ENTRÉE pour sélectionner une valeur" prompt="Entrez une période dans la plage de 1 à 60, ou sélectionnez une période dans la liste. Appuyez sur ALT+FLÈCHE BAS pour parcourir la liste, puis sur ENTRÉE pour sélectionner une valeur" sqref="R3 Q2" xr:uid="{2CB0C047-55CC-480A-95FA-7F612D7F0B30}">
      <formula1>"1,2,3,4,5,6,7,8,9,10,11,12,13,14,15,16,17,18,19,20,21,22,23,24,25,26,27,28,29,30,31,32,33,34,35,36,37,38,39,40,41,42,43,44,45,46,47,48,49,50,51,52,53,54,55,56,57,58,59,60"</formula1>
      <formula2>0</formula2>
    </dataValidation>
    <dataValidation allowBlank="1" showInputMessage="1" showErrorMessage="1" prompt="Entrez la période de début du plan dans la colonne C, en commençant par la cellule C5" sqref="D4:G5 D8:G25" xr:uid="{9AC8949E-7CE7-4DF1-A686-8E83F015B6D4}">
      <formula1>0</formula1>
      <formula2>0</formula2>
    </dataValidation>
  </dataValidations>
  <printOptions horizontalCentered="1" verticalCentered="1"/>
  <pageMargins left="3.937007874015748E-2" right="3.937007874015748E-2" top="0.19685039370078741" bottom="0.19685039370078741" header="0.31496062992125984" footer="0.31496062992125984"/>
  <pageSetup paperSize="3" scale="19" firstPageNumber="0" orientation="landscape" horizontalDpi="300" verticalDpi="300" r:id="rId1"/>
  <headerFooter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8" r:id="rId4" name="Button 2">
              <controlPr defaultSize="0" print="0" autoFill="0" autoPict="0" macro="[0]!Bouton_effacer_filtre">
                <anchor moveWithCells="1" sizeWithCells="1">
                  <from>
                    <xdr:col>1</xdr:col>
                    <xdr:colOff>47625</xdr:colOff>
                    <xdr:row>0</xdr:row>
                    <xdr:rowOff>752475</xdr:rowOff>
                  </from>
                  <to>
                    <xdr:col>1</xdr:col>
                    <xdr:colOff>1809750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B9"/>
  <sheetViews>
    <sheetView workbookViewId="0">
      <selection activeCell="F20" sqref="F20"/>
    </sheetView>
    <sheetView workbookViewId="1"/>
  </sheetViews>
  <sheetFormatPr baseColWidth="10" defaultColWidth="10.625" defaultRowHeight="15" x14ac:dyDescent="0.25"/>
  <cols>
    <col min="2" max="2" width="14" bestFit="1" customWidth="1"/>
  </cols>
  <sheetData>
    <row r="1" spans="1:2" x14ac:dyDescent="0.25">
      <c r="A1" s="1">
        <v>0.33333333333333298</v>
      </c>
      <c r="B1" s="1">
        <f>$B$4*A1</f>
        <v>33.3333333333333</v>
      </c>
    </row>
    <row r="2" spans="1:2" x14ac:dyDescent="0.25">
      <c r="A2" s="1">
        <v>0.33333333333333298</v>
      </c>
      <c r="B2" s="1">
        <f>$B$4*A2</f>
        <v>33.3333333333333</v>
      </c>
    </row>
    <row r="3" spans="1:2" x14ac:dyDescent="0.25">
      <c r="A3" s="1">
        <v>0.33333333333333298</v>
      </c>
      <c r="B3" s="1">
        <f>$B$4*A3</f>
        <v>33.3333333333333</v>
      </c>
    </row>
    <row r="4" spans="1:2" x14ac:dyDescent="0.25">
      <c r="A4" t="s">
        <v>22</v>
      </c>
      <c r="B4">
        <v>100</v>
      </c>
    </row>
    <row r="6" spans="1:2" x14ac:dyDescent="0.25">
      <c r="A6" s="2" t="s">
        <v>23</v>
      </c>
      <c r="B6" s="3" t="e">
        <f>#REF!</f>
        <v>#REF!</v>
      </c>
    </row>
    <row r="7" spans="1:2" x14ac:dyDescent="0.25">
      <c r="A7" s="2" t="s">
        <v>24</v>
      </c>
      <c r="B7" s="3">
        <v>0.01</v>
      </c>
    </row>
    <row r="8" spans="1:2" x14ac:dyDescent="0.25">
      <c r="A8" s="2" t="s">
        <v>25</v>
      </c>
      <c r="B8" s="3" t="e">
        <f>B9-B7-B6</f>
        <v>#REF!</v>
      </c>
    </row>
    <row r="9" spans="1:2" x14ac:dyDescent="0.25">
      <c r="A9" s="2" t="s">
        <v>26</v>
      </c>
      <c r="B9" s="3">
        <v>1</v>
      </c>
    </row>
  </sheetData>
  <pageMargins left="0.7" right="0.7" top="0.75" bottom="0.75" header="0.51180555555555496" footer="0.51180555555555496"/>
  <pageSetup firstPageNumber="0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E0F901-BCC6-4265-B343-43AC365F36DF}">
  <sheetPr codeName="Feuil5"/>
  <dimension ref="A1:Q407"/>
  <sheetViews>
    <sheetView zoomScale="115" zoomScaleNormal="115" workbookViewId="0">
      <selection activeCell="H25" sqref="H25"/>
    </sheetView>
    <sheetView workbookViewId="1"/>
  </sheetViews>
  <sheetFormatPr baseColWidth="10" defaultColWidth="19" defaultRowHeight="15" x14ac:dyDescent="0.25"/>
  <cols>
    <col min="1" max="16384" width="19" style="56"/>
  </cols>
  <sheetData>
    <row r="1" spans="1:17" x14ac:dyDescent="0.25">
      <c r="A1" s="55" t="s">
        <v>34</v>
      </c>
      <c r="B1" s="55" t="s">
        <v>35</v>
      </c>
      <c r="C1" s="55" t="s">
        <v>36</v>
      </c>
      <c r="D1" s="55" t="s">
        <v>37</v>
      </c>
      <c r="E1" s="55" t="s">
        <v>38</v>
      </c>
      <c r="F1" s="55" t="s">
        <v>39</v>
      </c>
      <c r="G1" s="55" t="s">
        <v>40</v>
      </c>
      <c r="H1" s="55" t="s">
        <v>41</v>
      </c>
      <c r="I1" s="55" t="s">
        <v>42</v>
      </c>
      <c r="J1" s="55" t="s">
        <v>43</v>
      </c>
      <c r="K1" s="55" t="s">
        <v>44</v>
      </c>
      <c r="L1" s="55" t="s">
        <v>45</v>
      </c>
      <c r="M1" s="55" t="s">
        <v>46</v>
      </c>
      <c r="N1" s="55" t="s">
        <v>47</v>
      </c>
      <c r="O1" s="55" t="s">
        <v>48</v>
      </c>
      <c r="P1" s="55" t="s">
        <v>49</v>
      </c>
      <c r="Q1" s="55" t="s">
        <v>50</v>
      </c>
    </row>
    <row r="2" spans="1:17" x14ac:dyDescent="0.25">
      <c r="G2" s="57" t="s">
        <v>53</v>
      </c>
      <c r="J2" s="59">
        <v>0</v>
      </c>
      <c r="K2" s="57" t="s">
        <v>352</v>
      </c>
      <c r="L2" s="57" t="s">
        <v>353</v>
      </c>
      <c r="M2" s="57" t="s">
        <v>53</v>
      </c>
    </row>
    <row r="3" spans="1:17" x14ac:dyDescent="0.25">
      <c r="J3" s="59">
        <v>0</v>
      </c>
      <c r="K3" s="57" t="s">
        <v>354</v>
      </c>
      <c r="L3" s="57" t="s">
        <v>355</v>
      </c>
      <c r="N3" s="57" t="s">
        <v>155</v>
      </c>
      <c r="O3" s="57" t="s">
        <v>356</v>
      </c>
      <c r="P3" s="57" t="s">
        <v>354</v>
      </c>
      <c r="Q3" s="57" t="s">
        <v>55</v>
      </c>
    </row>
    <row r="4" spans="1:17" x14ac:dyDescent="0.25">
      <c r="B4" s="57" t="s">
        <v>67</v>
      </c>
      <c r="F4" s="58">
        <v>44621</v>
      </c>
      <c r="J4" s="59">
        <v>0</v>
      </c>
      <c r="K4" s="57" t="s">
        <v>357</v>
      </c>
      <c r="L4" s="57" t="s">
        <v>358</v>
      </c>
      <c r="M4" s="57" t="s">
        <v>53</v>
      </c>
      <c r="P4" s="57" t="s">
        <v>357</v>
      </c>
      <c r="Q4" s="57" t="s">
        <v>236</v>
      </c>
    </row>
    <row r="5" spans="1:17" x14ac:dyDescent="0.25">
      <c r="B5" s="57" t="s">
        <v>56</v>
      </c>
      <c r="D5" s="57" t="s">
        <v>18</v>
      </c>
      <c r="J5" s="59">
        <v>0</v>
      </c>
      <c r="K5" s="57" t="s">
        <v>359</v>
      </c>
      <c r="L5" s="57" t="s">
        <v>360</v>
      </c>
      <c r="M5" s="57" t="s">
        <v>53</v>
      </c>
    </row>
    <row r="6" spans="1:17" x14ac:dyDescent="0.25">
      <c r="C6" s="58">
        <v>44217</v>
      </c>
      <c r="H6" s="59">
        <v>8171</v>
      </c>
      <c r="I6" s="60">
        <v>100</v>
      </c>
      <c r="J6" s="59">
        <v>0</v>
      </c>
      <c r="K6" s="57" t="s">
        <v>361</v>
      </c>
      <c r="L6" s="57" t="s">
        <v>362</v>
      </c>
      <c r="M6" s="57" t="s">
        <v>53</v>
      </c>
      <c r="N6" s="57" t="s">
        <v>363</v>
      </c>
      <c r="O6" s="57" t="s">
        <v>190</v>
      </c>
      <c r="P6" s="57" t="s">
        <v>361</v>
      </c>
      <c r="Q6" s="57" t="s">
        <v>55</v>
      </c>
    </row>
    <row r="7" spans="1:17" x14ac:dyDescent="0.25">
      <c r="B7" s="57" t="s">
        <v>67</v>
      </c>
      <c r="C7" s="58">
        <v>44284</v>
      </c>
      <c r="H7" s="59">
        <v>8741</v>
      </c>
      <c r="I7" s="60">
        <v>100</v>
      </c>
      <c r="J7" s="59">
        <v>0</v>
      </c>
      <c r="K7" s="57" t="s">
        <v>364</v>
      </c>
      <c r="L7" s="57" t="s">
        <v>365</v>
      </c>
      <c r="M7" s="57" t="s">
        <v>53</v>
      </c>
      <c r="N7" s="57" t="s">
        <v>366</v>
      </c>
      <c r="O7" s="57" t="s">
        <v>367</v>
      </c>
      <c r="P7" s="57" t="s">
        <v>364</v>
      </c>
      <c r="Q7" s="57" t="s">
        <v>55</v>
      </c>
    </row>
    <row r="8" spans="1:17" x14ac:dyDescent="0.25">
      <c r="B8" s="57" t="s">
        <v>368</v>
      </c>
      <c r="D8" s="57" t="s">
        <v>18</v>
      </c>
      <c r="E8" s="57" t="s">
        <v>52</v>
      </c>
      <c r="I8" s="60">
        <v>100</v>
      </c>
      <c r="J8" s="59">
        <v>0</v>
      </c>
      <c r="K8" s="57" t="s">
        <v>369</v>
      </c>
      <c r="L8" s="57" t="s">
        <v>370</v>
      </c>
      <c r="M8" s="57" t="s">
        <v>53</v>
      </c>
      <c r="N8" s="57" t="s">
        <v>369</v>
      </c>
      <c r="P8" s="57" t="s">
        <v>369</v>
      </c>
      <c r="Q8" s="57" t="s">
        <v>55</v>
      </c>
    </row>
    <row r="9" spans="1:17" x14ac:dyDescent="0.25">
      <c r="B9" s="57" t="s">
        <v>67</v>
      </c>
      <c r="C9" s="58">
        <v>44575</v>
      </c>
      <c r="E9" s="57" t="s">
        <v>371</v>
      </c>
      <c r="H9" s="59">
        <v>3870</v>
      </c>
      <c r="I9" s="60">
        <v>100</v>
      </c>
      <c r="J9" s="59">
        <v>0</v>
      </c>
      <c r="K9" s="57" t="s">
        <v>372</v>
      </c>
      <c r="L9" s="57" t="s">
        <v>373</v>
      </c>
      <c r="M9" s="57" t="s">
        <v>53</v>
      </c>
      <c r="N9" s="57" t="s">
        <v>366</v>
      </c>
      <c r="O9" s="57" t="s">
        <v>374</v>
      </c>
      <c r="P9" s="57" t="s">
        <v>372</v>
      </c>
      <c r="Q9" s="57" t="s">
        <v>55</v>
      </c>
    </row>
    <row r="10" spans="1:17" x14ac:dyDescent="0.25">
      <c r="A10" s="57" t="s">
        <v>375</v>
      </c>
      <c r="B10" s="57" t="s">
        <v>67</v>
      </c>
      <c r="C10" s="58">
        <v>44200</v>
      </c>
      <c r="D10" s="57" t="s">
        <v>21</v>
      </c>
      <c r="E10" s="57" t="s">
        <v>371</v>
      </c>
      <c r="F10" s="58">
        <v>44531</v>
      </c>
      <c r="H10" s="59">
        <v>24404</v>
      </c>
      <c r="I10" s="60">
        <v>99.163366661203085</v>
      </c>
      <c r="J10" s="59">
        <v>0</v>
      </c>
      <c r="K10" s="57" t="s">
        <v>376</v>
      </c>
      <c r="L10" s="57" t="s">
        <v>377</v>
      </c>
      <c r="M10" s="57" t="s">
        <v>53</v>
      </c>
      <c r="N10" s="57" t="s">
        <v>54</v>
      </c>
      <c r="O10" s="57" t="s">
        <v>79</v>
      </c>
      <c r="P10" s="57" t="s">
        <v>376</v>
      </c>
      <c r="Q10" s="57" t="s">
        <v>55</v>
      </c>
    </row>
    <row r="11" spans="1:17" x14ac:dyDescent="0.25">
      <c r="B11" s="57" t="s">
        <v>67</v>
      </c>
      <c r="I11" s="60">
        <v>100</v>
      </c>
      <c r="J11" s="59">
        <v>0</v>
      </c>
      <c r="K11" s="57" t="s">
        <v>378</v>
      </c>
      <c r="L11" s="57" t="s">
        <v>379</v>
      </c>
      <c r="M11" s="57" t="s">
        <v>53</v>
      </c>
      <c r="Q11" s="57" t="s">
        <v>55</v>
      </c>
    </row>
    <row r="12" spans="1:17" x14ac:dyDescent="0.25">
      <c r="B12" s="57" t="s">
        <v>368</v>
      </c>
      <c r="I12" s="60">
        <v>100</v>
      </c>
      <c r="J12" s="59">
        <v>0</v>
      </c>
      <c r="K12" s="57" t="s">
        <v>380</v>
      </c>
      <c r="L12" s="57" t="s">
        <v>381</v>
      </c>
      <c r="M12" s="57" t="s">
        <v>53</v>
      </c>
      <c r="Q12" s="57" t="s">
        <v>55</v>
      </c>
    </row>
    <row r="13" spans="1:17" x14ac:dyDescent="0.25">
      <c r="B13" s="57" t="s">
        <v>368</v>
      </c>
      <c r="C13" s="58">
        <v>44313</v>
      </c>
      <c r="D13" s="57" t="s">
        <v>18</v>
      </c>
      <c r="E13" s="57" t="s">
        <v>57</v>
      </c>
      <c r="H13" s="59">
        <v>2774</v>
      </c>
      <c r="I13" s="60">
        <v>100.02444124008652</v>
      </c>
      <c r="J13" s="59">
        <v>0</v>
      </c>
      <c r="K13" s="57" t="s">
        <v>382</v>
      </c>
      <c r="L13" s="57" t="s">
        <v>383</v>
      </c>
      <c r="M13" s="57" t="s">
        <v>53</v>
      </c>
      <c r="N13" s="57" t="s">
        <v>366</v>
      </c>
      <c r="O13" s="57" t="s">
        <v>384</v>
      </c>
      <c r="P13" s="57" t="s">
        <v>382</v>
      </c>
      <c r="Q13" s="57" t="s">
        <v>55</v>
      </c>
    </row>
    <row r="14" spans="1:17" x14ac:dyDescent="0.25">
      <c r="B14" s="57" t="s">
        <v>368</v>
      </c>
      <c r="C14" s="58">
        <v>43705</v>
      </c>
      <c r="E14" s="57" t="s">
        <v>57</v>
      </c>
      <c r="H14" s="59">
        <v>3386</v>
      </c>
      <c r="I14" s="60">
        <v>100.67926757235676</v>
      </c>
      <c r="J14" s="59">
        <v>0</v>
      </c>
      <c r="K14" s="57" t="s">
        <v>385</v>
      </c>
      <c r="L14" s="57" t="s">
        <v>386</v>
      </c>
      <c r="M14" s="57" t="s">
        <v>53</v>
      </c>
      <c r="N14" s="57" t="s">
        <v>54</v>
      </c>
      <c r="O14" s="57" t="s">
        <v>260</v>
      </c>
      <c r="P14" s="57" t="s">
        <v>385</v>
      </c>
      <c r="Q14" s="57" t="s">
        <v>55</v>
      </c>
    </row>
    <row r="15" spans="1:17" x14ac:dyDescent="0.25">
      <c r="B15" s="57" t="s">
        <v>368</v>
      </c>
      <c r="C15" s="58">
        <v>44054</v>
      </c>
      <c r="E15" s="57" t="s">
        <v>52</v>
      </c>
      <c r="I15" s="60">
        <v>100</v>
      </c>
      <c r="J15" s="59">
        <v>0</v>
      </c>
      <c r="K15" s="57" t="s">
        <v>387</v>
      </c>
      <c r="L15" s="57" t="s">
        <v>388</v>
      </c>
      <c r="M15" s="57" t="s">
        <v>53</v>
      </c>
      <c r="N15" s="57" t="s">
        <v>366</v>
      </c>
      <c r="O15" s="57" t="s">
        <v>389</v>
      </c>
      <c r="P15" s="57" t="s">
        <v>387</v>
      </c>
      <c r="Q15" s="57" t="s">
        <v>55</v>
      </c>
    </row>
    <row r="16" spans="1:17" x14ac:dyDescent="0.25">
      <c r="B16" s="57" t="s">
        <v>368</v>
      </c>
      <c r="C16" s="58">
        <v>44025</v>
      </c>
      <c r="E16" s="57" t="s">
        <v>52</v>
      </c>
      <c r="H16" s="59">
        <v>2310</v>
      </c>
      <c r="I16" s="60">
        <v>100</v>
      </c>
      <c r="J16" s="59">
        <v>0</v>
      </c>
      <c r="K16" s="57" t="s">
        <v>390</v>
      </c>
      <c r="L16" s="57" t="s">
        <v>391</v>
      </c>
      <c r="M16" s="57" t="s">
        <v>53</v>
      </c>
      <c r="N16" s="57" t="s">
        <v>366</v>
      </c>
      <c r="O16" s="57" t="s">
        <v>392</v>
      </c>
      <c r="P16" s="57" t="s">
        <v>390</v>
      </c>
      <c r="Q16" s="57" t="s">
        <v>55</v>
      </c>
    </row>
    <row r="17" spans="1:17" x14ac:dyDescent="0.25">
      <c r="B17" s="57" t="s">
        <v>67</v>
      </c>
      <c r="C17" s="58">
        <v>43607</v>
      </c>
      <c r="E17" s="57" t="s">
        <v>52</v>
      </c>
      <c r="H17" s="59">
        <v>6477</v>
      </c>
      <c r="I17" s="60">
        <v>100</v>
      </c>
      <c r="J17" s="59">
        <v>0</v>
      </c>
      <c r="K17" s="57" t="s">
        <v>393</v>
      </c>
      <c r="L17" s="57" t="s">
        <v>394</v>
      </c>
      <c r="M17" s="57" t="s">
        <v>53</v>
      </c>
      <c r="N17" s="57" t="s">
        <v>366</v>
      </c>
      <c r="O17" s="57" t="s">
        <v>395</v>
      </c>
      <c r="P17" s="57" t="s">
        <v>393</v>
      </c>
      <c r="Q17" s="57" t="s">
        <v>55</v>
      </c>
    </row>
    <row r="18" spans="1:17" x14ac:dyDescent="0.25">
      <c r="B18" s="57" t="s">
        <v>67</v>
      </c>
      <c r="C18" s="58">
        <v>43991</v>
      </c>
      <c r="E18" s="57" t="s">
        <v>371</v>
      </c>
      <c r="H18" s="59">
        <v>5380</v>
      </c>
      <c r="I18" s="60">
        <v>100</v>
      </c>
      <c r="J18" s="59">
        <v>0</v>
      </c>
      <c r="K18" s="57" t="s">
        <v>396</v>
      </c>
      <c r="L18" s="57" t="s">
        <v>397</v>
      </c>
      <c r="M18" s="57" t="s">
        <v>53</v>
      </c>
      <c r="N18" s="57" t="s">
        <v>60</v>
      </c>
      <c r="O18" s="57" t="s">
        <v>398</v>
      </c>
      <c r="P18" s="57" t="s">
        <v>396</v>
      </c>
      <c r="Q18" s="57" t="s">
        <v>55</v>
      </c>
    </row>
    <row r="19" spans="1:17" x14ac:dyDescent="0.25">
      <c r="B19" s="57" t="s">
        <v>67</v>
      </c>
      <c r="C19" s="58">
        <v>43774</v>
      </c>
      <c r="H19" s="59">
        <v>4999</v>
      </c>
      <c r="I19" s="60">
        <v>100.28085617123425</v>
      </c>
      <c r="J19" s="59">
        <v>0</v>
      </c>
      <c r="K19" s="57" t="s">
        <v>399</v>
      </c>
      <c r="L19" s="57" t="s">
        <v>400</v>
      </c>
      <c r="M19" s="57" t="s">
        <v>53</v>
      </c>
      <c r="N19" s="57" t="s">
        <v>60</v>
      </c>
      <c r="O19" s="57" t="s">
        <v>401</v>
      </c>
      <c r="P19" s="57" t="s">
        <v>399</v>
      </c>
      <c r="Q19" s="57" t="s">
        <v>55</v>
      </c>
    </row>
    <row r="20" spans="1:17" x14ac:dyDescent="0.25">
      <c r="B20" s="57" t="s">
        <v>368</v>
      </c>
      <c r="C20" s="58">
        <v>43787</v>
      </c>
      <c r="E20" s="57" t="s">
        <v>57</v>
      </c>
      <c r="H20" s="59">
        <v>5782</v>
      </c>
      <c r="I20" s="60">
        <v>100</v>
      </c>
      <c r="J20" s="59">
        <v>0</v>
      </c>
      <c r="K20" s="57" t="s">
        <v>402</v>
      </c>
      <c r="L20" s="57" t="s">
        <v>403</v>
      </c>
      <c r="M20" s="57" t="s">
        <v>53</v>
      </c>
      <c r="N20" s="57" t="s">
        <v>60</v>
      </c>
      <c r="O20" s="57" t="s">
        <v>243</v>
      </c>
      <c r="P20" s="57" t="s">
        <v>402</v>
      </c>
      <c r="Q20" s="57" t="s">
        <v>55</v>
      </c>
    </row>
    <row r="21" spans="1:17" x14ac:dyDescent="0.25">
      <c r="B21" s="57" t="s">
        <v>368</v>
      </c>
      <c r="C21" s="58">
        <v>43615</v>
      </c>
      <c r="D21" s="57" t="s">
        <v>18</v>
      </c>
      <c r="E21" s="57" t="s">
        <v>52</v>
      </c>
      <c r="H21" s="59">
        <v>2230</v>
      </c>
      <c r="I21" s="60">
        <v>102.34080717488789</v>
      </c>
      <c r="J21" s="59">
        <v>0</v>
      </c>
      <c r="K21" s="57" t="s">
        <v>404</v>
      </c>
      <c r="L21" s="57" t="s">
        <v>405</v>
      </c>
      <c r="M21" s="57" t="s">
        <v>53</v>
      </c>
      <c r="N21" s="57" t="s">
        <v>60</v>
      </c>
      <c r="O21" s="57" t="s">
        <v>406</v>
      </c>
      <c r="P21" s="57" t="s">
        <v>404</v>
      </c>
      <c r="Q21" s="57" t="s">
        <v>55</v>
      </c>
    </row>
    <row r="22" spans="1:17" x14ac:dyDescent="0.25">
      <c r="B22" s="57" t="s">
        <v>51</v>
      </c>
      <c r="C22" s="58">
        <v>43843</v>
      </c>
      <c r="D22" s="57" t="s">
        <v>18</v>
      </c>
      <c r="E22" s="57" t="s">
        <v>52</v>
      </c>
      <c r="F22" s="58">
        <v>44531</v>
      </c>
      <c r="H22" s="59">
        <v>3775</v>
      </c>
      <c r="I22" s="60">
        <v>101.04635761589404</v>
      </c>
      <c r="J22" s="59">
        <v>0</v>
      </c>
      <c r="K22" s="57" t="s">
        <v>407</v>
      </c>
      <c r="L22" s="57" t="s">
        <v>408</v>
      </c>
      <c r="M22" s="57" t="s">
        <v>53</v>
      </c>
      <c r="N22" s="57" t="s">
        <v>54</v>
      </c>
      <c r="O22" s="57" t="s">
        <v>409</v>
      </c>
      <c r="P22" s="57" t="s">
        <v>407</v>
      </c>
      <c r="Q22" s="57" t="s">
        <v>55</v>
      </c>
    </row>
    <row r="23" spans="1:17" x14ac:dyDescent="0.25">
      <c r="B23" s="57" t="s">
        <v>67</v>
      </c>
      <c r="C23" s="58">
        <v>44203</v>
      </c>
      <c r="D23" s="57" t="s">
        <v>18</v>
      </c>
      <c r="E23" s="57" t="s">
        <v>410</v>
      </c>
      <c r="H23" s="59">
        <v>3287</v>
      </c>
      <c r="I23" s="60">
        <v>100</v>
      </c>
      <c r="J23" s="59">
        <v>0</v>
      </c>
      <c r="K23" s="57" t="s">
        <v>411</v>
      </c>
      <c r="L23" s="57" t="s">
        <v>412</v>
      </c>
      <c r="M23" s="57" t="s">
        <v>53</v>
      </c>
      <c r="N23" s="57" t="s">
        <v>60</v>
      </c>
      <c r="O23" s="57" t="s">
        <v>413</v>
      </c>
      <c r="P23" s="57" t="s">
        <v>411</v>
      </c>
      <c r="Q23" s="57" t="s">
        <v>55</v>
      </c>
    </row>
    <row r="24" spans="1:17" x14ac:dyDescent="0.25">
      <c r="B24" s="57" t="s">
        <v>56</v>
      </c>
      <c r="C24" s="58">
        <v>44202</v>
      </c>
      <c r="D24" s="57" t="s">
        <v>18</v>
      </c>
      <c r="E24" s="57" t="s">
        <v>57</v>
      </c>
      <c r="F24" s="58">
        <v>44531</v>
      </c>
      <c r="G24" s="57" t="s">
        <v>53</v>
      </c>
      <c r="H24" s="59">
        <v>5384</v>
      </c>
      <c r="I24" s="60">
        <v>97.844427934621095</v>
      </c>
      <c r="J24" s="59">
        <v>117</v>
      </c>
      <c r="K24" s="57" t="s">
        <v>58</v>
      </c>
      <c r="L24" s="57" t="s">
        <v>59</v>
      </c>
      <c r="M24" s="57" t="s">
        <v>53</v>
      </c>
      <c r="N24" s="57" t="s">
        <v>60</v>
      </c>
      <c r="O24" s="57" t="s">
        <v>61</v>
      </c>
      <c r="P24" s="57" t="s">
        <v>58</v>
      </c>
      <c r="Q24" s="57" t="s">
        <v>55</v>
      </c>
    </row>
    <row r="25" spans="1:17" x14ac:dyDescent="0.25">
      <c r="A25" s="57" t="s">
        <v>62</v>
      </c>
      <c r="B25" s="57" t="s">
        <v>51</v>
      </c>
      <c r="C25" s="58">
        <v>44238</v>
      </c>
      <c r="D25" s="57" t="s">
        <v>18</v>
      </c>
      <c r="E25" s="57" t="s">
        <v>57</v>
      </c>
      <c r="F25" s="58">
        <v>44433</v>
      </c>
      <c r="G25" s="57" t="s">
        <v>53</v>
      </c>
      <c r="H25" s="59">
        <v>9301</v>
      </c>
      <c r="I25" s="60">
        <v>101.1821309536609</v>
      </c>
      <c r="J25" s="59">
        <v>0</v>
      </c>
      <c r="K25" s="57" t="s">
        <v>63</v>
      </c>
      <c r="L25" s="57" t="s">
        <v>64</v>
      </c>
      <c r="M25" s="57" t="s">
        <v>53</v>
      </c>
      <c r="N25" s="57" t="s">
        <v>54</v>
      </c>
      <c r="O25" s="57" t="s">
        <v>65</v>
      </c>
      <c r="P25" s="57" t="s">
        <v>63</v>
      </c>
      <c r="Q25" s="57" t="s">
        <v>55</v>
      </c>
    </row>
    <row r="26" spans="1:17" x14ac:dyDescent="0.25">
      <c r="B26" s="57" t="s">
        <v>368</v>
      </c>
      <c r="C26" s="58">
        <v>43943</v>
      </c>
      <c r="E26" s="57" t="s">
        <v>57</v>
      </c>
      <c r="F26" s="58">
        <v>44410</v>
      </c>
      <c r="I26" s="60">
        <v>100</v>
      </c>
      <c r="J26" s="59">
        <v>0</v>
      </c>
      <c r="K26" s="57" t="s">
        <v>414</v>
      </c>
      <c r="L26" s="57" t="s">
        <v>415</v>
      </c>
      <c r="M26" s="57" t="s">
        <v>53</v>
      </c>
      <c r="N26" s="57" t="s">
        <v>60</v>
      </c>
      <c r="O26" s="57" t="s">
        <v>290</v>
      </c>
      <c r="P26" s="57" t="s">
        <v>414</v>
      </c>
      <c r="Q26" s="57" t="s">
        <v>55</v>
      </c>
    </row>
    <row r="27" spans="1:17" x14ac:dyDescent="0.25">
      <c r="B27" s="57" t="s">
        <v>368</v>
      </c>
      <c r="C27" s="58">
        <v>43857</v>
      </c>
      <c r="E27" s="57" t="s">
        <v>57</v>
      </c>
      <c r="H27" s="59">
        <v>2261</v>
      </c>
      <c r="I27" s="60">
        <v>100</v>
      </c>
      <c r="J27" s="59">
        <v>0</v>
      </c>
      <c r="K27" s="57" t="s">
        <v>416</v>
      </c>
      <c r="L27" s="57" t="s">
        <v>417</v>
      </c>
      <c r="M27" s="57" t="s">
        <v>53</v>
      </c>
      <c r="N27" s="57" t="s">
        <v>54</v>
      </c>
      <c r="O27" s="57" t="s">
        <v>243</v>
      </c>
      <c r="P27" s="57" t="s">
        <v>416</v>
      </c>
      <c r="Q27" s="57" t="s">
        <v>55</v>
      </c>
    </row>
    <row r="28" spans="1:17" x14ac:dyDescent="0.25">
      <c r="B28" s="57" t="s">
        <v>67</v>
      </c>
      <c r="C28" s="58">
        <v>44258</v>
      </c>
      <c r="H28" s="59">
        <v>1643</v>
      </c>
      <c r="I28" s="60">
        <v>100</v>
      </c>
      <c r="J28" s="59">
        <v>0</v>
      </c>
      <c r="K28" s="57" t="s">
        <v>418</v>
      </c>
      <c r="L28" s="57" t="s">
        <v>419</v>
      </c>
      <c r="M28" s="57" t="s">
        <v>53</v>
      </c>
      <c r="N28" s="57" t="s">
        <v>54</v>
      </c>
      <c r="O28" s="57" t="s">
        <v>401</v>
      </c>
      <c r="P28" s="57" t="s">
        <v>418</v>
      </c>
      <c r="Q28" s="57" t="s">
        <v>55</v>
      </c>
    </row>
    <row r="29" spans="1:17" x14ac:dyDescent="0.25">
      <c r="B29" s="57" t="s">
        <v>51</v>
      </c>
      <c r="C29" s="58">
        <v>43917</v>
      </c>
      <c r="D29" s="57" t="s">
        <v>18</v>
      </c>
      <c r="E29" s="57" t="s">
        <v>57</v>
      </c>
      <c r="F29" s="58">
        <v>44652</v>
      </c>
      <c r="H29" s="59">
        <v>2445</v>
      </c>
      <c r="I29" s="60">
        <v>100</v>
      </c>
      <c r="J29" s="59">
        <v>0</v>
      </c>
      <c r="K29" s="57" t="s">
        <v>420</v>
      </c>
      <c r="L29" s="57" t="s">
        <v>421</v>
      </c>
      <c r="M29" s="57" t="s">
        <v>53</v>
      </c>
      <c r="N29" s="57" t="s">
        <v>54</v>
      </c>
      <c r="O29" s="57" t="s">
        <v>161</v>
      </c>
      <c r="P29" s="57" t="s">
        <v>420</v>
      </c>
      <c r="Q29" s="57" t="s">
        <v>55</v>
      </c>
    </row>
    <row r="30" spans="1:17" x14ac:dyDescent="0.25">
      <c r="B30" s="57" t="s">
        <v>67</v>
      </c>
      <c r="C30" s="58">
        <v>44315</v>
      </c>
      <c r="D30" s="57" t="s">
        <v>20</v>
      </c>
      <c r="E30" s="57" t="s">
        <v>89</v>
      </c>
      <c r="F30" s="58">
        <v>44652</v>
      </c>
      <c r="H30" s="59">
        <v>7895</v>
      </c>
      <c r="I30" s="60">
        <v>103.38188727042431</v>
      </c>
      <c r="J30" s="59">
        <v>0</v>
      </c>
      <c r="K30" s="57" t="s">
        <v>422</v>
      </c>
      <c r="L30" s="57" t="s">
        <v>423</v>
      </c>
      <c r="M30" s="57" t="s">
        <v>53</v>
      </c>
      <c r="N30" s="57" t="s">
        <v>54</v>
      </c>
      <c r="O30" s="57" t="s">
        <v>398</v>
      </c>
      <c r="P30" s="57" t="s">
        <v>422</v>
      </c>
      <c r="Q30" s="57" t="s">
        <v>55</v>
      </c>
    </row>
    <row r="31" spans="1:17" x14ac:dyDescent="0.25">
      <c r="B31" s="57" t="s">
        <v>368</v>
      </c>
      <c r="C31" s="58">
        <v>43864</v>
      </c>
      <c r="D31" s="57" t="s">
        <v>18</v>
      </c>
      <c r="E31" s="57" t="s">
        <v>57</v>
      </c>
      <c r="H31" s="59">
        <v>13955</v>
      </c>
      <c r="I31" s="60">
        <v>100</v>
      </c>
      <c r="J31" s="59">
        <v>0</v>
      </c>
      <c r="K31" s="57" t="s">
        <v>424</v>
      </c>
      <c r="L31" s="57" t="s">
        <v>425</v>
      </c>
      <c r="M31" s="57" t="s">
        <v>53</v>
      </c>
      <c r="N31" s="57" t="s">
        <v>60</v>
      </c>
      <c r="O31" s="57" t="s">
        <v>426</v>
      </c>
      <c r="P31" s="57" t="s">
        <v>424</v>
      </c>
      <c r="Q31" s="57" t="s">
        <v>55</v>
      </c>
    </row>
    <row r="32" spans="1:17" x14ac:dyDescent="0.25">
      <c r="B32" s="57" t="s">
        <v>51</v>
      </c>
      <c r="C32" s="58">
        <v>44349</v>
      </c>
      <c r="D32" s="57" t="s">
        <v>18</v>
      </c>
      <c r="E32" s="57" t="s">
        <v>57</v>
      </c>
      <c r="H32" s="59">
        <v>4350</v>
      </c>
      <c r="I32" s="60">
        <v>100.04942528735631</v>
      </c>
      <c r="J32" s="59">
        <v>0</v>
      </c>
      <c r="K32" s="57" t="s">
        <v>427</v>
      </c>
      <c r="L32" s="57" t="s">
        <v>428</v>
      </c>
      <c r="M32" s="57" t="s">
        <v>53</v>
      </c>
      <c r="N32" s="57" t="s">
        <v>60</v>
      </c>
      <c r="O32" s="57" t="s">
        <v>429</v>
      </c>
      <c r="P32" s="57" t="s">
        <v>427</v>
      </c>
      <c r="Q32" s="57" t="s">
        <v>55</v>
      </c>
    </row>
    <row r="33" spans="2:17" x14ac:dyDescent="0.25">
      <c r="B33" s="57" t="s">
        <v>51</v>
      </c>
      <c r="C33" s="58">
        <v>44144</v>
      </c>
      <c r="D33" s="57" t="s">
        <v>18</v>
      </c>
      <c r="E33" s="57" t="s">
        <v>52</v>
      </c>
      <c r="F33" s="58">
        <v>44652</v>
      </c>
      <c r="H33" s="59">
        <v>4307</v>
      </c>
      <c r="I33" s="60">
        <v>101.27374042256791</v>
      </c>
      <c r="J33" s="59">
        <v>0</v>
      </c>
      <c r="K33" s="57" t="s">
        <v>430</v>
      </c>
      <c r="L33" s="57" t="s">
        <v>431</v>
      </c>
      <c r="M33" s="57" t="s">
        <v>53</v>
      </c>
      <c r="N33" s="57" t="s">
        <v>54</v>
      </c>
      <c r="O33" s="57" t="s">
        <v>255</v>
      </c>
      <c r="P33" s="57" t="s">
        <v>430</v>
      </c>
      <c r="Q33" s="57" t="s">
        <v>55</v>
      </c>
    </row>
    <row r="34" spans="2:17" x14ac:dyDescent="0.25">
      <c r="B34" s="57" t="s">
        <v>67</v>
      </c>
      <c r="C34" s="58">
        <v>44148</v>
      </c>
      <c r="D34" s="57" t="s">
        <v>20</v>
      </c>
      <c r="E34" s="57" t="s">
        <v>73</v>
      </c>
      <c r="H34" s="59">
        <v>6982</v>
      </c>
      <c r="I34" s="60">
        <v>100</v>
      </c>
      <c r="J34" s="59">
        <v>0</v>
      </c>
      <c r="K34" s="57" t="s">
        <v>432</v>
      </c>
      <c r="L34" s="57" t="s">
        <v>433</v>
      </c>
      <c r="M34" s="57" t="s">
        <v>53</v>
      </c>
      <c r="N34" s="57" t="s">
        <v>60</v>
      </c>
      <c r="O34" s="57" t="s">
        <v>434</v>
      </c>
      <c r="P34" s="57" t="s">
        <v>432</v>
      </c>
      <c r="Q34" s="57" t="s">
        <v>55</v>
      </c>
    </row>
    <row r="35" spans="2:17" x14ac:dyDescent="0.25">
      <c r="B35" s="57" t="s">
        <v>67</v>
      </c>
      <c r="C35" s="58">
        <v>43811</v>
      </c>
      <c r="H35" s="59">
        <v>1476</v>
      </c>
      <c r="I35" s="60">
        <v>100</v>
      </c>
      <c r="J35" s="59">
        <v>0</v>
      </c>
      <c r="K35" s="57" t="s">
        <v>435</v>
      </c>
      <c r="L35" s="57" t="s">
        <v>436</v>
      </c>
      <c r="M35" s="57" t="s">
        <v>53</v>
      </c>
      <c r="N35" s="57" t="s">
        <v>54</v>
      </c>
      <c r="O35" s="57" t="s">
        <v>134</v>
      </c>
      <c r="P35" s="57" t="s">
        <v>435</v>
      </c>
      <c r="Q35" s="57" t="s">
        <v>55</v>
      </c>
    </row>
    <row r="36" spans="2:17" x14ac:dyDescent="0.25">
      <c r="B36" s="57" t="s">
        <v>67</v>
      </c>
      <c r="C36" s="58">
        <v>43875</v>
      </c>
      <c r="D36" s="57" t="s">
        <v>20</v>
      </c>
      <c r="E36" s="57" t="s">
        <v>73</v>
      </c>
      <c r="F36" s="58">
        <v>44652</v>
      </c>
      <c r="H36" s="59">
        <v>3146</v>
      </c>
      <c r="I36" s="60">
        <v>100.66719643992371</v>
      </c>
      <c r="J36" s="59">
        <v>0</v>
      </c>
      <c r="K36" s="57" t="s">
        <v>437</v>
      </c>
      <c r="L36" s="57" t="s">
        <v>438</v>
      </c>
      <c r="M36" s="57" t="s">
        <v>53</v>
      </c>
      <c r="N36" s="57" t="s">
        <v>54</v>
      </c>
      <c r="O36" s="57" t="s">
        <v>439</v>
      </c>
      <c r="P36" s="57" t="s">
        <v>437</v>
      </c>
      <c r="Q36" s="57" t="s">
        <v>55</v>
      </c>
    </row>
    <row r="37" spans="2:17" x14ac:dyDescent="0.25">
      <c r="B37" s="57" t="s">
        <v>368</v>
      </c>
      <c r="C37" s="58">
        <v>43881</v>
      </c>
      <c r="E37" s="57" t="s">
        <v>52</v>
      </c>
      <c r="H37" s="59">
        <v>2957</v>
      </c>
      <c r="I37" s="60">
        <v>100</v>
      </c>
      <c r="J37" s="59">
        <v>0</v>
      </c>
      <c r="K37" s="57" t="s">
        <v>440</v>
      </c>
      <c r="L37" s="57" t="s">
        <v>441</v>
      </c>
      <c r="M37" s="57" t="s">
        <v>53</v>
      </c>
      <c r="N37" s="57" t="s">
        <v>54</v>
      </c>
      <c r="O37" s="57" t="s">
        <v>165</v>
      </c>
      <c r="P37" s="57" t="s">
        <v>440</v>
      </c>
      <c r="Q37" s="57" t="s">
        <v>55</v>
      </c>
    </row>
    <row r="38" spans="2:17" x14ac:dyDescent="0.25">
      <c r="B38" s="57" t="s">
        <v>368</v>
      </c>
      <c r="C38" s="58">
        <v>43900</v>
      </c>
      <c r="E38" s="57" t="s">
        <v>120</v>
      </c>
      <c r="H38" s="59">
        <v>132</v>
      </c>
      <c r="I38" s="60">
        <v>100</v>
      </c>
      <c r="J38" s="59">
        <v>0</v>
      </c>
      <c r="K38" s="57" t="s">
        <v>442</v>
      </c>
      <c r="L38" s="57" t="s">
        <v>443</v>
      </c>
      <c r="M38" s="57" t="s">
        <v>53</v>
      </c>
      <c r="N38" s="57" t="s">
        <v>54</v>
      </c>
      <c r="O38" s="57" t="s">
        <v>123</v>
      </c>
      <c r="P38" s="57" t="s">
        <v>442</v>
      </c>
      <c r="Q38" s="57" t="s">
        <v>55</v>
      </c>
    </row>
    <row r="39" spans="2:17" x14ac:dyDescent="0.25">
      <c r="B39" s="57" t="s">
        <v>51</v>
      </c>
      <c r="C39" s="58">
        <v>44343</v>
      </c>
      <c r="D39" s="57" t="s">
        <v>18</v>
      </c>
      <c r="E39" s="57" t="s">
        <v>52</v>
      </c>
      <c r="F39" s="58">
        <v>44652</v>
      </c>
      <c r="H39" s="59">
        <v>11804</v>
      </c>
      <c r="I39" s="60">
        <v>100.11457133175195</v>
      </c>
      <c r="J39" s="59">
        <v>0</v>
      </c>
      <c r="K39" s="57" t="s">
        <v>444</v>
      </c>
      <c r="L39" s="57" t="s">
        <v>445</v>
      </c>
      <c r="M39" s="57" t="s">
        <v>53</v>
      </c>
      <c r="N39" s="57" t="s">
        <v>54</v>
      </c>
      <c r="O39" s="57" t="s">
        <v>446</v>
      </c>
      <c r="P39" s="57" t="s">
        <v>444</v>
      </c>
      <c r="Q39" s="57" t="s">
        <v>55</v>
      </c>
    </row>
    <row r="40" spans="2:17" x14ac:dyDescent="0.25">
      <c r="B40" s="57" t="s">
        <v>51</v>
      </c>
      <c r="H40" s="59">
        <v>9094</v>
      </c>
      <c r="I40" s="60">
        <v>100</v>
      </c>
      <c r="J40" s="59">
        <v>0</v>
      </c>
      <c r="K40" s="57" t="s">
        <v>447</v>
      </c>
      <c r="L40" s="57" t="s">
        <v>448</v>
      </c>
      <c r="M40" s="57" t="s">
        <v>53</v>
      </c>
      <c r="N40" s="57" t="s">
        <v>54</v>
      </c>
      <c r="P40" s="57" t="s">
        <v>447</v>
      </c>
      <c r="Q40" s="57" t="s">
        <v>55</v>
      </c>
    </row>
    <row r="41" spans="2:17" x14ac:dyDescent="0.25">
      <c r="B41" s="57" t="s">
        <v>368</v>
      </c>
      <c r="C41" s="58">
        <v>44148</v>
      </c>
      <c r="E41" s="57" t="s">
        <v>240</v>
      </c>
      <c r="H41" s="59">
        <v>6757</v>
      </c>
      <c r="I41" s="60">
        <v>99.995589758768674</v>
      </c>
      <c r="J41" s="59">
        <v>0</v>
      </c>
      <c r="K41" s="57" t="s">
        <v>449</v>
      </c>
      <c r="L41" s="57" t="s">
        <v>450</v>
      </c>
      <c r="M41" s="57" t="s">
        <v>53</v>
      </c>
      <c r="N41" s="57" t="s">
        <v>54</v>
      </c>
      <c r="O41" s="57" t="s">
        <v>451</v>
      </c>
      <c r="P41" s="57" t="s">
        <v>449</v>
      </c>
      <c r="Q41" s="57" t="s">
        <v>55</v>
      </c>
    </row>
    <row r="42" spans="2:17" x14ac:dyDescent="0.25">
      <c r="B42" s="57" t="s">
        <v>67</v>
      </c>
      <c r="C42" s="58">
        <v>43938</v>
      </c>
      <c r="D42" s="57" t="s">
        <v>18</v>
      </c>
      <c r="E42" s="57" t="s">
        <v>57</v>
      </c>
      <c r="F42" s="58">
        <v>44652</v>
      </c>
      <c r="H42" s="59">
        <v>5116</v>
      </c>
      <c r="I42" s="60">
        <v>110.05989053948397</v>
      </c>
      <c r="J42" s="59">
        <v>0</v>
      </c>
      <c r="K42" s="57" t="s">
        <v>452</v>
      </c>
      <c r="L42" s="57" t="s">
        <v>453</v>
      </c>
      <c r="M42" s="57" t="s">
        <v>53</v>
      </c>
      <c r="N42" s="57" t="s">
        <v>54</v>
      </c>
      <c r="O42" s="57" t="s">
        <v>138</v>
      </c>
      <c r="P42" s="57" t="s">
        <v>452</v>
      </c>
      <c r="Q42" s="57" t="s">
        <v>55</v>
      </c>
    </row>
    <row r="43" spans="2:17" x14ac:dyDescent="0.25">
      <c r="B43" s="57" t="s">
        <v>67</v>
      </c>
      <c r="C43" s="58">
        <v>44054</v>
      </c>
      <c r="D43" s="57" t="s">
        <v>18</v>
      </c>
      <c r="E43" s="57" t="s">
        <v>57</v>
      </c>
      <c r="F43" s="58">
        <v>44652</v>
      </c>
      <c r="H43" s="59">
        <v>664</v>
      </c>
      <c r="I43" s="60">
        <v>86.671686746987945</v>
      </c>
      <c r="J43" s="59">
        <v>89</v>
      </c>
      <c r="K43" s="57" t="s">
        <v>454</v>
      </c>
      <c r="L43" s="57" t="s">
        <v>455</v>
      </c>
      <c r="M43" s="57" t="s">
        <v>53</v>
      </c>
      <c r="N43" s="57" t="s">
        <v>54</v>
      </c>
      <c r="O43" s="57" t="s">
        <v>406</v>
      </c>
      <c r="P43" s="57" t="s">
        <v>454</v>
      </c>
      <c r="Q43" s="57" t="s">
        <v>55</v>
      </c>
    </row>
    <row r="44" spans="2:17" x14ac:dyDescent="0.25">
      <c r="B44" s="57" t="s">
        <v>368</v>
      </c>
      <c r="C44" s="58">
        <v>44123</v>
      </c>
      <c r="E44" s="57" t="s">
        <v>240</v>
      </c>
      <c r="H44" s="59">
        <v>1675</v>
      </c>
      <c r="I44" s="60">
        <v>100</v>
      </c>
      <c r="J44" s="59">
        <v>0</v>
      </c>
      <c r="K44" s="57" t="s">
        <v>456</v>
      </c>
      <c r="L44" s="57" t="s">
        <v>457</v>
      </c>
      <c r="M44" s="57" t="s">
        <v>53</v>
      </c>
      <c r="N44" s="57" t="s">
        <v>54</v>
      </c>
      <c r="O44" s="57" t="s">
        <v>76</v>
      </c>
      <c r="P44" s="57" t="s">
        <v>456</v>
      </c>
      <c r="Q44" s="57" t="s">
        <v>55</v>
      </c>
    </row>
    <row r="45" spans="2:17" x14ac:dyDescent="0.25">
      <c r="B45" s="57" t="s">
        <v>67</v>
      </c>
      <c r="C45" s="58">
        <v>44123</v>
      </c>
      <c r="E45" s="57" t="s">
        <v>68</v>
      </c>
      <c r="H45" s="59">
        <v>5072</v>
      </c>
      <c r="I45" s="60">
        <v>100</v>
      </c>
      <c r="J45" s="59">
        <v>0</v>
      </c>
      <c r="K45" s="57" t="s">
        <v>458</v>
      </c>
      <c r="L45" s="57" t="s">
        <v>459</v>
      </c>
      <c r="N45" s="57" t="s">
        <v>54</v>
      </c>
      <c r="O45" s="57" t="s">
        <v>460</v>
      </c>
      <c r="P45" s="57" t="s">
        <v>458</v>
      </c>
      <c r="Q45" s="57" t="s">
        <v>55</v>
      </c>
    </row>
    <row r="46" spans="2:17" x14ac:dyDescent="0.25">
      <c r="B46" s="57" t="s">
        <v>67</v>
      </c>
      <c r="C46" s="58">
        <v>43952</v>
      </c>
      <c r="H46" s="59">
        <v>1583</v>
      </c>
      <c r="I46" s="60">
        <v>100</v>
      </c>
      <c r="J46" s="59">
        <v>0</v>
      </c>
      <c r="K46" s="57" t="s">
        <v>461</v>
      </c>
      <c r="L46" s="57" t="s">
        <v>462</v>
      </c>
      <c r="M46" s="57" t="s">
        <v>53</v>
      </c>
      <c r="N46" s="57" t="s">
        <v>54</v>
      </c>
      <c r="O46" s="57" t="s">
        <v>61</v>
      </c>
      <c r="P46" s="57" t="s">
        <v>461</v>
      </c>
      <c r="Q46" s="57" t="s">
        <v>55</v>
      </c>
    </row>
    <row r="47" spans="2:17" x14ac:dyDescent="0.25">
      <c r="B47" s="57" t="s">
        <v>56</v>
      </c>
      <c r="C47" s="58">
        <v>44319</v>
      </c>
      <c r="D47" s="57" t="s">
        <v>18</v>
      </c>
      <c r="E47" s="57" t="s">
        <v>52</v>
      </c>
      <c r="F47" s="58">
        <v>44501</v>
      </c>
      <c r="H47" s="59">
        <v>1673</v>
      </c>
      <c r="I47" s="60">
        <v>101.86610878661088</v>
      </c>
      <c r="J47" s="59">
        <v>0</v>
      </c>
      <c r="K47" s="57" t="s">
        <v>463</v>
      </c>
      <c r="L47" s="57" t="s">
        <v>464</v>
      </c>
      <c r="M47" s="57" t="s">
        <v>53</v>
      </c>
      <c r="N47" s="57" t="s">
        <v>71</v>
      </c>
      <c r="O47" s="57" t="s">
        <v>158</v>
      </c>
      <c r="P47" s="57" t="s">
        <v>463</v>
      </c>
      <c r="Q47" s="57" t="s">
        <v>55</v>
      </c>
    </row>
    <row r="48" spans="2:17" x14ac:dyDescent="0.25">
      <c r="B48" s="57" t="s">
        <v>67</v>
      </c>
      <c r="C48" s="58">
        <v>44293</v>
      </c>
      <c r="D48" s="57" t="s">
        <v>18</v>
      </c>
      <c r="E48" s="57" t="s">
        <v>57</v>
      </c>
      <c r="F48" s="58">
        <v>44652</v>
      </c>
      <c r="H48" s="59">
        <v>2465</v>
      </c>
      <c r="I48" s="60">
        <v>113.58924949290061</v>
      </c>
      <c r="J48" s="59">
        <v>0</v>
      </c>
      <c r="K48" s="57" t="s">
        <v>465</v>
      </c>
      <c r="L48" s="57" t="s">
        <v>466</v>
      </c>
      <c r="M48" s="57" t="s">
        <v>53</v>
      </c>
      <c r="N48" s="57" t="s">
        <v>54</v>
      </c>
      <c r="O48" s="57" t="s">
        <v>145</v>
      </c>
      <c r="P48" s="57" t="s">
        <v>465</v>
      </c>
      <c r="Q48" s="57" t="s">
        <v>55</v>
      </c>
    </row>
    <row r="49" spans="1:17" x14ac:dyDescent="0.25">
      <c r="B49" s="57" t="s">
        <v>67</v>
      </c>
      <c r="C49" s="58">
        <v>43966</v>
      </c>
      <c r="H49" s="59">
        <v>782</v>
      </c>
      <c r="I49" s="60">
        <v>100</v>
      </c>
      <c r="J49" s="59">
        <v>0</v>
      </c>
      <c r="K49" s="57" t="s">
        <v>467</v>
      </c>
      <c r="L49" s="57" t="s">
        <v>468</v>
      </c>
      <c r="M49" s="57" t="s">
        <v>53</v>
      </c>
      <c r="N49" s="57" t="s">
        <v>54</v>
      </c>
      <c r="O49" s="57" t="s">
        <v>175</v>
      </c>
      <c r="P49" s="57" t="s">
        <v>467</v>
      </c>
      <c r="Q49" s="57" t="s">
        <v>55</v>
      </c>
    </row>
    <row r="50" spans="1:17" x14ac:dyDescent="0.25">
      <c r="B50" s="57" t="s">
        <v>67</v>
      </c>
      <c r="C50" s="58">
        <v>43977</v>
      </c>
      <c r="D50" s="57" t="s">
        <v>18</v>
      </c>
      <c r="E50" s="57" t="s">
        <v>52</v>
      </c>
      <c r="F50" s="58">
        <v>44652</v>
      </c>
      <c r="H50" s="59">
        <v>2206</v>
      </c>
      <c r="I50" s="60">
        <v>100</v>
      </c>
      <c r="J50" s="59">
        <v>0</v>
      </c>
      <c r="K50" s="57" t="s">
        <v>469</v>
      </c>
      <c r="L50" s="57" t="s">
        <v>470</v>
      </c>
      <c r="M50" s="57" t="s">
        <v>53</v>
      </c>
      <c r="N50" s="57" t="s">
        <v>71</v>
      </c>
      <c r="O50" s="57" t="s">
        <v>53</v>
      </c>
      <c r="P50" s="57" t="s">
        <v>469</v>
      </c>
      <c r="Q50" s="57" t="s">
        <v>55</v>
      </c>
    </row>
    <row r="51" spans="1:17" x14ac:dyDescent="0.25">
      <c r="B51" s="57" t="s">
        <v>51</v>
      </c>
      <c r="C51" s="58">
        <v>44085</v>
      </c>
      <c r="D51" s="57" t="s">
        <v>18</v>
      </c>
      <c r="E51" s="57" t="s">
        <v>89</v>
      </c>
      <c r="F51" s="58">
        <v>44652</v>
      </c>
      <c r="H51" s="59">
        <v>1479</v>
      </c>
      <c r="I51" s="60">
        <v>100.04726166328599</v>
      </c>
      <c r="J51" s="59">
        <v>0</v>
      </c>
      <c r="K51" s="57" t="s">
        <v>471</v>
      </c>
      <c r="L51" s="57" t="s">
        <v>472</v>
      </c>
      <c r="M51" s="57" t="s">
        <v>53</v>
      </c>
      <c r="N51" s="57" t="s">
        <v>54</v>
      </c>
      <c r="O51" s="57" t="s">
        <v>473</v>
      </c>
      <c r="P51" s="57" t="s">
        <v>471</v>
      </c>
      <c r="Q51" s="57" t="s">
        <v>55</v>
      </c>
    </row>
    <row r="52" spans="1:17" x14ac:dyDescent="0.25">
      <c r="B52" s="57" t="s">
        <v>56</v>
      </c>
      <c r="C52" s="58">
        <v>44281</v>
      </c>
      <c r="D52" s="57" t="s">
        <v>18</v>
      </c>
      <c r="E52" s="57" t="s">
        <v>57</v>
      </c>
      <c r="F52" s="58">
        <v>44652</v>
      </c>
      <c r="H52" s="59">
        <v>2461</v>
      </c>
      <c r="I52" s="60">
        <v>96.058512799674929</v>
      </c>
      <c r="J52" s="59">
        <v>97</v>
      </c>
      <c r="K52" s="57" t="s">
        <v>474</v>
      </c>
      <c r="L52" s="57" t="s">
        <v>475</v>
      </c>
      <c r="M52" s="57" t="s">
        <v>53</v>
      </c>
      <c r="N52" s="57" t="s">
        <v>71</v>
      </c>
      <c r="O52" s="57" t="s">
        <v>284</v>
      </c>
      <c r="P52" s="57" t="s">
        <v>474</v>
      </c>
      <c r="Q52" s="57" t="s">
        <v>55</v>
      </c>
    </row>
    <row r="53" spans="1:17" x14ac:dyDescent="0.25">
      <c r="B53" s="57" t="s">
        <v>67</v>
      </c>
      <c r="C53" s="58">
        <v>44012</v>
      </c>
      <c r="E53" s="57" t="s">
        <v>52</v>
      </c>
      <c r="H53" s="59">
        <v>150</v>
      </c>
      <c r="I53" s="60">
        <v>100</v>
      </c>
      <c r="J53" s="59">
        <v>0</v>
      </c>
      <c r="K53" s="57" t="s">
        <v>476</v>
      </c>
      <c r="L53" s="57" t="s">
        <v>477</v>
      </c>
      <c r="M53" s="57" t="s">
        <v>53</v>
      </c>
      <c r="N53" s="57" t="s">
        <v>54</v>
      </c>
      <c r="O53" s="57" t="s">
        <v>205</v>
      </c>
      <c r="P53" s="57" t="s">
        <v>476</v>
      </c>
      <c r="Q53" s="57" t="s">
        <v>55</v>
      </c>
    </row>
    <row r="54" spans="1:17" x14ac:dyDescent="0.25">
      <c r="B54" s="57" t="s">
        <v>56</v>
      </c>
      <c r="C54" s="58">
        <v>44343</v>
      </c>
      <c r="D54" s="57" t="s">
        <v>18</v>
      </c>
      <c r="E54" s="57" t="s">
        <v>57</v>
      </c>
      <c r="F54" s="58">
        <v>44652</v>
      </c>
      <c r="H54" s="59">
        <v>3586</v>
      </c>
      <c r="I54" s="60">
        <v>101.85331846068043</v>
      </c>
      <c r="J54" s="59">
        <v>0</v>
      </c>
      <c r="K54" s="57" t="s">
        <v>478</v>
      </c>
      <c r="L54" s="57" t="s">
        <v>479</v>
      </c>
      <c r="N54" s="57" t="s">
        <v>71</v>
      </c>
      <c r="O54" s="57" t="s">
        <v>401</v>
      </c>
      <c r="P54" s="57" t="s">
        <v>478</v>
      </c>
      <c r="Q54" s="57" t="s">
        <v>55</v>
      </c>
    </row>
    <row r="55" spans="1:17" x14ac:dyDescent="0.25">
      <c r="B55" s="57" t="s">
        <v>368</v>
      </c>
      <c r="C55" s="58">
        <v>44095</v>
      </c>
      <c r="E55" s="57" t="s">
        <v>240</v>
      </c>
      <c r="H55" s="59">
        <v>3519</v>
      </c>
      <c r="I55" s="60">
        <v>100</v>
      </c>
      <c r="J55" s="59">
        <v>0</v>
      </c>
      <c r="K55" s="57" t="s">
        <v>480</v>
      </c>
      <c r="L55" s="57" t="s">
        <v>481</v>
      </c>
      <c r="M55" s="57" t="s">
        <v>53</v>
      </c>
      <c r="N55" s="57" t="s">
        <v>54</v>
      </c>
      <c r="O55" s="57" t="s">
        <v>482</v>
      </c>
      <c r="P55" s="57" t="s">
        <v>480</v>
      </c>
      <c r="Q55" s="57" t="s">
        <v>55</v>
      </c>
    </row>
    <row r="56" spans="1:17" x14ac:dyDescent="0.25">
      <c r="B56" s="57" t="s">
        <v>67</v>
      </c>
      <c r="C56" s="58">
        <v>44000</v>
      </c>
      <c r="D56" s="57" t="s">
        <v>21</v>
      </c>
      <c r="E56" s="57" t="s">
        <v>68</v>
      </c>
      <c r="F56" s="58">
        <v>44652</v>
      </c>
      <c r="H56" s="59">
        <v>8276</v>
      </c>
      <c r="I56" s="60">
        <v>118.52102464958917</v>
      </c>
      <c r="J56" s="59">
        <v>0</v>
      </c>
      <c r="K56" s="57" t="s">
        <v>483</v>
      </c>
      <c r="L56" s="57" t="s">
        <v>484</v>
      </c>
      <c r="M56" s="57" t="s">
        <v>53</v>
      </c>
      <c r="N56" s="57" t="s">
        <v>54</v>
      </c>
      <c r="O56" s="57" t="s">
        <v>485</v>
      </c>
      <c r="P56" s="57" t="s">
        <v>483</v>
      </c>
      <c r="Q56" s="57" t="s">
        <v>55</v>
      </c>
    </row>
    <row r="57" spans="1:17" x14ac:dyDescent="0.25">
      <c r="A57" s="57" t="s">
        <v>66</v>
      </c>
      <c r="B57" s="57" t="s">
        <v>67</v>
      </c>
      <c r="C57" s="58">
        <v>44397</v>
      </c>
      <c r="D57" s="57" t="s">
        <v>20</v>
      </c>
      <c r="E57" s="57" t="s">
        <v>68</v>
      </c>
      <c r="F57" s="58">
        <v>44763</v>
      </c>
      <c r="H57" s="59">
        <v>3036</v>
      </c>
      <c r="I57" s="60">
        <v>99.975362318840581</v>
      </c>
      <c r="J57" s="59">
        <v>0</v>
      </c>
      <c r="K57" s="57" t="s">
        <v>69</v>
      </c>
      <c r="L57" s="57" t="s">
        <v>70</v>
      </c>
      <c r="M57" s="57" t="s">
        <v>53</v>
      </c>
      <c r="N57" s="57" t="s">
        <v>71</v>
      </c>
      <c r="O57" s="57" t="s">
        <v>72</v>
      </c>
      <c r="P57" s="57" t="s">
        <v>69</v>
      </c>
      <c r="Q57" s="57" t="s">
        <v>55</v>
      </c>
    </row>
    <row r="58" spans="1:17" x14ac:dyDescent="0.25">
      <c r="B58" s="57" t="s">
        <v>67</v>
      </c>
      <c r="C58" s="58">
        <v>44074</v>
      </c>
      <c r="D58" s="57" t="s">
        <v>20</v>
      </c>
      <c r="E58" s="57" t="s">
        <v>73</v>
      </c>
      <c r="F58" s="58">
        <v>44656</v>
      </c>
      <c r="H58" s="59">
        <v>3554</v>
      </c>
      <c r="I58" s="60">
        <v>98.519696117051211</v>
      </c>
      <c r="J58" s="59">
        <v>53</v>
      </c>
      <c r="K58" s="57" t="s">
        <v>74</v>
      </c>
      <c r="L58" s="57" t="s">
        <v>75</v>
      </c>
      <c r="M58" s="57" t="s">
        <v>53</v>
      </c>
      <c r="N58" s="57" t="s">
        <v>71</v>
      </c>
      <c r="O58" s="57" t="s">
        <v>76</v>
      </c>
      <c r="P58" s="57" t="s">
        <v>74</v>
      </c>
      <c r="Q58" s="57" t="s">
        <v>55</v>
      </c>
    </row>
    <row r="59" spans="1:17" x14ac:dyDescent="0.25">
      <c r="B59" s="57" t="s">
        <v>67</v>
      </c>
      <c r="C59" s="58">
        <v>44060</v>
      </c>
      <c r="D59" s="57" t="s">
        <v>18</v>
      </c>
      <c r="E59" s="57" t="s">
        <v>52</v>
      </c>
      <c r="F59" s="58">
        <v>44531</v>
      </c>
      <c r="H59" s="59">
        <v>3596</v>
      </c>
      <c r="I59" s="60">
        <v>99.967296996662967</v>
      </c>
      <c r="J59" s="59">
        <v>0</v>
      </c>
      <c r="K59" s="57" t="s">
        <v>486</v>
      </c>
      <c r="L59" s="57" t="s">
        <v>277</v>
      </c>
      <c r="M59" s="57" t="s">
        <v>53</v>
      </c>
      <c r="N59" s="57" t="s">
        <v>54</v>
      </c>
      <c r="O59" s="57" t="s">
        <v>235</v>
      </c>
      <c r="P59" s="57" t="s">
        <v>486</v>
      </c>
      <c r="Q59" s="57" t="s">
        <v>55</v>
      </c>
    </row>
    <row r="60" spans="1:17" x14ac:dyDescent="0.25">
      <c r="B60" s="57" t="s">
        <v>67</v>
      </c>
      <c r="C60" s="58">
        <v>44060</v>
      </c>
      <c r="D60" s="57" t="s">
        <v>18</v>
      </c>
      <c r="E60" s="57" t="s">
        <v>52</v>
      </c>
      <c r="F60" s="58">
        <v>44593</v>
      </c>
      <c r="H60" s="59">
        <v>4605</v>
      </c>
      <c r="I60" s="60">
        <v>98.002171552660144</v>
      </c>
      <c r="J60" s="59">
        <v>93</v>
      </c>
      <c r="K60" s="57" t="s">
        <v>487</v>
      </c>
      <c r="L60" s="57" t="s">
        <v>286</v>
      </c>
      <c r="M60" s="57" t="s">
        <v>53</v>
      </c>
      <c r="N60" s="57" t="s">
        <v>54</v>
      </c>
      <c r="O60" s="57" t="s">
        <v>218</v>
      </c>
      <c r="P60" s="57" t="s">
        <v>487</v>
      </c>
      <c r="Q60" s="57" t="s">
        <v>55</v>
      </c>
    </row>
    <row r="61" spans="1:17" x14ac:dyDescent="0.25">
      <c r="B61" s="57" t="s">
        <v>56</v>
      </c>
      <c r="C61" s="58">
        <v>44169</v>
      </c>
      <c r="D61" s="57" t="s">
        <v>18</v>
      </c>
      <c r="E61" s="57" t="s">
        <v>57</v>
      </c>
      <c r="F61" s="58">
        <v>44440</v>
      </c>
      <c r="H61" s="59">
        <v>6481</v>
      </c>
      <c r="I61" s="60">
        <v>100.09143650671193</v>
      </c>
      <c r="J61" s="59">
        <v>0</v>
      </c>
      <c r="K61" s="57" t="s">
        <v>488</v>
      </c>
      <c r="L61" s="57" t="s">
        <v>489</v>
      </c>
      <c r="M61" s="57" t="s">
        <v>53</v>
      </c>
      <c r="N61" s="57" t="s">
        <v>54</v>
      </c>
      <c r="O61" s="57" t="s">
        <v>490</v>
      </c>
      <c r="P61" s="57" t="s">
        <v>488</v>
      </c>
      <c r="Q61" s="57" t="s">
        <v>55</v>
      </c>
    </row>
    <row r="62" spans="1:17" x14ac:dyDescent="0.25">
      <c r="B62" s="57" t="s">
        <v>368</v>
      </c>
      <c r="C62" s="58">
        <v>44334</v>
      </c>
      <c r="D62" s="57" t="s">
        <v>18</v>
      </c>
      <c r="E62" s="57" t="s">
        <v>52</v>
      </c>
      <c r="H62" s="59">
        <v>6379</v>
      </c>
      <c r="I62" s="60">
        <v>100.16327010503214</v>
      </c>
      <c r="J62" s="59">
        <v>0</v>
      </c>
      <c r="K62" s="57" t="s">
        <v>491</v>
      </c>
      <c r="L62" s="57" t="s">
        <v>492</v>
      </c>
      <c r="M62" s="57" t="s">
        <v>53</v>
      </c>
      <c r="N62" s="57" t="s">
        <v>54</v>
      </c>
      <c r="O62" s="57" t="s">
        <v>493</v>
      </c>
      <c r="P62" s="57" t="s">
        <v>491</v>
      </c>
      <c r="Q62" s="57" t="s">
        <v>55</v>
      </c>
    </row>
    <row r="63" spans="1:17" x14ac:dyDescent="0.25">
      <c r="B63" s="57" t="s">
        <v>368</v>
      </c>
      <c r="C63" s="58">
        <v>44760</v>
      </c>
      <c r="H63" s="59">
        <v>111</v>
      </c>
      <c r="I63" s="60">
        <v>100.78378378378378</v>
      </c>
      <c r="J63" s="59">
        <v>0</v>
      </c>
      <c r="K63" s="57" t="s">
        <v>494</v>
      </c>
      <c r="L63" s="57" t="s">
        <v>495</v>
      </c>
      <c r="M63" s="57" t="s">
        <v>53</v>
      </c>
      <c r="Q63" s="57" t="s">
        <v>55</v>
      </c>
    </row>
    <row r="64" spans="1:17" x14ac:dyDescent="0.25">
      <c r="B64" s="57" t="s">
        <v>368</v>
      </c>
      <c r="C64" s="58">
        <v>44068</v>
      </c>
      <c r="E64" s="57" t="s">
        <v>52</v>
      </c>
      <c r="J64" s="59">
        <v>0</v>
      </c>
      <c r="K64" s="57" t="s">
        <v>496</v>
      </c>
      <c r="L64" s="57" t="s">
        <v>497</v>
      </c>
      <c r="M64" s="57" t="s">
        <v>53</v>
      </c>
      <c r="N64" s="57" t="s">
        <v>366</v>
      </c>
      <c r="O64" s="57" t="s">
        <v>498</v>
      </c>
      <c r="P64" s="57" t="s">
        <v>491</v>
      </c>
      <c r="Q64" s="57" t="s">
        <v>236</v>
      </c>
    </row>
    <row r="65" spans="1:17" x14ac:dyDescent="0.25">
      <c r="B65" s="57" t="s">
        <v>56</v>
      </c>
      <c r="C65" s="58">
        <v>44253</v>
      </c>
      <c r="D65" s="57" t="s">
        <v>18</v>
      </c>
      <c r="E65" s="57" t="s">
        <v>57</v>
      </c>
      <c r="F65" s="58">
        <v>44562</v>
      </c>
      <c r="H65" s="59">
        <v>4557</v>
      </c>
      <c r="I65" s="60">
        <v>100</v>
      </c>
      <c r="J65" s="59">
        <v>0</v>
      </c>
      <c r="K65" s="57" t="s">
        <v>499</v>
      </c>
      <c r="L65" s="57" t="s">
        <v>500</v>
      </c>
      <c r="M65" s="57" t="s">
        <v>53</v>
      </c>
      <c r="N65" s="57" t="s">
        <v>54</v>
      </c>
      <c r="O65" s="57" t="s">
        <v>142</v>
      </c>
      <c r="P65" s="57" t="s">
        <v>499</v>
      </c>
      <c r="Q65" s="57" t="s">
        <v>55</v>
      </c>
    </row>
    <row r="66" spans="1:17" x14ac:dyDescent="0.25">
      <c r="B66" s="57" t="s">
        <v>56</v>
      </c>
      <c r="C66" s="58">
        <v>44086</v>
      </c>
      <c r="D66" s="57" t="s">
        <v>18</v>
      </c>
      <c r="E66" s="57" t="s">
        <v>57</v>
      </c>
      <c r="F66" s="58">
        <v>44691</v>
      </c>
      <c r="H66" s="59">
        <v>2807</v>
      </c>
      <c r="I66" s="60">
        <v>98.895618097613109</v>
      </c>
      <c r="J66" s="59">
        <v>32</v>
      </c>
      <c r="K66" s="57" t="s">
        <v>77</v>
      </c>
      <c r="L66" s="57" t="s">
        <v>78</v>
      </c>
      <c r="M66" s="57" t="s">
        <v>53</v>
      </c>
      <c r="N66" s="57" t="s">
        <v>71</v>
      </c>
      <c r="O66" s="57" t="s">
        <v>79</v>
      </c>
      <c r="P66" s="57" t="s">
        <v>77</v>
      </c>
      <c r="Q66" s="57" t="s">
        <v>55</v>
      </c>
    </row>
    <row r="67" spans="1:17" x14ac:dyDescent="0.25">
      <c r="B67" s="57" t="s">
        <v>101</v>
      </c>
      <c r="C67" s="58">
        <v>44627</v>
      </c>
      <c r="D67" s="57" t="s">
        <v>21</v>
      </c>
      <c r="E67" s="57" t="s">
        <v>68</v>
      </c>
      <c r="F67" s="58">
        <v>44713</v>
      </c>
      <c r="H67" s="59">
        <v>1142</v>
      </c>
      <c r="I67" s="60">
        <v>99.968301225919447</v>
      </c>
      <c r="J67" s="59">
        <v>0</v>
      </c>
      <c r="K67" s="57" t="s">
        <v>501</v>
      </c>
      <c r="L67" s="57" t="s">
        <v>502</v>
      </c>
      <c r="M67" s="57" t="s">
        <v>53</v>
      </c>
      <c r="N67" s="57" t="s">
        <v>71</v>
      </c>
      <c r="O67" s="57" t="s">
        <v>243</v>
      </c>
      <c r="P67" s="57" t="s">
        <v>501</v>
      </c>
      <c r="Q67" s="57" t="s">
        <v>236</v>
      </c>
    </row>
    <row r="68" spans="1:17" x14ac:dyDescent="0.25">
      <c r="A68" s="57" t="s">
        <v>1015</v>
      </c>
      <c r="B68" s="57" t="s">
        <v>56</v>
      </c>
      <c r="C68" s="58">
        <v>44111</v>
      </c>
      <c r="D68" s="57" t="s">
        <v>18</v>
      </c>
      <c r="E68" s="57" t="s">
        <v>52</v>
      </c>
      <c r="F68" s="58">
        <v>44531</v>
      </c>
      <c r="H68" s="59">
        <v>3099</v>
      </c>
      <c r="I68" s="60">
        <v>102.34785414649888</v>
      </c>
      <c r="J68" s="59">
        <v>0</v>
      </c>
      <c r="K68" s="57" t="s">
        <v>503</v>
      </c>
      <c r="L68" s="57" t="s">
        <v>504</v>
      </c>
      <c r="M68" s="57" t="s">
        <v>53</v>
      </c>
      <c r="N68" s="57" t="s">
        <v>71</v>
      </c>
      <c r="O68" s="57" t="s">
        <v>267</v>
      </c>
      <c r="P68" s="57" t="s">
        <v>503</v>
      </c>
      <c r="Q68" s="57" t="s">
        <v>55</v>
      </c>
    </row>
    <row r="69" spans="1:17" x14ac:dyDescent="0.25">
      <c r="B69" s="57" t="s">
        <v>51</v>
      </c>
      <c r="C69" s="58">
        <v>44295</v>
      </c>
      <c r="D69" s="57" t="s">
        <v>18</v>
      </c>
      <c r="E69" s="57" t="s">
        <v>52</v>
      </c>
      <c r="F69" s="58">
        <v>44606</v>
      </c>
      <c r="H69" s="59">
        <v>5590</v>
      </c>
      <c r="I69" s="60">
        <v>99.967978533094808</v>
      </c>
      <c r="J69" s="59">
        <v>0</v>
      </c>
      <c r="K69" s="57" t="s">
        <v>505</v>
      </c>
      <c r="L69" s="57" t="s">
        <v>506</v>
      </c>
      <c r="M69" s="57" t="s">
        <v>53</v>
      </c>
      <c r="N69" s="57" t="s">
        <v>71</v>
      </c>
      <c r="O69" s="57" t="s">
        <v>507</v>
      </c>
      <c r="P69" s="57" t="s">
        <v>505</v>
      </c>
      <c r="Q69" s="57" t="s">
        <v>55</v>
      </c>
    </row>
    <row r="70" spans="1:17" x14ac:dyDescent="0.25">
      <c r="B70" s="57" t="s">
        <v>51</v>
      </c>
      <c r="C70" s="58">
        <v>44335</v>
      </c>
      <c r="D70" s="57" t="s">
        <v>18</v>
      </c>
      <c r="E70" s="57" t="s">
        <v>52</v>
      </c>
      <c r="F70" s="58">
        <v>44662</v>
      </c>
      <c r="H70" s="59">
        <v>2078</v>
      </c>
      <c r="I70" s="60">
        <v>102.21366698748797</v>
      </c>
      <c r="J70" s="59">
        <v>0</v>
      </c>
      <c r="K70" s="57" t="s">
        <v>508</v>
      </c>
      <c r="L70" s="57" t="s">
        <v>509</v>
      </c>
      <c r="M70" s="57" t="s">
        <v>53</v>
      </c>
      <c r="N70" s="57" t="s">
        <v>71</v>
      </c>
      <c r="O70" s="57" t="s">
        <v>510</v>
      </c>
      <c r="P70" s="57" t="s">
        <v>508</v>
      </c>
      <c r="Q70" s="57" t="s">
        <v>55</v>
      </c>
    </row>
    <row r="71" spans="1:17" x14ac:dyDescent="0.25">
      <c r="A71" s="57" t="s">
        <v>80</v>
      </c>
      <c r="B71" s="57" t="s">
        <v>56</v>
      </c>
      <c r="C71" s="58">
        <v>44438</v>
      </c>
      <c r="D71" s="57" t="s">
        <v>18</v>
      </c>
      <c r="E71" s="57" t="s">
        <v>57</v>
      </c>
      <c r="F71" s="58">
        <v>44810</v>
      </c>
      <c r="G71" s="57" t="s">
        <v>53</v>
      </c>
      <c r="H71" s="59">
        <v>3105</v>
      </c>
      <c r="I71" s="60">
        <v>102.63558776167471</v>
      </c>
      <c r="J71" s="59">
        <v>0</v>
      </c>
      <c r="K71" s="57" t="s">
        <v>81</v>
      </c>
      <c r="L71" s="57" t="s">
        <v>82</v>
      </c>
      <c r="M71" s="57" t="s">
        <v>53</v>
      </c>
      <c r="N71" s="57" t="s">
        <v>71</v>
      </c>
      <c r="O71" s="57" t="s">
        <v>83</v>
      </c>
      <c r="P71" s="57" t="s">
        <v>81</v>
      </c>
      <c r="Q71" s="57" t="s">
        <v>55</v>
      </c>
    </row>
    <row r="72" spans="1:17" x14ac:dyDescent="0.25">
      <c r="B72" s="57" t="s">
        <v>368</v>
      </c>
      <c r="C72" s="58">
        <v>44173</v>
      </c>
      <c r="E72" s="57" t="s">
        <v>240</v>
      </c>
      <c r="H72" s="59">
        <v>1599</v>
      </c>
      <c r="I72" s="60">
        <v>100.31269543464666</v>
      </c>
      <c r="J72" s="59">
        <v>0</v>
      </c>
      <c r="K72" s="57" t="s">
        <v>511</v>
      </c>
      <c r="L72" s="57" t="s">
        <v>512</v>
      </c>
      <c r="M72" s="57" t="s">
        <v>53</v>
      </c>
      <c r="N72" s="57" t="s">
        <v>54</v>
      </c>
      <c r="O72" s="57" t="s">
        <v>513</v>
      </c>
      <c r="P72" s="57" t="s">
        <v>511</v>
      </c>
      <c r="Q72" s="57" t="s">
        <v>55</v>
      </c>
    </row>
    <row r="73" spans="1:17" x14ac:dyDescent="0.25">
      <c r="B73" s="57" t="s">
        <v>514</v>
      </c>
      <c r="C73" s="58">
        <v>44166</v>
      </c>
      <c r="E73" s="57" t="s">
        <v>120</v>
      </c>
      <c r="H73" s="59">
        <v>56</v>
      </c>
      <c r="I73" s="60">
        <v>100</v>
      </c>
      <c r="J73" s="59">
        <v>0</v>
      </c>
      <c r="K73" s="57" t="s">
        <v>515</v>
      </c>
      <c r="L73" s="57" t="s">
        <v>516</v>
      </c>
      <c r="M73" s="57" t="s">
        <v>53</v>
      </c>
      <c r="N73" s="57" t="s">
        <v>54</v>
      </c>
      <c r="O73" s="57" t="s">
        <v>517</v>
      </c>
      <c r="P73" s="57" t="s">
        <v>515</v>
      </c>
      <c r="Q73" s="57" t="s">
        <v>55</v>
      </c>
    </row>
    <row r="74" spans="1:17" x14ac:dyDescent="0.25">
      <c r="B74" s="57" t="s">
        <v>514</v>
      </c>
      <c r="C74" s="58">
        <v>44145</v>
      </c>
      <c r="E74" s="57" t="s">
        <v>120</v>
      </c>
      <c r="H74" s="59">
        <v>61</v>
      </c>
      <c r="I74" s="60">
        <v>0</v>
      </c>
      <c r="J74" s="59">
        <v>61</v>
      </c>
      <c r="K74" s="57" t="s">
        <v>518</v>
      </c>
      <c r="L74" s="57" t="s">
        <v>519</v>
      </c>
      <c r="N74" s="57" t="s">
        <v>54</v>
      </c>
      <c r="O74" s="57" t="s">
        <v>520</v>
      </c>
      <c r="P74" s="57" t="s">
        <v>518</v>
      </c>
      <c r="Q74" s="57" t="s">
        <v>236</v>
      </c>
    </row>
    <row r="75" spans="1:17" x14ac:dyDescent="0.25">
      <c r="B75" s="57" t="s">
        <v>67</v>
      </c>
      <c r="C75" s="58">
        <v>44145</v>
      </c>
      <c r="E75" s="57" t="s">
        <v>68</v>
      </c>
      <c r="H75" s="59">
        <v>1126</v>
      </c>
      <c r="I75" s="60">
        <v>100</v>
      </c>
      <c r="J75" s="59">
        <v>0</v>
      </c>
      <c r="K75" s="57" t="s">
        <v>521</v>
      </c>
      <c r="L75" s="57" t="s">
        <v>522</v>
      </c>
      <c r="M75" s="57" t="s">
        <v>53</v>
      </c>
      <c r="N75" s="57" t="s">
        <v>54</v>
      </c>
      <c r="O75" s="57" t="s">
        <v>523</v>
      </c>
      <c r="P75" s="57" t="s">
        <v>521</v>
      </c>
      <c r="Q75" s="57" t="s">
        <v>55</v>
      </c>
    </row>
    <row r="76" spans="1:17" x14ac:dyDescent="0.25">
      <c r="A76" s="57" t="s">
        <v>84</v>
      </c>
      <c r="B76" s="57" t="s">
        <v>67</v>
      </c>
      <c r="C76" s="58">
        <v>44571</v>
      </c>
      <c r="D76" s="57" t="s">
        <v>18</v>
      </c>
      <c r="E76" s="57" t="s">
        <v>52</v>
      </c>
      <c r="F76" s="58">
        <v>44900</v>
      </c>
      <c r="H76" s="59">
        <v>3998</v>
      </c>
      <c r="I76" s="60">
        <v>99.997948974487244</v>
      </c>
      <c r="J76" s="59">
        <v>0</v>
      </c>
      <c r="K76" s="57" t="s">
        <v>85</v>
      </c>
      <c r="L76" s="57" t="s">
        <v>86</v>
      </c>
      <c r="M76" s="57" t="s">
        <v>53</v>
      </c>
      <c r="N76" s="57" t="s">
        <v>71</v>
      </c>
      <c r="O76" s="57" t="s">
        <v>87</v>
      </c>
      <c r="P76" s="57" t="s">
        <v>85</v>
      </c>
      <c r="Q76" s="57" t="s">
        <v>55</v>
      </c>
    </row>
    <row r="77" spans="1:17" x14ac:dyDescent="0.25">
      <c r="A77" s="57" t="s">
        <v>176</v>
      </c>
      <c r="B77" s="57" t="s">
        <v>56</v>
      </c>
      <c r="C77" s="58">
        <v>44356</v>
      </c>
      <c r="D77" s="57" t="s">
        <v>18</v>
      </c>
      <c r="E77" s="57" t="s">
        <v>52</v>
      </c>
      <c r="F77" s="58">
        <v>44956</v>
      </c>
      <c r="H77" s="59">
        <v>353</v>
      </c>
      <c r="I77" s="60">
        <v>115.01416430594901</v>
      </c>
      <c r="J77" s="59">
        <v>0</v>
      </c>
      <c r="K77" s="57" t="s">
        <v>524</v>
      </c>
      <c r="L77" s="57" t="s">
        <v>525</v>
      </c>
      <c r="M77" s="57" t="s">
        <v>53</v>
      </c>
      <c r="N77" s="57" t="s">
        <v>71</v>
      </c>
      <c r="O77" s="57" t="s">
        <v>168</v>
      </c>
      <c r="P77" s="57" t="s">
        <v>524</v>
      </c>
      <c r="Q77" s="57" t="s">
        <v>55</v>
      </c>
    </row>
    <row r="78" spans="1:17" x14ac:dyDescent="0.25">
      <c r="B78" s="57" t="s">
        <v>67</v>
      </c>
      <c r="C78" s="58">
        <v>44254</v>
      </c>
      <c r="D78" s="57" t="s">
        <v>21</v>
      </c>
      <c r="E78" s="57" t="s">
        <v>68</v>
      </c>
      <c r="F78" s="58">
        <v>44593</v>
      </c>
      <c r="H78" s="59">
        <v>16267</v>
      </c>
      <c r="I78" s="60">
        <v>100.39282596668102</v>
      </c>
      <c r="J78" s="59">
        <v>0</v>
      </c>
      <c r="K78" s="57" t="s">
        <v>526</v>
      </c>
      <c r="L78" s="57" t="s">
        <v>527</v>
      </c>
      <c r="M78" s="57" t="s">
        <v>53</v>
      </c>
      <c r="N78" s="57" t="s">
        <v>71</v>
      </c>
      <c r="O78" s="57" t="s">
        <v>260</v>
      </c>
      <c r="P78" s="57" t="s">
        <v>526</v>
      </c>
      <c r="Q78" s="57" t="s">
        <v>55</v>
      </c>
    </row>
    <row r="79" spans="1:17" x14ac:dyDescent="0.25">
      <c r="B79" s="57" t="s">
        <v>67</v>
      </c>
      <c r="C79" s="58">
        <v>44175</v>
      </c>
      <c r="D79" s="57" t="s">
        <v>21</v>
      </c>
      <c r="E79" s="57" t="s">
        <v>68</v>
      </c>
      <c r="F79" s="58">
        <v>44621</v>
      </c>
      <c r="I79" s="60">
        <v>77</v>
      </c>
      <c r="J79" s="59">
        <v>0</v>
      </c>
      <c r="K79" s="57" t="s">
        <v>528</v>
      </c>
      <c r="L79" s="57" t="s">
        <v>529</v>
      </c>
      <c r="M79" s="57" t="s">
        <v>53</v>
      </c>
      <c r="N79" s="57" t="s">
        <v>71</v>
      </c>
      <c r="O79" s="57" t="s">
        <v>530</v>
      </c>
      <c r="P79" s="57" t="s">
        <v>528</v>
      </c>
      <c r="Q79" s="57" t="s">
        <v>55</v>
      </c>
    </row>
    <row r="80" spans="1:17" x14ac:dyDescent="0.25">
      <c r="B80" s="57" t="s">
        <v>67</v>
      </c>
      <c r="C80" s="58">
        <v>44175</v>
      </c>
      <c r="D80" s="57" t="s">
        <v>21</v>
      </c>
      <c r="E80" s="57" t="s">
        <v>68</v>
      </c>
      <c r="F80" s="58">
        <v>44593</v>
      </c>
      <c r="I80" s="60">
        <v>30</v>
      </c>
      <c r="J80" s="59">
        <v>0</v>
      </c>
      <c r="K80" s="57" t="s">
        <v>531</v>
      </c>
      <c r="L80" s="57" t="s">
        <v>532</v>
      </c>
      <c r="M80" s="57" t="s">
        <v>53</v>
      </c>
      <c r="N80" s="57" t="s">
        <v>71</v>
      </c>
      <c r="O80" s="57" t="s">
        <v>533</v>
      </c>
      <c r="P80" s="57" t="s">
        <v>531</v>
      </c>
      <c r="Q80" s="57" t="s">
        <v>236</v>
      </c>
    </row>
    <row r="81" spans="1:17" x14ac:dyDescent="0.25">
      <c r="B81" s="57" t="s">
        <v>67</v>
      </c>
      <c r="C81" s="58">
        <v>44175</v>
      </c>
      <c r="D81" s="57" t="s">
        <v>21</v>
      </c>
      <c r="E81" s="57" t="s">
        <v>68</v>
      </c>
      <c r="F81" s="58">
        <v>44593</v>
      </c>
      <c r="I81" s="60">
        <v>100</v>
      </c>
      <c r="J81" s="59">
        <v>0</v>
      </c>
      <c r="K81" s="57" t="s">
        <v>534</v>
      </c>
      <c r="L81" s="57" t="s">
        <v>535</v>
      </c>
      <c r="M81" s="57" t="s">
        <v>53</v>
      </c>
      <c r="N81" s="57" t="s">
        <v>71</v>
      </c>
      <c r="O81" s="57" t="s">
        <v>536</v>
      </c>
      <c r="P81" s="57" t="s">
        <v>534</v>
      </c>
      <c r="Q81" s="57" t="s">
        <v>55</v>
      </c>
    </row>
    <row r="82" spans="1:17" x14ac:dyDescent="0.25">
      <c r="A82" s="57" t="s">
        <v>176</v>
      </c>
      <c r="B82" s="57" t="s">
        <v>56</v>
      </c>
      <c r="C82" s="58">
        <v>44361</v>
      </c>
      <c r="D82" s="57" t="s">
        <v>18</v>
      </c>
      <c r="E82" s="57" t="s">
        <v>120</v>
      </c>
      <c r="F82" s="58">
        <v>44669</v>
      </c>
      <c r="H82" s="59">
        <v>155</v>
      </c>
      <c r="I82" s="60">
        <v>99.974193548387106</v>
      </c>
      <c r="J82" s="59">
        <v>0</v>
      </c>
      <c r="K82" s="57" t="s">
        <v>537</v>
      </c>
      <c r="L82" s="57" t="s">
        <v>538</v>
      </c>
      <c r="M82" s="57" t="s">
        <v>53</v>
      </c>
      <c r="N82" s="57" t="s">
        <v>71</v>
      </c>
      <c r="O82" s="57" t="s">
        <v>539</v>
      </c>
      <c r="P82" s="57" t="s">
        <v>537</v>
      </c>
      <c r="Q82" s="57" t="s">
        <v>55</v>
      </c>
    </row>
    <row r="83" spans="1:17" x14ac:dyDescent="0.25">
      <c r="B83" s="57" t="s">
        <v>51</v>
      </c>
      <c r="C83" s="58">
        <v>44277</v>
      </c>
      <c r="D83" s="57" t="s">
        <v>18</v>
      </c>
      <c r="E83" s="57" t="s">
        <v>57</v>
      </c>
      <c r="F83" s="58">
        <v>44348</v>
      </c>
      <c r="H83" s="59">
        <v>120</v>
      </c>
      <c r="I83" s="60">
        <v>100</v>
      </c>
      <c r="J83" s="59">
        <v>0</v>
      </c>
      <c r="K83" s="57" t="s">
        <v>540</v>
      </c>
      <c r="L83" s="57" t="s">
        <v>541</v>
      </c>
      <c r="M83" s="57" t="s">
        <v>53</v>
      </c>
      <c r="N83" s="57" t="s">
        <v>71</v>
      </c>
      <c r="O83" s="57" t="s">
        <v>542</v>
      </c>
      <c r="P83" s="57" t="s">
        <v>540</v>
      </c>
      <c r="Q83" s="57" t="s">
        <v>55</v>
      </c>
    </row>
    <row r="84" spans="1:17" x14ac:dyDescent="0.25">
      <c r="A84" s="57" t="s">
        <v>543</v>
      </c>
      <c r="B84" s="57" t="s">
        <v>67</v>
      </c>
      <c r="C84" s="58">
        <v>44216</v>
      </c>
      <c r="D84" s="57" t="s">
        <v>20</v>
      </c>
      <c r="E84" s="57" t="s">
        <v>68</v>
      </c>
      <c r="F84" s="58">
        <v>44732</v>
      </c>
      <c r="H84" s="59">
        <v>4881</v>
      </c>
      <c r="I84" s="60">
        <v>94.570784675271454</v>
      </c>
      <c r="J84" s="59">
        <v>266</v>
      </c>
      <c r="K84" s="57" t="s">
        <v>544</v>
      </c>
      <c r="L84" s="57" t="s">
        <v>545</v>
      </c>
      <c r="M84" s="57" t="s">
        <v>53</v>
      </c>
      <c r="N84" s="57" t="s">
        <v>71</v>
      </c>
      <c r="O84" s="57" t="s">
        <v>546</v>
      </c>
      <c r="P84" s="57" t="s">
        <v>544</v>
      </c>
    </row>
    <row r="85" spans="1:17" x14ac:dyDescent="0.25">
      <c r="B85" s="57" t="s">
        <v>67</v>
      </c>
      <c r="C85" s="58">
        <v>44229</v>
      </c>
      <c r="D85" s="57" t="s">
        <v>20</v>
      </c>
      <c r="E85" s="57" t="s">
        <v>73</v>
      </c>
      <c r="F85" s="58">
        <v>44562</v>
      </c>
      <c r="H85" s="59">
        <v>1030</v>
      </c>
      <c r="I85" s="60">
        <v>92.445631067961173</v>
      </c>
      <c r="J85" s="59">
        <v>78</v>
      </c>
      <c r="K85" s="57" t="s">
        <v>547</v>
      </c>
      <c r="L85" s="57" t="s">
        <v>548</v>
      </c>
      <c r="M85" s="57" t="s">
        <v>53</v>
      </c>
      <c r="N85" s="57" t="s">
        <v>71</v>
      </c>
      <c r="O85" s="57" t="s">
        <v>61</v>
      </c>
      <c r="P85" s="57" t="s">
        <v>547</v>
      </c>
      <c r="Q85" s="57" t="s">
        <v>55</v>
      </c>
    </row>
    <row r="86" spans="1:17" x14ac:dyDescent="0.25">
      <c r="A86" s="57" t="s">
        <v>88</v>
      </c>
      <c r="B86" s="57" t="s">
        <v>51</v>
      </c>
      <c r="C86" s="58">
        <v>44228</v>
      </c>
      <c r="D86" s="57" t="s">
        <v>18</v>
      </c>
      <c r="E86" s="57" t="s">
        <v>89</v>
      </c>
      <c r="F86" s="58">
        <v>44242</v>
      </c>
      <c r="G86" s="57" t="s">
        <v>53</v>
      </c>
      <c r="H86" s="59">
        <v>586</v>
      </c>
      <c r="I86" s="60">
        <v>112.28668941979522</v>
      </c>
      <c r="J86" s="59">
        <v>0</v>
      </c>
      <c r="K86" s="57" t="s">
        <v>90</v>
      </c>
      <c r="L86" s="57" t="s">
        <v>91</v>
      </c>
      <c r="M86" s="57" t="s">
        <v>53</v>
      </c>
      <c r="N86" s="57" t="s">
        <v>71</v>
      </c>
      <c r="O86" s="57" t="s">
        <v>92</v>
      </c>
      <c r="P86" s="57" t="s">
        <v>90</v>
      </c>
      <c r="Q86" s="57" t="s">
        <v>55</v>
      </c>
    </row>
    <row r="87" spans="1:17" x14ac:dyDescent="0.25">
      <c r="B87" s="57" t="s">
        <v>56</v>
      </c>
      <c r="C87" s="58">
        <v>44438</v>
      </c>
      <c r="D87" s="57" t="s">
        <v>18</v>
      </c>
      <c r="E87" s="57" t="s">
        <v>52</v>
      </c>
      <c r="F87" s="58">
        <v>45096</v>
      </c>
      <c r="H87" s="59">
        <v>1058</v>
      </c>
      <c r="I87" s="60">
        <v>100.02797731568998</v>
      </c>
      <c r="J87" s="59">
        <v>0</v>
      </c>
      <c r="K87" s="57" t="s">
        <v>93</v>
      </c>
      <c r="L87" s="57" t="s">
        <v>94</v>
      </c>
      <c r="M87" s="57" t="s">
        <v>53</v>
      </c>
      <c r="N87" s="57" t="s">
        <v>71</v>
      </c>
      <c r="O87" s="57" t="s">
        <v>95</v>
      </c>
      <c r="P87" s="57" t="s">
        <v>93</v>
      </c>
      <c r="Q87" s="57" t="s">
        <v>55</v>
      </c>
    </row>
    <row r="88" spans="1:17" x14ac:dyDescent="0.25">
      <c r="A88" s="57" t="s">
        <v>96</v>
      </c>
      <c r="B88" s="57" t="s">
        <v>56</v>
      </c>
      <c r="C88" s="58">
        <v>44494</v>
      </c>
      <c r="D88" s="57" t="s">
        <v>18</v>
      </c>
      <c r="E88" s="57" t="s">
        <v>57</v>
      </c>
      <c r="F88" s="58">
        <v>45089</v>
      </c>
      <c r="G88" s="57" t="s">
        <v>53</v>
      </c>
      <c r="J88" s="59">
        <v>0</v>
      </c>
      <c r="K88" s="57" t="s">
        <v>97</v>
      </c>
      <c r="L88" s="57" t="s">
        <v>98</v>
      </c>
      <c r="M88" s="57" t="s">
        <v>53</v>
      </c>
      <c r="N88" s="57" t="s">
        <v>71</v>
      </c>
      <c r="O88" s="57" t="s">
        <v>99</v>
      </c>
      <c r="P88" s="57" t="s">
        <v>97</v>
      </c>
    </row>
    <row r="89" spans="1:17" x14ac:dyDescent="0.25">
      <c r="A89" s="57" t="s">
        <v>131</v>
      </c>
      <c r="B89" s="57" t="s">
        <v>56</v>
      </c>
      <c r="C89" s="58">
        <v>44494</v>
      </c>
      <c r="D89" s="57" t="s">
        <v>18</v>
      </c>
      <c r="E89" s="57" t="s">
        <v>57</v>
      </c>
      <c r="F89" s="58">
        <v>45089</v>
      </c>
      <c r="G89" s="57" t="s">
        <v>53</v>
      </c>
      <c r="H89" s="59">
        <v>3766</v>
      </c>
      <c r="I89" s="60">
        <v>79.93414763674987</v>
      </c>
      <c r="J89" s="59">
        <v>756</v>
      </c>
      <c r="K89" s="57" t="s">
        <v>132</v>
      </c>
      <c r="L89" s="57" t="s">
        <v>133</v>
      </c>
      <c r="M89" s="57" t="s">
        <v>53</v>
      </c>
      <c r="N89" s="57" t="s">
        <v>71</v>
      </c>
      <c r="O89" s="57" t="s">
        <v>134</v>
      </c>
      <c r="P89" s="57" t="s">
        <v>132</v>
      </c>
    </row>
    <row r="90" spans="1:17" x14ac:dyDescent="0.25">
      <c r="A90" s="57" t="s">
        <v>135</v>
      </c>
      <c r="B90" s="57" t="s">
        <v>56</v>
      </c>
      <c r="C90" s="58">
        <v>44494</v>
      </c>
      <c r="D90" s="57" t="s">
        <v>18</v>
      </c>
      <c r="E90" s="57" t="s">
        <v>57</v>
      </c>
      <c r="F90" s="58">
        <v>45201</v>
      </c>
      <c r="G90" s="57" t="s">
        <v>53</v>
      </c>
      <c r="H90" s="59">
        <v>4349</v>
      </c>
      <c r="I90" s="60">
        <v>17.27293630719706</v>
      </c>
      <c r="J90" s="59">
        <v>3598</v>
      </c>
      <c r="K90" s="57" t="s">
        <v>136</v>
      </c>
      <c r="L90" s="57" t="s">
        <v>137</v>
      </c>
      <c r="M90" s="57" t="s">
        <v>53</v>
      </c>
      <c r="N90" s="57" t="s">
        <v>71</v>
      </c>
      <c r="O90" s="57" t="s">
        <v>138</v>
      </c>
      <c r="P90" s="57" t="s">
        <v>136</v>
      </c>
    </row>
    <row r="91" spans="1:17" x14ac:dyDescent="0.25">
      <c r="A91" s="57" t="s">
        <v>139</v>
      </c>
      <c r="B91" s="57" t="s">
        <v>56</v>
      </c>
      <c r="C91" s="58">
        <v>44494</v>
      </c>
      <c r="D91" s="57" t="s">
        <v>18</v>
      </c>
      <c r="E91" s="57" t="s">
        <v>57</v>
      </c>
      <c r="F91" s="58">
        <v>44704</v>
      </c>
      <c r="G91" s="57" t="s">
        <v>53</v>
      </c>
      <c r="H91" s="59">
        <v>3176</v>
      </c>
      <c r="I91" s="60">
        <v>98.79219143576826</v>
      </c>
      <c r="J91" s="59">
        <v>39</v>
      </c>
      <c r="K91" s="57" t="s">
        <v>140</v>
      </c>
      <c r="L91" s="57" t="s">
        <v>141</v>
      </c>
      <c r="M91" s="57" t="s">
        <v>53</v>
      </c>
      <c r="N91" s="57" t="s">
        <v>71</v>
      </c>
      <c r="O91" s="57" t="s">
        <v>142</v>
      </c>
      <c r="P91" s="57" t="s">
        <v>140</v>
      </c>
      <c r="Q91" s="57" t="s">
        <v>55</v>
      </c>
    </row>
    <row r="92" spans="1:17" x14ac:dyDescent="0.25">
      <c r="A92" s="57" t="s">
        <v>135</v>
      </c>
      <c r="B92" s="57" t="s">
        <v>56</v>
      </c>
      <c r="C92" s="58">
        <v>44494</v>
      </c>
      <c r="D92" s="57" t="s">
        <v>18</v>
      </c>
      <c r="E92" s="57" t="s">
        <v>57</v>
      </c>
      <c r="F92" s="58">
        <v>44984</v>
      </c>
      <c r="G92" s="57" t="s">
        <v>53</v>
      </c>
      <c r="H92" s="59">
        <v>2364</v>
      </c>
      <c r="I92" s="60">
        <v>98.011844331641285</v>
      </c>
      <c r="J92" s="59">
        <v>47</v>
      </c>
      <c r="K92" s="57" t="s">
        <v>143</v>
      </c>
      <c r="L92" s="57" t="s">
        <v>144</v>
      </c>
      <c r="M92" s="57" t="s">
        <v>53</v>
      </c>
      <c r="N92" s="57" t="s">
        <v>71</v>
      </c>
      <c r="O92" s="57" t="s">
        <v>145</v>
      </c>
      <c r="P92" s="57" t="s">
        <v>143</v>
      </c>
      <c r="Q92" s="57" t="s">
        <v>55</v>
      </c>
    </row>
    <row r="93" spans="1:17" x14ac:dyDescent="0.25">
      <c r="A93" s="57" t="s">
        <v>146</v>
      </c>
      <c r="B93" s="57" t="s">
        <v>56</v>
      </c>
      <c r="C93" s="58">
        <v>44494</v>
      </c>
      <c r="D93" s="57" t="s">
        <v>18</v>
      </c>
      <c r="E93" s="57" t="s">
        <v>57</v>
      </c>
      <c r="F93" s="58">
        <v>45084</v>
      </c>
      <c r="G93" s="57" t="s">
        <v>53</v>
      </c>
      <c r="H93" s="59">
        <v>1656</v>
      </c>
      <c r="I93" s="60">
        <v>14.009661835748791</v>
      </c>
      <c r="J93" s="59">
        <v>1425</v>
      </c>
      <c r="K93" s="57" t="s">
        <v>147</v>
      </c>
      <c r="L93" s="57" t="s">
        <v>148</v>
      </c>
      <c r="M93" s="57" t="s">
        <v>53</v>
      </c>
      <c r="N93" s="57" t="s">
        <v>71</v>
      </c>
      <c r="O93" s="57" t="s">
        <v>149</v>
      </c>
      <c r="P93" s="57" t="s">
        <v>147</v>
      </c>
    </row>
    <row r="94" spans="1:17" x14ac:dyDescent="0.25">
      <c r="A94" s="57" t="s">
        <v>100</v>
      </c>
      <c r="B94" s="57" t="s">
        <v>101</v>
      </c>
      <c r="C94" s="58">
        <v>44564</v>
      </c>
      <c r="D94" s="57" t="s">
        <v>21</v>
      </c>
      <c r="E94" s="57" t="s">
        <v>68</v>
      </c>
      <c r="F94" s="58">
        <v>44896</v>
      </c>
      <c r="G94" s="57" t="s">
        <v>53</v>
      </c>
      <c r="H94" s="59">
        <v>1096</v>
      </c>
      <c r="I94" s="60">
        <v>88.604927007299267</v>
      </c>
      <c r="J94" s="59">
        <v>125</v>
      </c>
      <c r="K94" s="57" t="s">
        <v>102</v>
      </c>
      <c r="L94" s="57" t="s">
        <v>103</v>
      </c>
      <c r="M94" s="57" t="s">
        <v>53</v>
      </c>
      <c r="N94" s="57" t="s">
        <v>71</v>
      </c>
      <c r="O94" s="57" t="s">
        <v>104</v>
      </c>
      <c r="P94" s="57" t="s">
        <v>102</v>
      </c>
    </row>
    <row r="95" spans="1:17" x14ac:dyDescent="0.25">
      <c r="B95" s="57" t="s">
        <v>56</v>
      </c>
      <c r="C95" s="58">
        <v>44257</v>
      </c>
      <c r="D95" s="57" t="s">
        <v>308</v>
      </c>
      <c r="E95" s="57" t="s">
        <v>549</v>
      </c>
      <c r="F95" s="58">
        <v>44634</v>
      </c>
      <c r="H95" s="59">
        <v>4059</v>
      </c>
      <c r="I95" s="60">
        <v>99.978270509977833</v>
      </c>
      <c r="J95" s="59">
        <v>0</v>
      </c>
      <c r="K95" s="57" t="s">
        <v>550</v>
      </c>
      <c r="L95" s="57" t="s">
        <v>551</v>
      </c>
      <c r="M95" s="57" t="s">
        <v>53</v>
      </c>
      <c r="N95" s="57" t="s">
        <v>71</v>
      </c>
      <c r="O95" s="57" t="s">
        <v>552</v>
      </c>
      <c r="P95" s="57" t="s">
        <v>550</v>
      </c>
      <c r="Q95" s="57" t="s">
        <v>55</v>
      </c>
    </row>
    <row r="96" spans="1:17" x14ac:dyDescent="0.25">
      <c r="B96" s="57" t="s">
        <v>51</v>
      </c>
      <c r="C96" s="58">
        <v>44271</v>
      </c>
      <c r="D96" s="57" t="s">
        <v>18</v>
      </c>
      <c r="E96" s="57" t="s">
        <v>57</v>
      </c>
      <c r="F96" s="58">
        <v>44669</v>
      </c>
      <c r="H96" s="59">
        <v>2752</v>
      </c>
      <c r="I96" s="60">
        <v>100.1453488372093</v>
      </c>
      <c r="J96" s="59">
        <v>0</v>
      </c>
      <c r="K96" s="57" t="s">
        <v>553</v>
      </c>
      <c r="L96" s="57" t="s">
        <v>554</v>
      </c>
      <c r="M96" s="57" t="s">
        <v>53</v>
      </c>
      <c r="N96" s="57" t="s">
        <v>71</v>
      </c>
      <c r="O96" s="57" t="s">
        <v>190</v>
      </c>
      <c r="P96" s="57" t="s">
        <v>553</v>
      </c>
      <c r="Q96" s="57" t="s">
        <v>55</v>
      </c>
    </row>
    <row r="97" spans="1:17" x14ac:dyDescent="0.25">
      <c r="A97" s="57" t="s">
        <v>105</v>
      </c>
      <c r="B97" s="57" t="s">
        <v>56</v>
      </c>
      <c r="C97" s="58">
        <v>44227</v>
      </c>
      <c r="D97" s="57" t="s">
        <v>18</v>
      </c>
      <c r="E97" s="57" t="s">
        <v>57</v>
      </c>
      <c r="F97" s="58">
        <v>44809</v>
      </c>
      <c r="G97" s="57" t="s">
        <v>53</v>
      </c>
      <c r="H97" s="59">
        <v>3675</v>
      </c>
      <c r="I97" s="60">
        <v>97.741496598639458</v>
      </c>
      <c r="J97" s="59">
        <v>83</v>
      </c>
      <c r="K97" s="57" t="s">
        <v>106</v>
      </c>
      <c r="L97" s="57" t="s">
        <v>107</v>
      </c>
      <c r="M97" s="57" t="s">
        <v>53</v>
      </c>
      <c r="N97" s="57" t="s">
        <v>71</v>
      </c>
      <c r="O97" s="57" t="s">
        <v>108</v>
      </c>
      <c r="P97" s="57" t="s">
        <v>106</v>
      </c>
      <c r="Q97" s="57" t="s">
        <v>55</v>
      </c>
    </row>
    <row r="98" spans="1:17" x14ac:dyDescent="0.25">
      <c r="B98" s="57" t="s">
        <v>67</v>
      </c>
      <c r="C98" s="58">
        <v>44274</v>
      </c>
      <c r="D98" s="57" t="s">
        <v>20</v>
      </c>
      <c r="E98" s="57" t="s">
        <v>89</v>
      </c>
      <c r="F98" s="58">
        <v>44627</v>
      </c>
      <c r="H98" s="59">
        <v>3644</v>
      </c>
      <c r="I98" s="60">
        <v>104.11635565312844</v>
      </c>
      <c r="J98" s="59">
        <v>0</v>
      </c>
      <c r="K98" s="57" t="s">
        <v>555</v>
      </c>
      <c r="L98" s="57" t="s">
        <v>556</v>
      </c>
      <c r="M98" s="57" t="s">
        <v>53</v>
      </c>
      <c r="N98" s="57" t="s">
        <v>71</v>
      </c>
      <c r="O98" s="57" t="s">
        <v>493</v>
      </c>
      <c r="P98" s="57" t="s">
        <v>555</v>
      </c>
      <c r="Q98" s="57" t="s">
        <v>55</v>
      </c>
    </row>
    <row r="99" spans="1:17" x14ac:dyDescent="0.25">
      <c r="B99" s="57" t="s">
        <v>67</v>
      </c>
      <c r="C99" s="58">
        <v>44228</v>
      </c>
      <c r="D99" s="57" t="s">
        <v>18</v>
      </c>
      <c r="E99" s="57" t="s">
        <v>57</v>
      </c>
      <c r="F99" s="58">
        <v>44654</v>
      </c>
      <c r="G99" s="57" t="s">
        <v>53</v>
      </c>
      <c r="H99" s="59">
        <v>4978</v>
      </c>
      <c r="I99" s="60">
        <v>100.863800723182</v>
      </c>
      <c r="J99" s="59">
        <v>0</v>
      </c>
      <c r="K99" s="57" t="s">
        <v>109</v>
      </c>
      <c r="L99" s="57" t="s">
        <v>110</v>
      </c>
      <c r="M99" s="57" t="s">
        <v>53</v>
      </c>
      <c r="N99" s="57" t="s">
        <v>71</v>
      </c>
      <c r="O99" s="57" t="s">
        <v>111</v>
      </c>
      <c r="P99" s="57" t="s">
        <v>109</v>
      </c>
      <c r="Q99" s="57" t="s">
        <v>55</v>
      </c>
    </row>
    <row r="100" spans="1:17" x14ac:dyDescent="0.25">
      <c r="A100" s="57" t="s">
        <v>557</v>
      </c>
      <c r="B100" s="57" t="s">
        <v>56</v>
      </c>
      <c r="C100" s="58">
        <v>44452</v>
      </c>
      <c r="D100" s="57" t="s">
        <v>18</v>
      </c>
      <c r="E100" s="57" t="s">
        <v>57</v>
      </c>
      <c r="F100" s="58">
        <v>44711</v>
      </c>
      <c r="H100" s="59">
        <v>279</v>
      </c>
      <c r="I100" s="60">
        <v>100.7168458781362</v>
      </c>
      <c r="J100" s="59">
        <v>0</v>
      </c>
      <c r="K100" s="57" t="s">
        <v>558</v>
      </c>
      <c r="L100" s="57" t="s">
        <v>559</v>
      </c>
      <c r="M100" s="57" t="s">
        <v>53</v>
      </c>
      <c r="N100" s="57" t="s">
        <v>71</v>
      </c>
      <c r="O100" s="57" t="s">
        <v>429</v>
      </c>
      <c r="P100" s="57" t="s">
        <v>558</v>
      </c>
      <c r="Q100" s="57" t="s">
        <v>55</v>
      </c>
    </row>
    <row r="101" spans="1:17" x14ac:dyDescent="0.25">
      <c r="A101" s="57" t="s">
        <v>112</v>
      </c>
      <c r="B101" s="57" t="s">
        <v>51</v>
      </c>
      <c r="C101" s="58">
        <v>44517</v>
      </c>
      <c r="D101" s="57" t="s">
        <v>18</v>
      </c>
      <c r="E101" s="57" t="s">
        <v>89</v>
      </c>
      <c r="F101" s="58">
        <v>44809</v>
      </c>
      <c r="G101" s="57" t="s">
        <v>53</v>
      </c>
      <c r="H101" s="59">
        <v>4273</v>
      </c>
      <c r="I101" s="60">
        <v>95.972384741399495</v>
      </c>
      <c r="J101" s="59">
        <v>173</v>
      </c>
      <c r="K101" s="57" t="s">
        <v>113</v>
      </c>
      <c r="L101" s="57" t="s">
        <v>114</v>
      </c>
      <c r="M101" s="57" t="s">
        <v>53</v>
      </c>
      <c r="N101" s="57" t="s">
        <v>71</v>
      </c>
      <c r="O101" s="57" t="s">
        <v>115</v>
      </c>
      <c r="P101" s="57" t="s">
        <v>113</v>
      </c>
    </row>
    <row r="102" spans="1:17" x14ac:dyDescent="0.25">
      <c r="B102" s="57" t="s">
        <v>51</v>
      </c>
      <c r="C102" s="58">
        <v>44501</v>
      </c>
      <c r="D102" s="57" t="s">
        <v>18</v>
      </c>
      <c r="E102" s="57" t="s">
        <v>57</v>
      </c>
      <c r="F102" s="58">
        <v>44670</v>
      </c>
      <c r="H102" s="59">
        <v>14901</v>
      </c>
      <c r="I102" s="60">
        <v>99.960667069324217</v>
      </c>
      <c r="J102" s="59">
        <v>0</v>
      </c>
      <c r="K102" s="57" t="s">
        <v>560</v>
      </c>
      <c r="L102" s="57" t="s">
        <v>561</v>
      </c>
      <c r="M102" s="57" t="s">
        <v>53</v>
      </c>
      <c r="N102" s="57" t="s">
        <v>71</v>
      </c>
      <c r="O102" s="57" t="s">
        <v>205</v>
      </c>
      <c r="P102" s="57" t="s">
        <v>560</v>
      </c>
      <c r="Q102" s="57" t="s">
        <v>55</v>
      </c>
    </row>
    <row r="103" spans="1:17" x14ac:dyDescent="0.25">
      <c r="B103" s="57" t="s">
        <v>51</v>
      </c>
      <c r="D103" s="57" t="s">
        <v>18</v>
      </c>
      <c r="E103" s="57" t="s">
        <v>57</v>
      </c>
      <c r="J103" s="59">
        <v>0</v>
      </c>
      <c r="K103" s="57" t="s">
        <v>562</v>
      </c>
      <c r="L103" s="57" t="s">
        <v>563</v>
      </c>
      <c r="M103" s="57" t="s">
        <v>53</v>
      </c>
      <c r="N103" s="57" t="s">
        <v>71</v>
      </c>
      <c r="O103" s="57" t="s">
        <v>564</v>
      </c>
      <c r="P103" s="57" t="s">
        <v>560</v>
      </c>
    </row>
    <row r="104" spans="1:17" x14ac:dyDescent="0.25">
      <c r="B104" s="57" t="s">
        <v>51</v>
      </c>
      <c r="D104" s="57" t="s">
        <v>18</v>
      </c>
      <c r="E104" s="57" t="s">
        <v>57</v>
      </c>
      <c r="J104" s="59">
        <v>0</v>
      </c>
      <c r="K104" s="57" t="s">
        <v>565</v>
      </c>
      <c r="L104" s="57" t="s">
        <v>566</v>
      </c>
      <c r="M104" s="57" t="s">
        <v>53</v>
      </c>
      <c r="N104" s="57" t="s">
        <v>71</v>
      </c>
      <c r="O104" s="57" t="s">
        <v>564</v>
      </c>
      <c r="P104" s="57" t="s">
        <v>560</v>
      </c>
    </row>
    <row r="105" spans="1:17" x14ac:dyDescent="0.25">
      <c r="B105" s="57" t="s">
        <v>51</v>
      </c>
      <c r="C105" s="58">
        <v>44440</v>
      </c>
      <c r="D105" s="57" t="s">
        <v>18</v>
      </c>
      <c r="E105" s="57" t="s">
        <v>89</v>
      </c>
      <c r="F105" s="58">
        <v>44530</v>
      </c>
      <c r="H105" s="59">
        <v>44</v>
      </c>
      <c r="I105" s="60">
        <v>100</v>
      </c>
      <c r="J105" s="59">
        <v>0</v>
      </c>
      <c r="K105" s="57" t="s">
        <v>567</v>
      </c>
      <c r="L105" s="57" t="s">
        <v>568</v>
      </c>
      <c r="M105" s="57" t="s">
        <v>53</v>
      </c>
      <c r="N105" s="57" t="s">
        <v>71</v>
      </c>
      <c r="O105" s="57" t="s">
        <v>485</v>
      </c>
      <c r="P105" s="57" t="s">
        <v>567</v>
      </c>
      <c r="Q105" s="57" t="s">
        <v>55</v>
      </c>
    </row>
    <row r="106" spans="1:17" x14ac:dyDescent="0.25">
      <c r="B106" s="57" t="s">
        <v>51</v>
      </c>
      <c r="C106" s="58">
        <v>44655</v>
      </c>
      <c r="D106" s="57" t="s">
        <v>18</v>
      </c>
      <c r="E106" s="57" t="s">
        <v>52</v>
      </c>
      <c r="F106" s="58">
        <v>44788</v>
      </c>
      <c r="H106" s="59">
        <v>4212</v>
      </c>
      <c r="I106" s="60">
        <v>102.18423551756885</v>
      </c>
      <c r="J106" s="59">
        <v>0</v>
      </c>
      <c r="K106" s="57" t="s">
        <v>569</v>
      </c>
      <c r="L106" s="57" t="s">
        <v>570</v>
      </c>
      <c r="M106" s="57" t="s">
        <v>53</v>
      </c>
      <c r="N106" s="57" t="s">
        <v>71</v>
      </c>
      <c r="O106" s="57" t="s">
        <v>523</v>
      </c>
      <c r="P106" s="57" t="s">
        <v>569</v>
      </c>
      <c r="Q106" s="57" t="s">
        <v>55</v>
      </c>
    </row>
    <row r="107" spans="1:17" x14ac:dyDescent="0.25">
      <c r="B107" s="57" t="s">
        <v>67</v>
      </c>
      <c r="C107" s="58">
        <v>44336</v>
      </c>
      <c r="D107" s="57" t="s">
        <v>18</v>
      </c>
      <c r="E107" s="57" t="s">
        <v>52</v>
      </c>
      <c r="F107" s="58">
        <v>44712</v>
      </c>
      <c r="H107" s="59">
        <v>8</v>
      </c>
      <c r="I107" s="60">
        <v>100</v>
      </c>
      <c r="J107" s="59">
        <v>0</v>
      </c>
      <c r="K107" s="57" t="s">
        <v>571</v>
      </c>
      <c r="L107" s="57" t="s">
        <v>572</v>
      </c>
      <c r="M107" s="57" t="s">
        <v>53</v>
      </c>
      <c r="N107" s="57" t="s">
        <v>71</v>
      </c>
      <c r="O107" s="57" t="s">
        <v>573</v>
      </c>
      <c r="P107" s="57" t="s">
        <v>571</v>
      </c>
      <c r="Q107" s="57" t="s">
        <v>55</v>
      </c>
    </row>
    <row r="108" spans="1:17" x14ac:dyDescent="0.25">
      <c r="B108" s="57" t="s">
        <v>67</v>
      </c>
      <c r="C108" s="58">
        <v>44727</v>
      </c>
      <c r="D108" s="57" t="s">
        <v>20</v>
      </c>
      <c r="E108" s="57" t="s">
        <v>68</v>
      </c>
      <c r="F108" s="58">
        <v>44712</v>
      </c>
      <c r="H108" s="59">
        <v>4231</v>
      </c>
      <c r="I108" s="60">
        <v>99.992885842590397</v>
      </c>
      <c r="J108" s="59">
        <v>0</v>
      </c>
      <c r="K108" s="57" t="s">
        <v>574</v>
      </c>
      <c r="L108" s="57" t="s">
        <v>575</v>
      </c>
      <c r="M108" s="57" t="s">
        <v>53</v>
      </c>
      <c r="N108" s="57" t="s">
        <v>71</v>
      </c>
      <c r="O108" s="57" t="s">
        <v>218</v>
      </c>
      <c r="P108" s="57" t="s">
        <v>574</v>
      </c>
      <c r="Q108" s="57" t="s">
        <v>55</v>
      </c>
    </row>
    <row r="109" spans="1:17" x14ac:dyDescent="0.25">
      <c r="A109" s="57" t="s">
        <v>176</v>
      </c>
      <c r="B109" s="57" t="s">
        <v>51</v>
      </c>
      <c r="C109" s="58">
        <v>44746</v>
      </c>
      <c r="D109" s="57" t="s">
        <v>576</v>
      </c>
      <c r="E109" s="57" t="s">
        <v>57</v>
      </c>
      <c r="F109" s="58">
        <v>44900</v>
      </c>
      <c r="H109" s="59">
        <v>1348</v>
      </c>
      <c r="I109" s="60">
        <v>99.984569732937686</v>
      </c>
      <c r="J109" s="59">
        <v>0</v>
      </c>
      <c r="K109" s="57" t="s">
        <v>577</v>
      </c>
      <c r="L109" s="57" t="s">
        <v>578</v>
      </c>
      <c r="M109" s="57" t="s">
        <v>53</v>
      </c>
      <c r="N109" s="57" t="s">
        <v>71</v>
      </c>
      <c r="O109" s="57" t="s">
        <v>579</v>
      </c>
      <c r="P109" s="57" t="s">
        <v>577</v>
      </c>
      <c r="Q109" s="57" t="s">
        <v>55</v>
      </c>
    </row>
    <row r="110" spans="1:17" x14ac:dyDescent="0.25">
      <c r="A110" s="57" t="s">
        <v>150</v>
      </c>
      <c r="B110" s="57" t="s">
        <v>56</v>
      </c>
      <c r="C110" s="58">
        <v>44621</v>
      </c>
      <c r="D110" s="57" t="s">
        <v>18</v>
      </c>
      <c r="E110" s="57" t="s">
        <v>57</v>
      </c>
      <c r="F110" s="58">
        <v>44966</v>
      </c>
      <c r="G110" s="57" t="s">
        <v>53</v>
      </c>
      <c r="H110" s="59">
        <v>6392</v>
      </c>
      <c r="I110" s="60">
        <v>98.390175219023774</v>
      </c>
      <c r="J110" s="59">
        <v>103</v>
      </c>
      <c r="K110" s="57" t="s">
        <v>151</v>
      </c>
      <c r="L110" s="57" t="s">
        <v>152</v>
      </c>
      <c r="M110" s="57" t="s">
        <v>53</v>
      </c>
      <c r="N110" s="57" t="s">
        <v>71</v>
      </c>
      <c r="O110" s="57" t="s">
        <v>153</v>
      </c>
      <c r="P110" s="57" t="s">
        <v>151</v>
      </c>
      <c r="Q110" s="57" t="s">
        <v>55</v>
      </c>
    </row>
    <row r="111" spans="1:17" x14ac:dyDescent="0.25">
      <c r="A111" s="57" t="s">
        <v>124</v>
      </c>
      <c r="B111" s="57" t="s">
        <v>67</v>
      </c>
      <c r="C111" s="58">
        <v>44743</v>
      </c>
      <c r="D111" s="57" t="s">
        <v>21</v>
      </c>
      <c r="E111" s="57" t="s">
        <v>68</v>
      </c>
      <c r="F111" s="58">
        <v>44774</v>
      </c>
      <c r="G111" s="57" t="s">
        <v>53</v>
      </c>
      <c r="H111" s="59">
        <v>19823</v>
      </c>
      <c r="I111" s="60">
        <v>73.121323714876667</v>
      </c>
      <c r="J111" s="59">
        <v>5329</v>
      </c>
      <c r="K111" s="57" t="s">
        <v>125</v>
      </c>
      <c r="L111" s="57" t="s">
        <v>126</v>
      </c>
      <c r="M111" s="57" t="s">
        <v>53</v>
      </c>
      <c r="N111" s="57" t="s">
        <v>71</v>
      </c>
      <c r="O111" s="57" t="s">
        <v>65</v>
      </c>
      <c r="P111" s="57" t="s">
        <v>125</v>
      </c>
    </row>
    <row r="112" spans="1:17" x14ac:dyDescent="0.25">
      <c r="B112" s="57" t="s">
        <v>56</v>
      </c>
      <c r="C112" s="58">
        <v>44652</v>
      </c>
      <c r="D112" s="57" t="s">
        <v>18</v>
      </c>
      <c r="E112" s="57" t="s">
        <v>89</v>
      </c>
      <c r="F112" s="58">
        <v>44652</v>
      </c>
      <c r="H112" s="59">
        <v>3974</v>
      </c>
      <c r="I112" s="60">
        <v>104.02617010568697</v>
      </c>
      <c r="J112" s="59">
        <v>0</v>
      </c>
      <c r="K112" s="57" t="s">
        <v>116</v>
      </c>
      <c r="L112" s="57" t="s">
        <v>117</v>
      </c>
      <c r="M112" s="57" t="s">
        <v>53</v>
      </c>
      <c r="N112" s="57" t="s">
        <v>71</v>
      </c>
      <c r="O112" s="57" t="s">
        <v>118</v>
      </c>
      <c r="P112" s="57" t="s">
        <v>116</v>
      </c>
      <c r="Q112" s="57" t="s">
        <v>55</v>
      </c>
    </row>
    <row r="113" spans="1:17" x14ac:dyDescent="0.25">
      <c r="C113" s="58">
        <v>44376</v>
      </c>
      <c r="D113" s="57" t="s">
        <v>18</v>
      </c>
      <c r="F113" s="58">
        <v>44732</v>
      </c>
      <c r="H113" s="59">
        <v>179</v>
      </c>
      <c r="I113" s="60">
        <v>98.324022346368722</v>
      </c>
      <c r="J113" s="59">
        <v>3</v>
      </c>
      <c r="K113" s="57" t="s">
        <v>580</v>
      </c>
      <c r="L113" s="57" t="s">
        <v>581</v>
      </c>
      <c r="M113" s="57" t="s">
        <v>53</v>
      </c>
      <c r="N113" s="57" t="s">
        <v>155</v>
      </c>
      <c r="O113" s="57" t="s">
        <v>79</v>
      </c>
      <c r="P113" s="57" t="s">
        <v>580</v>
      </c>
      <c r="Q113" s="57" t="s">
        <v>55</v>
      </c>
    </row>
    <row r="114" spans="1:17" x14ac:dyDescent="0.25">
      <c r="B114" s="57" t="s">
        <v>368</v>
      </c>
      <c r="F114" s="58">
        <v>44565</v>
      </c>
      <c r="J114" s="59">
        <v>0</v>
      </c>
      <c r="K114" s="57" t="s">
        <v>582</v>
      </c>
      <c r="L114" s="57" t="s">
        <v>583</v>
      </c>
      <c r="M114" s="57" t="s">
        <v>53</v>
      </c>
      <c r="N114" s="57" t="s">
        <v>71</v>
      </c>
      <c r="O114" s="57" t="s">
        <v>584</v>
      </c>
      <c r="P114" s="57" t="s">
        <v>582</v>
      </c>
      <c r="Q114" s="57" t="s">
        <v>236</v>
      </c>
    </row>
    <row r="115" spans="1:17" x14ac:dyDescent="0.25">
      <c r="B115" s="57" t="s">
        <v>368</v>
      </c>
      <c r="J115" s="59">
        <v>0</v>
      </c>
      <c r="K115" s="57" t="s">
        <v>585</v>
      </c>
      <c r="L115" s="57" t="s">
        <v>586</v>
      </c>
      <c r="M115" s="57" t="s">
        <v>53</v>
      </c>
      <c r="P115" s="57" t="s">
        <v>585</v>
      </c>
      <c r="Q115" s="57" t="s">
        <v>236</v>
      </c>
    </row>
    <row r="116" spans="1:17" x14ac:dyDescent="0.25">
      <c r="A116" s="57" t="s">
        <v>127</v>
      </c>
      <c r="B116" s="57" t="s">
        <v>101</v>
      </c>
      <c r="C116" s="58">
        <v>44603</v>
      </c>
      <c r="D116" s="57" t="s">
        <v>21</v>
      </c>
      <c r="E116" s="57" t="s">
        <v>68</v>
      </c>
      <c r="F116" s="58">
        <v>44896</v>
      </c>
      <c r="H116" s="59">
        <v>2348</v>
      </c>
      <c r="I116" s="60">
        <v>99.964906303236802</v>
      </c>
      <c r="J116" s="59">
        <v>0</v>
      </c>
      <c r="K116" s="57" t="s">
        <v>128</v>
      </c>
      <c r="L116" s="57" t="s">
        <v>129</v>
      </c>
      <c r="M116" s="57" t="s">
        <v>53</v>
      </c>
      <c r="N116" s="57" t="s">
        <v>71</v>
      </c>
      <c r="O116" s="57" t="s">
        <v>130</v>
      </c>
      <c r="P116" s="57" t="s">
        <v>128</v>
      </c>
      <c r="Q116" s="57" t="s">
        <v>55</v>
      </c>
    </row>
    <row r="117" spans="1:17" x14ac:dyDescent="0.25">
      <c r="B117" s="57" t="s">
        <v>51</v>
      </c>
      <c r="C117" s="58">
        <v>44484</v>
      </c>
      <c r="D117" s="57" t="s">
        <v>18</v>
      </c>
      <c r="E117" s="57" t="s">
        <v>57</v>
      </c>
      <c r="F117" s="58">
        <v>44573</v>
      </c>
      <c r="H117" s="59">
        <v>501</v>
      </c>
      <c r="I117" s="60">
        <v>100.00239520958084</v>
      </c>
      <c r="J117" s="59">
        <v>0</v>
      </c>
      <c r="K117" s="57" t="s">
        <v>587</v>
      </c>
      <c r="L117" s="57" t="s">
        <v>588</v>
      </c>
      <c r="M117" s="57" t="s">
        <v>53</v>
      </c>
      <c r="N117" s="57" t="s">
        <v>71</v>
      </c>
      <c r="O117" s="57" t="s">
        <v>451</v>
      </c>
      <c r="P117" s="57" t="s">
        <v>587</v>
      </c>
      <c r="Q117" s="57" t="s">
        <v>55</v>
      </c>
    </row>
    <row r="118" spans="1:17" x14ac:dyDescent="0.25">
      <c r="B118" s="57" t="s">
        <v>67</v>
      </c>
      <c r="C118" s="58">
        <v>44771</v>
      </c>
      <c r="D118" s="57" t="s">
        <v>20</v>
      </c>
      <c r="F118" s="58">
        <v>44977</v>
      </c>
      <c r="H118" s="59">
        <v>1271</v>
      </c>
      <c r="I118" s="60">
        <v>99.955861526357197</v>
      </c>
      <c r="J118" s="59">
        <v>0</v>
      </c>
      <c r="K118" s="57" t="s">
        <v>589</v>
      </c>
      <c r="L118" s="57" t="s">
        <v>590</v>
      </c>
      <c r="M118" s="57" t="s">
        <v>53</v>
      </c>
      <c r="N118" s="57" t="s">
        <v>155</v>
      </c>
      <c r="O118" s="57" t="s">
        <v>542</v>
      </c>
      <c r="P118" s="57" t="s">
        <v>589</v>
      </c>
      <c r="Q118" s="57" t="s">
        <v>55</v>
      </c>
    </row>
    <row r="119" spans="1:17" x14ac:dyDescent="0.25">
      <c r="A119" s="57" t="s">
        <v>591</v>
      </c>
      <c r="B119" s="57" t="s">
        <v>51</v>
      </c>
      <c r="C119" s="58">
        <v>44662</v>
      </c>
      <c r="D119" s="57" t="s">
        <v>18</v>
      </c>
      <c r="E119" s="57" t="s">
        <v>120</v>
      </c>
      <c r="F119" s="58">
        <v>45054</v>
      </c>
      <c r="H119" s="59">
        <v>175</v>
      </c>
      <c r="I119" s="60">
        <v>100.02857142857142</v>
      </c>
      <c r="J119" s="59">
        <v>0</v>
      </c>
      <c r="K119" s="57" t="s">
        <v>592</v>
      </c>
      <c r="L119" s="57" t="s">
        <v>593</v>
      </c>
      <c r="M119" s="57" t="s">
        <v>53</v>
      </c>
      <c r="N119" s="57" t="s">
        <v>155</v>
      </c>
      <c r="O119" s="57" t="s">
        <v>517</v>
      </c>
      <c r="P119" s="57" t="s">
        <v>592</v>
      </c>
      <c r="Q119" s="57" t="s">
        <v>55</v>
      </c>
    </row>
    <row r="120" spans="1:17" x14ac:dyDescent="0.25">
      <c r="B120" s="57" t="s">
        <v>67</v>
      </c>
      <c r="D120" s="57" t="s">
        <v>20</v>
      </c>
      <c r="E120" s="57" t="s">
        <v>68</v>
      </c>
      <c r="H120" s="59">
        <v>152</v>
      </c>
      <c r="I120" s="60">
        <v>99.736842105263165</v>
      </c>
      <c r="J120" s="59">
        <v>0</v>
      </c>
      <c r="K120" s="57" t="s">
        <v>594</v>
      </c>
      <c r="L120" s="57" t="s">
        <v>595</v>
      </c>
      <c r="M120" s="57" t="s">
        <v>53</v>
      </c>
      <c r="N120" s="57" t="s">
        <v>71</v>
      </c>
      <c r="O120" s="57" t="s">
        <v>235</v>
      </c>
      <c r="P120" s="57" t="s">
        <v>594</v>
      </c>
      <c r="Q120" s="57" t="s">
        <v>55</v>
      </c>
    </row>
    <row r="121" spans="1:17" x14ac:dyDescent="0.25">
      <c r="A121" s="57" t="s">
        <v>66</v>
      </c>
      <c r="B121" s="57" t="s">
        <v>67</v>
      </c>
      <c r="C121" s="58">
        <v>44797</v>
      </c>
      <c r="D121" s="57" t="s">
        <v>20</v>
      </c>
      <c r="E121" s="57" t="s">
        <v>68</v>
      </c>
      <c r="F121" s="58">
        <v>45159</v>
      </c>
      <c r="G121" s="57" t="s">
        <v>53</v>
      </c>
      <c r="H121" s="59">
        <v>4874</v>
      </c>
      <c r="I121" s="60">
        <v>41.034058268362742</v>
      </c>
      <c r="J121" s="59">
        <v>2875</v>
      </c>
      <c r="K121" s="57" t="s">
        <v>159</v>
      </c>
      <c r="L121" s="57" t="s">
        <v>160</v>
      </c>
      <c r="M121" s="57" t="s">
        <v>53</v>
      </c>
      <c r="N121" s="57" t="s">
        <v>155</v>
      </c>
      <c r="O121" s="57" t="s">
        <v>161</v>
      </c>
      <c r="P121" s="57" t="s">
        <v>159</v>
      </c>
    </row>
    <row r="122" spans="1:17" x14ac:dyDescent="0.25">
      <c r="A122" s="57" t="s">
        <v>66</v>
      </c>
      <c r="B122" s="57" t="s">
        <v>67</v>
      </c>
      <c r="C122" s="58">
        <v>45054</v>
      </c>
      <c r="D122" s="57" t="s">
        <v>20</v>
      </c>
      <c r="E122" s="57" t="s">
        <v>68</v>
      </c>
      <c r="F122" s="58">
        <v>45159</v>
      </c>
      <c r="G122" s="57" t="s">
        <v>53</v>
      </c>
      <c r="H122" s="59">
        <v>1599</v>
      </c>
      <c r="I122" s="60">
        <v>14.64040025015635</v>
      </c>
      <c r="J122" s="59">
        <v>1365</v>
      </c>
      <c r="K122" s="57" t="s">
        <v>30</v>
      </c>
      <c r="L122" s="57" t="s">
        <v>154</v>
      </c>
      <c r="M122" s="57" t="s">
        <v>53</v>
      </c>
      <c r="N122" s="57" t="s">
        <v>155</v>
      </c>
      <c r="O122" s="57" t="s">
        <v>156</v>
      </c>
      <c r="P122" s="57" t="s">
        <v>30</v>
      </c>
    </row>
    <row r="123" spans="1:17" x14ac:dyDescent="0.25">
      <c r="A123" s="57" t="s">
        <v>66</v>
      </c>
      <c r="B123" s="57" t="s">
        <v>67</v>
      </c>
      <c r="C123" s="58">
        <v>45068</v>
      </c>
      <c r="D123" s="57" t="s">
        <v>20</v>
      </c>
      <c r="E123" s="57" t="s">
        <v>68</v>
      </c>
      <c r="F123" s="58">
        <v>45159</v>
      </c>
      <c r="G123" s="57" t="s">
        <v>53</v>
      </c>
      <c r="H123" s="59">
        <v>4227</v>
      </c>
      <c r="I123" s="60">
        <v>0</v>
      </c>
      <c r="J123" s="59">
        <v>4227</v>
      </c>
      <c r="K123" s="57" t="s">
        <v>31</v>
      </c>
      <c r="L123" s="57" t="s">
        <v>157</v>
      </c>
      <c r="M123" s="57" t="s">
        <v>53</v>
      </c>
      <c r="N123" s="57" t="s">
        <v>155</v>
      </c>
      <c r="O123" s="57" t="s">
        <v>158</v>
      </c>
      <c r="P123" s="57" t="s">
        <v>31</v>
      </c>
    </row>
    <row r="124" spans="1:17" x14ac:dyDescent="0.25">
      <c r="A124" s="57" t="s">
        <v>596</v>
      </c>
      <c r="B124" s="57" t="s">
        <v>67</v>
      </c>
      <c r="D124" s="57" t="s">
        <v>20</v>
      </c>
      <c r="E124" s="57" t="s">
        <v>73</v>
      </c>
      <c r="F124" s="58">
        <v>44655</v>
      </c>
      <c r="H124" s="59">
        <v>2783</v>
      </c>
      <c r="I124" s="60">
        <v>98.778296802012221</v>
      </c>
      <c r="J124" s="59">
        <v>34</v>
      </c>
      <c r="K124" s="57" t="s">
        <v>597</v>
      </c>
      <c r="L124" s="57" t="s">
        <v>598</v>
      </c>
      <c r="M124" s="57" t="s">
        <v>53</v>
      </c>
      <c r="N124" s="57" t="s">
        <v>71</v>
      </c>
      <c r="O124" s="57" t="s">
        <v>599</v>
      </c>
      <c r="P124" s="57" t="s">
        <v>597</v>
      </c>
      <c r="Q124" s="57" t="s">
        <v>55</v>
      </c>
    </row>
    <row r="125" spans="1:17" x14ac:dyDescent="0.25">
      <c r="B125" s="57" t="s">
        <v>51</v>
      </c>
      <c r="C125" s="58">
        <v>44676</v>
      </c>
      <c r="D125" s="57" t="s">
        <v>18</v>
      </c>
      <c r="E125" s="57" t="s">
        <v>120</v>
      </c>
      <c r="F125" s="58">
        <v>44851</v>
      </c>
      <c r="H125" s="59">
        <v>227</v>
      </c>
      <c r="I125" s="60">
        <v>100.07048458149779</v>
      </c>
      <c r="J125" s="59">
        <v>0</v>
      </c>
      <c r="K125" s="57" t="s">
        <v>600</v>
      </c>
      <c r="L125" s="57" t="s">
        <v>601</v>
      </c>
      <c r="M125" s="57" t="s">
        <v>53</v>
      </c>
      <c r="P125" s="57" t="s">
        <v>600</v>
      </c>
      <c r="Q125" s="57" t="s">
        <v>55</v>
      </c>
    </row>
    <row r="126" spans="1:17" x14ac:dyDescent="0.25">
      <c r="B126" s="57" t="s">
        <v>368</v>
      </c>
      <c r="C126" s="58">
        <v>44666</v>
      </c>
      <c r="D126" s="57" t="s">
        <v>19</v>
      </c>
      <c r="E126" s="57" t="s">
        <v>120</v>
      </c>
      <c r="F126" s="58">
        <v>44699</v>
      </c>
      <c r="H126" s="59">
        <v>110</v>
      </c>
      <c r="I126" s="60">
        <v>99.090909090909093</v>
      </c>
      <c r="J126" s="59">
        <v>0</v>
      </c>
      <c r="K126" s="57" t="s">
        <v>602</v>
      </c>
      <c r="L126" s="57" t="s">
        <v>603</v>
      </c>
      <c r="M126" s="57" t="s">
        <v>53</v>
      </c>
      <c r="N126" s="57" t="s">
        <v>71</v>
      </c>
      <c r="O126" s="57" t="s">
        <v>604</v>
      </c>
      <c r="P126" s="57" t="s">
        <v>602</v>
      </c>
      <c r="Q126" s="57" t="s">
        <v>55</v>
      </c>
    </row>
    <row r="127" spans="1:17" x14ac:dyDescent="0.25">
      <c r="A127" s="57" t="s">
        <v>162</v>
      </c>
      <c r="B127" s="57" t="s">
        <v>101</v>
      </c>
      <c r="C127" s="58">
        <v>44774</v>
      </c>
      <c r="D127" s="57" t="s">
        <v>21</v>
      </c>
      <c r="E127" s="57" t="s">
        <v>68</v>
      </c>
      <c r="F127" s="58">
        <v>45224</v>
      </c>
      <c r="G127" s="57" t="s">
        <v>53</v>
      </c>
      <c r="H127" s="59">
        <v>2249</v>
      </c>
      <c r="I127" s="60">
        <v>31.204979991107159</v>
      </c>
      <c r="J127" s="59">
        <v>1548</v>
      </c>
      <c r="K127" s="57" t="s">
        <v>163</v>
      </c>
      <c r="L127" s="57" t="s">
        <v>164</v>
      </c>
      <c r="M127" s="57" t="s">
        <v>53</v>
      </c>
      <c r="N127" s="57" t="s">
        <v>155</v>
      </c>
      <c r="O127" s="57" t="s">
        <v>165</v>
      </c>
      <c r="P127" s="57" t="s">
        <v>163</v>
      </c>
    </row>
    <row r="128" spans="1:17" x14ac:dyDescent="0.25">
      <c r="A128" s="57" t="s">
        <v>176</v>
      </c>
      <c r="B128" s="57" t="s">
        <v>67</v>
      </c>
      <c r="C128" s="58">
        <v>45075</v>
      </c>
      <c r="D128" s="57" t="s">
        <v>20</v>
      </c>
      <c r="E128" s="57" t="s">
        <v>68</v>
      </c>
      <c r="F128" s="58">
        <v>45075</v>
      </c>
      <c r="G128" s="57" t="s">
        <v>53</v>
      </c>
      <c r="H128" s="59">
        <v>2853</v>
      </c>
      <c r="I128" s="60">
        <v>96.770767613038913</v>
      </c>
      <c r="J128" s="59">
        <v>93</v>
      </c>
      <c r="K128" s="57" t="s">
        <v>177</v>
      </c>
      <c r="L128" s="57" t="s">
        <v>178</v>
      </c>
      <c r="M128" s="57" t="s">
        <v>53</v>
      </c>
      <c r="N128" s="57" t="s">
        <v>155</v>
      </c>
      <c r="O128" s="57" t="s">
        <v>179</v>
      </c>
      <c r="P128" s="57" t="s">
        <v>177</v>
      </c>
      <c r="Q128" s="57" t="s">
        <v>55</v>
      </c>
    </row>
    <row r="129" spans="1:17" x14ac:dyDescent="0.25">
      <c r="B129" s="57" t="s">
        <v>51</v>
      </c>
      <c r="C129" s="58">
        <v>44641</v>
      </c>
      <c r="D129" s="57" t="s">
        <v>18</v>
      </c>
      <c r="E129" s="57" t="s">
        <v>57</v>
      </c>
      <c r="F129" s="58">
        <v>44845</v>
      </c>
      <c r="H129" s="59">
        <v>206</v>
      </c>
      <c r="I129" s="60">
        <v>100.0485436893204</v>
      </c>
      <c r="J129" s="59">
        <v>0</v>
      </c>
      <c r="K129" s="57" t="s">
        <v>169</v>
      </c>
      <c r="L129" s="57" t="s">
        <v>170</v>
      </c>
      <c r="M129" s="57" t="s">
        <v>53</v>
      </c>
      <c r="N129" s="57" t="s">
        <v>155</v>
      </c>
      <c r="O129" s="57" t="s">
        <v>95</v>
      </c>
      <c r="P129" s="57" t="s">
        <v>169</v>
      </c>
      <c r="Q129" s="57" t="s">
        <v>55</v>
      </c>
    </row>
    <row r="130" spans="1:17" x14ac:dyDescent="0.25">
      <c r="A130" s="57" t="s">
        <v>66</v>
      </c>
      <c r="B130" s="57" t="s">
        <v>67</v>
      </c>
      <c r="C130" s="58">
        <v>44802</v>
      </c>
      <c r="D130" s="57" t="s">
        <v>20</v>
      </c>
      <c r="E130" s="57" t="s">
        <v>68</v>
      </c>
      <c r="F130" s="58">
        <v>44823</v>
      </c>
      <c r="H130" s="59">
        <v>6642</v>
      </c>
      <c r="I130" s="60">
        <v>96.070460704607044</v>
      </c>
      <c r="J130" s="59">
        <v>261</v>
      </c>
      <c r="K130" s="57" t="s">
        <v>166</v>
      </c>
      <c r="L130" s="57" t="s">
        <v>167</v>
      </c>
      <c r="M130" s="57" t="s">
        <v>53</v>
      </c>
      <c r="N130" s="57" t="s">
        <v>155</v>
      </c>
      <c r="O130" s="57" t="s">
        <v>168</v>
      </c>
      <c r="P130" s="57" t="s">
        <v>166</v>
      </c>
    </row>
    <row r="131" spans="1:17" x14ac:dyDescent="0.25">
      <c r="A131" s="57" t="s">
        <v>605</v>
      </c>
      <c r="B131" s="57" t="s">
        <v>51</v>
      </c>
      <c r="C131" s="58">
        <v>44757</v>
      </c>
      <c r="D131" s="57" t="s">
        <v>18</v>
      </c>
      <c r="E131" s="57" t="s">
        <v>120</v>
      </c>
      <c r="F131" s="58">
        <v>45054</v>
      </c>
      <c r="G131" s="57" t="s">
        <v>53</v>
      </c>
      <c r="H131" s="59">
        <v>170</v>
      </c>
      <c r="I131" s="60">
        <v>99.970588235294116</v>
      </c>
      <c r="J131" s="59">
        <v>0</v>
      </c>
      <c r="K131" s="57" t="s">
        <v>606</v>
      </c>
      <c r="L131" s="57" t="s">
        <v>607</v>
      </c>
      <c r="M131" s="57" t="s">
        <v>53</v>
      </c>
      <c r="N131" s="57" t="s">
        <v>155</v>
      </c>
      <c r="O131" s="57" t="s">
        <v>267</v>
      </c>
      <c r="P131" s="57" t="s">
        <v>606</v>
      </c>
      <c r="Q131" s="57" t="s">
        <v>55</v>
      </c>
    </row>
    <row r="132" spans="1:17" x14ac:dyDescent="0.25">
      <c r="A132" s="57" t="s">
        <v>608</v>
      </c>
      <c r="B132" s="57" t="s">
        <v>51</v>
      </c>
      <c r="C132" s="58">
        <v>44757</v>
      </c>
      <c r="D132" s="57" t="s">
        <v>18</v>
      </c>
      <c r="E132" s="57" t="s">
        <v>89</v>
      </c>
      <c r="F132" s="58">
        <v>45054</v>
      </c>
      <c r="H132" s="59">
        <v>170</v>
      </c>
      <c r="I132" s="60">
        <v>100</v>
      </c>
      <c r="J132" s="59">
        <v>0</v>
      </c>
      <c r="K132" s="57" t="s">
        <v>609</v>
      </c>
      <c r="L132" s="57" t="s">
        <v>610</v>
      </c>
      <c r="M132" s="57" t="s">
        <v>53</v>
      </c>
      <c r="N132" s="57" t="s">
        <v>155</v>
      </c>
      <c r="O132" s="57" t="s">
        <v>255</v>
      </c>
      <c r="P132" s="57" t="s">
        <v>609</v>
      </c>
      <c r="Q132" s="57" t="s">
        <v>55</v>
      </c>
    </row>
    <row r="133" spans="1:17" x14ac:dyDescent="0.25">
      <c r="A133" s="57" t="s">
        <v>608</v>
      </c>
      <c r="B133" s="57" t="s">
        <v>51</v>
      </c>
      <c r="C133" s="58">
        <v>44704</v>
      </c>
      <c r="D133" s="57" t="s">
        <v>18</v>
      </c>
      <c r="E133" s="57" t="s">
        <v>89</v>
      </c>
      <c r="F133" s="58">
        <v>44748</v>
      </c>
      <c r="H133" s="59">
        <v>79</v>
      </c>
      <c r="I133" s="60">
        <v>100.46835443037975</v>
      </c>
      <c r="J133" s="59">
        <v>0</v>
      </c>
      <c r="K133" s="57" t="s">
        <v>611</v>
      </c>
      <c r="L133" s="57" t="s">
        <v>612</v>
      </c>
      <c r="M133" s="57" t="s">
        <v>53</v>
      </c>
      <c r="N133" s="57" t="s">
        <v>155</v>
      </c>
      <c r="O133" s="57" t="s">
        <v>398</v>
      </c>
      <c r="P133" s="57" t="s">
        <v>611</v>
      </c>
      <c r="Q133" s="57" t="s">
        <v>55</v>
      </c>
    </row>
    <row r="134" spans="1:17" x14ac:dyDescent="0.25">
      <c r="A134" s="57" t="s">
        <v>608</v>
      </c>
      <c r="B134" s="57" t="s">
        <v>51</v>
      </c>
      <c r="C134" s="58">
        <v>44655</v>
      </c>
      <c r="D134" s="57" t="s">
        <v>18</v>
      </c>
      <c r="E134" s="57" t="s">
        <v>89</v>
      </c>
      <c r="F134" s="58">
        <v>44748</v>
      </c>
      <c r="H134" s="59">
        <v>79</v>
      </c>
      <c r="I134" s="60">
        <v>101.03417721518987</v>
      </c>
      <c r="J134" s="59">
        <v>0</v>
      </c>
      <c r="K134" s="57" t="s">
        <v>613</v>
      </c>
      <c r="L134" s="57" t="s">
        <v>614</v>
      </c>
      <c r="M134" s="57" t="s">
        <v>53</v>
      </c>
      <c r="N134" s="57" t="s">
        <v>155</v>
      </c>
      <c r="O134" s="57" t="s">
        <v>533</v>
      </c>
      <c r="P134" s="57" t="s">
        <v>613</v>
      </c>
      <c r="Q134" s="57" t="s">
        <v>55</v>
      </c>
    </row>
    <row r="135" spans="1:17" x14ac:dyDescent="0.25">
      <c r="A135" s="57" t="s">
        <v>608</v>
      </c>
      <c r="B135" s="57" t="s">
        <v>51</v>
      </c>
      <c r="C135" s="58">
        <v>44683</v>
      </c>
      <c r="D135" s="57" t="s">
        <v>18</v>
      </c>
      <c r="E135" s="57" t="s">
        <v>89</v>
      </c>
      <c r="F135" s="58">
        <v>44970</v>
      </c>
      <c r="H135" s="59">
        <v>158</v>
      </c>
      <c r="I135" s="60">
        <v>100.03417721518987</v>
      </c>
      <c r="J135" s="59">
        <v>0</v>
      </c>
      <c r="K135" s="57" t="s">
        <v>615</v>
      </c>
      <c r="L135" s="57" t="s">
        <v>616</v>
      </c>
      <c r="M135" s="57" t="s">
        <v>53</v>
      </c>
      <c r="N135" s="57" t="s">
        <v>155</v>
      </c>
      <c r="O135" s="57" t="s">
        <v>83</v>
      </c>
      <c r="P135" s="57" t="s">
        <v>615</v>
      </c>
      <c r="Q135" s="57" t="s">
        <v>55</v>
      </c>
    </row>
    <row r="136" spans="1:17" x14ac:dyDescent="0.25">
      <c r="A136" s="57" t="s">
        <v>608</v>
      </c>
      <c r="B136" s="57" t="s">
        <v>51</v>
      </c>
      <c r="C136" s="58">
        <v>44683</v>
      </c>
      <c r="D136" s="57" t="s">
        <v>18</v>
      </c>
      <c r="E136" s="57" t="s">
        <v>89</v>
      </c>
      <c r="F136" s="58">
        <v>44802</v>
      </c>
      <c r="H136" s="59">
        <v>79</v>
      </c>
      <c r="I136" s="60">
        <v>100.46835443037975</v>
      </c>
      <c r="J136" s="59">
        <v>0</v>
      </c>
      <c r="K136" s="57" t="s">
        <v>617</v>
      </c>
      <c r="L136" s="57" t="s">
        <v>618</v>
      </c>
      <c r="M136" s="57" t="s">
        <v>53</v>
      </c>
      <c r="N136" s="57" t="s">
        <v>155</v>
      </c>
      <c r="O136" s="57" t="s">
        <v>290</v>
      </c>
      <c r="P136" s="57" t="s">
        <v>617</v>
      </c>
      <c r="Q136" s="57" t="s">
        <v>55</v>
      </c>
    </row>
    <row r="137" spans="1:17" x14ac:dyDescent="0.25">
      <c r="A137" s="57" t="s">
        <v>608</v>
      </c>
      <c r="B137" s="57" t="s">
        <v>51</v>
      </c>
      <c r="C137" s="58">
        <v>44734</v>
      </c>
      <c r="D137" s="57" t="s">
        <v>18</v>
      </c>
      <c r="E137" s="57" t="s">
        <v>89</v>
      </c>
      <c r="F137" s="58">
        <v>44746</v>
      </c>
      <c r="H137" s="59">
        <v>79</v>
      </c>
      <c r="I137" s="60">
        <v>100.03417721518987</v>
      </c>
      <c r="J137" s="59">
        <v>0</v>
      </c>
      <c r="K137" s="57" t="s">
        <v>619</v>
      </c>
      <c r="L137" s="57" t="s">
        <v>620</v>
      </c>
      <c r="M137" s="57" t="s">
        <v>53</v>
      </c>
      <c r="N137" s="57" t="s">
        <v>155</v>
      </c>
      <c r="O137" s="57" t="s">
        <v>536</v>
      </c>
      <c r="P137" s="57" t="s">
        <v>619</v>
      </c>
      <c r="Q137" s="57" t="s">
        <v>55</v>
      </c>
    </row>
    <row r="138" spans="1:17" x14ac:dyDescent="0.25">
      <c r="A138" s="57" t="s">
        <v>608</v>
      </c>
      <c r="B138" s="57" t="s">
        <v>51</v>
      </c>
      <c r="C138" s="58">
        <v>44683</v>
      </c>
      <c r="D138" s="57" t="s">
        <v>18</v>
      </c>
      <c r="E138" s="57" t="s">
        <v>89</v>
      </c>
      <c r="F138" s="58">
        <v>44802</v>
      </c>
      <c r="H138" s="59">
        <v>79</v>
      </c>
      <c r="I138" s="60">
        <v>100.46835443037975</v>
      </c>
      <c r="J138" s="59">
        <v>0</v>
      </c>
      <c r="K138" s="57" t="s">
        <v>621</v>
      </c>
      <c r="L138" s="57" t="s">
        <v>622</v>
      </c>
      <c r="M138" s="57" t="s">
        <v>53</v>
      </c>
      <c r="N138" s="57" t="s">
        <v>155</v>
      </c>
      <c r="O138" s="57" t="s">
        <v>507</v>
      </c>
      <c r="P138" s="57" t="s">
        <v>621</v>
      </c>
      <c r="Q138" s="57" t="s">
        <v>55</v>
      </c>
    </row>
    <row r="139" spans="1:17" x14ac:dyDescent="0.25">
      <c r="A139" s="57" t="s">
        <v>608</v>
      </c>
      <c r="B139" s="57" t="s">
        <v>51</v>
      </c>
      <c r="C139" s="58">
        <v>44683</v>
      </c>
      <c r="D139" s="57" t="s">
        <v>18</v>
      </c>
      <c r="E139" s="57" t="s">
        <v>623</v>
      </c>
      <c r="F139" s="58">
        <v>45082</v>
      </c>
      <c r="H139" s="59">
        <v>158</v>
      </c>
      <c r="I139" s="60">
        <v>100.00126582278482</v>
      </c>
      <c r="J139" s="59">
        <v>0</v>
      </c>
      <c r="K139" s="57" t="s">
        <v>624</v>
      </c>
      <c r="L139" s="57" t="s">
        <v>625</v>
      </c>
      <c r="M139" s="57" t="s">
        <v>53</v>
      </c>
      <c r="N139" s="57" t="s">
        <v>155</v>
      </c>
      <c r="O139" s="57" t="s">
        <v>460</v>
      </c>
      <c r="P139" s="57" t="s">
        <v>624</v>
      </c>
      <c r="Q139" s="57" t="s">
        <v>55</v>
      </c>
    </row>
    <row r="140" spans="1:17" x14ac:dyDescent="0.25">
      <c r="A140" s="57" t="s">
        <v>171</v>
      </c>
      <c r="B140" s="57" t="s">
        <v>51</v>
      </c>
      <c r="C140" s="58">
        <v>44781</v>
      </c>
      <c r="D140" s="57" t="s">
        <v>626</v>
      </c>
      <c r="E140" s="57" t="s">
        <v>120</v>
      </c>
      <c r="F140" s="58">
        <v>45166</v>
      </c>
      <c r="H140" s="59">
        <v>191</v>
      </c>
      <c r="I140" s="60">
        <v>100</v>
      </c>
      <c r="J140" s="59">
        <v>0</v>
      </c>
      <c r="K140" s="57" t="s">
        <v>627</v>
      </c>
      <c r="L140" s="57" t="s">
        <v>628</v>
      </c>
      <c r="M140" s="57" t="s">
        <v>53</v>
      </c>
      <c r="N140" s="57" t="s">
        <v>155</v>
      </c>
      <c r="O140" s="57" t="s">
        <v>111</v>
      </c>
      <c r="P140" s="57" t="s">
        <v>627</v>
      </c>
      <c r="Q140" s="57" t="s">
        <v>55</v>
      </c>
    </row>
    <row r="141" spans="1:17" x14ac:dyDescent="0.25">
      <c r="A141" s="57" t="s">
        <v>171</v>
      </c>
      <c r="B141" s="57" t="s">
        <v>51</v>
      </c>
      <c r="C141" s="58">
        <v>44781</v>
      </c>
      <c r="D141" s="57" t="s">
        <v>172</v>
      </c>
      <c r="E141" s="57" t="s">
        <v>120</v>
      </c>
      <c r="F141" s="58">
        <v>45181</v>
      </c>
      <c r="H141" s="59">
        <v>191</v>
      </c>
      <c r="I141" s="60">
        <v>100</v>
      </c>
      <c r="J141" s="59">
        <v>0</v>
      </c>
      <c r="K141" s="57" t="s">
        <v>173</v>
      </c>
      <c r="L141" s="57" t="s">
        <v>174</v>
      </c>
      <c r="M141" s="57" t="s">
        <v>53</v>
      </c>
      <c r="N141" s="57" t="s">
        <v>155</v>
      </c>
      <c r="O141" s="57" t="s">
        <v>175</v>
      </c>
      <c r="P141" s="57" t="s">
        <v>173</v>
      </c>
      <c r="Q141" s="57" t="s">
        <v>55</v>
      </c>
    </row>
    <row r="142" spans="1:17" x14ac:dyDescent="0.25">
      <c r="A142" s="57" t="s">
        <v>608</v>
      </c>
      <c r="B142" s="57" t="s">
        <v>56</v>
      </c>
      <c r="C142" s="58">
        <v>44712</v>
      </c>
      <c r="D142" s="57" t="s">
        <v>629</v>
      </c>
      <c r="E142" s="57" t="s">
        <v>120</v>
      </c>
      <c r="F142" s="58">
        <v>44816</v>
      </c>
      <c r="H142" s="59">
        <v>204</v>
      </c>
      <c r="I142" s="60">
        <v>100.98039215686275</v>
      </c>
      <c r="J142" s="59">
        <v>0</v>
      </c>
      <c r="K142" s="57" t="s">
        <v>630</v>
      </c>
      <c r="L142" s="57" t="s">
        <v>631</v>
      </c>
      <c r="M142" s="57" t="s">
        <v>53</v>
      </c>
      <c r="N142" s="57" t="s">
        <v>155</v>
      </c>
      <c r="O142" s="57" t="s">
        <v>413</v>
      </c>
      <c r="P142" s="57" t="s">
        <v>630</v>
      </c>
      <c r="Q142" s="57" t="s">
        <v>55</v>
      </c>
    </row>
    <row r="143" spans="1:17" x14ac:dyDescent="0.25">
      <c r="A143" s="57" t="s">
        <v>608</v>
      </c>
      <c r="B143" s="57" t="s">
        <v>56</v>
      </c>
      <c r="C143" s="58">
        <v>44712</v>
      </c>
      <c r="D143" s="57" t="s">
        <v>632</v>
      </c>
      <c r="E143" s="57" t="s">
        <v>120</v>
      </c>
      <c r="F143" s="58">
        <v>44816</v>
      </c>
      <c r="H143" s="59">
        <v>208</v>
      </c>
      <c r="I143" s="60">
        <v>100.03846153846153</v>
      </c>
      <c r="J143" s="59">
        <v>0</v>
      </c>
      <c r="K143" s="57" t="s">
        <v>633</v>
      </c>
      <c r="L143" s="57" t="s">
        <v>634</v>
      </c>
      <c r="M143" s="57" t="s">
        <v>53</v>
      </c>
      <c r="N143" s="57" t="s">
        <v>155</v>
      </c>
      <c r="O143" s="57" t="s">
        <v>434</v>
      </c>
      <c r="P143" s="57" t="s">
        <v>633</v>
      </c>
      <c r="Q143" s="57" t="s">
        <v>55</v>
      </c>
    </row>
    <row r="144" spans="1:17" x14ac:dyDescent="0.25">
      <c r="A144" s="57" t="s">
        <v>608</v>
      </c>
      <c r="B144" s="57" t="s">
        <v>56</v>
      </c>
      <c r="C144" s="58">
        <v>44712</v>
      </c>
      <c r="D144" s="57" t="s">
        <v>635</v>
      </c>
      <c r="E144" s="57" t="s">
        <v>120</v>
      </c>
      <c r="F144" s="58">
        <v>44816</v>
      </c>
      <c r="H144" s="59">
        <v>204</v>
      </c>
      <c r="I144" s="60">
        <v>100.98039215686275</v>
      </c>
      <c r="J144" s="59">
        <v>0</v>
      </c>
      <c r="K144" s="57" t="s">
        <v>636</v>
      </c>
      <c r="L144" s="57" t="s">
        <v>637</v>
      </c>
      <c r="M144" s="57" t="s">
        <v>53</v>
      </c>
      <c r="N144" s="57" t="s">
        <v>155</v>
      </c>
      <c r="O144" s="57" t="s">
        <v>92</v>
      </c>
      <c r="P144" s="57" t="s">
        <v>636</v>
      </c>
      <c r="Q144" s="57" t="s">
        <v>55</v>
      </c>
    </row>
    <row r="145" spans="1:17" x14ac:dyDescent="0.25">
      <c r="A145" s="57" t="s">
        <v>638</v>
      </c>
      <c r="B145" s="57" t="s">
        <v>56</v>
      </c>
      <c r="C145" s="58">
        <v>44788</v>
      </c>
      <c r="D145" s="57" t="s">
        <v>18</v>
      </c>
      <c r="E145" s="57" t="s">
        <v>623</v>
      </c>
      <c r="F145" s="58">
        <v>44984</v>
      </c>
      <c r="H145" s="59">
        <v>174</v>
      </c>
      <c r="I145" s="60">
        <v>99.975862068965526</v>
      </c>
      <c r="J145" s="59">
        <v>0</v>
      </c>
      <c r="K145" s="57" t="s">
        <v>639</v>
      </c>
      <c r="L145" s="57" t="s">
        <v>640</v>
      </c>
      <c r="M145" s="57" t="s">
        <v>53</v>
      </c>
      <c r="N145" s="57" t="s">
        <v>155</v>
      </c>
      <c r="O145" s="57" t="s">
        <v>641</v>
      </c>
      <c r="P145" s="57" t="s">
        <v>639</v>
      </c>
      <c r="Q145" s="57" t="s">
        <v>55</v>
      </c>
    </row>
    <row r="146" spans="1:17" x14ac:dyDescent="0.25">
      <c r="A146" s="57" t="s">
        <v>184</v>
      </c>
      <c r="B146" s="57" t="s">
        <v>51</v>
      </c>
      <c r="C146" s="58">
        <v>45152</v>
      </c>
      <c r="D146" s="57" t="s">
        <v>18</v>
      </c>
      <c r="E146" s="57" t="s">
        <v>52</v>
      </c>
      <c r="F146" s="58">
        <v>45184</v>
      </c>
      <c r="G146" s="57" t="s">
        <v>53</v>
      </c>
      <c r="H146" s="59">
        <v>1391</v>
      </c>
      <c r="I146" s="60">
        <v>103.09130122214233</v>
      </c>
      <c r="J146" s="59">
        <v>0</v>
      </c>
      <c r="K146" s="57" t="s">
        <v>185</v>
      </c>
      <c r="L146" s="57" t="s">
        <v>186</v>
      </c>
      <c r="M146" s="57" t="s">
        <v>53</v>
      </c>
      <c r="N146" s="57" t="s">
        <v>155</v>
      </c>
      <c r="O146" s="57" t="s">
        <v>87</v>
      </c>
      <c r="P146" s="57" t="s">
        <v>185</v>
      </c>
    </row>
    <row r="147" spans="1:17" x14ac:dyDescent="0.25">
      <c r="B147" s="57" t="s">
        <v>51</v>
      </c>
      <c r="C147" s="58">
        <v>45152</v>
      </c>
      <c r="D147" s="57" t="s">
        <v>18</v>
      </c>
      <c r="E147" s="57" t="s">
        <v>52</v>
      </c>
      <c r="F147" s="58">
        <v>45184</v>
      </c>
      <c r="G147" s="57" t="s">
        <v>53</v>
      </c>
      <c r="H147" s="59">
        <v>337</v>
      </c>
      <c r="I147" s="60">
        <v>100.29673590504451</v>
      </c>
      <c r="J147" s="59">
        <v>0</v>
      </c>
      <c r="K147" s="57" t="s">
        <v>191</v>
      </c>
      <c r="L147" s="57" t="s">
        <v>192</v>
      </c>
      <c r="M147" s="57" t="s">
        <v>53</v>
      </c>
      <c r="N147" s="57" t="s">
        <v>155</v>
      </c>
      <c r="O147" s="57" t="s">
        <v>87</v>
      </c>
      <c r="P147" s="57" t="s">
        <v>191</v>
      </c>
      <c r="Q147" s="57" t="s">
        <v>55</v>
      </c>
    </row>
    <row r="148" spans="1:17" x14ac:dyDescent="0.25">
      <c r="B148" s="57" t="s">
        <v>51</v>
      </c>
      <c r="C148" s="58">
        <v>45152</v>
      </c>
      <c r="D148" s="57" t="s">
        <v>18</v>
      </c>
      <c r="E148" s="57" t="s">
        <v>52</v>
      </c>
      <c r="F148" s="58">
        <v>45184</v>
      </c>
      <c r="G148" s="57" t="s">
        <v>53</v>
      </c>
      <c r="H148" s="59">
        <v>295</v>
      </c>
      <c r="I148" s="60">
        <v>92.881355932203391</v>
      </c>
      <c r="J148" s="59">
        <v>21</v>
      </c>
      <c r="K148" s="57" t="s">
        <v>193</v>
      </c>
      <c r="L148" s="57" t="s">
        <v>194</v>
      </c>
      <c r="M148" s="57" t="s">
        <v>53</v>
      </c>
      <c r="N148" s="57" t="s">
        <v>155</v>
      </c>
      <c r="O148" s="57" t="s">
        <v>87</v>
      </c>
      <c r="P148" s="57" t="s">
        <v>193</v>
      </c>
    </row>
    <row r="149" spans="1:17" x14ac:dyDescent="0.25">
      <c r="A149" s="57" t="s">
        <v>180</v>
      </c>
      <c r="B149" s="57" t="s">
        <v>101</v>
      </c>
      <c r="C149" s="58">
        <v>44998</v>
      </c>
      <c r="D149" s="57" t="s">
        <v>21</v>
      </c>
      <c r="E149" s="57" t="s">
        <v>68</v>
      </c>
      <c r="F149" s="58">
        <v>45005</v>
      </c>
      <c r="G149" s="57" t="s">
        <v>53</v>
      </c>
      <c r="H149" s="59">
        <v>2444</v>
      </c>
      <c r="I149" s="60">
        <v>97.176759410801964</v>
      </c>
      <c r="J149" s="59">
        <v>70</v>
      </c>
      <c r="K149" s="57" t="s">
        <v>181</v>
      </c>
      <c r="L149" s="57" t="s">
        <v>182</v>
      </c>
      <c r="M149" s="57" t="s">
        <v>53</v>
      </c>
      <c r="N149" s="57" t="s">
        <v>155</v>
      </c>
      <c r="O149" s="57" t="s">
        <v>142</v>
      </c>
      <c r="P149" s="57" t="s">
        <v>181</v>
      </c>
    </row>
    <row r="150" spans="1:17" x14ac:dyDescent="0.25">
      <c r="A150" s="57" t="s">
        <v>162</v>
      </c>
      <c r="B150" s="57" t="s">
        <v>101</v>
      </c>
      <c r="C150" s="58">
        <v>45474</v>
      </c>
      <c r="D150" s="57" t="s">
        <v>21</v>
      </c>
      <c r="E150" s="57" t="s">
        <v>68</v>
      </c>
      <c r="F150" s="58">
        <v>45460</v>
      </c>
      <c r="G150" s="57" t="s">
        <v>53</v>
      </c>
      <c r="H150" s="59">
        <v>4053</v>
      </c>
      <c r="I150" s="60">
        <v>0</v>
      </c>
      <c r="J150" s="59">
        <v>4053</v>
      </c>
      <c r="K150" s="57" t="s">
        <v>183</v>
      </c>
      <c r="L150" s="57" t="s">
        <v>32</v>
      </c>
      <c r="M150" s="57" t="s">
        <v>53</v>
      </c>
      <c r="P150" s="57" t="s">
        <v>183</v>
      </c>
    </row>
    <row r="151" spans="1:17" x14ac:dyDescent="0.25">
      <c r="A151" s="57" t="s">
        <v>187</v>
      </c>
      <c r="B151" s="57" t="s">
        <v>51</v>
      </c>
      <c r="C151" s="58">
        <v>44977</v>
      </c>
      <c r="D151" s="57" t="s">
        <v>18</v>
      </c>
      <c r="E151" s="57" t="s">
        <v>57</v>
      </c>
      <c r="F151" s="58">
        <v>45096</v>
      </c>
      <c r="G151" s="57" t="s">
        <v>53</v>
      </c>
      <c r="H151" s="59">
        <v>9646</v>
      </c>
      <c r="I151" s="60">
        <v>62.916856728177478</v>
      </c>
      <c r="J151" s="59">
        <v>3578</v>
      </c>
      <c r="K151" s="57" t="s">
        <v>188</v>
      </c>
      <c r="L151" s="57" t="s">
        <v>189</v>
      </c>
      <c r="M151" s="57" t="s">
        <v>53</v>
      </c>
      <c r="N151" s="57" t="s">
        <v>155</v>
      </c>
      <c r="O151" s="57" t="s">
        <v>190</v>
      </c>
      <c r="P151" s="57" t="s">
        <v>188</v>
      </c>
    </row>
    <row r="152" spans="1:17" x14ac:dyDescent="0.25">
      <c r="A152" s="57" t="s">
        <v>119</v>
      </c>
      <c r="C152" s="58">
        <v>44977</v>
      </c>
      <c r="F152" s="58">
        <v>45327</v>
      </c>
      <c r="G152" s="57" t="s">
        <v>53</v>
      </c>
      <c r="H152" s="59">
        <v>233</v>
      </c>
      <c r="I152" s="60">
        <v>0</v>
      </c>
      <c r="J152" s="59">
        <v>233</v>
      </c>
      <c r="K152" s="57" t="s">
        <v>201</v>
      </c>
      <c r="L152" s="57" t="s">
        <v>202</v>
      </c>
      <c r="M152" s="57" t="s">
        <v>53</v>
      </c>
      <c r="N152" s="57" t="s">
        <v>155</v>
      </c>
      <c r="O152" s="57" t="s">
        <v>190</v>
      </c>
      <c r="P152" s="57" t="s">
        <v>201</v>
      </c>
    </row>
    <row r="153" spans="1:17" x14ac:dyDescent="0.25">
      <c r="A153" s="57" t="s">
        <v>135</v>
      </c>
      <c r="B153" s="57" t="s">
        <v>51</v>
      </c>
      <c r="C153" s="58">
        <v>44935</v>
      </c>
      <c r="D153" s="57" t="s">
        <v>18</v>
      </c>
      <c r="E153" s="57" t="s">
        <v>57</v>
      </c>
      <c r="F153" s="58">
        <v>45054</v>
      </c>
      <c r="G153" s="57" t="s">
        <v>53</v>
      </c>
      <c r="H153" s="59">
        <v>2665</v>
      </c>
      <c r="I153" s="60">
        <v>95.722326454033777</v>
      </c>
      <c r="J153" s="59">
        <v>115</v>
      </c>
      <c r="K153" s="57" t="s">
        <v>203</v>
      </c>
      <c r="L153" s="57" t="s">
        <v>204</v>
      </c>
      <c r="M153" s="57" t="s">
        <v>53</v>
      </c>
      <c r="N153" s="57" t="s">
        <v>155</v>
      </c>
      <c r="O153" s="57" t="s">
        <v>205</v>
      </c>
      <c r="P153" s="57" t="s">
        <v>203</v>
      </c>
    </row>
    <row r="154" spans="1:17" x14ac:dyDescent="0.25">
      <c r="A154" s="57" t="s">
        <v>197</v>
      </c>
      <c r="B154" s="57" t="s">
        <v>101</v>
      </c>
      <c r="C154" s="58">
        <v>45348</v>
      </c>
      <c r="D154" s="57" t="s">
        <v>21</v>
      </c>
      <c r="E154" s="57" t="s">
        <v>68</v>
      </c>
      <c r="F154" s="58">
        <v>45124</v>
      </c>
      <c r="G154" s="57" t="s">
        <v>53</v>
      </c>
      <c r="H154" s="59">
        <v>10066</v>
      </c>
      <c r="I154" s="60">
        <v>6.3456189151599398</v>
      </c>
      <c r="J154" s="59">
        <v>9428</v>
      </c>
      <c r="K154" s="57" t="s">
        <v>198</v>
      </c>
      <c r="L154" s="57" t="s">
        <v>199</v>
      </c>
      <c r="M154" s="57" t="s">
        <v>53</v>
      </c>
      <c r="N154" s="57" t="s">
        <v>155</v>
      </c>
      <c r="O154" s="57" t="s">
        <v>200</v>
      </c>
      <c r="P154" s="57" t="s">
        <v>198</v>
      </c>
    </row>
    <row r="155" spans="1:17" x14ac:dyDescent="0.25">
      <c r="A155" s="57" t="s">
        <v>642</v>
      </c>
      <c r="B155" s="57" t="s">
        <v>56</v>
      </c>
      <c r="C155" s="58">
        <v>44858</v>
      </c>
      <c r="D155" s="57" t="s">
        <v>19</v>
      </c>
      <c r="E155" s="57" t="s">
        <v>240</v>
      </c>
      <c r="F155" s="58">
        <v>44879</v>
      </c>
      <c r="H155" s="59">
        <v>4997</v>
      </c>
      <c r="I155" s="60">
        <v>103.88232939763859</v>
      </c>
      <c r="J155" s="59">
        <v>0</v>
      </c>
      <c r="K155" s="57" t="s">
        <v>643</v>
      </c>
      <c r="L155" s="57" t="s">
        <v>644</v>
      </c>
      <c r="M155" s="57" t="s">
        <v>53</v>
      </c>
      <c r="N155" s="57" t="s">
        <v>155</v>
      </c>
      <c r="O155" s="57" t="s">
        <v>530</v>
      </c>
      <c r="P155" s="57" t="s">
        <v>643</v>
      </c>
      <c r="Q155" s="57" t="s">
        <v>55</v>
      </c>
    </row>
    <row r="156" spans="1:17" x14ac:dyDescent="0.25">
      <c r="A156" s="57" t="s">
        <v>195</v>
      </c>
      <c r="B156" s="57" t="s">
        <v>51</v>
      </c>
      <c r="C156" s="58">
        <v>44837</v>
      </c>
      <c r="D156" s="57" t="s">
        <v>18</v>
      </c>
      <c r="E156" s="57" t="s">
        <v>52</v>
      </c>
      <c r="F156" s="58">
        <v>45369</v>
      </c>
      <c r="G156" s="57" t="s">
        <v>53</v>
      </c>
      <c r="H156" s="59">
        <v>2380</v>
      </c>
      <c r="I156" s="60">
        <v>0</v>
      </c>
      <c r="J156" s="59">
        <v>2380</v>
      </c>
      <c r="K156" s="57" t="s">
        <v>196</v>
      </c>
      <c r="L156" s="57" t="s">
        <v>1029</v>
      </c>
      <c r="M156" s="57" t="s">
        <v>53</v>
      </c>
      <c r="N156" s="57" t="s">
        <v>155</v>
      </c>
      <c r="O156" s="57" t="s">
        <v>115</v>
      </c>
      <c r="P156" s="57" t="s">
        <v>196</v>
      </c>
    </row>
    <row r="157" spans="1:17" x14ac:dyDescent="0.25">
      <c r="B157" s="57" t="s">
        <v>51</v>
      </c>
      <c r="C157" s="58">
        <v>44697</v>
      </c>
      <c r="D157" s="57" t="s">
        <v>18</v>
      </c>
      <c r="E157" s="57" t="s">
        <v>89</v>
      </c>
      <c r="F157" s="58">
        <v>44741</v>
      </c>
      <c r="H157" s="59">
        <v>56</v>
      </c>
      <c r="I157" s="60">
        <v>100.01428571428571</v>
      </c>
      <c r="J157" s="59">
        <v>0</v>
      </c>
      <c r="K157" s="57" t="s">
        <v>645</v>
      </c>
      <c r="L157" s="57" t="s">
        <v>646</v>
      </c>
      <c r="M157" s="57" t="s">
        <v>53</v>
      </c>
      <c r="N157" s="57" t="s">
        <v>155</v>
      </c>
      <c r="O157" s="57" t="s">
        <v>426</v>
      </c>
      <c r="P157" s="57" t="s">
        <v>645</v>
      </c>
      <c r="Q157" s="57" t="s">
        <v>55</v>
      </c>
    </row>
    <row r="158" spans="1:17" x14ac:dyDescent="0.25">
      <c r="A158" s="57" t="s">
        <v>206</v>
      </c>
      <c r="B158" s="57" t="s">
        <v>51</v>
      </c>
      <c r="C158" s="58">
        <v>45019</v>
      </c>
      <c r="D158" s="57" t="s">
        <v>18</v>
      </c>
      <c r="E158" s="57" t="s">
        <v>52</v>
      </c>
      <c r="F158" s="58">
        <v>45082</v>
      </c>
      <c r="G158" s="57" t="s">
        <v>53</v>
      </c>
      <c r="H158" s="59">
        <v>4070</v>
      </c>
      <c r="I158" s="60">
        <v>78.697788697788695</v>
      </c>
      <c r="J158" s="59">
        <v>867</v>
      </c>
      <c r="K158" s="57" t="s">
        <v>207</v>
      </c>
      <c r="L158" s="57" t="s">
        <v>208</v>
      </c>
      <c r="M158" s="57" t="s">
        <v>53</v>
      </c>
      <c r="N158" s="57" t="s">
        <v>155</v>
      </c>
      <c r="O158" s="57" t="s">
        <v>209</v>
      </c>
      <c r="P158" s="57" t="s">
        <v>207</v>
      </c>
    </row>
    <row r="159" spans="1:17" x14ac:dyDescent="0.25">
      <c r="A159" s="57" t="s">
        <v>66</v>
      </c>
      <c r="B159" s="57" t="s">
        <v>67</v>
      </c>
      <c r="C159" s="58">
        <v>45173</v>
      </c>
      <c r="D159" s="57" t="s">
        <v>20</v>
      </c>
      <c r="E159" s="57" t="s">
        <v>68</v>
      </c>
      <c r="F159" s="58">
        <v>45211</v>
      </c>
      <c r="G159" s="57" t="s">
        <v>53</v>
      </c>
      <c r="H159" s="59">
        <v>8330</v>
      </c>
      <c r="I159" s="60">
        <v>2.4873949579831902</v>
      </c>
      <c r="J159" s="59">
        <v>8123</v>
      </c>
      <c r="K159" s="57" t="s">
        <v>212</v>
      </c>
      <c r="L159" s="57" t="s">
        <v>213</v>
      </c>
      <c r="M159" s="57" t="s">
        <v>53</v>
      </c>
      <c r="N159" s="57" t="s">
        <v>155</v>
      </c>
      <c r="O159" s="57" t="s">
        <v>108</v>
      </c>
      <c r="P159" s="57" t="s">
        <v>212</v>
      </c>
    </row>
    <row r="160" spans="1:17" x14ac:dyDescent="0.25">
      <c r="A160" s="57" t="s">
        <v>66</v>
      </c>
      <c r="B160" s="57" t="s">
        <v>56</v>
      </c>
      <c r="C160" s="58">
        <v>45194</v>
      </c>
      <c r="D160" s="57" t="s">
        <v>18</v>
      </c>
      <c r="E160" s="57" t="s">
        <v>52</v>
      </c>
      <c r="F160" s="58">
        <v>45278</v>
      </c>
      <c r="G160" s="57" t="s">
        <v>53</v>
      </c>
      <c r="H160" s="59">
        <v>5238</v>
      </c>
      <c r="I160" s="60">
        <v>0</v>
      </c>
      <c r="J160" s="59">
        <v>5238</v>
      </c>
      <c r="K160" s="57" t="s">
        <v>214</v>
      </c>
      <c r="L160" s="57" t="s">
        <v>215</v>
      </c>
      <c r="M160" s="57" t="s">
        <v>53</v>
      </c>
      <c r="N160" s="57" t="s">
        <v>155</v>
      </c>
      <c r="O160" s="57" t="s">
        <v>104</v>
      </c>
      <c r="P160" s="57" t="s">
        <v>214</v>
      </c>
    </row>
    <row r="161" spans="1:17" x14ac:dyDescent="0.25">
      <c r="A161" s="57" t="s">
        <v>135</v>
      </c>
      <c r="B161" s="57" t="s">
        <v>56</v>
      </c>
      <c r="C161" s="58">
        <v>44872</v>
      </c>
      <c r="D161" s="57" t="s">
        <v>19</v>
      </c>
      <c r="E161" s="57" t="s">
        <v>120</v>
      </c>
      <c r="F161" s="58">
        <v>44991</v>
      </c>
      <c r="H161" s="59">
        <v>6701</v>
      </c>
      <c r="I161" s="60">
        <v>102.92195194747053</v>
      </c>
      <c r="J161" s="59">
        <v>0</v>
      </c>
      <c r="K161" s="57" t="s">
        <v>647</v>
      </c>
      <c r="L161" s="57" t="s">
        <v>648</v>
      </c>
      <c r="M161" s="57" t="s">
        <v>53</v>
      </c>
      <c r="N161" s="57" t="s">
        <v>155</v>
      </c>
      <c r="O161" s="57" t="s">
        <v>145</v>
      </c>
      <c r="P161" s="57" t="s">
        <v>647</v>
      </c>
      <c r="Q161" s="57" t="s">
        <v>55</v>
      </c>
    </row>
    <row r="162" spans="1:17" x14ac:dyDescent="0.25">
      <c r="A162" s="57" t="s">
        <v>119</v>
      </c>
      <c r="B162" s="57" t="s">
        <v>67</v>
      </c>
      <c r="C162" s="58">
        <v>44734</v>
      </c>
      <c r="D162" s="57" t="s">
        <v>18</v>
      </c>
      <c r="E162" s="57" t="s">
        <v>52</v>
      </c>
      <c r="F162" s="58">
        <v>45173</v>
      </c>
      <c r="G162" s="57" t="s">
        <v>53</v>
      </c>
      <c r="H162" s="59">
        <v>4023</v>
      </c>
      <c r="I162" s="60">
        <v>14.320290827740489</v>
      </c>
      <c r="J162" s="59">
        <v>3447</v>
      </c>
      <c r="K162" s="57" t="s">
        <v>210</v>
      </c>
      <c r="L162" s="57" t="s">
        <v>211</v>
      </c>
      <c r="M162" s="57" t="s">
        <v>53</v>
      </c>
      <c r="P162" s="57" t="s">
        <v>210</v>
      </c>
    </row>
    <row r="163" spans="1:17" x14ac:dyDescent="0.25">
      <c r="B163" s="57" t="s">
        <v>51</v>
      </c>
      <c r="C163" s="58">
        <v>45231</v>
      </c>
      <c r="D163" s="57" t="s">
        <v>18</v>
      </c>
      <c r="E163" s="57" t="s">
        <v>52</v>
      </c>
      <c r="F163" s="58">
        <v>45292</v>
      </c>
      <c r="H163" s="59">
        <v>5114</v>
      </c>
      <c r="I163" s="60">
        <v>0</v>
      </c>
      <c r="J163" s="59">
        <v>5114</v>
      </c>
      <c r="K163" s="57" t="s">
        <v>649</v>
      </c>
      <c r="L163" s="57" t="s">
        <v>650</v>
      </c>
      <c r="P163" s="57" t="s">
        <v>649</v>
      </c>
    </row>
    <row r="164" spans="1:17" x14ac:dyDescent="0.25">
      <c r="A164" s="57" t="s">
        <v>80</v>
      </c>
      <c r="B164" s="57" t="s">
        <v>56</v>
      </c>
      <c r="C164" s="58">
        <v>45173</v>
      </c>
      <c r="D164" s="57" t="s">
        <v>18</v>
      </c>
      <c r="E164" s="57" t="s">
        <v>52</v>
      </c>
      <c r="F164" s="58">
        <v>45173</v>
      </c>
      <c r="G164" s="57" t="s">
        <v>53</v>
      </c>
      <c r="H164" s="59">
        <v>3311</v>
      </c>
      <c r="I164" s="60">
        <v>28.643914225309569</v>
      </c>
      <c r="J164" s="59">
        <v>2363</v>
      </c>
      <c r="K164" s="57" t="s">
        <v>216</v>
      </c>
      <c r="L164" s="57" t="s">
        <v>217</v>
      </c>
      <c r="M164" s="57" t="s">
        <v>53</v>
      </c>
      <c r="N164" s="57" t="s">
        <v>155</v>
      </c>
      <c r="O164" s="57" t="s">
        <v>218</v>
      </c>
      <c r="P164" s="57" t="s">
        <v>216</v>
      </c>
    </row>
    <row r="165" spans="1:17" x14ac:dyDescent="0.25">
      <c r="A165" s="57" t="s">
        <v>135</v>
      </c>
      <c r="B165" s="57" t="s">
        <v>67</v>
      </c>
      <c r="C165" s="58">
        <v>45261</v>
      </c>
      <c r="D165" s="57" t="s">
        <v>20</v>
      </c>
      <c r="E165" s="57" t="s">
        <v>68</v>
      </c>
      <c r="F165" s="58">
        <v>45327</v>
      </c>
      <c r="G165" s="57" t="s">
        <v>53</v>
      </c>
      <c r="H165" s="59">
        <v>5079</v>
      </c>
      <c r="I165" s="60">
        <v>0</v>
      </c>
      <c r="J165" s="59">
        <v>5079</v>
      </c>
      <c r="K165" s="57" t="s">
        <v>219</v>
      </c>
      <c r="L165" s="57" t="s">
        <v>220</v>
      </c>
      <c r="M165" s="57" t="s">
        <v>53</v>
      </c>
      <c r="N165" s="57" t="s">
        <v>224</v>
      </c>
      <c r="O165" s="57" t="s">
        <v>1030</v>
      </c>
      <c r="P165" s="57" t="s">
        <v>219</v>
      </c>
    </row>
    <row r="166" spans="1:17" x14ac:dyDescent="0.25">
      <c r="B166" s="57" t="s">
        <v>51</v>
      </c>
      <c r="C166" s="58">
        <v>45047</v>
      </c>
      <c r="D166" s="57" t="s">
        <v>18</v>
      </c>
      <c r="E166" s="57" t="s">
        <v>57</v>
      </c>
      <c r="F166" s="58">
        <v>45413</v>
      </c>
      <c r="H166" s="59">
        <v>1305</v>
      </c>
      <c r="I166" s="60">
        <v>0</v>
      </c>
      <c r="J166" s="59">
        <v>1305</v>
      </c>
      <c r="K166" s="57" t="s">
        <v>651</v>
      </c>
      <c r="L166" s="57" t="s">
        <v>1031</v>
      </c>
      <c r="P166" s="57" t="s">
        <v>651</v>
      </c>
      <c r="Q166" s="57" t="s">
        <v>236</v>
      </c>
    </row>
    <row r="167" spans="1:17" x14ac:dyDescent="0.25">
      <c r="A167" s="57" t="s">
        <v>221</v>
      </c>
      <c r="B167" s="57" t="s">
        <v>51</v>
      </c>
      <c r="C167" s="58">
        <v>45108</v>
      </c>
      <c r="D167" s="57" t="s">
        <v>18</v>
      </c>
      <c r="E167" s="57" t="s">
        <v>52</v>
      </c>
      <c r="F167" s="58">
        <v>45264</v>
      </c>
      <c r="G167" s="57" t="s">
        <v>53</v>
      </c>
      <c r="H167" s="59">
        <v>5614</v>
      </c>
      <c r="I167" s="60">
        <v>0</v>
      </c>
      <c r="J167" s="59">
        <v>5614</v>
      </c>
      <c r="K167" s="57" t="s">
        <v>222</v>
      </c>
      <c r="L167" s="57" t="s">
        <v>223</v>
      </c>
      <c r="M167" s="57" t="s">
        <v>53</v>
      </c>
      <c r="N167" s="57" t="s">
        <v>224</v>
      </c>
      <c r="O167" s="57" t="s">
        <v>161</v>
      </c>
      <c r="P167" s="57" t="s">
        <v>222</v>
      </c>
    </row>
    <row r="168" spans="1:17" x14ac:dyDescent="0.25">
      <c r="A168" s="57" t="s">
        <v>225</v>
      </c>
      <c r="B168" s="57" t="s">
        <v>51</v>
      </c>
      <c r="C168" s="58">
        <v>45033</v>
      </c>
      <c r="D168" s="57" t="s">
        <v>18</v>
      </c>
      <c r="E168" s="57" t="s">
        <v>57</v>
      </c>
      <c r="F168" s="58">
        <v>45166</v>
      </c>
      <c r="G168" s="57" t="s">
        <v>53</v>
      </c>
      <c r="H168" s="59">
        <v>8434</v>
      </c>
      <c r="I168" s="60">
        <v>47.262271757173352</v>
      </c>
      <c r="J168" s="59">
        <v>4448</v>
      </c>
      <c r="K168" s="57" t="s">
        <v>226</v>
      </c>
      <c r="L168" s="57" t="s">
        <v>227</v>
      </c>
      <c r="M168" s="57" t="s">
        <v>53</v>
      </c>
      <c r="N168" s="57" t="s">
        <v>155</v>
      </c>
      <c r="O168" s="57" t="s">
        <v>228</v>
      </c>
      <c r="P168" s="57" t="s">
        <v>226</v>
      </c>
    </row>
    <row r="169" spans="1:17" x14ac:dyDescent="0.25">
      <c r="A169" s="57" t="s">
        <v>135</v>
      </c>
      <c r="B169" s="57" t="s">
        <v>56</v>
      </c>
      <c r="C169" s="58">
        <v>45026</v>
      </c>
      <c r="D169" s="57" t="s">
        <v>19</v>
      </c>
      <c r="E169" s="57" t="s">
        <v>240</v>
      </c>
      <c r="F169" s="58">
        <v>45027</v>
      </c>
      <c r="H169" s="59">
        <v>3104</v>
      </c>
      <c r="I169" s="60">
        <v>100.04355670103094</v>
      </c>
      <c r="J169" s="59">
        <v>0</v>
      </c>
      <c r="K169" s="57" t="s">
        <v>652</v>
      </c>
      <c r="L169" s="57" t="s">
        <v>653</v>
      </c>
      <c r="M169" s="57" t="s">
        <v>53</v>
      </c>
      <c r="N169" s="57" t="s">
        <v>155</v>
      </c>
      <c r="O169" s="57" t="s">
        <v>451</v>
      </c>
      <c r="P169" s="57" t="s">
        <v>652</v>
      </c>
      <c r="Q169" s="57" t="s">
        <v>55</v>
      </c>
    </row>
    <row r="170" spans="1:17" x14ac:dyDescent="0.25">
      <c r="A170" s="57" t="s">
        <v>654</v>
      </c>
      <c r="B170" s="57" t="s">
        <v>56</v>
      </c>
      <c r="C170" s="58">
        <v>44858</v>
      </c>
      <c r="D170" s="57" t="s">
        <v>18</v>
      </c>
      <c r="E170" s="57" t="s">
        <v>89</v>
      </c>
      <c r="F170" s="58">
        <v>45064</v>
      </c>
      <c r="H170" s="59">
        <v>112</v>
      </c>
      <c r="I170" s="60">
        <v>100</v>
      </c>
      <c r="J170" s="59">
        <v>0</v>
      </c>
      <c r="K170" s="57" t="s">
        <v>655</v>
      </c>
      <c r="L170" s="57" t="s">
        <v>656</v>
      </c>
      <c r="M170" s="57" t="s">
        <v>53</v>
      </c>
      <c r="N170" s="57" t="s">
        <v>155</v>
      </c>
      <c r="O170" s="57" t="s">
        <v>138</v>
      </c>
      <c r="P170" s="57" t="s">
        <v>655</v>
      </c>
      <c r="Q170" s="57" t="s">
        <v>55</v>
      </c>
    </row>
    <row r="171" spans="1:17" x14ac:dyDescent="0.25">
      <c r="A171" s="57" t="s">
        <v>237</v>
      </c>
      <c r="B171" s="57" t="s">
        <v>51</v>
      </c>
      <c r="C171" s="58">
        <v>44998</v>
      </c>
      <c r="D171" s="57" t="s">
        <v>18</v>
      </c>
      <c r="E171" s="57" t="s">
        <v>89</v>
      </c>
      <c r="F171" s="58">
        <v>45362</v>
      </c>
      <c r="G171" s="57" t="s">
        <v>53</v>
      </c>
      <c r="H171" s="59">
        <v>4300</v>
      </c>
      <c r="I171" s="60">
        <v>0</v>
      </c>
      <c r="J171" s="59">
        <v>4300</v>
      </c>
      <c r="K171" s="57" t="s">
        <v>331</v>
      </c>
      <c r="L171" s="57" t="s">
        <v>238</v>
      </c>
      <c r="M171" s="57" t="s">
        <v>53</v>
      </c>
    </row>
    <row r="172" spans="1:17" x14ac:dyDescent="0.25">
      <c r="A172" s="57" t="s">
        <v>66</v>
      </c>
      <c r="B172" s="57" t="s">
        <v>67</v>
      </c>
      <c r="C172" s="58">
        <v>45159</v>
      </c>
      <c r="D172" s="57" t="s">
        <v>20</v>
      </c>
      <c r="E172" s="57" t="s">
        <v>68</v>
      </c>
      <c r="F172" s="58">
        <v>45236</v>
      </c>
      <c r="G172" s="57" t="s">
        <v>53</v>
      </c>
      <c r="H172" s="59">
        <v>2121</v>
      </c>
      <c r="I172" s="60">
        <v>9.3191890617633195</v>
      </c>
      <c r="J172" s="59">
        <v>1924</v>
      </c>
      <c r="K172" s="57" t="s">
        <v>233</v>
      </c>
      <c r="L172" s="57" t="s">
        <v>234</v>
      </c>
      <c r="M172" s="57" t="s">
        <v>53</v>
      </c>
      <c r="N172" s="57" t="s">
        <v>155</v>
      </c>
      <c r="O172" s="57" t="s">
        <v>235</v>
      </c>
      <c r="P172" s="57" t="s">
        <v>233</v>
      </c>
      <c r="Q172" s="57" t="s">
        <v>236</v>
      </c>
    </row>
    <row r="173" spans="1:17" x14ac:dyDescent="0.25">
      <c r="G173" s="57" t="s">
        <v>53</v>
      </c>
      <c r="J173" s="59">
        <v>0</v>
      </c>
      <c r="K173" s="57" t="s">
        <v>657</v>
      </c>
      <c r="L173" s="57" t="s">
        <v>658</v>
      </c>
      <c r="M173" s="57" t="s">
        <v>53</v>
      </c>
    </row>
    <row r="174" spans="1:17" x14ac:dyDescent="0.25">
      <c r="A174" s="57" t="s">
        <v>239</v>
      </c>
      <c r="B174" s="57" t="s">
        <v>56</v>
      </c>
      <c r="C174" s="58">
        <v>45180</v>
      </c>
      <c r="D174" s="57" t="s">
        <v>19</v>
      </c>
      <c r="E174" s="57" t="s">
        <v>240</v>
      </c>
      <c r="F174" s="58">
        <v>45334</v>
      </c>
      <c r="G174" s="57" t="s">
        <v>53</v>
      </c>
      <c r="H174" s="59">
        <v>9560</v>
      </c>
      <c r="I174" s="60">
        <v>0</v>
      </c>
      <c r="J174" s="59">
        <v>9560</v>
      </c>
      <c r="K174" s="57" t="s">
        <v>241</v>
      </c>
      <c r="L174" s="57" t="s">
        <v>242</v>
      </c>
      <c r="M174" s="57" t="s">
        <v>53</v>
      </c>
      <c r="N174" s="57" t="s">
        <v>224</v>
      </c>
      <c r="O174" s="57" t="s">
        <v>243</v>
      </c>
      <c r="P174" s="57" t="s">
        <v>241</v>
      </c>
    </row>
    <row r="175" spans="1:17" x14ac:dyDescent="0.25">
      <c r="A175" s="57" t="s">
        <v>66</v>
      </c>
      <c r="B175" s="57" t="s">
        <v>51</v>
      </c>
      <c r="C175" s="58">
        <v>45208</v>
      </c>
      <c r="D175" s="57" t="s">
        <v>18</v>
      </c>
      <c r="E175" s="57" t="s">
        <v>89</v>
      </c>
      <c r="F175" s="58">
        <v>45201</v>
      </c>
      <c r="G175" s="57" t="s">
        <v>53</v>
      </c>
      <c r="H175" s="59">
        <v>5528</v>
      </c>
      <c r="I175" s="60">
        <v>0</v>
      </c>
      <c r="J175" s="59">
        <v>5528</v>
      </c>
      <c r="K175" s="57" t="s">
        <v>244</v>
      </c>
      <c r="L175" s="57" t="s">
        <v>245</v>
      </c>
      <c r="M175" s="57" t="s">
        <v>53</v>
      </c>
      <c r="N175" s="57" t="s">
        <v>155</v>
      </c>
      <c r="O175" s="57" t="s">
        <v>153</v>
      </c>
      <c r="P175" s="57" t="s">
        <v>244</v>
      </c>
    </row>
    <row r="176" spans="1:17" x14ac:dyDescent="0.25">
      <c r="B176" s="57" t="s">
        <v>51</v>
      </c>
      <c r="C176" s="58">
        <v>45026</v>
      </c>
      <c r="D176" s="57" t="s">
        <v>18</v>
      </c>
      <c r="E176" s="57" t="s">
        <v>89</v>
      </c>
      <c r="F176" s="58">
        <v>45082</v>
      </c>
      <c r="H176" s="59">
        <v>42</v>
      </c>
      <c r="I176" s="60">
        <v>100</v>
      </c>
      <c r="J176" s="59">
        <v>0</v>
      </c>
      <c r="K176" s="57" t="s">
        <v>659</v>
      </c>
      <c r="L176" s="57" t="s">
        <v>660</v>
      </c>
      <c r="M176" s="57" t="s">
        <v>53</v>
      </c>
      <c r="N176" s="57" t="s">
        <v>224</v>
      </c>
      <c r="O176" s="57" t="s">
        <v>158</v>
      </c>
      <c r="P176" s="57" t="s">
        <v>659</v>
      </c>
      <c r="Q176" s="57" t="s">
        <v>55</v>
      </c>
    </row>
    <row r="177" spans="1:16" x14ac:dyDescent="0.25">
      <c r="A177" s="57" t="s">
        <v>252</v>
      </c>
      <c r="B177" s="57" t="s">
        <v>56</v>
      </c>
      <c r="C177" s="58">
        <v>45201</v>
      </c>
      <c r="D177" s="57" t="s">
        <v>19</v>
      </c>
      <c r="E177" s="57" t="s">
        <v>240</v>
      </c>
      <c r="F177" s="58">
        <v>45212</v>
      </c>
      <c r="G177" s="57" t="s">
        <v>53</v>
      </c>
      <c r="H177" s="59">
        <v>6222</v>
      </c>
      <c r="I177" s="60">
        <v>53.185470909675352</v>
      </c>
      <c r="J177" s="59">
        <v>2913</v>
      </c>
      <c r="K177" s="57" t="s">
        <v>253</v>
      </c>
      <c r="L177" s="57" t="s">
        <v>254</v>
      </c>
      <c r="M177" s="57" t="s">
        <v>53</v>
      </c>
      <c r="N177" s="57" t="s">
        <v>224</v>
      </c>
      <c r="O177" s="57" t="s">
        <v>255</v>
      </c>
      <c r="P177" s="57" t="s">
        <v>253</v>
      </c>
    </row>
    <row r="178" spans="1:16" x14ac:dyDescent="0.25">
      <c r="A178" s="57" t="s">
        <v>66</v>
      </c>
      <c r="B178" s="57" t="s">
        <v>67</v>
      </c>
      <c r="C178" s="58">
        <v>45516</v>
      </c>
      <c r="D178" s="57" t="s">
        <v>20</v>
      </c>
      <c r="E178" s="57" t="s">
        <v>68</v>
      </c>
      <c r="F178" s="58">
        <v>45516</v>
      </c>
      <c r="G178" s="57" t="s">
        <v>53</v>
      </c>
      <c r="H178" s="59">
        <v>10111</v>
      </c>
      <c r="I178" s="60">
        <v>0</v>
      </c>
      <c r="J178" s="59">
        <v>10111</v>
      </c>
      <c r="K178" s="57" t="s">
        <v>333</v>
      </c>
      <c r="L178" s="57" t="s">
        <v>261</v>
      </c>
      <c r="M178" s="57" t="s">
        <v>53</v>
      </c>
    </row>
    <row r="179" spans="1:16" x14ac:dyDescent="0.25">
      <c r="A179" s="57" t="s">
        <v>258</v>
      </c>
      <c r="B179" s="57" t="s">
        <v>67</v>
      </c>
      <c r="C179" s="58">
        <v>45278</v>
      </c>
      <c r="D179" s="57" t="s">
        <v>20</v>
      </c>
      <c r="E179" s="57" t="s">
        <v>68</v>
      </c>
      <c r="F179" s="58">
        <v>45336</v>
      </c>
      <c r="G179" s="57" t="s">
        <v>53</v>
      </c>
      <c r="H179" s="59">
        <v>6100</v>
      </c>
      <c r="I179" s="60">
        <v>0</v>
      </c>
      <c r="J179" s="59">
        <v>6100</v>
      </c>
      <c r="K179" s="57" t="s">
        <v>332</v>
      </c>
      <c r="L179" s="57" t="s">
        <v>259</v>
      </c>
      <c r="M179" s="57" t="s">
        <v>53</v>
      </c>
      <c r="N179" s="57" t="s">
        <v>224</v>
      </c>
      <c r="O179" s="57" t="s">
        <v>260</v>
      </c>
    </row>
    <row r="180" spans="1:16" x14ac:dyDescent="0.25">
      <c r="A180" s="57" t="s">
        <v>119</v>
      </c>
      <c r="B180" s="57" t="s">
        <v>67</v>
      </c>
      <c r="C180" s="58">
        <v>45271</v>
      </c>
      <c r="D180" s="57" t="s">
        <v>229</v>
      </c>
      <c r="F180" s="58">
        <v>45306</v>
      </c>
      <c r="G180" s="57" t="s">
        <v>53</v>
      </c>
      <c r="H180" s="59">
        <v>8781</v>
      </c>
      <c r="I180" s="60">
        <v>0</v>
      </c>
      <c r="J180" s="59">
        <v>8781</v>
      </c>
      <c r="K180" s="57" t="s">
        <v>265</v>
      </c>
      <c r="L180" s="57" t="s">
        <v>266</v>
      </c>
      <c r="M180" s="57" t="s">
        <v>53</v>
      </c>
      <c r="N180" s="57" t="s">
        <v>224</v>
      </c>
      <c r="O180" s="57" t="s">
        <v>267</v>
      </c>
      <c r="P180" s="57" t="s">
        <v>265</v>
      </c>
    </row>
    <row r="181" spans="1:16" x14ac:dyDescent="0.25">
      <c r="A181" s="57" t="s">
        <v>661</v>
      </c>
      <c r="B181" s="57" t="s">
        <v>51</v>
      </c>
      <c r="C181" s="58">
        <v>45170</v>
      </c>
      <c r="D181" s="57" t="s">
        <v>18</v>
      </c>
      <c r="E181" s="57" t="s">
        <v>52</v>
      </c>
      <c r="F181" s="58">
        <v>45323</v>
      </c>
      <c r="G181" s="57" t="s">
        <v>53</v>
      </c>
      <c r="H181" s="59">
        <v>8296</v>
      </c>
      <c r="I181" s="60">
        <v>0</v>
      </c>
      <c r="J181" s="59">
        <v>8296</v>
      </c>
      <c r="K181" s="57" t="s">
        <v>292</v>
      </c>
      <c r="L181" s="57" t="s">
        <v>293</v>
      </c>
      <c r="M181" s="57" t="s">
        <v>53</v>
      </c>
      <c r="N181" s="57" t="s">
        <v>224</v>
      </c>
      <c r="O181" s="57" t="s">
        <v>111</v>
      </c>
      <c r="P181" s="57" t="s">
        <v>292</v>
      </c>
    </row>
    <row r="182" spans="1:16" x14ac:dyDescent="0.25">
      <c r="A182" s="57" t="s">
        <v>135</v>
      </c>
      <c r="B182" s="57" t="s">
        <v>56</v>
      </c>
      <c r="C182" s="58">
        <v>45257</v>
      </c>
      <c r="D182" s="57" t="s">
        <v>19</v>
      </c>
      <c r="E182" s="57" t="s">
        <v>240</v>
      </c>
      <c r="F182" s="58">
        <v>45299</v>
      </c>
      <c r="G182" s="57" t="s">
        <v>53</v>
      </c>
      <c r="H182" s="59">
        <v>4784</v>
      </c>
      <c r="I182" s="60">
        <v>0</v>
      </c>
      <c r="J182" s="59">
        <v>4784</v>
      </c>
      <c r="K182" s="57" t="s">
        <v>272</v>
      </c>
      <c r="L182" s="57" t="s">
        <v>273</v>
      </c>
      <c r="M182" s="57" t="s">
        <v>53</v>
      </c>
      <c r="N182" s="57" t="s">
        <v>224</v>
      </c>
      <c r="O182" s="57" t="s">
        <v>83</v>
      </c>
      <c r="P182" s="57" t="s">
        <v>272</v>
      </c>
    </row>
    <row r="183" spans="1:16" x14ac:dyDescent="0.25">
      <c r="A183" s="57" t="s">
        <v>66</v>
      </c>
      <c r="B183" s="57" t="s">
        <v>56</v>
      </c>
      <c r="C183" s="58">
        <v>45243</v>
      </c>
      <c r="D183" s="57" t="s">
        <v>18</v>
      </c>
      <c r="E183" s="57" t="s">
        <v>89</v>
      </c>
      <c r="F183" s="58">
        <v>45327</v>
      </c>
      <c r="G183" s="57" t="s">
        <v>53</v>
      </c>
      <c r="H183" s="59">
        <v>4907</v>
      </c>
      <c r="I183" s="60">
        <v>0</v>
      </c>
      <c r="J183" s="59">
        <v>4907</v>
      </c>
      <c r="K183" s="57" t="s">
        <v>274</v>
      </c>
      <c r="L183" s="57" t="s">
        <v>275</v>
      </c>
      <c r="M183" s="57" t="s">
        <v>53</v>
      </c>
      <c r="N183" s="57" t="s">
        <v>224</v>
      </c>
      <c r="O183" s="57" t="s">
        <v>92</v>
      </c>
      <c r="P183" s="57" t="s">
        <v>274</v>
      </c>
    </row>
    <row r="184" spans="1:16" x14ac:dyDescent="0.25">
      <c r="A184" s="57" t="s">
        <v>281</v>
      </c>
      <c r="B184" s="57" t="s">
        <v>67</v>
      </c>
      <c r="D184" s="57" t="s">
        <v>20</v>
      </c>
      <c r="E184" s="57" t="s">
        <v>68</v>
      </c>
      <c r="F184" s="58">
        <v>45245</v>
      </c>
      <c r="G184" s="57" t="s">
        <v>53</v>
      </c>
      <c r="H184" s="59">
        <v>5937</v>
      </c>
      <c r="I184" s="60">
        <v>0</v>
      </c>
      <c r="J184" s="59">
        <v>5937</v>
      </c>
      <c r="K184" s="57" t="s">
        <v>282</v>
      </c>
      <c r="L184" s="57" t="s">
        <v>283</v>
      </c>
      <c r="M184" s="57" t="s">
        <v>53</v>
      </c>
      <c r="N184" s="57" t="s">
        <v>224</v>
      </c>
      <c r="O184" s="57" t="s">
        <v>284</v>
      </c>
      <c r="P184" s="57" t="s">
        <v>282</v>
      </c>
    </row>
    <row r="185" spans="1:16" x14ac:dyDescent="0.25">
      <c r="A185" s="57" t="s">
        <v>239</v>
      </c>
      <c r="B185" s="57" t="s">
        <v>67</v>
      </c>
      <c r="C185" s="58">
        <v>45444</v>
      </c>
      <c r="D185" s="57" t="s">
        <v>21</v>
      </c>
      <c r="E185" s="57" t="s">
        <v>68</v>
      </c>
      <c r="F185" s="58">
        <v>45404</v>
      </c>
      <c r="G185" s="57" t="s">
        <v>53</v>
      </c>
      <c r="H185" s="59">
        <v>4498</v>
      </c>
      <c r="I185" s="60">
        <v>0</v>
      </c>
      <c r="J185" s="59">
        <v>4498</v>
      </c>
      <c r="K185" s="57" t="s">
        <v>334</v>
      </c>
      <c r="L185" s="57" t="s">
        <v>280</v>
      </c>
      <c r="M185" s="57" t="s">
        <v>53</v>
      </c>
    </row>
    <row r="186" spans="1:16" x14ac:dyDescent="0.25">
      <c r="A186" s="57" t="s">
        <v>119</v>
      </c>
      <c r="B186" s="57" t="s">
        <v>51</v>
      </c>
      <c r="C186" s="58">
        <v>45194</v>
      </c>
      <c r="D186" s="57" t="s">
        <v>18</v>
      </c>
      <c r="F186" s="58">
        <v>45229</v>
      </c>
      <c r="G186" s="57" t="s">
        <v>53</v>
      </c>
      <c r="H186" s="59">
        <v>104</v>
      </c>
      <c r="I186" s="60">
        <v>0</v>
      </c>
      <c r="J186" s="59">
        <v>104</v>
      </c>
      <c r="K186" s="57" t="s">
        <v>288</v>
      </c>
      <c r="L186" s="57" t="s">
        <v>289</v>
      </c>
      <c r="M186" s="57" t="s">
        <v>53</v>
      </c>
      <c r="N186" s="57" t="s">
        <v>224</v>
      </c>
      <c r="O186" s="57" t="s">
        <v>290</v>
      </c>
      <c r="P186" s="57" t="s">
        <v>288</v>
      </c>
    </row>
    <row r="187" spans="1:16" x14ac:dyDescent="0.25">
      <c r="A187" s="57" t="s">
        <v>294</v>
      </c>
      <c r="B187" s="57" t="s">
        <v>67</v>
      </c>
      <c r="C187" s="58">
        <v>45432</v>
      </c>
      <c r="D187" s="57" t="s">
        <v>229</v>
      </c>
      <c r="F187" s="58">
        <v>45425</v>
      </c>
      <c r="G187" s="57" t="s">
        <v>53</v>
      </c>
      <c r="H187" s="59">
        <v>4519</v>
      </c>
      <c r="I187" s="60">
        <v>0</v>
      </c>
      <c r="J187" s="59">
        <v>4519</v>
      </c>
      <c r="K187" s="57" t="s">
        <v>336</v>
      </c>
      <c r="L187" s="57" t="s">
        <v>295</v>
      </c>
      <c r="M187" s="57" t="s">
        <v>53</v>
      </c>
    </row>
    <row r="188" spans="1:16" x14ac:dyDescent="0.25">
      <c r="A188" s="57" t="s">
        <v>1032</v>
      </c>
      <c r="B188" s="57" t="s">
        <v>67</v>
      </c>
      <c r="C188" s="58">
        <v>45600</v>
      </c>
      <c r="D188" s="57" t="s">
        <v>21</v>
      </c>
      <c r="E188" s="57" t="s">
        <v>68</v>
      </c>
      <c r="F188" s="58">
        <v>45600</v>
      </c>
      <c r="G188" s="57" t="s">
        <v>53</v>
      </c>
      <c r="H188" s="59">
        <v>12058</v>
      </c>
      <c r="I188" s="60">
        <v>0</v>
      </c>
      <c r="J188" s="59">
        <v>12058</v>
      </c>
      <c r="K188" s="57" t="s">
        <v>337</v>
      </c>
      <c r="L188" s="57" t="s">
        <v>296</v>
      </c>
      <c r="M188" s="57" t="s">
        <v>53</v>
      </c>
    </row>
    <row r="189" spans="1:16" x14ac:dyDescent="0.25">
      <c r="B189" s="57" t="s">
        <v>67</v>
      </c>
      <c r="C189" s="58">
        <v>45943</v>
      </c>
      <c r="D189" s="57" t="s">
        <v>21</v>
      </c>
      <c r="E189" s="57" t="s">
        <v>68</v>
      </c>
      <c r="F189" s="58">
        <v>45943</v>
      </c>
      <c r="G189" s="57" t="s">
        <v>53</v>
      </c>
      <c r="H189" s="59">
        <v>4498</v>
      </c>
      <c r="I189" s="60">
        <v>0</v>
      </c>
      <c r="J189" s="59">
        <v>4498</v>
      </c>
      <c r="K189" s="57" t="s">
        <v>297</v>
      </c>
      <c r="L189" s="57" t="s">
        <v>298</v>
      </c>
      <c r="M189" s="57" t="s">
        <v>53</v>
      </c>
    </row>
    <row r="190" spans="1:16" x14ac:dyDescent="0.25">
      <c r="B190" s="57" t="s">
        <v>67</v>
      </c>
      <c r="C190" s="58">
        <v>45894</v>
      </c>
      <c r="D190" s="57" t="s">
        <v>21</v>
      </c>
      <c r="E190" s="57" t="s">
        <v>68</v>
      </c>
      <c r="F190" s="58">
        <v>45894</v>
      </c>
      <c r="G190" s="57" t="s">
        <v>53</v>
      </c>
      <c r="H190" s="59">
        <v>700</v>
      </c>
      <c r="I190" s="60">
        <v>0</v>
      </c>
      <c r="J190" s="59">
        <v>700</v>
      </c>
      <c r="K190" s="57" t="s">
        <v>299</v>
      </c>
      <c r="L190" s="57" t="s">
        <v>300</v>
      </c>
      <c r="M190" s="57" t="s">
        <v>53</v>
      </c>
    </row>
    <row r="191" spans="1:16" x14ac:dyDescent="0.25">
      <c r="B191" s="57" t="s">
        <v>67</v>
      </c>
      <c r="C191" s="58">
        <v>46034</v>
      </c>
      <c r="D191" s="57" t="s">
        <v>21</v>
      </c>
      <c r="E191" s="57" t="s">
        <v>68</v>
      </c>
      <c r="F191" s="58">
        <v>46034</v>
      </c>
      <c r="G191" s="57" t="s">
        <v>53</v>
      </c>
      <c r="H191" s="59">
        <v>605</v>
      </c>
      <c r="I191" s="60">
        <v>0</v>
      </c>
      <c r="J191" s="59">
        <v>605</v>
      </c>
      <c r="K191" s="57" t="s">
        <v>301</v>
      </c>
      <c r="L191" s="57" t="s">
        <v>302</v>
      </c>
      <c r="M191" s="57" t="s">
        <v>53</v>
      </c>
    </row>
    <row r="192" spans="1:16" x14ac:dyDescent="0.25">
      <c r="A192" s="57" t="s">
        <v>84</v>
      </c>
      <c r="B192" s="57" t="s">
        <v>51</v>
      </c>
      <c r="C192" s="58">
        <v>45170</v>
      </c>
      <c r="D192" s="57" t="s">
        <v>18</v>
      </c>
      <c r="E192" s="57" t="s">
        <v>52</v>
      </c>
      <c r="F192" s="58">
        <v>45264</v>
      </c>
      <c r="G192" s="57" t="s">
        <v>53</v>
      </c>
      <c r="H192" s="59">
        <v>488</v>
      </c>
      <c r="I192" s="60">
        <v>0</v>
      </c>
      <c r="J192" s="59">
        <v>488</v>
      </c>
      <c r="K192" s="57" t="s">
        <v>335</v>
      </c>
      <c r="L192" s="57" t="s">
        <v>291</v>
      </c>
      <c r="M192" s="57" t="s">
        <v>53</v>
      </c>
    </row>
    <row r="193" spans="1:17" x14ac:dyDescent="0.25">
      <c r="B193" s="57" t="s">
        <v>67</v>
      </c>
      <c r="C193" s="58">
        <v>45155</v>
      </c>
      <c r="D193" s="57" t="s">
        <v>18</v>
      </c>
      <c r="E193" s="57" t="s">
        <v>52</v>
      </c>
      <c r="G193" s="57" t="s">
        <v>53</v>
      </c>
      <c r="J193" s="59">
        <v>0</v>
      </c>
      <c r="K193" s="57" t="s">
        <v>338</v>
      </c>
      <c r="L193" s="57" t="s">
        <v>303</v>
      </c>
      <c r="M193" s="57" t="s">
        <v>53</v>
      </c>
    </row>
    <row r="194" spans="1:17" x14ac:dyDescent="0.25">
      <c r="A194" s="57" t="s">
        <v>307</v>
      </c>
      <c r="B194" s="57" t="s">
        <v>101</v>
      </c>
      <c r="C194" s="58">
        <v>45182</v>
      </c>
      <c r="D194" s="57" t="s">
        <v>21</v>
      </c>
      <c r="E194" s="57" t="s">
        <v>68</v>
      </c>
      <c r="F194" s="58">
        <v>45453</v>
      </c>
      <c r="G194" s="57" t="s">
        <v>53</v>
      </c>
      <c r="H194" s="59">
        <v>6654</v>
      </c>
      <c r="I194" s="60">
        <v>0</v>
      </c>
      <c r="J194" s="59">
        <v>6654</v>
      </c>
      <c r="K194" s="57" t="s">
        <v>340</v>
      </c>
      <c r="L194" s="57" t="s">
        <v>662</v>
      </c>
      <c r="M194" s="57" t="s">
        <v>53</v>
      </c>
    </row>
    <row r="195" spans="1:17" x14ac:dyDescent="0.25">
      <c r="B195" s="57" t="s">
        <v>56</v>
      </c>
      <c r="C195" s="58">
        <v>45258</v>
      </c>
      <c r="D195" s="57" t="s">
        <v>308</v>
      </c>
      <c r="E195" s="57" t="s">
        <v>240</v>
      </c>
      <c r="F195" s="58">
        <v>45551</v>
      </c>
      <c r="G195" s="57" t="s">
        <v>53</v>
      </c>
      <c r="H195" s="59">
        <v>4039</v>
      </c>
      <c r="I195" s="60">
        <v>0</v>
      </c>
      <c r="J195" s="59">
        <v>4039</v>
      </c>
      <c r="K195" s="57" t="s">
        <v>341</v>
      </c>
      <c r="L195" s="57" t="s">
        <v>309</v>
      </c>
      <c r="M195" s="57" t="s">
        <v>53</v>
      </c>
    </row>
    <row r="196" spans="1:17" x14ac:dyDescent="0.25">
      <c r="A196" s="57" t="s">
        <v>596</v>
      </c>
      <c r="B196" s="57" t="s">
        <v>56</v>
      </c>
      <c r="C196" s="58">
        <v>45258</v>
      </c>
      <c r="D196" s="57" t="s">
        <v>18</v>
      </c>
      <c r="E196" s="57" t="s">
        <v>120</v>
      </c>
      <c r="F196" s="58">
        <v>45446</v>
      </c>
      <c r="G196" s="57" t="s">
        <v>53</v>
      </c>
      <c r="H196" s="59">
        <v>327</v>
      </c>
      <c r="I196" s="60">
        <v>0</v>
      </c>
      <c r="J196" s="59">
        <v>327</v>
      </c>
      <c r="K196" s="57" t="s">
        <v>343</v>
      </c>
      <c r="L196" s="57" t="s">
        <v>313</v>
      </c>
      <c r="M196" s="57" t="s">
        <v>53</v>
      </c>
    </row>
    <row r="197" spans="1:17" x14ac:dyDescent="0.25">
      <c r="B197" s="57" t="s">
        <v>101</v>
      </c>
      <c r="C197" s="58">
        <v>45210</v>
      </c>
      <c r="D197" s="57" t="s">
        <v>21</v>
      </c>
      <c r="E197" s="57" t="s">
        <v>68</v>
      </c>
      <c r="F197" s="58">
        <v>45453</v>
      </c>
      <c r="G197" s="57" t="s">
        <v>53</v>
      </c>
      <c r="H197" s="59">
        <v>7028</v>
      </c>
      <c r="I197" s="60">
        <v>0</v>
      </c>
      <c r="J197" s="59">
        <v>7028</v>
      </c>
      <c r="K197" s="57" t="s">
        <v>344</v>
      </c>
      <c r="L197" s="57" t="s">
        <v>316</v>
      </c>
      <c r="M197" s="57" t="s">
        <v>53</v>
      </c>
    </row>
    <row r="198" spans="1:17" x14ac:dyDescent="0.25">
      <c r="B198" s="57" t="s">
        <v>51</v>
      </c>
      <c r="C198" s="58">
        <v>45677</v>
      </c>
      <c r="D198" s="57" t="s">
        <v>18</v>
      </c>
      <c r="F198" s="58">
        <v>45677</v>
      </c>
      <c r="G198" s="57" t="s">
        <v>53</v>
      </c>
      <c r="J198" s="59">
        <v>0</v>
      </c>
      <c r="K198" s="57" t="s">
        <v>345</v>
      </c>
      <c r="L198" s="57" t="s">
        <v>663</v>
      </c>
      <c r="M198" s="57" t="s">
        <v>53</v>
      </c>
    </row>
    <row r="199" spans="1:17" x14ac:dyDescent="0.25">
      <c r="B199" s="57" t="s">
        <v>51</v>
      </c>
      <c r="D199" s="57" t="s">
        <v>18</v>
      </c>
      <c r="G199" s="57" t="s">
        <v>53</v>
      </c>
      <c r="J199" s="59">
        <v>0</v>
      </c>
      <c r="K199" s="57" t="s">
        <v>346</v>
      </c>
      <c r="L199" s="57" t="s">
        <v>347</v>
      </c>
      <c r="M199" s="57" t="s">
        <v>53</v>
      </c>
    </row>
    <row r="200" spans="1:17" x14ac:dyDescent="0.25">
      <c r="B200" s="57" t="s">
        <v>56</v>
      </c>
      <c r="C200" s="58">
        <v>45258</v>
      </c>
      <c r="D200" s="57" t="s">
        <v>19</v>
      </c>
      <c r="E200" s="57" t="s">
        <v>120</v>
      </c>
      <c r="F200" s="58">
        <v>45509</v>
      </c>
      <c r="G200" s="57" t="s">
        <v>53</v>
      </c>
      <c r="H200" s="59">
        <v>566</v>
      </c>
      <c r="I200" s="60">
        <v>0</v>
      </c>
      <c r="J200" s="59">
        <v>566</v>
      </c>
      <c r="K200" s="57" t="s">
        <v>664</v>
      </c>
      <c r="L200" s="57" t="s">
        <v>665</v>
      </c>
      <c r="M200" s="57" t="s">
        <v>53</v>
      </c>
    </row>
    <row r="201" spans="1:17" x14ac:dyDescent="0.25">
      <c r="B201" s="57" t="s">
        <v>67</v>
      </c>
      <c r="C201" s="58">
        <v>45265</v>
      </c>
      <c r="D201" s="57" t="s">
        <v>20</v>
      </c>
      <c r="F201" s="58">
        <v>45691</v>
      </c>
      <c r="G201" s="57" t="s">
        <v>53</v>
      </c>
      <c r="H201" s="59">
        <v>10334</v>
      </c>
      <c r="I201" s="60">
        <v>0</v>
      </c>
      <c r="J201" s="59">
        <v>10334</v>
      </c>
      <c r="K201" s="57" t="s">
        <v>1037</v>
      </c>
      <c r="L201" s="57" t="s">
        <v>1038</v>
      </c>
      <c r="M201" s="57" t="s">
        <v>53</v>
      </c>
    </row>
    <row r="202" spans="1:17" x14ac:dyDescent="0.25">
      <c r="B202" s="57" t="s">
        <v>67</v>
      </c>
      <c r="C202" s="58">
        <v>43880</v>
      </c>
      <c r="H202" s="59">
        <v>1222</v>
      </c>
      <c r="I202" s="60">
        <v>100</v>
      </c>
      <c r="J202" s="59">
        <v>0</v>
      </c>
      <c r="K202" s="57" t="s">
        <v>666</v>
      </c>
      <c r="L202" s="57" t="s">
        <v>667</v>
      </c>
      <c r="M202" s="57" t="s">
        <v>53</v>
      </c>
      <c r="N202" s="57" t="s">
        <v>60</v>
      </c>
      <c r="O202" s="57" t="s">
        <v>271</v>
      </c>
      <c r="P202" s="57" t="s">
        <v>666</v>
      </c>
      <c r="Q202" s="57" t="s">
        <v>55</v>
      </c>
    </row>
    <row r="203" spans="1:17" x14ac:dyDescent="0.25">
      <c r="B203" s="57" t="s">
        <v>368</v>
      </c>
      <c r="C203" s="58">
        <v>44007</v>
      </c>
      <c r="E203" s="57" t="s">
        <v>57</v>
      </c>
      <c r="H203" s="59">
        <v>3000</v>
      </c>
      <c r="I203" s="60">
        <v>100</v>
      </c>
      <c r="J203" s="59">
        <v>0</v>
      </c>
      <c r="K203" s="57" t="s">
        <v>668</v>
      </c>
      <c r="L203" s="57" t="s">
        <v>669</v>
      </c>
      <c r="M203" s="57" t="s">
        <v>53</v>
      </c>
      <c r="P203" s="57" t="s">
        <v>668</v>
      </c>
      <c r="Q203" s="57" t="s">
        <v>55</v>
      </c>
    </row>
    <row r="204" spans="1:17" x14ac:dyDescent="0.25">
      <c r="B204" s="57" t="s">
        <v>368</v>
      </c>
      <c r="C204" s="58">
        <v>43864</v>
      </c>
      <c r="E204" s="57" t="s">
        <v>57</v>
      </c>
      <c r="H204" s="59">
        <v>1457</v>
      </c>
      <c r="I204" s="60">
        <v>100</v>
      </c>
      <c r="J204" s="59">
        <v>0</v>
      </c>
      <c r="K204" s="57" t="s">
        <v>670</v>
      </c>
      <c r="L204" s="57" t="s">
        <v>671</v>
      </c>
      <c r="M204" s="57" t="s">
        <v>53</v>
      </c>
      <c r="P204" s="57" t="s">
        <v>670</v>
      </c>
      <c r="Q204" s="57" t="s">
        <v>55</v>
      </c>
    </row>
    <row r="205" spans="1:17" x14ac:dyDescent="0.25">
      <c r="B205" s="57" t="s">
        <v>56</v>
      </c>
      <c r="C205" s="58">
        <v>44411</v>
      </c>
      <c r="D205" s="57" t="s">
        <v>18</v>
      </c>
      <c r="E205" s="57" t="s">
        <v>52</v>
      </c>
      <c r="F205" s="58">
        <v>44810</v>
      </c>
      <c r="H205" s="59">
        <v>4441</v>
      </c>
      <c r="I205" s="60">
        <v>126.93087142535465</v>
      </c>
      <c r="J205" s="59">
        <v>0</v>
      </c>
      <c r="K205" s="57" t="s">
        <v>672</v>
      </c>
      <c r="L205" s="57" t="s">
        <v>673</v>
      </c>
      <c r="M205" s="57" t="s">
        <v>53</v>
      </c>
      <c r="N205" s="57" t="s">
        <v>54</v>
      </c>
      <c r="O205" s="57" t="s">
        <v>674</v>
      </c>
      <c r="P205" s="57" t="s">
        <v>672</v>
      </c>
      <c r="Q205" s="57" t="s">
        <v>55</v>
      </c>
    </row>
    <row r="206" spans="1:17" x14ac:dyDescent="0.25">
      <c r="A206" s="57" t="s">
        <v>675</v>
      </c>
      <c r="B206" s="57" t="s">
        <v>51</v>
      </c>
      <c r="C206" s="58">
        <v>44545</v>
      </c>
      <c r="D206" s="57" t="s">
        <v>18</v>
      </c>
      <c r="E206" s="57" t="s">
        <v>89</v>
      </c>
      <c r="F206" s="58">
        <v>44749</v>
      </c>
      <c r="H206" s="59">
        <v>141</v>
      </c>
      <c r="I206" s="60">
        <v>100</v>
      </c>
      <c r="J206" s="59">
        <v>0</v>
      </c>
      <c r="K206" s="57" t="s">
        <v>676</v>
      </c>
      <c r="L206" s="57" t="s">
        <v>677</v>
      </c>
      <c r="M206" s="57" t="s">
        <v>53</v>
      </c>
      <c r="N206" s="57" t="s">
        <v>71</v>
      </c>
      <c r="O206" s="57" t="s">
        <v>426</v>
      </c>
      <c r="P206" s="57" t="s">
        <v>676</v>
      </c>
      <c r="Q206" s="57" t="s">
        <v>55</v>
      </c>
    </row>
    <row r="207" spans="1:17" x14ac:dyDescent="0.25">
      <c r="A207" s="57" t="s">
        <v>119</v>
      </c>
      <c r="B207" s="57" t="s">
        <v>51</v>
      </c>
      <c r="C207" s="58">
        <v>44460</v>
      </c>
      <c r="D207" s="57" t="s">
        <v>18</v>
      </c>
      <c r="E207" s="57" t="s">
        <v>120</v>
      </c>
      <c r="F207" s="58">
        <v>45306</v>
      </c>
      <c r="G207" s="57" t="s">
        <v>53</v>
      </c>
      <c r="H207" s="59">
        <v>781</v>
      </c>
      <c r="I207" s="60">
        <v>0</v>
      </c>
      <c r="J207" s="59">
        <v>781</v>
      </c>
      <c r="K207" s="57" t="s">
        <v>121</v>
      </c>
      <c r="L207" s="57" t="s">
        <v>122</v>
      </c>
      <c r="M207" s="57" t="s">
        <v>53</v>
      </c>
      <c r="N207" s="57" t="s">
        <v>71</v>
      </c>
      <c r="O207" s="57" t="s">
        <v>123</v>
      </c>
      <c r="P207" s="57" t="s">
        <v>121</v>
      </c>
    </row>
    <row r="208" spans="1:17" x14ac:dyDescent="0.25">
      <c r="B208" s="57" t="s">
        <v>51</v>
      </c>
      <c r="C208" s="58">
        <v>44825</v>
      </c>
      <c r="D208" s="57" t="s">
        <v>18</v>
      </c>
      <c r="E208" s="57" t="s">
        <v>57</v>
      </c>
      <c r="F208" s="58">
        <v>44816</v>
      </c>
      <c r="H208" s="59">
        <v>130</v>
      </c>
      <c r="I208" s="60">
        <v>100</v>
      </c>
      <c r="J208" s="59">
        <v>0</v>
      </c>
      <c r="K208" s="57" t="s">
        <v>678</v>
      </c>
      <c r="L208" s="57" t="s">
        <v>679</v>
      </c>
      <c r="M208" s="57" t="s">
        <v>53</v>
      </c>
      <c r="N208" s="57" t="s">
        <v>155</v>
      </c>
      <c r="O208" s="57" t="s">
        <v>243</v>
      </c>
      <c r="P208" s="57" t="s">
        <v>678</v>
      </c>
      <c r="Q208" s="57" t="s">
        <v>55</v>
      </c>
    </row>
    <row r="209" spans="1:17" x14ac:dyDescent="0.25">
      <c r="B209" s="57" t="s">
        <v>51</v>
      </c>
      <c r="C209" s="58">
        <v>44907</v>
      </c>
      <c r="D209" s="57" t="s">
        <v>18</v>
      </c>
      <c r="E209" s="57" t="s">
        <v>89</v>
      </c>
      <c r="F209" s="58">
        <v>45154</v>
      </c>
      <c r="H209" s="59">
        <v>130</v>
      </c>
      <c r="I209" s="60">
        <v>101.53846153846153</v>
      </c>
      <c r="J209" s="59">
        <v>0</v>
      </c>
      <c r="K209" s="57" t="s">
        <v>680</v>
      </c>
      <c r="L209" s="57" t="s">
        <v>681</v>
      </c>
      <c r="M209" s="57" t="s">
        <v>53</v>
      </c>
      <c r="N209" s="57" t="s">
        <v>155</v>
      </c>
      <c r="O209" s="57" t="s">
        <v>520</v>
      </c>
      <c r="P209" s="57" t="s">
        <v>680</v>
      </c>
      <c r="Q209" s="57" t="s">
        <v>55</v>
      </c>
    </row>
    <row r="210" spans="1:17" x14ac:dyDescent="0.25">
      <c r="A210" s="57" t="s">
        <v>246</v>
      </c>
      <c r="B210" s="57" t="s">
        <v>51</v>
      </c>
      <c r="C210" s="58">
        <v>45005</v>
      </c>
      <c r="D210" s="57" t="s">
        <v>18</v>
      </c>
      <c r="E210" s="57" t="s">
        <v>52</v>
      </c>
      <c r="F210" s="58">
        <v>45146</v>
      </c>
      <c r="H210" s="59">
        <v>791</v>
      </c>
      <c r="I210" s="60">
        <v>99.997977243994939</v>
      </c>
      <c r="J210" s="59">
        <v>0</v>
      </c>
      <c r="K210" s="57" t="s">
        <v>247</v>
      </c>
      <c r="L210" s="57" t="s">
        <v>248</v>
      </c>
      <c r="M210" s="57" t="s">
        <v>53</v>
      </c>
      <c r="N210" s="57" t="s">
        <v>155</v>
      </c>
      <c r="O210" s="57" t="s">
        <v>130</v>
      </c>
      <c r="P210" s="57" t="s">
        <v>247</v>
      </c>
      <c r="Q210" s="57" t="s">
        <v>55</v>
      </c>
    </row>
    <row r="211" spans="1:17" x14ac:dyDescent="0.25">
      <c r="A211" s="57" t="s">
        <v>249</v>
      </c>
      <c r="B211" s="57" t="s">
        <v>51</v>
      </c>
      <c r="C211" s="58">
        <v>45026</v>
      </c>
      <c r="D211" s="57" t="s">
        <v>18</v>
      </c>
      <c r="E211" s="57" t="s">
        <v>57</v>
      </c>
      <c r="F211" s="58">
        <v>45061</v>
      </c>
      <c r="G211" s="57" t="s">
        <v>53</v>
      </c>
      <c r="H211" s="59">
        <v>120</v>
      </c>
      <c r="I211" s="60">
        <v>116.66666666666667</v>
      </c>
      <c r="J211" s="59">
        <v>0</v>
      </c>
      <c r="K211" s="57" t="s">
        <v>250</v>
      </c>
      <c r="L211" s="57" t="s">
        <v>251</v>
      </c>
      <c r="M211" s="57" t="s">
        <v>53</v>
      </c>
      <c r="N211" s="57" t="s">
        <v>224</v>
      </c>
      <c r="O211" s="57" t="s">
        <v>156</v>
      </c>
      <c r="P211" s="57" t="s">
        <v>250</v>
      </c>
      <c r="Q211" s="57" t="s">
        <v>55</v>
      </c>
    </row>
    <row r="212" spans="1:17" x14ac:dyDescent="0.25">
      <c r="A212" s="57" t="s">
        <v>66</v>
      </c>
      <c r="B212" s="57" t="s">
        <v>67</v>
      </c>
      <c r="C212" s="58">
        <v>45061</v>
      </c>
      <c r="D212" s="57" t="s">
        <v>229</v>
      </c>
      <c r="E212" s="57" t="s">
        <v>120</v>
      </c>
      <c r="F212" s="58">
        <v>45124</v>
      </c>
      <c r="H212" s="59">
        <v>76</v>
      </c>
      <c r="I212" s="60">
        <v>100</v>
      </c>
      <c r="J212" s="59">
        <v>0</v>
      </c>
      <c r="K212" s="57" t="s">
        <v>256</v>
      </c>
      <c r="L212" s="57" t="s">
        <v>257</v>
      </c>
      <c r="M212" s="57" t="s">
        <v>53</v>
      </c>
      <c r="N212" s="57" t="s">
        <v>224</v>
      </c>
      <c r="O212" s="57" t="s">
        <v>72</v>
      </c>
      <c r="P212" s="57" t="s">
        <v>256</v>
      </c>
      <c r="Q212" s="57" t="s">
        <v>55</v>
      </c>
    </row>
    <row r="213" spans="1:17" x14ac:dyDescent="0.25">
      <c r="A213" s="57" t="s">
        <v>262</v>
      </c>
      <c r="B213" s="57" t="s">
        <v>51</v>
      </c>
      <c r="C213" s="58">
        <v>45117</v>
      </c>
      <c r="D213" s="57" t="s">
        <v>18</v>
      </c>
      <c r="E213" s="57" t="s">
        <v>52</v>
      </c>
      <c r="F213" s="58">
        <v>45181</v>
      </c>
      <c r="G213" s="57" t="s">
        <v>53</v>
      </c>
      <c r="H213" s="59">
        <v>993</v>
      </c>
      <c r="I213" s="60">
        <v>99.966868076535746</v>
      </c>
      <c r="J213" s="59">
        <v>0</v>
      </c>
      <c r="K213" s="57" t="s">
        <v>263</v>
      </c>
      <c r="L213" s="57" t="s">
        <v>264</v>
      </c>
      <c r="M213" s="57" t="s">
        <v>53</v>
      </c>
      <c r="P213" s="57" t="s">
        <v>263</v>
      </c>
      <c r="Q213" s="57" t="s">
        <v>55</v>
      </c>
    </row>
    <row r="214" spans="1:17" x14ac:dyDescent="0.25">
      <c r="A214" s="57" t="s">
        <v>268</v>
      </c>
      <c r="B214" s="57" t="s">
        <v>67</v>
      </c>
      <c r="C214" s="58">
        <v>45096</v>
      </c>
      <c r="D214" s="57" t="s">
        <v>20</v>
      </c>
      <c r="E214" s="57" t="s">
        <v>68</v>
      </c>
      <c r="F214" s="58">
        <v>45201</v>
      </c>
      <c r="G214" s="57" t="s">
        <v>53</v>
      </c>
      <c r="H214" s="59">
        <v>176</v>
      </c>
      <c r="I214" s="60">
        <v>0</v>
      </c>
      <c r="J214" s="59">
        <v>176</v>
      </c>
      <c r="K214" s="57" t="s">
        <v>269</v>
      </c>
      <c r="L214" s="57" t="s">
        <v>270</v>
      </c>
      <c r="M214" s="57" t="s">
        <v>53</v>
      </c>
      <c r="N214" s="57" t="s">
        <v>224</v>
      </c>
      <c r="O214" s="57" t="s">
        <v>271</v>
      </c>
      <c r="P214" s="57" t="s">
        <v>269</v>
      </c>
    </row>
    <row r="215" spans="1:17" x14ac:dyDescent="0.25">
      <c r="A215" s="57" t="s">
        <v>66</v>
      </c>
      <c r="B215" s="57" t="s">
        <v>56</v>
      </c>
      <c r="C215" s="58">
        <v>45182</v>
      </c>
      <c r="D215" s="57" t="s">
        <v>18</v>
      </c>
      <c r="E215" s="57" t="s">
        <v>120</v>
      </c>
      <c r="F215" s="58">
        <v>45352</v>
      </c>
      <c r="G215" s="57" t="s">
        <v>53</v>
      </c>
      <c r="H215" s="59">
        <v>84</v>
      </c>
      <c r="I215" s="60">
        <v>0</v>
      </c>
      <c r="J215" s="59">
        <v>84</v>
      </c>
      <c r="K215" s="57" t="s">
        <v>339</v>
      </c>
      <c r="L215" s="57" t="s">
        <v>306</v>
      </c>
      <c r="M215" s="57" t="s">
        <v>53</v>
      </c>
    </row>
    <row r="216" spans="1:17" x14ac:dyDescent="0.25">
      <c r="A216" s="57" t="s">
        <v>180</v>
      </c>
      <c r="B216" s="57" t="s">
        <v>67</v>
      </c>
      <c r="C216" s="58">
        <v>45197</v>
      </c>
      <c r="D216" s="57" t="s">
        <v>18</v>
      </c>
      <c r="E216" s="57" t="s">
        <v>120</v>
      </c>
      <c r="F216" s="58">
        <v>45278</v>
      </c>
      <c r="G216" s="57" t="s">
        <v>53</v>
      </c>
      <c r="H216" s="59">
        <v>297</v>
      </c>
      <c r="I216" s="60">
        <v>0</v>
      </c>
      <c r="J216" s="59">
        <v>297</v>
      </c>
      <c r="K216" s="57" t="s">
        <v>342</v>
      </c>
      <c r="L216" s="57" t="s">
        <v>310</v>
      </c>
      <c r="M216" s="57" t="s">
        <v>53</v>
      </c>
      <c r="N216" s="57" t="s">
        <v>224</v>
      </c>
      <c r="O216" s="57" t="s">
        <v>406</v>
      </c>
      <c r="P216" s="57" t="s">
        <v>342</v>
      </c>
    </row>
    <row r="217" spans="1:17" x14ac:dyDescent="0.25">
      <c r="G217" s="57" t="s">
        <v>53</v>
      </c>
      <c r="J217" s="59">
        <v>0</v>
      </c>
      <c r="K217" s="57" t="s">
        <v>682</v>
      </c>
      <c r="L217" s="57" t="s">
        <v>683</v>
      </c>
      <c r="M217" s="57" t="s">
        <v>53</v>
      </c>
    </row>
    <row r="218" spans="1:17" x14ac:dyDescent="0.25">
      <c r="G218" s="57" t="s">
        <v>53</v>
      </c>
      <c r="J218" s="59">
        <v>0</v>
      </c>
      <c r="K218" s="57" t="s">
        <v>684</v>
      </c>
      <c r="L218" s="57" t="s">
        <v>685</v>
      </c>
      <c r="M218" s="57" t="s">
        <v>53</v>
      </c>
    </row>
    <row r="219" spans="1:17" x14ac:dyDescent="0.25">
      <c r="B219" s="57" t="s">
        <v>514</v>
      </c>
      <c r="C219" s="58">
        <v>44300</v>
      </c>
      <c r="J219" s="59">
        <v>0</v>
      </c>
      <c r="K219" s="57" t="s">
        <v>686</v>
      </c>
      <c r="L219" s="57" t="s">
        <v>687</v>
      </c>
      <c r="M219" s="57" t="s">
        <v>53</v>
      </c>
      <c r="Q219" s="57" t="s">
        <v>236</v>
      </c>
    </row>
    <row r="220" spans="1:17" x14ac:dyDescent="0.25">
      <c r="B220" s="57" t="s">
        <v>514</v>
      </c>
      <c r="C220" s="58">
        <v>44342</v>
      </c>
      <c r="J220" s="59">
        <v>0</v>
      </c>
      <c r="K220" s="57" t="s">
        <v>688</v>
      </c>
      <c r="L220" s="57" t="s">
        <v>689</v>
      </c>
      <c r="M220" s="57" t="s">
        <v>53</v>
      </c>
      <c r="N220" s="57" t="s">
        <v>54</v>
      </c>
      <c r="O220" s="57" t="s">
        <v>149</v>
      </c>
      <c r="P220" s="57" t="s">
        <v>688</v>
      </c>
      <c r="Q220" s="57" t="s">
        <v>236</v>
      </c>
    </row>
    <row r="221" spans="1:17" x14ac:dyDescent="0.25">
      <c r="B221" s="57" t="s">
        <v>514</v>
      </c>
      <c r="C221" s="58">
        <v>44335</v>
      </c>
      <c r="J221" s="59">
        <v>0</v>
      </c>
      <c r="K221" s="57" t="s">
        <v>690</v>
      </c>
      <c r="L221" s="57" t="s">
        <v>691</v>
      </c>
      <c r="M221" s="57" t="s">
        <v>53</v>
      </c>
      <c r="Q221" s="57" t="s">
        <v>236</v>
      </c>
    </row>
    <row r="222" spans="1:17" x14ac:dyDescent="0.25">
      <c r="B222" s="57" t="s">
        <v>514</v>
      </c>
      <c r="C222" s="58">
        <v>44306</v>
      </c>
      <c r="J222" s="59">
        <v>0</v>
      </c>
      <c r="K222" s="57" t="s">
        <v>692</v>
      </c>
      <c r="L222" s="57" t="s">
        <v>693</v>
      </c>
      <c r="M222" s="57" t="s">
        <v>53</v>
      </c>
      <c r="Q222" s="57" t="s">
        <v>236</v>
      </c>
    </row>
    <row r="223" spans="1:17" x14ac:dyDescent="0.25">
      <c r="B223" s="57" t="s">
        <v>514</v>
      </c>
      <c r="C223" s="58">
        <v>44347</v>
      </c>
      <c r="J223" s="59">
        <v>0</v>
      </c>
      <c r="K223" s="57" t="s">
        <v>694</v>
      </c>
      <c r="L223" s="57" t="s">
        <v>695</v>
      </c>
      <c r="M223" s="57" t="s">
        <v>53</v>
      </c>
      <c r="N223" s="57" t="s">
        <v>71</v>
      </c>
      <c r="O223" s="57" t="s">
        <v>460</v>
      </c>
      <c r="P223" s="57" t="s">
        <v>694</v>
      </c>
      <c r="Q223" s="57" t="s">
        <v>236</v>
      </c>
    </row>
    <row r="224" spans="1:17" x14ac:dyDescent="0.25">
      <c r="B224" s="57" t="s">
        <v>514</v>
      </c>
      <c r="C224" s="58">
        <v>44295</v>
      </c>
      <c r="J224" s="59">
        <v>0</v>
      </c>
      <c r="K224" s="57" t="s">
        <v>696</v>
      </c>
      <c r="L224" s="57" t="s">
        <v>697</v>
      </c>
      <c r="M224" s="57" t="s">
        <v>53</v>
      </c>
      <c r="Q224" s="57" t="s">
        <v>236</v>
      </c>
    </row>
    <row r="225" spans="2:17" x14ac:dyDescent="0.25">
      <c r="B225" s="57" t="s">
        <v>514</v>
      </c>
      <c r="C225" s="58">
        <v>44298</v>
      </c>
      <c r="J225" s="59">
        <v>0</v>
      </c>
      <c r="K225" s="57" t="s">
        <v>698</v>
      </c>
      <c r="L225" s="57" t="s">
        <v>699</v>
      </c>
      <c r="M225" s="57" t="s">
        <v>53</v>
      </c>
      <c r="N225" s="57" t="s">
        <v>71</v>
      </c>
      <c r="O225" s="57" t="s">
        <v>473</v>
      </c>
      <c r="P225" s="57" t="s">
        <v>698</v>
      </c>
      <c r="Q225" s="57" t="s">
        <v>236</v>
      </c>
    </row>
    <row r="226" spans="2:17" x14ac:dyDescent="0.25">
      <c r="B226" s="57" t="s">
        <v>514</v>
      </c>
      <c r="C226" s="58">
        <v>44307</v>
      </c>
      <c r="E226" s="57" t="s">
        <v>700</v>
      </c>
      <c r="H226" s="59">
        <v>1</v>
      </c>
      <c r="I226" s="60">
        <v>0</v>
      </c>
      <c r="J226" s="59">
        <v>1</v>
      </c>
      <c r="K226" s="57" t="s">
        <v>701</v>
      </c>
      <c r="L226" s="57" t="s">
        <v>702</v>
      </c>
      <c r="M226" s="57" t="s">
        <v>53</v>
      </c>
      <c r="Q226" s="57" t="s">
        <v>236</v>
      </c>
    </row>
    <row r="227" spans="2:17" x14ac:dyDescent="0.25">
      <c r="B227" s="57" t="s">
        <v>514</v>
      </c>
      <c r="C227" s="58">
        <v>44348</v>
      </c>
      <c r="J227" s="59">
        <v>0</v>
      </c>
      <c r="K227" s="57" t="s">
        <v>703</v>
      </c>
      <c r="L227" s="57" t="s">
        <v>704</v>
      </c>
      <c r="M227" s="57" t="s">
        <v>53</v>
      </c>
      <c r="N227" s="57" t="s">
        <v>71</v>
      </c>
      <c r="O227" s="57" t="s">
        <v>200</v>
      </c>
      <c r="P227" s="57" t="s">
        <v>703</v>
      </c>
      <c r="Q227" s="57" t="s">
        <v>236</v>
      </c>
    </row>
    <row r="228" spans="2:17" x14ac:dyDescent="0.25">
      <c r="B228" s="57" t="s">
        <v>514</v>
      </c>
      <c r="C228" s="58">
        <v>44320</v>
      </c>
      <c r="J228" s="59">
        <v>0</v>
      </c>
      <c r="K228" s="57" t="s">
        <v>705</v>
      </c>
      <c r="L228" s="57" t="s">
        <v>706</v>
      </c>
      <c r="M228" s="57" t="s">
        <v>53</v>
      </c>
      <c r="Q228" s="57" t="s">
        <v>236</v>
      </c>
    </row>
    <row r="229" spans="2:17" x14ac:dyDescent="0.25">
      <c r="B229" s="57" t="s">
        <v>514</v>
      </c>
      <c r="C229" s="58">
        <v>44321</v>
      </c>
      <c r="J229" s="59">
        <v>0</v>
      </c>
      <c r="K229" s="57" t="s">
        <v>707</v>
      </c>
      <c r="L229" s="57" t="s">
        <v>708</v>
      </c>
      <c r="M229" s="57" t="s">
        <v>53</v>
      </c>
      <c r="Q229" s="57" t="s">
        <v>236</v>
      </c>
    </row>
    <row r="230" spans="2:17" x14ac:dyDescent="0.25">
      <c r="B230" s="57" t="s">
        <v>514</v>
      </c>
      <c r="C230" s="58">
        <v>44349</v>
      </c>
      <c r="J230" s="59">
        <v>0</v>
      </c>
      <c r="K230" s="57" t="s">
        <v>709</v>
      </c>
      <c r="L230" s="57" t="s">
        <v>710</v>
      </c>
      <c r="M230" s="57" t="s">
        <v>53</v>
      </c>
      <c r="Q230" s="57" t="s">
        <v>236</v>
      </c>
    </row>
    <row r="231" spans="2:17" x14ac:dyDescent="0.25">
      <c r="B231" s="57" t="s">
        <v>514</v>
      </c>
      <c r="C231" s="58">
        <v>44334</v>
      </c>
      <c r="J231" s="59">
        <v>0</v>
      </c>
      <c r="K231" s="57" t="s">
        <v>711</v>
      </c>
      <c r="L231" s="57" t="s">
        <v>712</v>
      </c>
      <c r="M231" s="57" t="s">
        <v>53</v>
      </c>
      <c r="N231" s="57" t="s">
        <v>71</v>
      </c>
      <c r="O231" s="57" t="s">
        <v>490</v>
      </c>
      <c r="P231" s="57" t="s">
        <v>711</v>
      </c>
      <c r="Q231" s="57" t="s">
        <v>236</v>
      </c>
    </row>
    <row r="232" spans="2:17" x14ac:dyDescent="0.25">
      <c r="B232" s="57" t="s">
        <v>514</v>
      </c>
      <c r="C232" s="58">
        <v>44341</v>
      </c>
      <c r="J232" s="59">
        <v>0</v>
      </c>
      <c r="K232" s="57" t="s">
        <v>713</v>
      </c>
      <c r="L232" s="57" t="s">
        <v>714</v>
      </c>
      <c r="M232" s="57" t="s">
        <v>53</v>
      </c>
      <c r="Q232" s="57" t="s">
        <v>236</v>
      </c>
    </row>
    <row r="233" spans="2:17" x14ac:dyDescent="0.25">
      <c r="B233" s="57" t="s">
        <v>514</v>
      </c>
      <c r="C233" s="58">
        <v>44341</v>
      </c>
      <c r="J233" s="59">
        <v>0</v>
      </c>
      <c r="K233" s="57" t="s">
        <v>715</v>
      </c>
      <c r="L233" s="57" t="s">
        <v>716</v>
      </c>
      <c r="M233" s="57" t="s">
        <v>53</v>
      </c>
      <c r="N233" s="57" t="s">
        <v>71</v>
      </c>
      <c r="O233" s="57" t="s">
        <v>406</v>
      </c>
      <c r="P233" s="57" t="s">
        <v>715</v>
      </c>
      <c r="Q233" s="57" t="s">
        <v>236</v>
      </c>
    </row>
    <row r="234" spans="2:17" x14ac:dyDescent="0.25">
      <c r="B234" s="57" t="s">
        <v>514</v>
      </c>
      <c r="C234" s="58">
        <v>44334</v>
      </c>
      <c r="J234" s="59">
        <v>0</v>
      </c>
      <c r="K234" s="57" t="s">
        <v>717</v>
      </c>
      <c r="L234" s="57" t="s">
        <v>718</v>
      </c>
      <c r="M234" s="57" t="s">
        <v>53</v>
      </c>
      <c r="Q234" s="57" t="s">
        <v>236</v>
      </c>
    </row>
    <row r="235" spans="2:17" x14ac:dyDescent="0.25">
      <c r="B235" s="57" t="s">
        <v>514</v>
      </c>
      <c r="C235" s="58">
        <v>44342</v>
      </c>
      <c r="E235" s="57" t="s">
        <v>700</v>
      </c>
      <c r="H235" s="59">
        <v>1</v>
      </c>
      <c r="I235" s="60">
        <v>0</v>
      </c>
      <c r="J235" s="59">
        <v>1</v>
      </c>
      <c r="K235" s="57" t="s">
        <v>719</v>
      </c>
      <c r="L235" s="57" t="s">
        <v>720</v>
      </c>
      <c r="M235" s="57" t="s">
        <v>53</v>
      </c>
      <c r="N235" s="57" t="s">
        <v>71</v>
      </c>
      <c r="O235" s="57" t="s">
        <v>674</v>
      </c>
      <c r="P235" s="57" t="s">
        <v>719</v>
      </c>
      <c r="Q235" s="57" t="s">
        <v>236</v>
      </c>
    </row>
    <row r="236" spans="2:17" x14ac:dyDescent="0.25">
      <c r="B236" s="57" t="s">
        <v>514</v>
      </c>
      <c r="C236" s="58">
        <v>44343</v>
      </c>
      <c r="J236" s="59">
        <v>0</v>
      </c>
      <c r="K236" s="57" t="s">
        <v>721</v>
      </c>
      <c r="L236" s="57" t="s">
        <v>722</v>
      </c>
      <c r="M236" s="57" t="s">
        <v>53</v>
      </c>
      <c r="Q236" s="57" t="s">
        <v>236</v>
      </c>
    </row>
    <row r="237" spans="2:17" x14ac:dyDescent="0.25">
      <c r="B237" s="57" t="s">
        <v>514</v>
      </c>
      <c r="C237" s="58">
        <v>44347</v>
      </c>
      <c r="J237" s="59">
        <v>0</v>
      </c>
      <c r="K237" s="57" t="s">
        <v>723</v>
      </c>
      <c r="L237" s="57" t="s">
        <v>724</v>
      </c>
      <c r="M237" s="57" t="s">
        <v>53</v>
      </c>
      <c r="Q237" s="57" t="s">
        <v>236</v>
      </c>
    </row>
    <row r="238" spans="2:17" x14ac:dyDescent="0.25">
      <c r="B238" s="57" t="s">
        <v>514</v>
      </c>
      <c r="C238" s="58">
        <v>44348</v>
      </c>
      <c r="J238" s="59">
        <v>0</v>
      </c>
      <c r="K238" s="57" t="s">
        <v>725</v>
      </c>
      <c r="L238" s="57" t="s">
        <v>726</v>
      </c>
      <c r="M238" s="57" t="s">
        <v>53</v>
      </c>
      <c r="Q238" s="57" t="s">
        <v>236</v>
      </c>
    </row>
    <row r="239" spans="2:17" x14ac:dyDescent="0.25">
      <c r="B239" s="57" t="s">
        <v>514</v>
      </c>
      <c r="J239" s="59">
        <v>0</v>
      </c>
      <c r="K239" s="57" t="s">
        <v>727</v>
      </c>
      <c r="L239" s="57" t="s">
        <v>728</v>
      </c>
      <c r="M239" s="57" t="s">
        <v>53</v>
      </c>
      <c r="N239" s="57" t="s">
        <v>71</v>
      </c>
      <c r="O239" s="57" t="s">
        <v>513</v>
      </c>
      <c r="P239" s="57" t="s">
        <v>727</v>
      </c>
      <c r="Q239" s="57" t="s">
        <v>236</v>
      </c>
    </row>
    <row r="240" spans="2:17" x14ac:dyDescent="0.25">
      <c r="B240" s="57" t="s">
        <v>514</v>
      </c>
      <c r="J240" s="59">
        <v>0</v>
      </c>
      <c r="K240" s="57" t="s">
        <v>729</v>
      </c>
      <c r="L240" s="57" t="s">
        <v>730</v>
      </c>
      <c r="M240" s="57" t="s">
        <v>53</v>
      </c>
      <c r="N240" s="57" t="s">
        <v>71</v>
      </c>
      <c r="O240" s="57" t="s">
        <v>520</v>
      </c>
      <c r="P240" s="57" t="s">
        <v>729</v>
      </c>
      <c r="Q240" s="57" t="s">
        <v>236</v>
      </c>
    </row>
    <row r="241" spans="2:17" x14ac:dyDescent="0.25">
      <c r="B241" s="57" t="s">
        <v>514</v>
      </c>
      <c r="J241" s="59">
        <v>0</v>
      </c>
      <c r="K241" s="57" t="s">
        <v>731</v>
      </c>
      <c r="L241" s="57" t="s">
        <v>732</v>
      </c>
      <c r="M241" s="57" t="s">
        <v>53</v>
      </c>
      <c r="Q241" s="57" t="s">
        <v>236</v>
      </c>
    </row>
    <row r="242" spans="2:17" x14ac:dyDescent="0.25">
      <c r="B242" s="57" t="s">
        <v>514</v>
      </c>
      <c r="E242" s="57" t="s">
        <v>700</v>
      </c>
      <c r="J242" s="59">
        <v>0</v>
      </c>
      <c r="K242" s="57" t="s">
        <v>733</v>
      </c>
      <c r="L242" s="57" t="s">
        <v>734</v>
      </c>
      <c r="M242" s="57" t="s">
        <v>53</v>
      </c>
      <c r="N242" s="57" t="s">
        <v>71</v>
      </c>
      <c r="O242" s="57" t="s">
        <v>228</v>
      </c>
      <c r="P242" s="57" t="s">
        <v>733</v>
      </c>
      <c r="Q242" s="57" t="s">
        <v>236</v>
      </c>
    </row>
    <row r="243" spans="2:17" x14ac:dyDescent="0.25">
      <c r="B243" s="57" t="s">
        <v>514</v>
      </c>
      <c r="E243" s="57" t="s">
        <v>700</v>
      </c>
      <c r="J243" s="59">
        <v>0</v>
      </c>
      <c r="K243" s="57" t="s">
        <v>735</v>
      </c>
      <c r="L243" s="57" t="s">
        <v>736</v>
      </c>
      <c r="M243" s="57" t="s">
        <v>53</v>
      </c>
      <c r="N243" s="57" t="s">
        <v>71</v>
      </c>
      <c r="O243" s="57" t="s">
        <v>737</v>
      </c>
      <c r="P243" s="57" t="s">
        <v>735</v>
      </c>
      <c r="Q243" s="57" t="s">
        <v>236</v>
      </c>
    </row>
    <row r="244" spans="2:17" x14ac:dyDescent="0.25">
      <c r="B244" s="57" t="s">
        <v>514</v>
      </c>
      <c r="J244" s="59">
        <v>0</v>
      </c>
      <c r="K244" s="57" t="s">
        <v>738</v>
      </c>
      <c r="L244" s="57" t="s">
        <v>739</v>
      </c>
      <c r="M244" s="57" t="s">
        <v>53</v>
      </c>
      <c r="Q244" s="57" t="s">
        <v>236</v>
      </c>
    </row>
    <row r="245" spans="2:17" x14ac:dyDescent="0.25">
      <c r="B245" s="57" t="s">
        <v>514</v>
      </c>
      <c r="J245" s="59">
        <v>0</v>
      </c>
      <c r="K245" s="57" t="s">
        <v>740</v>
      </c>
      <c r="L245" s="57" t="s">
        <v>741</v>
      </c>
      <c r="M245" s="57" t="s">
        <v>53</v>
      </c>
      <c r="P245" s="57" t="s">
        <v>740</v>
      </c>
      <c r="Q245" s="57" t="s">
        <v>236</v>
      </c>
    </row>
    <row r="246" spans="2:17" x14ac:dyDescent="0.25">
      <c r="B246" s="57" t="s">
        <v>514</v>
      </c>
      <c r="C246" s="58">
        <v>44585</v>
      </c>
      <c r="E246" s="57" t="s">
        <v>700</v>
      </c>
      <c r="J246" s="59">
        <v>0</v>
      </c>
      <c r="K246" s="57" t="s">
        <v>742</v>
      </c>
      <c r="L246" s="57" t="s">
        <v>743</v>
      </c>
      <c r="M246" s="57" t="s">
        <v>53</v>
      </c>
      <c r="N246" s="57" t="s">
        <v>155</v>
      </c>
      <c r="O246" s="57" t="s">
        <v>744</v>
      </c>
      <c r="P246" s="57" t="s">
        <v>742</v>
      </c>
      <c r="Q246" s="57" t="s">
        <v>236</v>
      </c>
    </row>
    <row r="247" spans="2:17" x14ac:dyDescent="0.25">
      <c r="B247" s="57" t="s">
        <v>514</v>
      </c>
      <c r="J247" s="59">
        <v>0</v>
      </c>
      <c r="K247" s="57" t="s">
        <v>745</v>
      </c>
      <c r="L247" s="57" t="s">
        <v>746</v>
      </c>
      <c r="M247" s="57" t="s">
        <v>53</v>
      </c>
      <c r="P247" s="57" t="s">
        <v>745</v>
      </c>
      <c r="Q247" s="57" t="s">
        <v>236</v>
      </c>
    </row>
    <row r="248" spans="2:17" x14ac:dyDescent="0.25">
      <c r="B248" s="57" t="s">
        <v>514</v>
      </c>
      <c r="J248" s="59">
        <v>0</v>
      </c>
      <c r="K248" s="57" t="s">
        <v>747</v>
      </c>
      <c r="L248" s="57" t="s">
        <v>748</v>
      </c>
      <c r="M248" s="57" t="s">
        <v>53</v>
      </c>
      <c r="P248" s="57" t="s">
        <v>747</v>
      </c>
      <c r="Q248" s="57" t="s">
        <v>236</v>
      </c>
    </row>
    <row r="249" spans="2:17" x14ac:dyDescent="0.25">
      <c r="B249" s="57" t="s">
        <v>514</v>
      </c>
      <c r="J249" s="59">
        <v>0</v>
      </c>
      <c r="K249" s="57" t="s">
        <v>749</v>
      </c>
      <c r="L249" s="57" t="s">
        <v>750</v>
      </c>
      <c r="M249" s="57" t="s">
        <v>53</v>
      </c>
      <c r="P249" s="57" t="s">
        <v>749</v>
      </c>
      <c r="Q249" s="57" t="s">
        <v>236</v>
      </c>
    </row>
    <row r="250" spans="2:17" x14ac:dyDescent="0.25">
      <c r="B250" s="57" t="s">
        <v>514</v>
      </c>
      <c r="J250" s="59">
        <v>0</v>
      </c>
      <c r="K250" s="57" t="s">
        <v>751</v>
      </c>
      <c r="L250" s="57" t="s">
        <v>752</v>
      </c>
      <c r="M250" s="57" t="s">
        <v>53</v>
      </c>
      <c r="P250" s="57" t="s">
        <v>751</v>
      </c>
      <c r="Q250" s="57" t="s">
        <v>236</v>
      </c>
    </row>
    <row r="251" spans="2:17" x14ac:dyDescent="0.25">
      <c r="B251" s="57" t="s">
        <v>514</v>
      </c>
      <c r="C251" s="58">
        <v>44739</v>
      </c>
      <c r="D251" s="57" t="s">
        <v>18</v>
      </c>
      <c r="E251" s="57" t="s">
        <v>700</v>
      </c>
      <c r="J251" s="59">
        <v>0</v>
      </c>
      <c r="K251" s="57" t="s">
        <v>753</v>
      </c>
      <c r="L251" s="57" t="s">
        <v>754</v>
      </c>
      <c r="M251" s="57" t="s">
        <v>53</v>
      </c>
      <c r="Q251" s="57" t="s">
        <v>236</v>
      </c>
    </row>
    <row r="252" spans="2:17" x14ac:dyDescent="0.25">
      <c r="J252" s="59">
        <v>0</v>
      </c>
      <c r="K252" s="57" t="s">
        <v>755</v>
      </c>
      <c r="L252" s="57" t="s">
        <v>756</v>
      </c>
      <c r="M252" s="57" t="s">
        <v>53</v>
      </c>
      <c r="Q252" s="57" t="s">
        <v>236</v>
      </c>
    </row>
    <row r="253" spans="2:17" x14ac:dyDescent="0.25">
      <c r="B253" s="57" t="s">
        <v>514</v>
      </c>
      <c r="J253" s="59">
        <v>0</v>
      </c>
      <c r="K253" s="57" t="s">
        <v>757</v>
      </c>
      <c r="L253" s="57" t="s">
        <v>758</v>
      </c>
      <c r="M253" s="57" t="s">
        <v>53</v>
      </c>
      <c r="P253" s="57" t="s">
        <v>757</v>
      </c>
      <c r="Q253" s="57" t="s">
        <v>236</v>
      </c>
    </row>
    <row r="254" spans="2:17" x14ac:dyDescent="0.25">
      <c r="B254" s="57" t="s">
        <v>514</v>
      </c>
      <c r="J254" s="59">
        <v>0</v>
      </c>
      <c r="K254" s="57" t="s">
        <v>759</v>
      </c>
      <c r="L254" s="57" t="s">
        <v>760</v>
      </c>
      <c r="M254" s="57" t="s">
        <v>53</v>
      </c>
      <c r="P254" s="57" t="s">
        <v>759</v>
      </c>
      <c r="Q254" s="57" t="s">
        <v>236</v>
      </c>
    </row>
    <row r="255" spans="2:17" x14ac:dyDescent="0.25">
      <c r="B255" s="57" t="s">
        <v>56</v>
      </c>
      <c r="C255" s="58">
        <v>44648</v>
      </c>
      <c r="D255" s="57" t="s">
        <v>18</v>
      </c>
      <c r="E255" s="57" t="s">
        <v>57</v>
      </c>
      <c r="F255" s="58">
        <v>44715</v>
      </c>
      <c r="H255" s="59">
        <v>13</v>
      </c>
      <c r="I255" s="60">
        <v>200</v>
      </c>
      <c r="J255" s="59">
        <v>0</v>
      </c>
      <c r="K255" s="57" t="s">
        <v>761</v>
      </c>
      <c r="L255" s="57" t="s">
        <v>762</v>
      </c>
      <c r="M255" s="57" t="s">
        <v>53</v>
      </c>
      <c r="N255" s="57" t="s">
        <v>380</v>
      </c>
      <c r="P255" s="57" t="s">
        <v>761</v>
      </c>
      <c r="Q255" s="57" t="s">
        <v>55</v>
      </c>
    </row>
    <row r="256" spans="2:17" x14ac:dyDescent="0.25">
      <c r="B256" s="57" t="s">
        <v>514</v>
      </c>
      <c r="J256" s="59">
        <v>0</v>
      </c>
      <c r="K256" s="57" t="s">
        <v>763</v>
      </c>
      <c r="L256" s="57" t="s">
        <v>764</v>
      </c>
      <c r="M256" s="57" t="s">
        <v>53</v>
      </c>
      <c r="Q256" s="57" t="s">
        <v>236</v>
      </c>
    </row>
    <row r="257" spans="2:17" x14ac:dyDescent="0.25">
      <c r="B257" s="57" t="s">
        <v>514</v>
      </c>
      <c r="J257" s="59">
        <v>0</v>
      </c>
      <c r="K257" s="57" t="s">
        <v>765</v>
      </c>
      <c r="L257" s="57" t="s">
        <v>766</v>
      </c>
      <c r="M257" s="57" t="s">
        <v>53</v>
      </c>
      <c r="P257" s="57" t="s">
        <v>765</v>
      </c>
      <c r="Q257" s="57" t="s">
        <v>236</v>
      </c>
    </row>
    <row r="258" spans="2:17" x14ac:dyDescent="0.25">
      <c r="B258" s="57" t="s">
        <v>368</v>
      </c>
      <c r="J258" s="59">
        <v>0</v>
      </c>
      <c r="K258" s="57" t="s">
        <v>767</v>
      </c>
      <c r="L258" s="57" t="s">
        <v>768</v>
      </c>
      <c r="M258" s="57" t="s">
        <v>53</v>
      </c>
      <c r="P258" s="57" t="s">
        <v>767</v>
      </c>
      <c r="Q258" s="57" t="s">
        <v>236</v>
      </c>
    </row>
    <row r="259" spans="2:17" x14ac:dyDescent="0.25">
      <c r="B259" s="57" t="s">
        <v>514</v>
      </c>
      <c r="J259" s="59">
        <v>0</v>
      </c>
      <c r="K259" s="57" t="s">
        <v>769</v>
      </c>
      <c r="L259" s="57" t="s">
        <v>770</v>
      </c>
      <c r="M259" s="57" t="s">
        <v>53</v>
      </c>
      <c r="P259" s="57" t="s">
        <v>511</v>
      </c>
      <c r="Q259" s="57" t="s">
        <v>236</v>
      </c>
    </row>
    <row r="260" spans="2:17" x14ac:dyDescent="0.25">
      <c r="B260" s="57" t="s">
        <v>514</v>
      </c>
      <c r="J260" s="59">
        <v>0</v>
      </c>
      <c r="K260" s="57" t="s">
        <v>771</v>
      </c>
      <c r="L260" s="57" t="s">
        <v>772</v>
      </c>
      <c r="M260" s="57" t="s">
        <v>53</v>
      </c>
      <c r="P260" s="57" t="s">
        <v>771</v>
      </c>
      <c r="Q260" s="57" t="s">
        <v>236</v>
      </c>
    </row>
    <row r="261" spans="2:17" x14ac:dyDescent="0.25">
      <c r="B261" s="57" t="s">
        <v>514</v>
      </c>
      <c r="J261" s="59">
        <v>0</v>
      </c>
      <c r="K261" s="57" t="s">
        <v>773</v>
      </c>
      <c r="L261" s="57" t="s">
        <v>774</v>
      </c>
      <c r="M261" s="57" t="s">
        <v>53</v>
      </c>
      <c r="P261" s="57" t="s">
        <v>773</v>
      </c>
      <c r="Q261" s="57" t="s">
        <v>236</v>
      </c>
    </row>
    <row r="262" spans="2:17" x14ac:dyDescent="0.25">
      <c r="B262" s="57" t="s">
        <v>514</v>
      </c>
      <c r="D262" s="57" t="s">
        <v>18</v>
      </c>
      <c r="J262" s="59">
        <v>0</v>
      </c>
      <c r="K262" s="57" t="s">
        <v>775</v>
      </c>
      <c r="L262" s="57" t="s">
        <v>776</v>
      </c>
      <c r="M262" s="57" t="s">
        <v>53</v>
      </c>
      <c r="Q262" s="57" t="s">
        <v>236</v>
      </c>
    </row>
    <row r="263" spans="2:17" x14ac:dyDescent="0.25">
      <c r="B263" s="57" t="s">
        <v>514</v>
      </c>
      <c r="C263" s="58">
        <v>44697</v>
      </c>
      <c r="D263" s="57" t="s">
        <v>18</v>
      </c>
      <c r="J263" s="59">
        <v>0</v>
      </c>
      <c r="K263" s="57" t="s">
        <v>777</v>
      </c>
      <c r="L263" s="57" t="s">
        <v>778</v>
      </c>
      <c r="M263" s="57" t="s">
        <v>53</v>
      </c>
      <c r="Q263" s="57" t="s">
        <v>236</v>
      </c>
    </row>
    <row r="264" spans="2:17" x14ac:dyDescent="0.25">
      <c r="B264" s="57" t="s">
        <v>514</v>
      </c>
      <c r="C264" s="58">
        <v>44676</v>
      </c>
      <c r="D264" s="57" t="s">
        <v>19</v>
      </c>
      <c r="J264" s="59">
        <v>0</v>
      </c>
      <c r="K264" s="57" t="s">
        <v>779</v>
      </c>
      <c r="L264" s="57" t="s">
        <v>780</v>
      </c>
      <c r="M264" s="57" t="s">
        <v>53</v>
      </c>
      <c r="Q264" s="57" t="s">
        <v>236</v>
      </c>
    </row>
    <row r="265" spans="2:17" x14ac:dyDescent="0.25">
      <c r="B265" s="57" t="s">
        <v>514</v>
      </c>
      <c r="C265" s="58">
        <v>44711</v>
      </c>
      <c r="D265" s="57" t="s">
        <v>18</v>
      </c>
      <c r="J265" s="59">
        <v>0</v>
      </c>
      <c r="K265" s="57" t="s">
        <v>781</v>
      </c>
      <c r="L265" s="57" t="s">
        <v>782</v>
      </c>
      <c r="M265" s="57" t="s">
        <v>53</v>
      </c>
      <c r="Q265" s="57" t="s">
        <v>236</v>
      </c>
    </row>
    <row r="266" spans="2:17" x14ac:dyDescent="0.25">
      <c r="C266" s="58">
        <v>44711</v>
      </c>
      <c r="J266" s="59">
        <v>0</v>
      </c>
      <c r="K266" s="57" t="s">
        <v>783</v>
      </c>
      <c r="L266" s="57" t="s">
        <v>784</v>
      </c>
      <c r="M266" s="57" t="s">
        <v>53</v>
      </c>
      <c r="Q266" s="57" t="s">
        <v>236</v>
      </c>
    </row>
    <row r="267" spans="2:17" x14ac:dyDescent="0.25">
      <c r="C267" s="58">
        <v>44711</v>
      </c>
      <c r="J267" s="59">
        <v>0</v>
      </c>
      <c r="K267" s="57" t="s">
        <v>785</v>
      </c>
      <c r="L267" s="57" t="s">
        <v>786</v>
      </c>
      <c r="M267" s="57" t="s">
        <v>53</v>
      </c>
      <c r="Q267" s="57" t="s">
        <v>236</v>
      </c>
    </row>
    <row r="268" spans="2:17" x14ac:dyDescent="0.25">
      <c r="B268" s="57" t="s">
        <v>514</v>
      </c>
      <c r="C268" s="58">
        <v>44690</v>
      </c>
      <c r="D268" s="57" t="s">
        <v>19</v>
      </c>
      <c r="J268" s="59">
        <v>0</v>
      </c>
      <c r="K268" s="57" t="s">
        <v>787</v>
      </c>
      <c r="L268" s="57" t="s">
        <v>788</v>
      </c>
      <c r="M268" s="57" t="s">
        <v>53</v>
      </c>
      <c r="Q268" s="57" t="s">
        <v>236</v>
      </c>
    </row>
    <row r="269" spans="2:17" x14ac:dyDescent="0.25">
      <c r="B269" s="57" t="s">
        <v>514</v>
      </c>
      <c r="C269" s="58">
        <v>44704</v>
      </c>
      <c r="D269" s="57" t="s">
        <v>18</v>
      </c>
      <c r="E269" s="57" t="s">
        <v>700</v>
      </c>
      <c r="J269" s="59">
        <v>0</v>
      </c>
      <c r="K269" s="57" t="s">
        <v>789</v>
      </c>
      <c r="L269" s="57" t="s">
        <v>790</v>
      </c>
      <c r="M269" s="57" t="s">
        <v>53</v>
      </c>
      <c r="Q269" s="57" t="s">
        <v>236</v>
      </c>
    </row>
    <row r="270" spans="2:17" x14ac:dyDescent="0.25">
      <c r="B270" s="57" t="s">
        <v>514</v>
      </c>
      <c r="C270" s="58">
        <v>44739</v>
      </c>
      <c r="D270" s="57" t="s">
        <v>18</v>
      </c>
      <c r="J270" s="59">
        <v>0</v>
      </c>
      <c r="K270" s="57" t="s">
        <v>791</v>
      </c>
      <c r="L270" s="57" t="s">
        <v>792</v>
      </c>
      <c r="M270" s="57" t="s">
        <v>53</v>
      </c>
      <c r="Q270" s="57" t="s">
        <v>236</v>
      </c>
    </row>
    <row r="271" spans="2:17" x14ac:dyDescent="0.25">
      <c r="B271" s="57" t="s">
        <v>514</v>
      </c>
      <c r="C271" s="58">
        <v>44711</v>
      </c>
      <c r="D271" s="57" t="s">
        <v>18</v>
      </c>
      <c r="E271" s="57" t="s">
        <v>700</v>
      </c>
      <c r="J271" s="59">
        <v>0</v>
      </c>
      <c r="K271" s="57" t="s">
        <v>793</v>
      </c>
      <c r="L271" s="57" t="s">
        <v>794</v>
      </c>
      <c r="M271" s="57" t="s">
        <v>53</v>
      </c>
      <c r="Q271" s="57" t="s">
        <v>236</v>
      </c>
    </row>
    <row r="272" spans="2:17" x14ac:dyDescent="0.25">
      <c r="B272" s="57" t="s">
        <v>514</v>
      </c>
      <c r="C272" s="58">
        <v>44896</v>
      </c>
      <c r="D272" s="57" t="s">
        <v>18</v>
      </c>
      <c r="E272" s="57" t="s">
        <v>700</v>
      </c>
      <c r="J272" s="59">
        <v>0</v>
      </c>
      <c r="K272" s="57" t="s">
        <v>795</v>
      </c>
      <c r="L272" s="57" t="s">
        <v>796</v>
      </c>
      <c r="M272" s="57" t="s">
        <v>53</v>
      </c>
      <c r="Q272" s="57" t="s">
        <v>236</v>
      </c>
    </row>
    <row r="273" spans="2:17" x14ac:dyDescent="0.25">
      <c r="B273" s="57" t="s">
        <v>514</v>
      </c>
      <c r="C273" s="58">
        <v>44718</v>
      </c>
      <c r="D273" s="57" t="s">
        <v>18</v>
      </c>
      <c r="E273" s="57" t="s">
        <v>700</v>
      </c>
      <c r="J273" s="59">
        <v>0</v>
      </c>
      <c r="K273" s="57" t="s">
        <v>797</v>
      </c>
      <c r="L273" s="57" t="s">
        <v>798</v>
      </c>
      <c r="M273" s="57" t="s">
        <v>53</v>
      </c>
      <c r="Q273" s="57" t="s">
        <v>236</v>
      </c>
    </row>
    <row r="274" spans="2:17" x14ac:dyDescent="0.25">
      <c r="B274" s="57" t="s">
        <v>514</v>
      </c>
      <c r="C274" s="58">
        <v>44718</v>
      </c>
      <c r="D274" s="57" t="s">
        <v>18</v>
      </c>
      <c r="E274" s="57" t="s">
        <v>700</v>
      </c>
      <c r="J274" s="59">
        <v>0</v>
      </c>
      <c r="K274" s="57" t="s">
        <v>799</v>
      </c>
      <c r="L274" s="57" t="s">
        <v>800</v>
      </c>
      <c r="M274" s="57" t="s">
        <v>53</v>
      </c>
      <c r="Q274" s="57" t="s">
        <v>236</v>
      </c>
    </row>
    <row r="275" spans="2:17" x14ac:dyDescent="0.25">
      <c r="B275" s="57" t="s">
        <v>514</v>
      </c>
      <c r="C275" s="58">
        <v>44739</v>
      </c>
      <c r="D275" s="57" t="s">
        <v>18</v>
      </c>
      <c r="E275" s="57" t="s">
        <v>700</v>
      </c>
      <c r="J275" s="59">
        <v>0</v>
      </c>
      <c r="K275" s="57" t="s">
        <v>801</v>
      </c>
      <c r="L275" s="57" t="s">
        <v>802</v>
      </c>
      <c r="M275" s="57" t="s">
        <v>53</v>
      </c>
      <c r="Q275" s="57" t="s">
        <v>236</v>
      </c>
    </row>
    <row r="276" spans="2:17" x14ac:dyDescent="0.25">
      <c r="B276" s="57" t="s">
        <v>514</v>
      </c>
      <c r="C276" s="58">
        <v>44753</v>
      </c>
      <c r="D276" s="57" t="s">
        <v>19</v>
      </c>
      <c r="E276" s="57" t="s">
        <v>700</v>
      </c>
      <c r="J276" s="59">
        <v>0</v>
      </c>
      <c r="K276" s="57" t="s">
        <v>803</v>
      </c>
      <c r="L276" s="57" t="s">
        <v>804</v>
      </c>
      <c r="M276" s="57" t="s">
        <v>53</v>
      </c>
      <c r="Q276" s="57" t="s">
        <v>236</v>
      </c>
    </row>
    <row r="277" spans="2:17" x14ac:dyDescent="0.25">
      <c r="B277" s="57" t="s">
        <v>514</v>
      </c>
      <c r="C277" s="58">
        <v>44746</v>
      </c>
      <c r="D277" s="57" t="s">
        <v>18</v>
      </c>
      <c r="E277" s="57" t="s">
        <v>700</v>
      </c>
      <c r="J277" s="59">
        <v>0</v>
      </c>
      <c r="K277" s="57" t="s">
        <v>805</v>
      </c>
      <c r="L277" s="57" t="s">
        <v>806</v>
      </c>
      <c r="M277" s="57" t="s">
        <v>53</v>
      </c>
      <c r="Q277" s="57" t="s">
        <v>236</v>
      </c>
    </row>
    <row r="278" spans="2:17" x14ac:dyDescent="0.25">
      <c r="B278" s="57" t="s">
        <v>514</v>
      </c>
      <c r="C278" s="58">
        <v>44732</v>
      </c>
      <c r="D278" s="57" t="s">
        <v>19</v>
      </c>
      <c r="E278" s="57" t="s">
        <v>700</v>
      </c>
      <c r="J278" s="59">
        <v>0</v>
      </c>
      <c r="K278" s="57" t="s">
        <v>807</v>
      </c>
      <c r="L278" s="57" t="s">
        <v>808</v>
      </c>
      <c r="M278" s="57" t="s">
        <v>53</v>
      </c>
      <c r="Q278" s="57" t="s">
        <v>236</v>
      </c>
    </row>
    <row r="279" spans="2:17" x14ac:dyDescent="0.25">
      <c r="B279" s="57" t="s">
        <v>514</v>
      </c>
      <c r="C279" s="58">
        <v>44739</v>
      </c>
      <c r="D279" s="57" t="s">
        <v>19</v>
      </c>
      <c r="E279" s="57" t="s">
        <v>700</v>
      </c>
      <c r="J279" s="59">
        <v>0</v>
      </c>
      <c r="K279" s="57" t="s">
        <v>809</v>
      </c>
      <c r="L279" s="57" t="s">
        <v>810</v>
      </c>
      <c r="M279" s="57" t="s">
        <v>53</v>
      </c>
      <c r="Q279" s="57" t="s">
        <v>236</v>
      </c>
    </row>
    <row r="280" spans="2:17" x14ac:dyDescent="0.25">
      <c r="B280" s="57" t="s">
        <v>514</v>
      </c>
      <c r="C280" s="58">
        <v>44753</v>
      </c>
      <c r="D280" s="57" t="s">
        <v>19</v>
      </c>
      <c r="E280" s="57" t="s">
        <v>700</v>
      </c>
      <c r="J280" s="59">
        <v>0</v>
      </c>
      <c r="K280" s="57" t="s">
        <v>811</v>
      </c>
      <c r="L280" s="57" t="s">
        <v>812</v>
      </c>
      <c r="M280" s="57" t="s">
        <v>53</v>
      </c>
      <c r="Q280" s="57" t="s">
        <v>236</v>
      </c>
    </row>
    <row r="281" spans="2:17" x14ac:dyDescent="0.25">
      <c r="B281" s="57" t="s">
        <v>514</v>
      </c>
      <c r="C281" s="58">
        <v>44760</v>
      </c>
      <c r="D281" s="57" t="s">
        <v>18</v>
      </c>
      <c r="E281" s="57" t="s">
        <v>700</v>
      </c>
      <c r="J281" s="59">
        <v>0</v>
      </c>
      <c r="K281" s="57" t="s">
        <v>813</v>
      </c>
      <c r="L281" s="57" t="s">
        <v>814</v>
      </c>
      <c r="M281" s="57" t="s">
        <v>53</v>
      </c>
      <c r="Q281" s="57" t="s">
        <v>236</v>
      </c>
    </row>
    <row r="282" spans="2:17" x14ac:dyDescent="0.25">
      <c r="B282" s="57" t="s">
        <v>514</v>
      </c>
      <c r="C282" s="58">
        <v>44760</v>
      </c>
      <c r="D282" s="57" t="s">
        <v>18</v>
      </c>
      <c r="E282" s="57" t="s">
        <v>700</v>
      </c>
      <c r="J282" s="59">
        <v>0</v>
      </c>
      <c r="K282" s="57" t="s">
        <v>815</v>
      </c>
      <c r="L282" s="57" t="s">
        <v>816</v>
      </c>
      <c r="M282" s="57" t="s">
        <v>53</v>
      </c>
      <c r="Q282" s="57" t="s">
        <v>236</v>
      </c>
    </row>
    <row r="283" spans="2:17" x14ac:dyDescent="0.25">
      <c r="B283" s="57" t="s">
        <v>514</v>
      </c>
      <c r="C283" s="58">
        <v>44760</v>
      </c>
      <c r="D283" s="57" t="s">
        <v>18</v>
      </c>
      <c r="E283" s="57" t="s">
        <v>700</v>
      </c>
      <c r="J283" s="59">
        <v>0</v>
      </c>
      <c r="K283" s="57" t="s">
        <v>817</v>
      </c>
      <c r="L283" s="57" t="s">
        <v>818</v>
      </c>
      <c r="M283" s="57" t="s">
        <v>53</v>
      </c>
      <c r="Q283" s="57" t="s">
        <v>236</v>
      </c>
    </row>
    <row r="284" spans="2:17" x14ac:dyDescent="0.25">
      <c r="B284" s="57" t="s">
        <v>514</v>
      </c>
      <c r="C284" s="58">
        <v>44802</v>
      </c>
      <c r="D284" s="57" t="s">
        <v>18</v>
      </c>
      <c r="E284" s="57" t="s">
        <v>700</v>
      </c>
      <c r="F284" s="58">
        <v>44798</v>
      </c>
      <c r="H284" s="59">
        <v>10</v>
      </c>
      <c r="I284" s="60">
        <v>0</v>
      </c>
      <c r="J284" s="59">
        <v>10</v>
      </c>
      <c r="K284" s="57" t="s">
        <v>819</v>
      </c>
      <c r="L284" s="57" t="s">
        <v>820</v>
      </c>
      <c r="M284" s="57" t="s">
        <v>53</v>
      </c>
      <c r="Q284" s="57" t="s">
        <v>236</v>
      </c>
    </row>
    <row r="285" spans="2:17" x14ac:dyDescent="0.25">
      <c r="B285" s="57" t="s">
        <v>514</v>
      </c>
      <c r="C285" s="58">
        <v>44781</v>
      </c>
      <c r="D285" s="57" t="s">
        <v>18</v>
      </c>
      <c r="E285" s="57" t="s">
        <v>700</v>
      </c>
      <c r="J285" s="59">
        <v>0</v>
      </c>
      <c r="K285" s="57" t="s">
        <v>821</v>
      </c>
      <c r="L285" s="57" t="s">
        <v>822</v>
      </c>
      <c r="M285" s="57" t="s">
        <v>53</v>
      </c>
      <c r="Q285" s="57" t="s">
        <v>236</v>
      </c>
    </row>
    <row r="286" spans="2:17" x14ac:dyDescent="0.25">
      <c r="B286" s="57" t="s">
        <v>514</v>
      </c>
      <c r="C286" s="58">
        <v>44781</v>
      </c>
      <c r="D286" s="57" t="s">
        <v>18</v>
      </c>
      <c r="E286" s="57" t="s">
        <v>700</v>
      </c>
      <c r="J286" s="59">
        <v>0</v>
      </c>
      <c r="K286" s="57" t="s">
        <v>823</v>
      </c>
      <c r="L286" s="57" t="s">
        <v>824</v>
      </c>
      <c r="M286" s="57" t="s">
        <v>53</v>
      </c>
      <c r="Q286" s="57" t="s">
        <v>236</v>
      </c>
    </row>
    <row r="287" spans="2:17" x14ac:dyDescent="0.25">
      <c r="B287" s="57" t="s">
        <v>514</v>
      </c>
      <c r="C287" s="58">
        <v>44781</v>
      </c>
      <c r="D287" s="57" t="s">
        <v>18</v>
      </c>
      <c r="E287" s="57" t="s">
        <v>700</v>
      </c>
      <c r="J287" s="59">
        <v>0</v>
      </c>
      <c r="K287" s="57" t="s">
        <v>825</v>
      </c>
      <c r="L287" s="57" t="s">
        <v>826</v>
      </c>
      <c r="M287" s="57" t="s">
        <v>53</v>
      </c>
      <c r="Q287" s="57" t="s">
        <v>236</v>
      </c>
    </row>
    <row r="288" spans="2:17" x14ac:dyDescent="0.25">
      <c r="B288" s="57" t="s">
        <v>514</v>
      </c>
      <c r="C288" s="58">
        <v>44788</v>
      </c>
      <c r="D288" s="57" t="s">
        <v>18</v>
      </c>
      <c r="E288" s="57" t="s">
        <v>700</v>
      </c>
      <c r="J288" s="59">
        <v>0</v>
      </c>
      <c r="K288" s="57" t="s">
        <v>827</v>
      </c>
      <c r="L288" s="57" t="s">
        <v>828</v>
      </c>
      <c r="M288" s="57" t="s">
        <v>53</v>
      </c>
      <c r="Q288" s="57" t="s">
        <v>236</v>
      </c>
    </row>
    <row r="289" spans="1:17" x14ac:dyDescent="0.25">
      <c r="B289" s="57" t="s">
        <v>514</v>
      </c>
      <c r="C289" s="58">
        <v>44804</v>
      </c>
      <c r="D289" s="57" t="s">
        <v>18</v>
      </c>
      <c r="E289" s="57" t="s">
        <v>700</v>
      </c>
      <c r="F289" s="58">
        <v>44804</v>
      </c>
      <c r="J289" s="59">
        <v>0</v>
      </c>
      <c r="K289" s="57" t="s">
        <v>829</v>
      </c>
      <c r="L289" s="57" t="s">
        <v>830</v>
      </c>
      <c r="M289" s="57" t="s">
        <v>53</v>
      </c>
      <c r="Q289" s="57" t="s">
        <v>236</v>
      </c>
    </row>
    <row r="290" spans="1:17" x14ac:dyDescent="0.25">
      <c r="B290" s="57" t="s">
        <v>514</v>
      </c>
      <c r="C290" s="58">
        <v>44818</v>
      </c>
      <c r="D290" s="57" t="s">
        <v>18</v>
      </c>
      <c r="E290" s="57" t="s">
        <v>700</v>
      </c>
      <c r="F290" s="58">
        <v>44818</v>
      </c>
      <c r="J290" s="59">
        <v>0</v>
      </c>
      <c r="K290" s="57" t="s">
        <v>831</v>
      </c>
      <c r="L290" s="57" t="s">
        <v>832</v>
      </c>
      <c r="M290" s="57" t="s">
        <v>53</v>
      </c>
      <c r="Q290" s="57" t="s">
        <v>236</v>
      </c>
    </row>
    <row r="291" spans="1:17" x14ac:dyDescent="0.25">
      <c r="B291" s="57" t="s">
        <v>514</v>
      </c>
      <c r="C291" s="58">
        <v>44798</v>
      </c>
      <c r="D291" s="57" t="s">
        <v>18</v>
      </c>
      <c r="E291" s="57" t="s">
        <v>700</v>
      </c>
      <c r="F291" s="58">
        <v>44798</v>
      </c>
      <c r="J291" s="59">
        <v>0</v>
      </c>
      <c r="K291" s="57" t="s">
        <v>833</v>
      </c>
      <c r="L291" s="57" t="s">
        <v>834</v>
      </c>
      <c r="M291" s="57" t="s">
        <v>53</v>
      </c>
      <c r="Q291" s="57" t="s">
        <v>236</v>
      </c>
    </row>
    <row r="292" spans="1:17" x14ac:dyDescent="0.25">
      <c r="B292" s="57" t="s">
        <v>514</v>
      </c>
      <c r="C292" s="58">
        <v>44804</v>
      </c>
      <c r="D292" s="57" t="s">
        <v>19</v>
      </c>
      <c r="E292" s="57" t="s">
        <v>700</v>
      </c>
      <c r="F292" s="58">
        <v>44804</v>
      </c>
      <c r="J292" s="59">
        <v>0</v>
      </c>
      <c r="K292" s="57" t="s">
        <v>835</v>
      </c>
      <c r="L292" s="57" t="s">
        <v>836</v>
      </c>
      <c r="M292" s="57" t="s">
        <v>53</v>
      </c>
      <c r="Q292" s="57" t="s">
        <v>236</v>
      </c>
    </row>
    <row r="293" spans="1:17" x14ac:dyDescent="0.25">
      <c r="B293" s="57" t="s">
        <v>514</v>
      </c>
      <c r="C293" s="58">
        <v>44804</v>
      </c>
      <c r="D293" s="57" t="s">
        <v>19</v>
      </c>
      <c r="E293" s="57" t="s">
        <v>700</v>
      </c>
      <c r="F293" s="58">
        <v>44804</v>
      </c>
      <c r="J293" s="59">
        <v>0</v>
      </c>
      <c r="K293" s="57" t="s">
        <v>837</v>
      </c>
      <c r="L293" s="57" t="s">
        <v>838</v>
      </c>
      <c r="M293" s="57" t="s">
        <v>53</v>
      </c>
      <c r="Q293" s="57" t="s">
        <v>236</v>
      </c>
    </row>
    <row r="294" spans="1:17" x14ac:dyDescent="0.25">
      <c r="B294" s="57" t="s">
        <v>514</v>
      </c>
      <c r="C294" s="58">
        <v>44823</v>
      </c>
      <c r="D294" s="57" t="s">
        <v>18</v>
      </c>
      <c r="E294" s="57" t="s">
        <v>52</v>
      </c>
      <c r="J294" s="59">
        <v>0</v>
      </c>
      <c r="K294" s="57" t="s">
        <v>839</v>
      </c>
      <c r="L294" s="57" t="s">
        <v>840</v>
      </c>
      <c r="M294" s="57" t="s">
        <v>53</v>
      </c>
      <c r="Q294" s="57" t="s">
        <v>236</v>
      </c>
    </row>
    <row r="295" spans="1:17" x14ac:dyDescent="0.25">
      <c r="B295" s="57" t="s">
        <v>514</v>
      </c>
      <c r="C295" s="58">
        <v>44830</v>
      </c>
      <c r="D295" s="57" t="s">
        <v>19</v>
      </c>
      <c r="E295" s="57" t="s">
        <v>700</v>
      </c>
      <c r="J295" s="59">
        <v>0</v>
      </c>
      <c r="K295" s="57" t="s">
        <v>841</v>
      </c>
      <c r="L295" s="57" t="s">
        <v>842</v>
      </c>
      <c r="M295" s="57" t="s">
        <v>53</v>
      </c>
      <c r="Q295" s="57" t="s">
        <v>236</v>
      </c>
    </row>
    <row r="296" spans="1:17" x14ac:dyDescent="0.25">
      <c r="A296" s="57" t="s">
        <v>608</v>
      </c>
      <c r="B296" s="57" t="s">
        <v>514</v>
      </c>
      <c r="C296" s="58">
        <v>44804</v>
      </c>
      <c r="D296" s="57" t="s">
        <v>19</v>
      </c>
      <c r="E296" s="57" t="s">
        <v>700</v>
      </c>
      <c r="F296" s="58">
        <v>44810</v>
      </c>
      <c r="J296" s="59">
        <v>0</v>
      </c>
      <c r="K296" s="57" t="s">
        <v>843</v>
      </c>
      <c r="L296" s="57" t="s">
        <v>844</v>
      </c>
      <c r="M296" s="57" t="s">
        <v>53</v>
      </c>
      <c r="Q296" s="57" t="s">
        <v>236</v>
      </c>
    </row>
    <row r="297" spans="1:17" x14ac:dyDescent="0.25">
      <c r="B297" s="57" t="s">
        <v>514</v>
      </c>
      <c r="C297" s="58">
        <v>44830</v>
      </c>
      <c r="D297" s="57" t="s">
        <v>18</v>
      </c>
      <c r="E297" s="57" t="s">
        <v>52</v>
      </c>
      <c r="J297" s="59">
        <v>0</v>
      </c>
      <c r="K297" s="57" t="s">
        <v>845</v>
      </c>
      <c r="L297" s="57" t="s">
        <v>846</v>
      </c>
      <c r="M297" s="57" t="s">
        <v>53</v>
      </c>
      <c r="Q297" s="57" t="s">
        <v>236</v>
      </c>
    </row>
    <row r="298" spans="1:17" x14ac:dyDescent="0.25">
      <c r="A298" s="57" t="s">
        <v>135</v>
      </c>
      <c r="B298" s="57" t="s">
        <v>514</v>
      </c>
      <c r="C298" s="58">
        <v>44823</v>
      </c>
      <c r="D298" s="57" t="s">
        <v>18</v>
      </c>
      <c r="E298" s="57" t="s">
        <v>700</v>
      </c>
      <c r="F298" s="58">
        <v>44823</v>
      </c>
      <c r="J298" s="59">
        <v>0</v>
      </c>
      <c r="K298" s="57" t="s">
        <v>847</v>
      </c>
      <c r="L298" s="57" t="s">
        <v>848</v>
      </c>
      <c r="M298" s="57" t="s">
        <v>53</v>
      </c>
      <c r="Q298" s="57" t="s">
        <v>236</v>
      </c>
    </row>
    <row r="299" spans="1:17" x14ac:dyDescent="0.25">
      <c r="A299" s="57" t="s">
        <v>849</v>
      </c>
      <c r="B299" s="57" t="s">
        <v>514</v>
      </c>
      <c r="C299" s="58">
        <v>44833</v>
      </c>
      <c r="D299" s="57" t="s">
        <v>18</v>
      </c>
      <c r="E299" s="57" t="s">
        <v>700</v>
      </c>
      <c r="F299" s="58">
        <v>44833</v>
      </c>
      <c r="J299" s="59">
        <v>0</v>
      </c>
      <c r="K299" s="57" t="s">
        <v>850</v>
      </c>
      <c r="L299" s="57" t="s">
        <v>851</v>
      </c>
      <c r="M299" s="57" t="s">
        <v>53</v>
      </c>
      <c r="Q299" s="57" t="s">
        <v>236</v>
      </c>
    </row>
    <row r="300" spans="1:17" x14ac:dyDescent="0.25">
      <c r="B300" s="57" t="s">
        <v>514</v>
      </c>
      <c r="C300" s="58">
        <v>44837</v>
      </c>
      <c r="D300" s="57" t="s">
        <v>18</v>
      </c>
      <c r="E300" s="57" t="s">
        <v>700</v>
      </c>
      <c r="J300" s="59">
        <v>0</v>
      </c>
      <c r="K300" s="57" t="s">
        <v>852</v>
      </c>
      <c r="L300" s="57" t="s">
        <v>853</v>
      </c>
      <c r="M300" s="57" t="s">
        <v>53</v>
      </c>
      <c r="Q300" s="57" t="s">
        <v>236</v>
      </c>
    </row>
    <row r="301" spans="1:17" x14ac:dyDescent="0.25">
      <c r="A301" s="57" t="s">
        <v>854</v>
      </c>
      <c r="B301" s="57" t="s">
        <v>514</v>
      </c>
      <c r="C301" s="58">
        <v>44852</v>
      </c>
      <c r="D301" s="57" t="s">
        <v>18</v>
      </c>
      <c r="E301" s="57" t="s">
        <v>700</v>
      </c>
      <c r="F301" s="58">
        <v>44852</v>
      </c>
      <c r="J301" s="59">
        <v>0</v>
      </c>
      <c r="K301" s="57" t="s">
        <v>855</v>
      </c>
      <c r="L301" s="57" t="s">
        <v>856</v>
      </c>
      <c r="M301" s="57" t="s">
        <v>53</v>
      </c>
      <c r="Q301" s="57" t="s">
        <v>236</v>
      </c>
    </row>
    <row r="302" spans="1:17" x14ac:dyDescent="0.25">
      <c r="B302" s="57" t="s">
        <v>514</v>
      </c>
      <c r="C302" s="58">
        <v>44839</v>
      </c>
      <c r="D302" s="57" t="s">
        <v>18</v>
      </c>
      <c r="E302" s="57" t="s">
        <v>700</v>
      </c>
      <c r="F302" s="58">
        <v>44839</v>
      </c>
      <c r="J302" s="59">
        <v>0</v>
      </c>
      <c r="K302" s="57" t="s">
        <v>857</v>
      </c>
      <c r="L302" s="57" t="s">
        <v>858</v>
      </c>
      <c r="M302" s="57" t="s">
        <v>53</v>
      </c>
      <c r="Q302" s="57" t="s">
        <v>236</v>
      </c>
    </row>
    <row r="303" spans="1:17" x14ac:dyDescent="0.25">
      <c r="B303" s="57" t="s">
        <v>514</v>
      </c>
      <c r="C303" s="58">
        <v>44858</v>
      </c>
      <c r="D303" s="57" t="s">
        <v>229</v>
      </c>
      <c r="G303" s="57" t="s">
        <v>53</v>
      </c>
      <c r="J303" s="59">
        <v>0</v>
      </c>
      <c r="K303" s="57" t="s">
        <v>859</v>
      </c>
      <c r="L303" s="57" t="s">
        <v>860</v>
      </c>
      <c r="M303" s="57" t="s">
        <v>53</v>
      </c>
    </row>
    <row r="304" spans="1:17" x14ac:dyDescent="0.25">
      <c r="A304" s="57" t="s">
        <v>176</v>
      </c>
      <c r="B304" s="57" t="s">
        <v>514</v>
      </c>
      <c r="C304" s="58">
        <v>44852</v>
      </c>
      <c r="D304" s="57" t="s">
        <v>18</v>
      </c>
      <c r="E304" s="57" t="s">
        <v>700</v>
      </c>
      <c r="F304" s="58">
        <v>44852</v>
      </c>
      <c r="J304" s="59">
        <v>0</v>
      </c>
      <c r="K304" s="57" t="s">
        <v>861</v>
      </c>
      <c r="L304" s="57" t="s">
        <v>862</v>
      </c>
      <c r="M304" s="57" t="s">
        <v>53</v>
      </c>
      <c r="Q304" s="57" t="s">
        <v>236</v>
      </c>
    </row>
    <row r="305" spans="1:17" x14ac:dyDescent="0.25">
      <c r="B305" s="57" t="s">
        <v>51</v>
      </c>
      <c r="C305" s="58">
        <v>44879</v>
      </c>
      <c r="E305" s="57" t="s">
        <v>120</v>
      </c>
      <c r="H305" s="59">
        <v>133</v>
      </c>
      <c r="I305" s="60">
        <v>100.46992481203009</v>
      </c>
      <c r="J305" s="59">
        <v>0</v>
      </c>
      <c r="K305" s="57" t="s">
        <v>863</v>
      </c>
      <c r="L305" s="57" t="s">
        <v>408</v>
      </c>
      <c r="M305" s="57" t="s">
        <v>53</v>
      </c>
      <c r="N305" s="57" t="s">
        <v>864</v>
      </c>
      <c r="Q305" s="57" t="s">
        <v>55</v>
      </c>
    </row>
    <row r="306" spans="1:17" x14ac:dyDescent="0.25">
      <c r="B306" s="57" t="s">
        <v>514</v>
      </c>
      <c r="C306" s="58">
        <v>44879</v>
      </c>
      <c r="D306" s="57" t="s">
        <v>18</v>
      </c>
      <c r="E306" s="57" t="s">
        <v>700</v>
      </c>
      <c r="J306" s="59">
        <v>0</v>
      </c>
      <c r="K306" s="57" t="s">
        <v>865</v>
      </c>
      <c r="L306" s="57" t="s">
        <v>866</v>
      </c>
      <c r="M306" s="57" t="s">
        <v>53</v>
      </c>
      <c r="Q306" s="57" t="s">
        <v>236</v>
      </c>
    </row>
    <row r="307" spans="1:17" x14ac:dyDescent="0.25">
      <c r="B307" s="57" t="s">
        <v>514</v>
      </c>
      <c r="C307" s="58">
        <v>44879</v>
      </c>
      <c r="D307" s="57" t="s">
        <v>18</v>
      </c>
      <c r="E307" s="57" t="s">
        <v>700</v>
      </c>
      <c r="J307" s="59">
        <v>0</v>
      </c>
      <c r="K307" s="57" t="s">
        <v>867</v>
      </c>
      <c r="L307" s="57" t="s">
        <v>866</v>
      </c>
      <c r="M307" s="57" t="s">
        <v>53</v>
      </c>
      <c r="Q307" s="57" t="s">
        <v>236</v>
      </c>
    </row>
    <row r="308" spans="1:17" x14ac:dyDescent="0.25">
      <c r="B308" s="57" t="s">
        <v>514</v>
      </c>
      <c r="C308" s="58">
        <v>44866</v>
      </c>
      <c r="D308" s="57" t="s">
        <v>18</v>
      </c>
      <c r="E308" s="57" t="s">
        <v>700</v>
      </c>
      <c r="J308" s="59">
        <v>0</v>
      </c>
      <c r="K308" s="57" t="s">
        <v>868</v>
      </c>
      <c r="L308" s="57" t="s">
        <v>869</v>
      </c>
      <c r="M308" s="57" t="s">
        <v>53</v>
      </c>
      <c r="Q308" s="57" t="s">
        <v>236</v>
      </c>
    </row>
    <row r="309" spans="1:17" x14ac:dyDescent="0.25">
      <c r="B309" s="57" t="s">
        <v>514</v>
      </c>
      <c r="C309" s="58">
        <v>44872</v>
      </c>
      <c r="D309" s="57" t="s">
        <v>19</v>
      </c>
      <c r="E309" s="57" t="s">
        <v>700</v>
      </c>
      <c r="J309" s="59">
        <v>0</v>
      </c>
      <c r="K309" s="57" t="s">
        <v>870</v>
      </c>
      <c r="L309" s="57" t="s">
        <v>871</v>
      </c>
      <c r="M309" s="57" t="s">
        <v>53</v>
      </c>
      <c r="Q309" s="57" t="s">
        <v>236</v>
      </c>
    </row>
    <row r="310" spans="1:17" x14ac:dyDescent="0.25">
      <c r="B310" s="57" t="s">
        <v>514</v>
      </c>
      <c r="C310" s="58">
        <v>44873</v>
      </c>
      <c r="D310" s="57" t="s">
        <v>18</v>
      </c>
      <c r="E310" s="57" t="s">
        <v>700</v>
      </c>
      <c r="F310" s="58">
        <v>44894</v>
      </c>
      <c r="J310" s="59">
        <v>0</v>
      </c>
      <c r="K310" s="57" t="s">
        <v>872</v>
      </c>
      <c r="L310" s="57" t="s">
        <v>873</v>
      </c>
      <c r="M310" s="57" t="s">
        <v>53</v>
      </c>
      <c r="Q310" s="57" t="s">
        <v>236</v>
      </c>
    </row>
    <row r="311" spans="1:17" x14ac:dyDescent="0.25">
      <c r="A311" s="57" t="s">
        <v>230</v>
      </c>
      <c r="B311" s="57" t="s">
        <v>67</v>
      </c>
      <c r="C311" s="58">
        <v>44907</v>
      </c>
      <c r="D311" s="57" t="s">
        <v>18</v>
      </c>
      <c r="G311" s="57" t="s">
        <v>53</v>
      </c>
      <c r="H311" s="59">
        <v>5</v>
      </c>
      <c r="I311" s="60">
        <v>0</v>
      </c>
      <c r="J311" s="59">
        <v>5</v>
      </c>
      <c r="K311" s="57" t="s">
        <v>231</v>
      </c>
      <c r="L311" s="57" t="s">
        <v>232</v>
      </c>
      <c r="M311" s="57" t="s">
        <v>53</v>
      </c>
    </row>
    <row r="312" spans="1:17" x14ac:dyDescent="0.25">
      <c r="A312" s="57" t="s">
        <v>230</v>
      </c>
      <c r="B312" s="57" t="s">
        <v>67</v>
      </c>
      <c r="D312" s="57" t="s">
        <v>18</v>
      </c>
      <c r="H312" s="59">
        <v>5</v>
      </c>
      <c r="I312" s="60">
        <v>0</v>
      </c>
      <c r="J312" s="59">
        <v>5</v>
      </c>
      <c r="K312" s="57" t="s">
        <v>231</v>
      </c>
      <c r="L312" s="57" t="s">
        <v>874</v>
      </c>
      <c r="M312" s="57" t="s">
        <v>53</v>
      </c>
      <c r="Q312" s="57" t="s">
        <v>236</v>
      </c>
    </row>
    <row r="313" spans="1:17" x14ac:dyDescent="0.25">
      <c r="B313" s="57" t="s">
        <v>514</v>
      </c>
      <c r="C313" s="58">
        <v>44883</v>
      </c>
      <c r="D313" s="57" t="s">
        <v>229</v>
      </c>
      <c r="E313" s="57" t="s">
        <v>700</v>
      </c>
      <c r="J313" s="59">
        <v>0</v>
      </c>
      <c r="K313" s="57" t="s">
        <v>875</v>
      </c>
      <c r="L313" s="57" t="s">
        <v>876</v>
      </c>
      <c r="M313" s="57" t="s">
        <v>53</v>
      </c>
      <c r="Q313" s="57" t="s">
        <v>236</v>
      </c>
    </row>
    <row r="314" spans="1:17" x14ac:dyDescent="0.25">
      <c r="B314" s="57" t="s">
        <v>514</v>
      </c>
      <c r="D314" s="57" t="s">
        <v>18</v>
      </c>
      <c r="E314" s="57" t="s">
        <v>700</v>
      </c>
      <c r="G314" s="57" t="s">
        <v>53</v>
      </c>
      <c r="J314" s="59">
        <v>0</v>
      </c>
      <c r="K314" s="57" t="s">
        <v>877</v>
      </c>
      <c r="L314" s="57" t="s">
        <v>814</v>
      </c>
      <c r="M314" s="57" t="s">
        <v>53</v>
      </c>
    </row>
    <row r="315" spans="1:17" x14ac:dyDescent="0.25">
      <c r="B315" s="57" t="s">
        <v>514</v>
      </c>
      <c r="C315" s="58">
        <v>44907</v>
      </c>
      <c r="D315" s="57" t="s">
        <v>19</v>
      </c>
      <c r="E315" s="57" t="s">
        <v>700</v>
      </c>
      <c r="J315" s="59">
        <v>0</v>
      </c>
      <c r="K315" s="57" t="s">
        <v>878</v>
      </c>
      <c r="L315" s="57" t="s">
        <v>879</v>
      </c>
      <c r="M315" s="57" t="s">
        <v>53</v>
      </c>
      <c r="Q315" s="57" t="s">
        <v>236</v>
      </c>
    </row>
    <row r="316" spans="1:17" x14ac:dyDescent="0.25">
      <c r="B316" s="57" t="s">
        <v>514</v>
      </c>
      <c r="C316" s="58">
        <v>44909</v>
      </c>
      <c r="D316" s="57" t="s">
        <v>229</v>
      </c>
      <c r="E316" s="57" t="s">
        <v>700</v>
      </c>
      <c r="F316" s="58">
        <v>44584</v>
      </c>
      <c r="G316" s="57" t="s">
        <v>53</v>
      </c>
      <c r="J316" s="59">
        <v>0</v>
      </c>
      <c r="K316" s="57" t="s">
        <v>880</v>
      </c>
      <c r="L316" s="57" t="s">
        <v>881</v>
      </c>
      <c r="M316" s="57" t="s">
        <v>53</v>
      </c>
    </row>
    <row r="317" spans="1:17" x14ac:dyDescent="0.25">
      <c r="B317" s="57" t="s">
        <v>514</v>
      </c>
      <c r="C317" s="58">
        <v>44911</v>
      </c>
      <c r="D317" s="57" t="s">
        <v>18</v>
      </c>
      <c r="E317" s="57" t="s">
        <v>700</v>
      </c>
      <c r="F317" s="58">
        <v>44942</v>
      </c>
      <c r="J317" s="59">
        <v>0</v>
      </c>
      <c r="K317" s="57" t="s">
        <v>882</v>
      </c>
      <c r="L317" s="57" t="s">
        <v>883</v>
      </c>
      <c r="M317" s="57" t="s">
        <v>53</v>
      </c>
      <c r="Q317" s="57" t="s">
        <v>236</v>
      </c>
    </row>
    <row r="318" spans="1:17" x14ac:dyDescent="0.25">
      <c r="B318" s="57" t="s">
        <v>514</v>
      </c>
      <c r="C318" s="58">
        <v>44917</v>
      </c>
      <c r="D318" s="57" t="s">
        <v>229</v>
      </c>
      <c r="E318" s="57" t="s">
        <v>700</v>
      </c>
      <c r="G318" s="57" t="s">
        <v>53</v>
      </c>
      <c r="J318" s="59">
        <v>0</v>
      </c>
      <c r="K318" s="57" t="s">
        <v>884</v>
      </c>
      <c r="L318" s="57" t="s">
        <v>824</v>
      </c>
      <c r="M318" s="57" t="s">
        <v>53</v>
      </c>
    </row>
    <row r="319" spans="1:17" x14ac:dyDescent="0.25">
      <c r="B319" s="57" t="s">
        <v>514</v>
      </c>
      <c r="C319" s="58">
        <v>44935</v>
      </c>
      <c r="D319" s="57" t="s">
        <v>229</v>
      </c>
      <c r="E319" s="57" t="s">
        <v>700</v>
      </c>
      <c r="J319" s="59">
        <v>0</v>
      </c>
      <c r="K319" s="57" t="s">
        <v>885</v>
      </c>
      <c r="L319" s="57" t="s">
        <v>886</v>
      </c>
      <c r="M319" s="57" t="s">
        <v>53</v>
      </c>
      <c r="Q319" s="57" t="s">
        <v>236</v>
      </c>
    </row>
    <row r="320" spans="1:17" x14ac:dyDescent="0.25">
      <c r="B320" s="57" t="s">
        <v>514</v>
      </c>
      <c r="D320" s="57" t="s">
        <v>19</v>
      </c>
      <c r="E320" s="57" t="s">
        <v>700</v>
      </c>
      <c r="J320" s="59">
        <v>0</v>
      </c>
      <c r="K320" s="57" t="s">
        <v>887</v>
      </c>
      <c r="L320" s="57" t="s">
        <v>888</v>
      </c>
      <c r="M320" s="57" t="s">
        <v>53</v>
      </c>
      <c r="Q320" s="57" t="s">
        <v>236</v>
      </c>
    </row>
    <row r="321" spans="2:17" x14ac:dyDescent="0.25">
      <c r="B321" s="57" t="s">
        <v>514</v>
      </c>
      <c r="D321" s="57" t="s">
        <v>18</v>
      </c>
      <c r="E321" s="57" t="s">
        <v>700</v>
      </c>
      <c r="J321" s="59">
        <v>0</v>
      </c>
      <c r="K321" s="57" t="s">
        <v>889</v>
      </c>
      <c r="L321" s="57" t="s">
        <v>890</v>
      </c>
      <c r="M321" s="57" t="s">
        <v>53</v>
      </c>
      <c r="Q321" s="57" t="s">
        <v>236</v>
      </c>
    </row>
    <row r="322" spans="2:17" x14ac:dyDescent="0.25">
      <c r="B322" s="57" t="s">
        <v>514</v>
      </c>
      <c r="D322" s="57" t="s">
        <v>18</v>
      </c>
      <c r="E322" s="57" t="s">
        <v>700</v>
      </c>
      <c r="J322" s="59">
        <v>0</v>
      </c>
      <c r="K322" s="57" t="s">
        <v>891</v>
      </c>
      <c r="L322" s="57" t="s">
        <v>892</v>
      </c>
      <c r="M322" s="57" t="s">
        <v>53</v>
      </c>
      <c r="Q322" s="57" t="s">
        <v>236</v>
      </c>
    </row>
    <row r="323" spans="2:17" x14ac:dyDescent="0.25">
      <c r="B323" s="57" t="s">
        <v>514</v>
      </c>
      <c r="D323" s="57" t="s">
        <v>308</v>
      </c>
      <c r="E323" s="57" t="s">
        <v>700</v>
      </c>
      <c r="J323" s="59">
        <v>0</v>
      </c>
      <c r="K323" s="57" t="s">
        <v>893</v>
      </c>
      <c r="L323" s="57" t="s">
        <v>894</v>
      </c>
      <c r="M323" s="57" t="s">
        <v>53</v>
      </c>
      <c r="Q323" s="57" t="s">
        <v>236</v>
      </c>
    </row>
    <row r="324" spans="2:17" x14ac:dyDescent="0.25">
      <c r="B324" s="57" t="s">
        <v>514</v>
      </c>
      <c r="D324" s="57" t="s">
        <v>229</v>
      </c>
      <c r="E324" s="57" t="s">
        <v>700</v>
      </c>
      <c r="J324" s="59">
        <v>0</v>
      </c>
      <c r="K324" s="57" t="s">
        <v>895</v>
      </c>
      <c r="L324" s="57" t="s">
        <v>896</v>
      </c>
      <c r="M324" s="57" t="s">
        <v>53</v>
      </c>
      <c r="Q324" s="57" t="s">
        <v>236</v>
      </c>
    </row>
    <row r="325" spans="2:17" x14ac:dyDescent="0.25">
      <c r="B325" s="57" t="s">
        <v>514</v>
      </c>
      <c r="D325" s="57" t="s">
        <v>19</v>
      </c>
      <c r="E325" s="57" t="s">
        <v>700</v>
      </c>
      <c r="J325" s="59">
        <v>0</v>
      </c>
      <c r="K325" s="57" t="s">
        <v>897</v>
      </c>
      <c r="L325" s="57" t="s">
        <v>898</v>
      </c>
      <c r="M325" s="57" t="s">
        <v>53</v>
      </c>
      <c r="Q325" s="57" t="s">
        <v>236</v>
      </c>
    </row>
    <row r="326" spans="2:17" x14ac:dyDescent="0.25">
      <c r="B326" s="57" t="s">
        <v>514</v>
      </c>
      <c r="C326" s="58">
        <v>44960</v>
      </c>
      <c r="D326" s="57" t="s">
        <v>18</v>
      </c>
      <c r="E326" s="57" t="s">
        <v>700</v>
      </c>
      <c r="G326" s="57" t="s">
        <v>53</v>
      </c>
      <c r="J326" s="59">
        <v>0</v>
      </c>
      <c r="K326" s="57" t="s">
        <v>899</v>
      </c>
      <c r="L326" s="57" t="s">
        <v>900</v>
      </c>
      <c r="M326" s="57" t="s">
        <v>53</v>
      </c>
    </row>
    <row r="327" spans="2:17" x14ac:dyDescent="0.25">
      <c r="B327" s="57" t="s">
        <v>514</v>
      </c>
      <c r="C327" s="58">
        <v>44964</v>
      </c>
      <c r="D327" s="57" t="s">
        <v>18</v>
      </c>
      <c r="E327" s="57" t="s">
        <v>700</v>
      </c>
      <c r="F327" s="58">
        <v>44991</v>
      </c>
      <c r="G327" s="57" t="s">
        <v>53</v>
      </c>
      <c r="J327" s="59">
        <v>0</v>
      </c>
      <c r="K327" s="57" t="s">
        <v>901</v>
      </c>
      <c r="L327" s="57" t="s">
        <v>902</v>
      </c>
      <c r="M327" s="57" t="s">
        <v>53</v>
      </c>
    </row>
    <row r="328" spans="2:17" x14ac:dyDescent="0.25">
      <c r="B328" s="57" t="s">
        <v>514</v>
      </c>
      <c r="C328" s="58">
        <v>44985</v>
      </c>
      <c r="D328" s="57" t="s">
        <v>18</v>
      </c>
      <c r="E328" s="57" t="s">
        <v>700</v>
      </c>
      <c r="G328" s="57" t="s">
        <v>53</v>
      </c>
      <c r="J328" s="59">
        <v>0</v>
      </c>
      <c r="K328" s="57" t="s">
        <v>903</v>
      </c>
      <c r="L328" s="57" t="s">
        <v>904</v>
      </c>
      <c r="M328" s="57" t="s">
        <v>53</v>
      </c>
    </row>
    <row r="329" spans="2:17" x14ac:dyDescent="0.25">
      <c r="B329" s="57" t="s">
        <v>514</v>
      </c>
      <c r="D329" s="57" t="s">
        <v>18</v>
      </c>
      <c r="E329" s="57" t="s">
        <v>700</v>
      </c>
      <c r="F329" s="58">
        <v>44981</v>
      </c>
      <c r="G329" s="57" t="s">
        <v>53</v>
      </c>
      <c r="J329" s="59">
        <v>0</v>
      </c>
      <c r="K329" s="57" t="s">
        <v>905</v>
      </c>
      <c r="L329" s="57" t="s">
        <v>906</v>
      </c>
      <c r="M329" s="57" t="s">
        <v>53</v>
      </c>
    </row>
    <row r="330" spans="2:17" x14ac:dyDescent="0.25">
      <c r="G330" s="57" t="s">
        <v>53</v>
      </c>
      <c r="J330" s="59">
        <v>0</v>
      </c>
      <c r="K330" s="57" t="s">
        <v>907</v>
      </c>
      <c r="L330" s="57" t="s">
        <v>908</v>
      </c>
      <c r="M330" s="57" t="s">
        <v>53</v>
      </c>
    </row>
    <row r="331" spans="2:17" x14ac:dyDescent="0.25">
      <c r="B331" s="57" t="s">
        <v>514</v>
      </c>
      <c r="C331" s="58">
        <v>44992</v>
      </c>
      <c r="D331" s="57" t="s">
        <v>18</v>
      </c>
      <c r="E331" s="57" t="s">
        <v>700</v>
      </c>
      <c r="F331" s="58">
        <v>45016</v>
      </c>
      <c r="G331" s="57" t="s">
        <v>53</v>
      </c>
      <c r="J331" s="59">
        <v>0</v>
      </c>
      <c r="K331" s="57" t="s">
        <v>909</v>
      </c>
      <c r="L331" s="57" t="s">
        <v>910</v>
      </c>
      <c r="M331" s="57" t="s">
        <v>53</v>
      </c>
    </row>
    <row r="332" spans="2:17" x14ac:dyDescent="0.25">
      <c r="B332" s="57" t="s">
        <v>514</v>
      </c>
      <c r="C332" s="58">
        <v>44992</v>
      </c>
      <c r="D332" s="57" t="s">
        <v>18</v>
      </c>
      <c r="E332" s="57" t="s">
        <v>700</v>
      </c>
      <c r="F332" s="58">
        <v>45016</v>
      </c>
      <c r="G332" s="57" t="s">
        <v>53</v>
      </c>
      <c r="J332" s="59">
        <v>0</v>
      </c>
      <c r="K332" s="57" t="s">
        <v>911</v>
      </c>
      <c r="L332" s="57" t="s">
        <v>912</v>
      </c>
      <c r="M332" s="57" t="s">
        <v>53</v>
      </c>
    </row>
    <row r="333" spans="2:17" x14ac:dyDescent="0.25">
      <c r="B333" s="57" t="s">
        <v>514</v>
      </c>
      <c r="C333" s="58">
        <v>44992</v>
      </c>
      <c r="D333" s="57" t="s">
        <v>18</v>
      </c>
      <c r="E333" s="57" t="s">
        <v>700</v>
      </c>
      <c r="G333" s="57" t="s">
        <v>53</v>
      </c>
      <c r="J333" s="59">
        <v>0</v>
      </c>
      <c r="K333" s="57" t="s">
        <v>913</v>
      </c>
      <c r="L333" s="57" t="s">
        <v>914</v>
      </c>
      <c r="M333" s="57" t="s">
        <v>53</v>
      </c>
    </row>
    <row r="334" spans="2:17" x14ac:dyDescent="0.25">
      <c r="B334" s="57" t="s">
        <v>514</v>
      </c>
      <c r="C334" s="58">
        <v>44994</v>
      </c>
      <c r="D334" s="57" t="s">
        <v>18</v>
      </c>
      <c r="E334" s="57" t="s">
        <v>700</v>
      </c>
      <c r="F334" s="58">
        <v>45023</v>
      </c>
      <c r="G334" s="57" t="s">
        <v>53</v>
      </c>
      <c r="J334" s="59">
        <v>0</v>
      </c>
      <c r="K334" s="57" t="s">
        <v>915</v>
      </c>
      <c r="L334" s="57" t="s">
        <v>916</v>
      </c>
      <c r="M334" s="57" t="s">
        <v>53</v>
      </c>
    </row>
    <row r="335" spans="2:17" x14ac:dyDescent="0.25">
      <c r="B335" s="57" t="s">
        <v>514</v>
      </c>
      <c r="C335" s="58">
        <v>44994</v>
      </c>
      <c r="D335" s="57" t="s">
        <v>18</v>
      </c>
      <c r="E335" s="57" t="s">
        <v>700</v>
      </c>
      <c r="F335" s="58">
        <v>45023</v>
      </c>
      <c r="G335" s="57" t="s">
        <v>53</v>
      </c>
      <c r="J335" s="59">
        <v>0</v>
      </c>
      <c r="K335" s="57" t="s">
        <v>917</v>
      </c>
      <c r="L335" s="57" t="s">
        <v>916</v>
      </c>
      <c r="M335" s="57" t="s">
        <v>53</v>
      </c>
    </row>
    <row r="336" spans="2:17" x14ac:dyDescent="0.25">
      <c r="B336" s="57" t="s">
        <v>514</v>
      </c>
      <c r="C336" s="58">
        <v>44630</v>
      </c>
      <c r="D336" s="57" t="s">
        <v>19</v>
      </c>
      <c r="E336" s="57" t="s">
        <v>700</v>
      </c>
      <c r="F336" s="58">
        <v>45023</v>
      </c>
      <c r="G336" s="57" t="s">
        <v>53</v>
      </c>
      <c r="J336" s="59">
        <v>0</v>
      </c>
      <c r="K336" s="57" t="s">
        <v>918</v>
      </c>
      <c r="L336" s="57" t="s">
        <v>919</v>
      </c>
      <c r="M336" s="57" t="s">
        <v>53</v>
      </c>
    </row>
    <row r="337" spans="1:13" x14ac:dyDescent="0.25">
      <c r="A337" s="57" t="s">
        <v>920</v>
      </c>
      <c r="B337" s="57" t="s">
        <v>514</v>
      </c>
      <c r="C337" s="58">
        <v>45005</v>
      </c>
      <c r="D337" s="57" t="s">
        <v>18</v>
      </c>
      <c r="E337" s="57" t="s">
        <v>700</v>
      </c>
      <c r="F337" s="58">
        <v>45016</v>
      </c>
      <c r="G337" s="57" t="s">
        <v>53</v>
      </c>
      <c r="J337" s="59">
        <v>0</v>
      </c>
      <c r="K337" s="57" t="s">
        <v>921</v>
      </c>
      <c r="L337" s="57" t="s">
        <v>922</v>
      </c>
      <c r="M337" s="57" t="s">
        <v>53</v>
      </c>
    </row>
    <row r="338" spans="1:13" x14ac:dyDescent="0.25">
      <c r="B338" s="57" t="s">
        <v>514</v>
      </c>
      <c r="C338" s="58">
        <v>45007</v>
      </c>
      <c r="D338" s="57" t="s">
        <v>18</v>
      </c>
      <c r="E338" s="57" t="s">
        <v>700</v>
      </c>
      <c r="F338" s="58">
        <v>45014</v>
      </c>
      <c r="G338" s="57" t="s">
        <v>53</v>
      </c>
      <c r="J338" s="59">
        <v>0</v>
      </c>
      <c r="K338" s="57" t="s">
        <v>923</v>
      </c>
      <c r="L338" s="57" t="s">
        <v>924</v>
      </c>
      <c r="M338" s="57" t="s">
        <v>53</v>
      </c>
    </row>
    <row r="339" spans="1:13" x14ac:dyDescent="0.25">
      <c r="B339" s="57" t="s">
        <v>514</v>
      </c>
      <c r="C339" s="58">
        <v>45013</v>
      </c>
      <c r="D339" s="57" t="s">
        <v>19</v>
      </c>
      <c r="E339" s="57" t="s">
        <v>700</v>
      </c>
      <c r="G339" s="57" t="s">
        <v>53</v>
      </c>
      <c r="J339" s="59">
        <v>0</v>
      </c>
      <c r="K339" s="57" t="s">
        <v>925</v>
      </c>
      <c r="L339" s="57" t="s">
        <v>926</v>
      </c>
      <c r="M339" s="57" t="s">
        <v>53</v>
      </c>
    </row>
    <row r="340" spans="1:13" x14ac:dyDescent="0.25">
      <c r="B340" s="57" t="s">
        <v>514</v>
      </c>
      <c r="C340" s="58">
        <v>45013</v>
      </c>
      <c r="D340" s="57" t="s">
        <v>19</v>
      </c>
      <c r="E340" s="57" t="s">
        <v>700</v>
      </c>
      <c r="G340" s="57" t="s">
        <v>53</v>
      </c>
      <c r="J340" s="59">
        <v>0</v>
      </c>
      <c r="K340" s="57" t="s">
        <v>927</v>
      </c>
      <c r="L340" s="57" t="s">
        <v>928</v>
      </c>
      <c r="M340" s="57" t="s">
        <v>53</v>
      </c>
    </row>
    <row r="341" spans="1:13" x14ac:dyDescent="0.25">
      <c r="B341" s="57" t="s">
        <v>514</v>
      </c>
      <c r="C341" s="58">
        <v>45019</v>
      </c>
      <c r="D341" s="57" t="s">
        <v>18</v>
      </c>
      <c r="E341" s="57" t="s">
        <v>700</v>
      </c>
      <c r="F341" s="58">
        <v>45058</v>
      </c>
      <c r="G341" s="57" t="s">
        <v>53</v>
      </c>
      <c r="J341" s="59">
        <v>0</v>
      </c>
      <c r="K341" s="57" t="s">
        <v>929</v>
      </c>
      <c r="L341" s="57" t="s">
        <v>930</v>
      </c>
      <c r="M341" s="57" t="s">
        <v>53</v>
      </c>
    </row>
    <row r="342" spans="1:13" x14ac:dyDescent="0.25">
      <c r="B342" s="57" t="s">
        <v>67</v>
      </c>
      <c r="D342" s="57" t="s">
        <v>19</v>
      </c>
      <c r="J342" s="59">
        <v>0</v>
      </c>
      <c r="K342" s="57" t="s">
        <v>931</v>
      </c>
      <c r="L342" s="57" t="s">
        <v>932</v>
      </c>
      <c r="M342" s="57" t="s">
        <v>53</v>
      </c>
    </row>
    <row r="343" spans="1:13" x14ac:dyDescent="0.25">
      <c r="B343" s="57" t="s">
        <v>514</v>
      </c>
      <c r="C343" s="58">
        <v>45021</v>
      </c>
      <c r="D343" s="57" t="s">
        <v>18</v>
      </c>
      <c r="E343" s="57" t="s">
        <v>700</v>
      </c>
      <c r="F343" s="58">
        <v>45021</v>
      </c>
      <c r="G343" s="57" t="s">
        <v>53</v>
      </c>
      <c r="J343" s="59">
        <v>0</v>
      </c>
      <c r="K343" s="57" t="s">
        <v>933</v>
      </c>
      <c r="L343" s="57" t="s">
        <v>814</v>
      </c>
      <c r="M343" s="57" t="s">
        <v>53</v>
      </c>
    </row>
    <row r="344" spans="1:13" x14ac:dyDescent="0.25">
      <c r="B344" s="57" t="s">
        <v>514</v>
      </c>
      <c r="C344" s="58">
        <v>45035</v>
      </c>
      <c r="D344" s="57" t="s">
        <v>19</v>
      </c>
      <c r="E344" s="57" t="s">
        <v>700</v>
      </c>
      <c r="F344" s="58">
        <v>45072</v>
      </c>
      <c r="G344" s="57" t="s">
        <v>53</v>
      </c>
      <c r="J344" s="59">
        <v>0</v>
      </c>
      <c r="K344" s="57" t="s">
        <v>934</v>
      </c>
      <c r="L344" s="57" t="s">
        <v>935</v>
      </c>
      <c r="M344" s="57" t="s">
        <v>53</v>
      </c>
    </row>
    <row r="345" spans="1:13" x14ac:dyDescent="0.25">
      <c r="B345" s="57" t="s">
        <v>514</v>
      </c>
      <c r="C345" s="58">
        <v>45035</v>
      </c>
      <c r="D345" s="57" t="s">
        <v>19</v>
      </c>
      <c r="E345" s="57" t="s">
        <v>700</v>
      </c>
      <c r="F345" s="58">
        <v>45072</v>
      </c>
      <c r="G345" s="57" t="s">
        <v>53</v>
      </c>
      <c r="J345" s="59">
        <v>0</v>
      </c>
      <c r="K345" s="57" t="s">
        <v>936</v>
      </c>
      <c r="L345" s="57" t="s">
        <v>935</v>
      </c>
      <c r="M345" s="57" t="s">
        <v>53</v>
      </c>
    </row>
    <row r="346" spans="1:13" x14ac:dyDescent="0.25">
      <c r="B346" s="57" t="s">
        <v>514</v>
      </c>
      <c r="C346" s="58">
        <v>45044</v>
      </c>
      <c r="D346" s="57" t="s">
        <v>19</v>
      </c>
      <c r="E346" s="57" t="s">
        <v>700</v>
      </c>
      <c r="G346" s="57" t="s">
        <v>53</v>
      </c>
      <c r="J346" s="59">
        <v>0</v>
      </c>
      <c r="K346" s="57" t="s">
        <v>937</v>
      </c>
      <c r="L346" s="57" t="s">
        <v>938</v>
      </c>
      <c r="M346" s="57" t="s">
        <v>53</v>
      </c>
    </row>
    <row r="347" spans="1:13" x14ac:dyDescent="0.25">
      <c r="B347" s="57" t="s">
        <v>514</v>
      </c>
      <c r="C347" s="58">
        <v>45047</v>
      </c>
      <c r="D347" s="57" t="s">
        <v>19</v>
      </c>
      <c r="E347" s="57" t="s">
        <v>700</v>
      </c>
      <c r="F347" s="58">
        <v>45057</v>
      </c>
      <c r="G347" s="57" t="s">
        <v>53</v>
      </c>
      <c r="J347" s="59">
        <v>0</v>
      </c>
      <c r="K347" s="57" t="s">
        <v>939</v>
      </c>
      <c r="L347" s="57" t="s">
        <v>940</v>
      </c>
      <c r="M347" s="57" t="s">
        <v>53</v>
      </c>
    </row>
    <row r="348" spans="1:13" x14ac:dyDescent="0.25">
      <c r="B348" s="57" t="s">
        <v>514</v>
      </c>
      <c r="C348" s="58">
        <v>45047</v>
      </c>
      <c r="D348" s="57" t="s">
        <v>19</v>
      </c>
      <c r="E348" s="57" t="s">
        <v>700</v>
      </c>
      <c r="G348" s="57" t="s">
        <v>53</v>
      </c>
      <c r="J348" s="59">
        <v>0</v>
      </c>
      <c r="K348" s="57" t="s">
        <v>941</v>
      </c>
      <c r="L348" s="57" t="s">
        <v>942</v>
      </c>
      <c r="M348" s="57" t="s">
        <v>53</v>
      </c>
    </row>
    <row r="349" spans="1:13" x14ac:dyDescent="0.25">
      <c r="B349" s="57" t="s">
        <v>514</v>
      </c>
      <c r="C349" s="58">
        <v>45048</v>
      </c>
      <c r="D349" s="57" t="s">
        <v>19</v>
      </c>
      <c r="E349" s="57" t="s">
        <v>700</v>
      </c>
      <c r="F349" s="58">
        <v>45057</v>
      </c>
      <c r="G349" s="57" t="s">
        <v>53</v>
      </c>
      <c r="J349" s="59">
        <v>0</v>
      </c>
      <c r="K349" s="57" t="s">
        <v>943</v>
      </c>
      <c r="L349" s="57" t="s">
        <v>944</v>
      </c>
      <c r="M349" s="57" t="s">
        <v>53</v>
      </c>
    </row>
    <row r="350" spans="1:13" x14ac:dyDescent="0.25">
      <c r="C350" s="58">
        <v>45054</v>
      </c>
      <c r="D350" s="57" t="s">
        <v>19</v>
      </c>
      <c r="G350" s="57" t="s">
        <v>53</v>
      </c>
      <c r="J350" s="59">
        <v>0</v>
      </c>
      <c r="K350" s="57" t="s">
        <v>945</v>
      </c>
      <c r="L350" s="57" t="s">
        <v>946</v>
      </c>
      <c r="M350" s="57" t="s">
        <v>53</v>
      </c>
    </row>
    <row r="351" spans="1:13" x14ac:dyDescent="0.25">
      <c r="C351" s="58">
        <v>45057</v>
      </c>
      <c r="G351" s="57" t="s">
        <v>53</v>
      </c>
      <c r="J351" s="59">
        <v>0</v>
      </c>
      <c r="K351" s="57" t="s">
        <v>947</v>
      </c>
      <c r="L351" s="57" t="s">
        <v>948</v>
      </c>
      <c r="M351" s="57" t="s">
        <v>53</v>
      </c>
    </row>
    <row r="352" spans="1:13" x14ac:dyDescent="0.25">
      <c r="B352" s="57" t="s">
        <v>514</v>
      </c>
      <c r="D352" s="57" t="s">
        <v>18</v>
      </c>
      <c r="E352" s="57" t="s">
        <v>700</v>
      </c>
      <c r="G352" s="57" t="s">
        <v>53</v>
      </c>
      <c r="J352" s="59">
        <v>0</v>
      </c>
      <c r="K352" s="57" t="s">
        <v>949</v>
      </c>
      <c r="L352" s="57" t="s">
        <v>950</v>
      </c>
      <c r="M352" s="57" t="s">
        <v>53</v>
      </c>
    </row>
    <row r="353" spans="2:13" x14ac:dyDescent="0.25">
      <c r="B353" s="57" t="s">
        <v>101</v>
      </c>
      <c r="D353" s="57" t="s">
        <v>21</v>
      </c>
      <c r="I353" s="60">
        <v>100</v>
      </c>
      <c r="J353" s="59">
        <v>0</v>
      </c>
      <c r="K353" s="57" t="s">
        <v>278</v>
      </c>
      <c r="L353" s="57" t="s">
        <v>279</v>
      </c>
      <c r="M353" s="57" t="s">
        <v>53</v>
      </c>
    </row>
    <row r="354" spans="2:13" x14ac:dyDescent="0.25">
      <c r="B354" s="57" t="s">
        <v>514</v>
      </c>
      <c r="C354" s="58">
        <v>45065</v>
      </c>
      <c r="D354" s="57" t="s">
        <v>18</v>
      </c>
      <c r="E354" s="57" t="s">
        <v>700</v>
      </c>
      <c r="F354" s="58">
        <v>45096</v>
      </c>
      <c r="G354" s="57" t="s">
        <v>53</v>
      </c>
      <c r="J354" s="59">
        <v>0</v>
      </c>
      <c r="K354" s="57" t="s">
        <v>951</v>
      </c>
      <c r="L354" s="57" t="s">
        <v>952</v>
      </c>
      <c r="M354" s="57" t="s">
        <v>53</v>
      </c>
    </row>
    <row r="355" spans="2:13" x14ac:dyDescent="0.25">
      <c r="B355" s="57" t="s">
        <v>514</v>
      </c>
      <c r="G355" s="57" t="s">
        <v>53</v>
      </c>
      <c r="J355" s="59">
        <v>0</v>
      </c>
      <c r="K355" s="57" t="s">
        <v>951</v>
      </c>
      <c r="L355" s="57" t="s">
        <v>953</v>
      </c>
      <c r="M355" s="57" t="s">
        <v>53</v>
      </c>
    </row>
    <row r="356" spans="2:13" x14ac:dyDescent="0.25">
      <c r="B356" s="57" t="s">
        <v>67</v>
      </c>
      <c r="D356" s="57" t="s">
        <v>18</v>
      </c>
      <c r="G356" s="57" t="s">
        <v>53</v>
      </c>
      <c r="J356" s="59">
        <v>0</v>
      </c>
      <c r="K356" s="57" t="s">
        <v>276</v>
      </c>
      <c r="L356" s="57" t="s">
        <v>277</v>
      </c>
      <c r="M356" s="57" t="s">
        <v>53</v>
      </c>
    </row>
    <row r="357" spans="2:13" x14ac:dyDescent="0.25">
      <c r="B357" s="57" t="s">
        <v>514</v>
      </c>
      <c r="C357" s="58">
        <v>45070</v>
      </c>
      <c r="D357" s="57" t="s">
        <v>18</v>
      </c>
      <c r="E357" s="57" t="s">
        <v>700</v>
      </c>
      <c r="F357" s="58">
        <v>45093</v>
      </c>
      <c r="G357" s="57" t="s">
        <v>53</v>
      </c>
      <c r="J357" s="59">
        <v>0</v>
      </c>
      <c r="K357" s="57" t="s">
        <v>954</v>
      </c>
      <c r="L357" s="57" t="s">
        <v>955</v>
      </c>
      <c r="M357" s="57" t="s">
        <v>53</v>
      </c>
    </row>
    <row r="358" spans="2:13" x14ac:dyDescent="0.25">
      <c r="B358" s="57" t="s">
        <v>514</v>
      </c>
      <c r="C358" s="58">
        <v>45078</v>
      </c>
      <c r="D358" s="57" t="s">
        <v>18</v>
      </c>
      <c r="F358" s="58">
        <v>45099</v>
      </c>
      <c r="G358" s="57" t="s">
        <v>53</v>
      </c>
      <c r="J358" s="59">
        <v>0</v>
      </c>
      <c r="K358" s="57" t="s">
        <v>956</v>
      </c>
      <c r="L358" s="57" t="s">
        <v>957</v>
      </c>
      <c r="M358" s="57" t="s">
        <v>53</v>
      </c>
    </row>
    <row r="359" spans="2:13" x14ac:dyDescent="0.25">
      <c r="B359" s="57" t="s">
        <v>514</v>
      </c>
      <c r="C359" s="58">
        <v>45078</v>
      </c>
      <c r="D359" s="57" t="s">
        <v>18</v>
      </c>
      <c r="E359" s="57" t="s">
        <v>700</v>
      </c>
      <c r="F359" s="58">
        <v>45106</v>
      </c>
      <c r="G359" s="57" t="s">
        <v>53</v>
      </c>
      <c r="J359" s="59">
        <v>0</v>
      </c>
      <c r="K359" s="57" t="s">
        <v>958</v>
      </c>
      <c r="L359" s="57" t="s">
        <v>888</v>
      </c>
      <c r="M359" s="57" t="s">
        <v>53</v>
      </c>
    </row>
    <row r="360" spans="2:13" x14ac:dyDescent="0.25">
      <c r="B360" s="57" t="s">
        <v>514</v>
      </c>
      <c r="C360" s="58">
        <v>45104</v>
      </c>
      <c r="D360" s="57" t="s">
        <v>18</v>
      </c>
      <c r="E360" s="57" t="s">
        <v>700</v>
      </c>
      <c r="F360" s="58">
        <v>45139</v>
      </c>
      <c r="G360" s="57" t="s">
        <v>53</v>
      </c>
      <c r="J360" s="59">
        <v>0</v>
      </c>
      <c r="K360" s="57" t="s">
        <v>959</v>
      </c>
      <c r="L360" s="57" t="s">
        <v>873</v>
      </c>
      <c r="M360" s="57" t="s">
        <v>53</v>
      </c>
    </row>
    <row r="361" spans="2:13" x14ac:dyDescent="0.25">
      <c r="B361" s="57" t="s">
        <v>67</v>
      </c>
      <c r="D361" s="57" t="s">
        <v>18</v>
      </c>
      <c r="G361" s="57" t="s">
        <v>53</v>
      </c>
      <c r="J361" s="59">
        <v>0</v>
      </c>
      <c r="K361" s="57" t="s">
        <v>285</v>
      </c>
      <c r="L361" s="57" t="s">
        <v>286</v>
      </c>
      <c r="M361" s="57" t="s">
        <v>53</v>
      </c>
    </row>
    <row r="362" spans="2:13" x14ac:dyDescent="0.25">
      <c r="B362" s="57" t="s">
        <v>514</v>
      </c>
      <c r="C362" s="58">
        <v>45097</v>
      </c>
      <c r="D362" s="57" t="s">
        <v>18</v>
      </c>
      <c r="E362" s="57" t="s">
        <v>700</v>
      </c>
      <c r="F362" s="58">
        <v>45107</v>
      </c>
      <c r="G362" s="57" t="s">
        <v>53</v>
      </c>
      <c r="J362" s="59">
        <v>0</v>
      </c>
      <c r="K362" s="57" t="s">
        <v>960</v>
      </c>
      <c r="L362" s="57" t="s">
        <v>961</v>
      </c>
      <c r="M362" s="57" t="s">
        <v>53</v>
      </c>
    </row>
    <row r="363" spans="2:13" x14ac:dyDescent="0.25">
      <c r="G363" s="57" t="s">
        <v>53</v>
      </c>
      <c r="J363" s="59">
        <v>0</v>
      </c>
      <c r="K363" s="57" t="s">
        <v>962</v>
      </c>
      <c r="L363" s="57" t="s">
        <v>963</v>
      </c>
      <c r="M363" s="57" t="s">
        <v>53</v>
      </c>
    </row>
    <row r="364" spans="2:13" x14ac:dyDescent="0.25">
      <c r="B364" s="57" t="s">
        <v>514</v>
      </c>
      <c r="C364" s="58">
        <v>45110</v>
      </c>
      <c r="D364" s="57" t="s">
        <v>18</v>
      </c>
      <c r="E364" s="57" t="s">
        <v>700</v>
      </c>
      <c r="F364" s="58">
        <v>45130</v>
      </c>
      <c r="G364" s="57" t="s">
        <v>53</v>
      </c>
      <c r="J364" s="59">
        <v>0</v>
      </c>
      <c r="K364" s="57" t="s">
        <v>964</v>
      </c>
      <c r="L364" s="57" t="s">
        <v>965</v>
      </c>
      <c r="M364" s="57" t="s">
        <v>53</v>
      </c>
    </row>
    <row r="365" spans="2:13" x14ac:dyDescent="0.25">
      <c r="B365" s="57" t="s">
        <v>514</v>
      </c>
      <c r="C365" s="58">
        <v>45118</v>
      </c>
      <c r="D365" s="57" t="s">
        <v>19</v>
      </c>
      <c r="E365" s="57" t="s">
        <v>700</v>
      </c>
      <c r="F365" s="58">
        <v>45149</v>
      </c>
      <c r="G365" s="57" t="s">
        <v>53</v>
      </c>
      <c r="J365" s="59">
        <v>0</v>
      </c>
      <c r="K365" s="57" t="s">
        <v>966</v>
      </c>
      <c r="L365" s="57" t="s">
        <v>967</v>
      </c>
      <c r="M365" s="57" t="s">
        <v>53</v>
      </c>
    </row>
    <row r="366" spans="2:13" x14ac:dyDescent="0.25">
      <c r="B366" s="57" t="s">
        <v>67</v>
      </c>
      <c r="C366" s="58">
        <v>45152</v>
      </c>
      <c r="D366" s="57" t="s">
        <v>18</v>
      </c>
      <c r="G366" s="57" t="s">
        <v>53</v>
      </c>
      <c r="J366" s="59">
        <v>0</v>
      </c>
      <c r="K366" s="57" t="s">
        <v>287</v>
      </c>
      <c r="L366" s="57" t="s">
        <v>286</v>
      </c>
      <c r="M366" s="57" t="s">
        <v>53</v>
      </c>
    </row>
    <row r="367" spans="2:13" x14ac:dyDescent="0.25">
      <c r="B367" s="57" t="s">
        <v>514</v>
      </c>
      <c r="C367" s="58">
        <v>45127</v>
      </c>
      <c r="D367" s="57" t="s">
        <v>968</v>
      </c>
      <c r="E367" s="57" t="s">
        <v>700</v>
      </c>
      <c r="F367" s="58">
        <v>45149</v>
      </c>
      <c r="G367" s="57" t="s">
        <v>53</v>
      </c>
      <c r="J367" s="59">
        <v>0</v>
      </c>
      <c r="K367" s="57" t="s">
        <v>969</v>
      </c>
      <c r="L367" s="57" t="s">
        <v>970</v>
      </c>
      <c r="M367" s="57" t="s">
        <v>53</v>
      </c>
    </row>
    <row r="368" spans="2:13" x14ac:dyDescent="0.25">
      <c r="B368" s="57" t="s">
        <v>514</v>
      </c>
      <c r="C368" s="58">
        <v>45147</v>
      </c>
      <c r="D368" s="57" t="s">
        <v>18</v>
      </c>
      <c r="E368" s="57" t="s">
        <v>700</v>
      </c>
      <c r="F368" s="58">
        <v>45159</v>
      </c>
      <c r="G368" s="57" t="s">
        <v>53</v>
      </c>
      <c r="J368" s="59">
        <v>0</v>
      </c>
      <c r="K368" s="57" t="s">
        <v>971</v>
      </c>
      <c r="L368" s="57" t="s">
        <v>906</v>
      </c>
      <c r="M368" s="57" t="s">
        <v>53</v>
      </c>
    </row>
    <row r="369" spans="1:13" x14ac:dyDescent="0.25">
      <c r="B369" s="57" t="s">
        <v>514</v>
      </c>
      <c r="C369" s="58">
        <v>45149</v>
      </c>
      <c r="D369" s="57" t="s">
        <v>18</v>
      </c>
      <c r="E369" s="57" t="s">
        <v>700</v>
      </c>
      <c r="F369" s="58">
        <v>45161</v>
      </c>
      <c r="G369" s="57" t="s">
        <v>53</v>
      </c>
      <c r="J369" s="59">
        <v>0</v>
      </c>
      <c r="K369" s="57" t="s">
        <v>972</v>
      </c>
      <c r="L369" s="57" t="s">
        <v>973</v>
      </c>
      <c r="M369" s="57" t="s">
        <v>53</v>
      </c>
    </row>
    <row r="370" spans="1:13" x14ac:dyDescent="0.25">
      <c r="B370" s="57" t="s">
        <v>51</v>
      </c>
      <c r="C370" s="58">
        <v>45167</v>
      </c>
      <c r="D370" s="57" t="s">
        <v>18</v>
      </c>
      <c r="E370" s="57" t="s">
        <v>89</v>
      </c>
      <c r="G370" s="57" t="s">
        <v>53</v>
      </c>
      <c r="J370" s="59">
        <v>0</v>
      </c>
      <c r="K370" s="57" t="s">
        <v>304</v>
      </c>
      <c r="L370" s="57" t="s">
        <v>305</v>
      </c>
      <c r="M370" s="57" t="s">
        <v>53</v>
      </c>
    </row>
    <row r="371" spans="1:13" x14ac:dyDescent="0.25">
      <c r="B371" s="57" t="s">
        <v>514</v>
      </c>
      <c r="C371" s="58">
        <v>45160</v>
      </c>
      <c r="D371" s="57" t="s">
        <v>18</v>
      </c>
      <c r="E371" s="57" t="s">
        <v>700</v>
      </c>
      <c r="F371" s="58">
        <v>45181</v>
      </c>
      <c r="G371" s="57" t="s">
        <v>53</v>
      </c>
      <c r="J371" s="59">
        <v>0</v>
      </c>
      <c r="K371" s="57" t="s">
        <v>974</v>
      </c>
      <c r="L371" s="57" t="s">
        <v>975</v>
      </c>
      <c r="M371" s="57" t="s">
        <v>53</v>
      </c>
    </row>
    <row r="372" spans="1:13" x14ac:dyDescent="0.25">
      <c r="B372" s="57" t="s">
        <v>514</v>
      </c>
      <c r="C372" s="58">
        <v>45163</v>
      </c>
      <c r="D372" s="57" t="s">
        <v>19</v>
      </c>
      <c r="E372" s="57" t="s">
        <v>700</v>
      </c>
      <c r="F372" s="58">
        <v>45177</v>
      </c>
      <c r="G372" s="57" t="s">
        <v>53</v>
      </c>
      <c r="J372" s="59">
        <v>0</v>
      </c>
      <c r="K372" s="57" t="s">
        <v>976</v>
      </c>
      <c r="L372" s="57" t="s">
        <v>977</v>
      </c>
      <c r="M372" s="57" t="s">
        <v>53</v>
      </c>
    </row>
    <row r="373" spans="1:13" x14ac:dyDescent="0.25">
      <c r="B373" s="57" t="s">
        <v>514</v>
      </c>
      <c r="C373" s="58">
        <v>45163</v>
      </c>
      <c r="D373" s="57" t="s">
        <v>19</v>
      </c>
      <c r="E373" s="57" t="s">
        <v>700</v>
      </c>
      <c r="F373" s="58">
        <v>45177</v>
      </c>
      <c r="G373" s="57" t="s">
        <v>53</v>
      </c>
      <c r="J373" s="59">
        <v>0</v>
      </c>
      <c r="K373" s="57" t="s">
        <v>978</v>
      </c>
      <c r="L373" s="57" t="s">
        <v>979</v>
      </c>
      <c r="M373" s="57" t="s">
        <v>53</v>
      </c>
    </row>
    <row r="374" spans="1:13" x14ac:dyDescent="0.25">
      <c r="B374" s="57" t="s">
        <v>514</v>
      </c>
      <c r="C374" s="58">
        <v>45168</v>
      </c>
      <c r="D374" s="57" t="s">
        <v>19</v>
      </c>
      <c r="E374" s="57" t="s">
        <v>700</v>
      </c>
      <c r="F374" s="58">
        <v>45175</v>
      </c>
      <c r="G374" s="57" t="s">
        <v>53</v>
      </c>
      <c r="J374" s="59">
        <v>0</v>
      </c>
      <c r="K374" s="57" t="s">
        <v>980</v>
      </c>
      <c r="L374" s="57" t="s">
        <v>981</v>
      </c>
    </row>
    <row r="375" spans="1:13" x14ac:dyDescent="0.25">
      <c r="B375" s="57" t="s">
        <v>514</v>
      </c>
      <c r="C375" s="58">
        <v>45170</v>
      </c>
      <c r="D375" s="57" t="s">
        <v>18</v>
      </c>
      <c r="E375" s="57" t="s">
        <v>700</v>
      </c>
      <c r="F375" s="58">
        <v>45188</v>
      </c>
      <c r="G375" s="57" t="s">
        <v>53</v>
      </c>
      <c r="J375" s="59">
        <v>0</v>
      </c>
      <c r="K375" s="57" t="s">
        <v>982</v>
      </c>
      <c r="L375" s="57" t="s">
        <v>983</v>
      </c>
      <c r="M375" s="57" t="s">
        <v>53</v>
      </c>
    </row>
    <row r="376" spans="1:13" x14ac:dyDescent="0.25">
      <c r="B376" s="57" t="s">
        <v>514</v>
      </c>
      <c r="C376" s="58">
        <v>45174</v>
      </c>
      <c r="D376" s="57" t="s">
        <v>18</v>
      </c>
      <c r="E376" s="57" t="s">
        <v>700</v>
      </c>
      <c r="F376" s="58">
        <v>45198</v>
      </c>
      <c r="G376" s="57" t="s">
        <v>53</v>
      </c>
      <c r="J376" s="59">
        <v>0</v>
      </c>
      <c r="K376" s="57" t="s">
        <v>984</v>
      </c>
      <c r="L376" s="57" t="s">
        <v>985</v>
      </c>
      <c r="M376" s="57" t="s">
        <v>53</v>
      </c>
    </row>
    <row r="377" spans="1:13" x14ac:dyDescent="0.25">
      <c r="B377" s="57" t="s">
        <v>514</v>
      </c>
      <c r="C377" s="58">
        <v>45174</v>
      </c>
      <c r="D377" s="57" t="s">
        <v>18</v>
      </c>
      <c r="E377" s="57" t="s">
        <v>700</v>
      </c>
      <c r="F377" s="58">
        <v>45198</v>
      </c>
      <c r="G377" s="57" t="s">
        <v>53</v>
      </c>
      <c r="J377" s="59">
        <v>0</v>
      </c>
      <c r="K377" s="57" t="s">
        <v>986</v>
      </c>
      <c r="L377" s="57" t="s">
        <v>985</v>
      </c>
      <c r="M377" s="57" t="s">
        <v>53</v>
      </c>
    </row>
    <row r="378" spans="1:13" x14ac:dyDescent="0.25">
      <c r="B378" s="57" t="s">
        <v>514</v>
      </c>
      <c r="C378" s="58">
        <v>45177</v>
      </c>
      <c r="D378" s="57" t="s">
        <v>18</v>
      </c>
      <c r="E378" s="57" t="s">
        <v>700</v>
      </c>
      <c r="F378" s="58">
        <v>45198</v>
      </c>
      <c r="G378" s="57" t="s">
        <v>53</v>
      </c>
      <c r="J378" s="59">
        <v>0</v>
      </c>
      <c r="K378" s="57" t="s">
        <v>987</v>
      </c>
      <c r="L378" s="57" t="s">
        <v>988</v>
      </c>
      <c r="M378" s="57" t="s">
        <v>53</v>
      </c>
    </row>
    <row r="379" spans="1:13" x14ac:dyDescent="0.25">
      <c r="B379" s="57" t="s">
        <v>514</v>
      </c>
      <c r="C379" s="58">
        <v>45174</v>
      </c>
      <c r="D379" s="57" t="s">
        <v>18</v>
      </c>
      <c r="E379" s="57" t="s">
        <v>700</v>
      </c>
      <c r="F379" s="58">
        <v>45198</v>
      </c>
      <c r="G379" s="57" t="s">
        <v>53</v>
      </c>
      <c r="J379" s="59">
        <v>0</v>
      </c>
      <c r="K379" s="57" t="s">
        <v>989</v>
      </c>
      <c r="L379" s="57" t="s">
        <v>985</v>
      </c>
      <c r="M379" s="57" t="s">
        <v>53</v>
      </c>
    </row>
    <row r="380" spans="1:13" x14ac:dyDescent="0.25">
      <c r="A380" s="57" t="s">
        <v>920</v>
      </c>
      <c r="B380" s="57" t="s">
        <v>514</v>
      </c>
      <c r="C380" s="58">
        <v>45188</v>
      </c>
      <c r="D380" s="57" t="s">
        <v>18</v>
      </c>
      <c r="E380" s="57" t="s">
        <v>700</v>
      </c>
      <c r="F380" s="58">
        <v>45208</v>
      </c>
      <c r="G380" s="57" t="s">
        <v>53</v>
      </c>
      <c r="J380" s="59">
        <v>0</v>
      </c>
      <c r="K380" s="57" t="s">
        <v>990</v>
      </c>
      <c r="L380" s="57" t="s">
        <v>991</v>
      </c>
      <c r="M380" s="57" t="s">
        <v>53</v>
      </c>
    </row>
    <row r="381" spans="1:13" x14ac:dyDescent="0.25">
      <c r="B381" s="57" t="s">
        <v>514</v>
      </c>
      <c r="C381" s="58">
        <v>45188</v>
      </c>
      <c r="D381" s="57" t="s">
        <v>18</v>
      </c>
      <c r="E381" s="57" t="s">
        <v>700</v>
      </c>
      <c r="F381" s="58">
        <v>45208</v>
      </c>
      <c r="G381" s="57" t="s">
        <v>53</v>
      </c>
      <c r="J381" s="59">
        <v>0</v>
      </c>
      <c r="K381" s="57" t="s">
        <v>992</v>
      </c>
      <c r="L381" s="57" t="s">
        <v>991</v>
      </c>
      <c r="M381" s="57" t="s">
        <v>53</v>
      </c>
    </row>
    <row r="382" spans="1:13" x14ac:dyDescent="0.25">
      <c r="B382" s="57" t="s">
        <v>514</v>
      </c>
      <c r="C382" s="58">
        <v>45195</v>
      </c>
      <c r="D382" s="57" t="s">
        <v>18</v>
      </c>
      <c r="E382" s="57" t="s">
        <v>700</v>
      </c>
      <c r="F382" s="58">
        <v>45196</v>
      </c>
      <c r="G382" s="57" t="s">
        <v>53</v>
      </c>
      <c r="J382" s="59">
        <v>0</v>
      </c>
      <c r="K382" s="57" t="s">
        <v>993</v>
      </c>
      <c r="L382" s="57" t="s">
        <v>975</v>
      </c>
      <c r="M382" s="57" t="s">
        <v>53</v>
      </c>
    </row>
    <row r="383" spans="1:13" x14ac:dyDescent="0.25">
      <c r="B383" s="57" t="s">
        <v>514</v>
      </c>
      <c r="C383" s="58">
        <v>45198</v>
      </c>
      <c r="D383" s="57" t="s">
        <v>18</v>
      </c>
      <c r="E383" s="57" t="s">
        <v>700</v>
      </c>
      <c r="F383" s="58">
        <v>45216</v>
      </c>
      <c r="G383" s="57" t="s">
        <v>53</v>
      </c>
      <c r="J383" s="59">
        <v>0</v>
      </c>
      <c r="K383" s="57" t="s">
        <v>994</v>
      </c>
      <c r="L383" s="57" t="s">
        <v>995</v>
      </c>
      <c r="M383" s="57" t="s">
        <v>53</v>
      </c>
    </row>
    <row r="384" spans="1:13" x14ac:dyDescent="0.25">
      <c r="B384" s="57" t="s">
        <v>514</v>
      </c>
      <c r="C384" s="58">
        <v>45198</v>
      </c>
      <c r="D384" s="57" t="s">
        <v>18</v>
      </c>
      <c r="E384" s="57" t="s">
        <v>700</v>
      </c>
      <c r="F384" s="58">
        <v>45216</v>
      </c>
      <c r="G384" s="57" t="s">
        <v>53</v>
      </c>
      <c r="J384" s="59">
        <v>0</v>
      </c>
      <c r="K384" s="57" t="s">
        <v>996</v>
      </c>
      <c r="L384" s="57" t="s">
        <v>995</v>
      </c>
      <c r="M384" s="57" t="s">
        <v>53</v>
      </c>
    </row>
    <row r="385" spans="1:13" x14ac:dyDescent="0.25">
      <c r="B385" s="57" t="s">
        <v>514</v>
      </c>
      <c r="C385" s="58">
        <v>45198</v>
      </c>
      <c r="D385" s="57" t="s">
        <v>19</v>
      </c>
      <c r="E385" s="57" t="s">
        <v>700</v>
      </c>
      <c r="F385" s="58">
        <v>45205</v>
      </c>
      <c r="G385" s="57" t="s">
        <v>53</v>
      </c>
      <c r="J385" s="59">
        <v>0</v>
      </c>
      <c r="K385" s="57" t="s">
        <v>997</v>
      </c>
      <c r="L385" s="57" t="s">
        <v>998</v>
      </c>
      <c r="M385" s="57" t="s">
        <v>53</v>
      </c>
    </row>
    <row r="386" spans="1:13" x14ac:dyDescent="0.25">
      <c r="B386" s="57" t="s">
        <v>514</v>
      </c>
      <c r="C386" s="58">
        <v>45198</v>
      </c>
      <c r="D386" s="57" t="s">
        <v>18</v>
      </c>
      <c r="E386" s="57" t="s">
        <v>700</v>
      </c>
      <c r="F386" s="58">
        <v>45219</v>
      </c>
      <c r="G386" s="57" t="s">
        <v>53</v>
      </c>
      <c r="J386" s="59">
        <v>0</v>
      </c>
      <c r="K386" s="57" t="s">
        <v>999</v>
      </c>
      <c r="L386" s="57" t="s">
        <v>1000</v>
      </c>
      <c r="M386" s="57" t="s">
        <v>53</v>
      </c>
    </row>
    <row r="387" spans="1:13" x14ac:dyDescent="0.25">
      <c r="B387" s="57" t="s">
        <v>514</v>
      </c>
      <c r="C387" s="58">
        <v>45198</v>
      </c>
      <c r="D387" s="57" t="s">
        <v>18</v>
      </c>
      <c r="E387" s="57" t="s">
        <v>700</v>
      </c>
      <c r="F387" s="58">
        <v>45219</v>
      </c>
      <c r="G387" s="57" t="s">
        <v>53</v>
      </c>
      <c r="J387" s="59">
        <v>0</v>
      </c>
      <c r="K387" s="57" t="s">
        <v>1001</v>
      </c>
      <c r="L387" s="57" t="s">
        <v>1002</v>
      </c>
      <c r="M387" s="57" t="s">
        <v>53</v>
      </c>
    </row>
    <row r="388" spans="1:13" x14ac:dyDescent="0.25">
      <c r="A388" s="57" t="s">
        <v>249</v>
      </c>
      <c r="B388" s="57" t="s">
        <v>514</v>
      </c>
      <c r="C388" s="58">
        <v>45198</v>
      </c>
      <c r="D388" s="57" t="s">
        <v>18</v>
      </c>
      <c r="E388" s="57" t="s">
        <v>700</v>
      </c>
      <c r="F388" s="58">
        <v>45205</v>
      </c>
      <c r="G388" s="57" t="s">
        <v>53</v>
      </c>
      <c r="J388" s="59">
        <v>0</v>
      </c>
      <c r="K388" s="57" t="s">
        <v>1003</v>
      </c>
      <c r="L388" s="57" t="s">
        <v>1004</v>
      </c>
      <c r="M388" s="57" t="s">
        <v>53</v>
      </c>
    </row>
    <row r="389" spans="1:13" x14ac:dyDescent="0.25">
      <c r="B389" s="57" t="s">
        <v>67</v>
      </c>
      <c r="C389" s="58">
        <v>45201</v>
      </c>
      <c r="D389" s="57" t="s">
        <v>20</v>
      </c>
      <c r="F389" s="58">
        <v>45236</v>
      </c>
      <c r="G389" s="57" t="s">
        <v>53</v>
      </c>
      <c r="J389" s="59">
        <v>0</v>
      </c>
      <c r="K389" s="57" t="s">
        <v>311</v>
      </c>
      <c r="L389" s="57" t="s">
        <v>312</v>
      </c>
      <c r="M389" s="57" t="s">
        <v>53</v>
      </c>
    </row>
    <row r="390" spans="1:13" x14ac:dyDescent="0.25">
      <c r="B390" s="57" t="s">
        <v>67</v>
      </c>
      <c r="C390" s="58">
        <v>45204</v>
      </c>
      <c r="D390" s="57" t="s">
        <v>20</v>
      </c>
      <c r="G390" s="57" t="s">
        <v>53</v>
      </c>
      <c r="J390" s="59">
        <v>0</v>
      </c>
      <c r="K390" s="57" t="s">
        <v>314</v>
      </c>
      <c r="L390" s="57" t="s">
        <v>315</v>
      </c>
      <c r="M390" s="57" t="s">
        <v>53</v>
      </c>
    </row>
    <row r="391" spans="1:13" x14ac:dyDescent="0.25">
      <c r="B391" s="57" t="s">
        <v>514</v>
      </c>
      <c r="C391" s="58">
        <v>45230</v>
      </c>
      <c r="D391" s="57" t="s">
        <v>18</v>
      </c>
      <c r="E391" s="57" t="s">
        <v>700</v>
      </c>
      <c r="F391" s="58">
        <v>45246</v>
      </c>
      <c r="G391" s="57" t="s">
        <v>53</v>
      </c>
      <c r="J391" s="59">
        <v>0</v>
      </c>
      <c r="K391" s="57" t="s">
        <v>1005</v>
      </c>
      <c r="L391" s="57" t="s">
        <v>1006</v>
      </c>
      <c r="M391" s="57" t="s">
        <v>53</v>
      </c>
    </row>
    <row r="392" spans="1:13" x14ac:dyDescent="0.25">
      <c r="B392" s="57" t="s">
        <v>514</v>
      </c>
      <c r="C392" s="58">
        <v>45212</v>
      </c>
      <c r="D392" s="57" t="s">
        <v>18</v>
      </c>
      <c r="E392" s="57" t="s">
        <v>700</v>
      </c>
      <c r="F392" s="58">
        <v>45226</v>
      </c>
      <c r="G392" s="57" t="s">
        <v>53</v>
      </c>
      <c r="J392" s="59">
        <v>0</v>
      </c>
      <c r="K392" s="57" t="s">
        <v>1007</v>
      </c>
      <c r="L392" s="57" t="s">
        <v>988</v>
      </c>
      <c r="M392" s="57" t="s">
        <v>53</v>
      </c>
    </row>
    <row r="393" spans="1:13" x14ac:dyDescent="0.25">
      <c r="B393" s="57" t="s">
        <v>514</v>
      </c>
      <c r="D393" s="57" t="s">
        <v>18</v>
      </c>
      <c r="E393" s="57" t="s">
        <v>700</v>
      </c>
      <c r="G393" s="57" t="s">
        <v>53</v>
      </c>
      <c r="J393" s="59">
        <v>0</v>
      </c>
      <c r="K393" s="57" t="s">
        <v>1008</v>
      </c>
      <c r="L393" s="57" t="s">
        <v>824</v>
      </c>
      <c r="M393" s="57" t="s">
        <v>53</v>
      </c>
    </row>
    <row r="394" spans="1:13" x14ac:dyDescent="0.25">
      <c r="B394" s="57" t="s">
        <v>514</v>
      </c>
      <c r="C394" s="58">
        <v>45222</v>
      </c>
      <c r="D394" s="57" t="s">
        <v>18</v>
      </c>
      <c r="E394" s="57" t="s">
        <v>700</v>
      </c>
      <c r="F394" s="58">
        <v>45266</v>
      </c>
      <c r="G394" s="57" t="s">
        <v>53</v>
      </c>
      <c r="J394" s="59">
        <v>0</v>
      </c>
      <c r="K394" s="57" t="s">
        <v>1009</v>
      </c>
      <c r="L394" s="57" t="s">
        <v>1010</v>
      </c>
      <c r="M394" s="57" t="s">
        <v>53</v>
      </c>
    </row>
    <row r="395" spans="1:13" x14ac:dyDescent="0.25">
      <c r="B395" s="57" t="s">
        <v>67</v>
      </c>
      <c r="C395" s="58">
        <v>45231</v>
      </c>
      <c r="D395" s="57" t="s">
        <v>18</v>
      </c>
      <c r="F395" s="58">
        <v>45254</v>
      </c>
      <c r="G395" s="57" t="s">
        <v>53</v>
      </c>
      <c r="J395" s="59">
        <v>0</v>
      </c>
      <c r="K395" s="57" t="s">
        <v>1011</v>
      </c>
      <c r="L395" s="57" t="s">
        <v>1012</v>
      </c>
      <c r="M395" s="57" t="s">
        <v>53</v>
      </c>
    </row>
    <row r="396" spans="1:13" x14ac:dyDescent="0.25">
      <c r="B396" s="57" t="s">
        <v>514</v>
      </c>
      <c r="C396" s="58">
        <v>45233</v>
      </c>
      <c r="D396" s="57" t="s">
        <v>18</v>
      </c>
      <c r="F396" s="58">
        <v>45254</v>
      </c>
      <c r="G396" s="57" t="s">
        <v>53</v>
      </c>
      <c r="J396" s="59">
        <v>0</v>
      </c>
      <c r="K396" s="57" t="s">
        <v>1013</v>
      </c>
      <c r="L396" s="57" t="s">
        <v>1014</v>
      </c>
      <c r="M396" s="57" t="s">
        <v>53</v>
      </c>
    </row>
    <row r="397" spans="1:13" x14ac:dyDescent="0.25">
      <c r="A397" s="57" t="s">
        <v>1015</v>
      </c>
      <c r="B397" s="57" t="s">
        <v>514</v>
      </c>
      <c r="C397" s="58">
        <v>45236</v>
      </c>
      <c r="D397" s="57" t="s">
        <v>18</v>
      </c>
      <c r="E397" s="57" t="s">
        <v>700</v>
      </c>
      <c r="F397" s="58">
        <v>45257</v>
      </c>
      <c r="G397" s="57" t="s">
        <v>53</v>
      </c>
      <c r="J397" s="59">
        <v>0</v>
      </c>
      <c r="K397" s="57" t="s">
        <v>1016</v>
      </c>
      <c r="L397" s="57" t="s">
        <v>988</v>
      </c>
      <c r="M397" s="57" t="s">
        <v>53</v>
      </c>
    </row>
    <row r="398" spans="1:13" x14ac:dyDescent="0.25">
      <c r="B398" s="57" t="s">
        <v>514</v>
      </c>
      <c r="C398" s="58">
        <v>45236</v>
      </c>
      <c r="D398" s="57" t="s">
        <v>18</v>
      </c>
      <c r="E398" s="57" t="s">
        <v>700</v>
      </c>
      <c r="F398" s="58">
        <v>45257</v>
      </c>
      <c r="G398" s="57" t="s">
        <v>53</v>
      </c>
      <c r="J398" s="59">
        <v>0</v>
      </c>
      <c r="K398" s="57" t="s">
        <v>1017</v>
      </c>
      <c r="L398" s="57" t="s">
        <v>1018</v>
      </c>
      <c r="M398" s="57" t="s">
        <v>53</v>
      </c>
    </row>
    <row r="399" spans="1:13" x14ac:dyDescent="0.25">
      <c r="B399" s="57" t="s">
        <v>514</v>
      </c>
      <c r="C399" s="58">
        <v>45261</v>
      </c>
      <c r="D399" s="57" t="s">
        <v>18</v>
      </c>
      <c r="E399" s="57" t="s">
        <v>700</v>
      </c>
      <c r="F399" s="58">
        <v>45280</v>
      </c>
      <c r="G399" s="57" t="s">
        <v>53</v>
      </c>
      <c r="J399" s="59">
        <v>0</v>
      </c>
      <c r="K399" s="57" t="s">
        <v>1035</v>
      </c>
      <c r="L399" s="57" t="s">
        <v>1036</v>
      </c>
      <c r="M399" s="57" t="s">
        <v>53</v>
      </c>
    </row>
    <row r="400" spans="1:13" x14ac:dyDescent="0.25">
      <c r="B400" s="57" t="s">
        <v>514</v>
      </c>
      <c r="C400" s="58">
        <v>45251</v>
      </c>
      <c r="D400" s="57" t="s">
        <v>18</v>
      </c>
      <c r="E400" s="57" t="s">
        <v>700</v>
      </c>
      <c r="F400" s="58">
        <v>45264</v>
      </c>
      <c r="G400" s="57" t="s">
        <v>53</v>
      </c>
      <c r="J400" s="59">
        <v>0</v>
      </c>
      <c r="K400" s="57" t="s">
        <v>1033</v>
      </c>
      <c r="L400" s="57" t="s">
        <v>1034</v>
      </c>
      <c r="M400" s="57" t="s">
        <v>53</v>
      </c>
    </row>
    <row r="401" spans="2:17" x14ac:dyDescent="0.25">
      <c r="B401" s="57" t="s">
        <v>514</v>
      </c>
      <c r="C401" s="58">
        <v>45261</v>
      </c>
      <c r="D401" s="57" t="s">
        <v>18</v>
      </c>
      <c r="E401" s="57" t="s">
        <v>700</v>
      </c>
      <c r="F401" s="58">
        <v>45280</v>
      </c>
      <c r="G401" s="57" t="s">
        <v>53</v>
      </c>
      <c r="J401" s="59">
        <v>0</v>
      </c>
      <c r="K401" s="57" t="s">
        <v>1039</v>
      </c>
      <c r="L401" s="57" t="s">
        <v>1040</v>
      </c>
      <c r="M401" s="57" t="s">
        <v>53</v>
      </c>
    </row>
    <row r="402" spans="2:17" x14ac:dyDescent="0.25">
      <c r="B402" s="57" t="s">
        <v>514</v>
      </c>
      <c r="G402" s="57" t="s">
        <v>53</v>
      </c>
      <c r="J402" s="59">
        <v>0</v>
      </c>
      <c r="K402" s="57" t="s">
        <v>1019</v>
      </c>
      <c r="L402" s="57" t="s">
        <v>1020</v>
      </c>
      <c r="M402" s="57" t="s">
        <v>53</v>
      </c>
      <c r="Q402" s="57" t="s">
        <v>236</v>
      </c>
    </row>
    <row r="403" spans="2:17" x14ac:dyDescent="0.25">
      <c r="B403" s="57" t="s">
        <v>514</v>
      </c>
      <c r="C403" s="58">
        <v>43815</v>
      </c>
      <c r="J403" s="59">
        <v>0</v>
      </c>
      <c r="K403" s="57" t="s">
        <v>1021</v>
      </c>
      <c r="L403" s="57" t="s">
        <v>1022</v>
      </c>
      <c r="M403" s="57" t="s">
        <v>53</v>
      </c>
      <c r="Q403" s="57" t="s">
        <v>236</v>
      </c>
    </row>
    <row r="404" spans="2:17" x14ac:dyDescent="0.25">
      <c r="B404" s="57" t="s">
        <v>514</v>
      </c>
      <c r="C404" s="58">
        <v>44294</v>
      </c>
      <c r="J404" s="59">
        <v>0</v>
      </c>
      <c r="K404" s="57" t="s">
        <v>1021</v>
      </c>
      <c r="L404" s="57" t="s">
        <v>1023</v>
      </c>
      <c r="M404" s="57" t="s">
        <v>53</v>
      </c>
      <c r="Q404" s="57" t="s">
        <v>236</v>
      </c>
    </row>
    <row r="405" spans="2:17" x14ac:dyDescent="0.25">
      <c r="B405" s="57" t="s">
        <v>51</v>
      </c>
      <c r="J405" s="59">
        <v>0</v>
      </c>
      <c r="K405" s="57" t="s">
        <v>1024</v>
      </c>
      <c r="L405" s="57" t="s">
        <v>1025</v>
      </c>
      <c r="Q405" s="57" t="s">
        <v>236</v>
      </c>
    </row>
    <row r="406" spans="2:17" x14ac:dyDescent="0.25">
      <c r="G406" s="57" t="s">
        <v>53</v>
      </c>
      <c r="J406" s="59">
        <v>0</v>
      </c>
      <c r="K406" s="57" t="s">
        <v>1026</v>
      </c>
      <c r="L406" s="57" t="s">
        <v>1027</v>
      </c>
      <c r="M406" s="57" t="s">
        <v>53</v>
      </c>
    </row>
    <row r="407" spans="2:17" x14ac:dyDescent="0.25">
      <c r="G407" s="57" t="s">
        <v>53</v>
      </c>
      <c r="J407" s="59">
        <v>0</v>
      </c>
      <c r="K407" s="57" t="s">
        <v>1028</v>
      </c>
      <c r="M407" s="57" t="s">
        <v>53</v>
      </c>
    </row>
  </sheetData>
  <autoFilter ref="A1:Q403" xr:uid="{00E0F901-BCC6-4265-B343-43AC365F36DF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1E76B7-C451-4306-87E3-B285245E698A}">
  <sheetPr codeName="Feuil6"/>
  <dimension ref="A1:O19"/>
  <sheetViews>
    <sheetView topLeftCell="A5" workbookViewId="0">
      <selection activeCell="K27" sqref="K27"/>
    </sheetView>
    <sheetView workbookViewId="1"/>
  </sheetViews>
  <sheetFormatPr baseColWidth="10" defaultRowHeight="15" x14ac:dyDescent="0.25"/>
  <sheetData>
    <row r="1" spans="1:15" x14ac:dyDescent="0.25">
      <c r="A1" t="s">
        <v>317</v>
      </c>
    </row>
    <row r="3" spans="1:15" x14ac:dyDescent="0.25">
      <c r="A3" t="s">
        <v>319</v>
      </c>
      <c r="B3" s="61" t="s">
        <v>318</v>
      </c>
    </row>
    <row r="4" spans="1:15" x14ac:dyDescent="0.25">
      <c r="A4" t="s">
        <v>320</v>
      </c>
      <c r="B4" s="61" t="s">
        <v>321</v>
      </c>
    </row>
    <row r="5" spans="1:15" x14ac:dyDescent="0.25">
      <c r="A5" t="s">
        <v>322</v>
      </c>
      <c r="B5" s="61" t="s">
        <v>323</v>
      </c>
    </row>
    <row r="6" spans="1:15" x14ac:dyDescent="0.25">
      <c r="A6" t="s">
        <v>324</v>
      </c>
      <c r="B6" s="61" t="s">
        <v>325</v>
      </c>
    </row>
    <row r="7" spans="1:15" x14ac:dyDescent="0.25">
      <c r="A7" t="s">
        <v>326</v>
      </c>
      <c r="B7" s="61" t="s">
        <v>327</v>
      </c>
    </row>
    <row r="10" spans="1:15" x14ac:dyDescent="0.25">
      <c r="O10" s="120" t="s">
        <v>1135</v>
      </c>
    </row>
    <row r="12" spans="1:15" x14ac:dyDescent="0.25">
      <c r="A12" s="81" t="s">
        <v>351</v>
      </c>
    </row>
    <row r="15" spans="1:15" x14ac:dyDescent="0.25">
      <c r="A15" t="s">
        <v>1041</v>
      </c>
    </row>
    <row r="16" spans="1:15" x14ac:dyDescent="0.25">
      <c r="A16" t="s">
        <v>319</v>
      </c>
      <c r="B16" s="61" t="s">
        <v>1042</v>
      </c>
    </row>
    <row r="17" spans="1:2" x14ac:dyDescent="0.25">
      <c r="A17" t="s">
        <v>320</v>
      </c>
      <c r="B17" s="81" t="s">
        <v>1043</v>
      </c>
    </row>
    <row r="18" spans="1:2" x14ac:dyDescent="0.25">
      <c r="A18" t="s">
        <v>322</v>
      </c>
      <c r="B18" s="81" t="s">
        <v>1044</v>
      </c>
    </row>
    <row r="19" spans="1:2" x14ac:dyDescent="0.25">
      <c r="A19" t="s">
        <v>1045</v>
      </c>
      <c r="B19" s="81" t="s">
        <v>1046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9D4EE9-E28F-4DD6-B590-0C2249406E36}">
  <sheetPr codeName="Feuil7"/>
  <dimension ref="A1:P55"/>
  <sheetViews>
    <sheetView topLeftCell="A19" workbookViewId="0">
      <selection activeCell="E48" sqref="E48"/>
    </sheetView>
    <sheetView tabSelected="1" workbookViewId="1">
      <selection activeCell="L35" sqref="A34:L35"/>
    </sheetView>
  </sheetViews>
  <sheetFormatPr baseColWidth="10" defaultRowHeight="15" x14ac:dyDescent="0.25"/>
  <cols>
    <col min="1" max="1" width="32.125" bestFit="1" customWidth="1"/>
    <col min="2" max="2" width="10.5" bestFit="1" customWidth="1"/>
    <col min="3" max="3" width="15.75" bestFit="1" customWidth="1"/>
    <col min="4" max="4" width="11.5" bestFit="1" customWidth="1"/>
    <col min="5" max="5" width="26.625" bestFit="1" customWidth="1"/>
    <col min="6" max="6" width="16.125" bestFit="1" customWidth="1"/>
    <col min="7" max="7" width="13.125" bestFit="1" customWidth="1"/>
    <col min="8" max="8" width="15.125" bestFit="1" customWidth="1"/>
    <col min="9" max="9" width="13.125" bestFit="1" customWidth="1"/>
    <col min="10" max="10" width="16.125" bestFit="1" customWidth="1"/>
    <col min="11" max="11" width="14.25" bestFit="1" customWidth="1"/>
    <col min="12" max="12" width="15.75" bestFit="1" customWidth="1"/>
    <col min="13" max="13" width="26.75" customWidth="1"/>
    <col min="14" max="14" width="9.875" bestFit="1" customWidth="1"/>
    <col min="15" max="15" width="17.5" bestFit="1" customWidth="1"/>
    <col min="16" max="16" width="13" bestFit="1" customWidth="1"/>
    <col min="17" max="17" width="9.875" bestFit="1" customWidth="1"/>
    <col min="18" max="18" width="17.5" bestFit="1" customWidth="1"/>
    <col min="19" max="19" width="12.875" bestFit="1" customWidth="1"/>
  </cols>
  <sheetData>
    <row r="1" spans="1:16" x14ac:dyDescent="0.25">
      <c r="A1" t="s">
        <v>1047</v>
      </c>
      <c r="B1" t="s">
        <v>1113</v>
      </c>
      <c r="C1" t="s">
        <v>1048</v>
      </c>
      <c r="D1" t="s">
        <v>1049</v>
      </c>
      <c r="E1" t="s">
        <v>1050</v>
      </c>
      <c r="F1" t="s">
        <v>1051</v>
      </c>
      <c r="G1" t="s">
        <v>1052</v>
      </c>
      <c r="H1" t="s">
        <v>1053</v>
      </c>
      <c r="I1" t="s">
        <v>1054</v>
      </c>
      <c r="J1" t="s">
        <v>1110</v>
      </c>
      <c r="K1" t="s">
        <v>1114</v>
      </c>
      <c r="L1" t="s">
        <v>1115</v>
      </c>
      <c r="M1" t="s">
        <v>1055</v>
      </c>
      <c r="N1" t="s">
        <v>1056</v>
      </c>
      <c r="O1" t="s">
        <v>1111</v>
      </c>
      <c r="P1" t="s">
        <v>1112</v>
      </c>
    </row>
    <row r="2" spans="1:16" x14ac:dyDescent="0.25">
      <c r="A2" s="118">
        <v>6659</v>
      </c>
      <c r="C2">
        <v>45013</v>
      </c>
      <c r="D2">
        <v>4075</v>
      </c>
      <c r="E2" s="118" t="s">
        <v>1061</v>
      </c>
      <c r="F2" s="118"/>
      <c r="G2" s="118"/>
      <c r="H2" s="97"/>
      <c r="I2" s="118"/>
      <c r="J2" s="97"/>
      <c r="K2" s="97">
        <v>45117</v>
      </c>
      <c r="L2">
        <v>28</v>
      </c>
      <c r="M2" s="118"/>
      <c r="N2">
        <v>104</v>
      </c>
      <c r="O2" t="s">
        <v>1062</v>
      </c>
      <c r="P2">
        <v>45251</v>
      </c>
    </row>
    <row r="3" spans="1:16" x14ac:dyDescent="0.25">
      <c r="A3" s="118">
        <v>6707</v>
      </c>
      <c r="C3">
        <v>45021</v>
      </c>
      <c r="D3">
        <v>4052</v>
      </c>
      <c r="E3" s="118" t="s">
        <v>1063</v>
      </c>
      <c r="F3" s="118"/>
      <c r="G3" s="118"/>
      <c r="H3" s="97"/>
      <c r="I3" s="118"/>
      <c r="J3" s="97"/>
      <c r="K3" s="97">
        <v>45117</v>
      </c>
      <c r="L3">
        <v>28</v>
      </c>
      <c r="M3" s="118"/>
      <c r="N3">
        <v>96</v>
      </c>
      <c r="O3" t="s">
        <v>1064</v>
      </c>
      <c r="P3">
        <v>93.571428571428569</v>
      </c>
    </row>
    <row r="4" spans="1:16" x14ac:dyDescent="0.25">
      <c r="A4" s="118">
        <v>6810</v>
      </c>
      <c r="C4">
        <v>45042</v>
      </c>
      <c r="D4">
        <v>4073</v>
      </c>
      <c r="E4" s="118" t="s">
        <v>1071</v>
      </c>
      <c r="F4" s="118"/>
      <c r="G4" s="118"/>
      <c r="H4" s="97"/>
      <c r="I4" s="118"/>
      <c r="J4" s="97"/>
      <c r="K4" s="97">
        <v>45162</v>
      </c>
      <c r="L4">
        <v>34</v>
      </c>
      <c r="M4" s="118"/>
      <c r="N4">
        <v>120</v>
      </c>
      <c r="O4" t="s">
        <v>1072</v>
      </c>
      <c r="P4">
        <v>174</v>
      </c>
    </row>
    <row r="5" spans="1:16" x14ac:dyDescent="0.25">
      <c r="A5" s="118">
        <v>6760</v>
      </c>
      <c r="C5">
        <v>45035</v>
      </c>
      <c r="D5">
        <v>4047</v>
      </c>
      <c r="E5" s="118" t="s">
        <v>1066</v>
      </c>
      <c r="F5" s="118"/>
      <c r="G5" s="118"/>
      <c r="H5" s="97"/>
      <c r="I5" s="118"/>
      <c r="J5" s="97"/>
      <c r="K5" s="97">
        <v>45154</v>
      </c>
      <c r="L5">
        <v>33</v>
      </c>
      <c r="M5" s="118"/>
      <c r="N5">
        <v>119</v>
      </c>
      <c r="O5" t="s">
        <v>1067</v>
      </c>
      <c r="P5">
        <v>40</v>
      </c>
    </row>
    <row r="6" spans="1:16" x14ac:dyDescent="0.25">
      <c r="A6" s="118">
        <v>6878</v>
      </c>
      <c r="C6">
        <v>45058</v>
      </c>
      <c r="D6">
        <v>8082</v>
      </c>
      <c r="E6" s="118" t="s">
        <v>1065</v>
      </c>
      <c r="F6" s="118"/>
      <c r="G6" s="118"/>
      <c r="H6" s="97"/>
      <c r="I6" s="118"/>
      <c r="J6" s="97"/>
      <c r="K6" s="97">
        <v>45153</v>
      </c>
      <c r="L6">
        <v>33</v>
      </c>
      <c r="M6" s="118"/>
      <c r="N6">
        <v>95</v>
      </c>
    </row>
    <row r="7" spans="1:16" x14ac:dyDescent="0.25">
      <c r="A7" s="118">
        <v>7028</v>
      </c>
      <c r="C7">
        <v>45090</v>
      </c>
      <c r="D7">
        <v>4075</v>
      </c>
      <c r="E7" s="118" t="s">
        <v>1061</v>
      </c>
      <c r="F7" s="118"/>
      <c r="G7" s="118"/>
      <c r="H7" s="97"/>
      <c r="I7" s="118"/>
      <c r="J7" s="97"/>
      <c r="K7" s="97">
        <v>45190</v>
      </c>
      <c r="L7">
        <v>38</v>
      </c>
      <c r="M7" s="118"/>
      <c r="N7">
        <v>100</v>
      </c>
    </row>
    <row r="8" spans="1:16" x14ac:dyDescent="0.25">
      <c r="A8" s="118">
        <v>6933</v>
      </c>
      <c r="C8">
        <v>45071</v>
      </c>
      <c r="D8">
        <v>4090</v>
      </c>
      <c r="E8" s="118" t="s">
        <v>1068</v>
      </c>
      <c r="F8" s="118"/>
      <c r="G8" s="118"/>
      <c r="H8" s="97"/>
      <c r="I8" s="118"/>
      <c r="J8" s="97"/>
      <c r="K8" s="97">
        <v>45160</v>
      </c>
      <c r="L8">
        <v>34</v>
      </c>
      <c r="M8" s="118"/>
      <c r="N8">
        <v>89</v>
      </c>
    </row>
    <row r="9" spans="1:16" x14ac:dyDescent="0.25">
      <c r="A9" s="118">
        <v>7001</v>
      </c>
      <c r="C9">
        <v>45084</v>
      </c>
      <c r="D9">
        <v>3999</v>
      </c>
      <c r="E9" s="118" t="s">
        <v>1069</v>
      </c>
      <c r="F9" s="118"/>
      <c r="G9" s="118"/>
      <c r="H9" s="97"/>
      <c r="I9" s="118"/>
      <c r="J9" s="97"/>
      <c r="K9" s="97">
        <v>45160</v>
      </c>
      <c r="L9">
        <v>34</v>
      </c>
      <c r="M9" s="118"/>
      <c r="N9">
        <v>76</v>
      </c>
    </row>
    <row r="10" spans="1:16" x14ac:dyDescent="0.25">
      <c r="A10" s="118">
        <v>6967</v>
      </c>
      <c r="C10">
        <v>45077</v>
      </c>
      <c r="D10">
        <v>4079</v>
      </c>
      <c r="E10" s="118" t="s">
        <v>1070</v>
      </c>
      <c r="F10" s="118"/>
      <c r="G10" s="118"/>
      <c r="H10" s="97"/>
      <c r="I10" s="118"/>
      <c r="J10" s="97"/>
      <c r="K10" s="97">
        <v>45160</v>
      </c>
      <c r="L10">
        <v>34</v>
      </c>
      <c r="M10" s="118"/>
      <c r="N10">
        <v>83</v>
      </c>
    </row>
    <row r="11" spans="1:16" x14ac:dyDescent="0.25">
      <c r="A11" s="118">
        <v>6948</v>
      </c>
      <c r="C11">
        <v>45074</v>
      </c>
      <c r="D11">
        <v>4038</v>
      </c>
      <c r="E11" s="118" t="s">
        <v>1074</v>
      </c>
      <c r="F11" s="118"/>
      <c r="G11" s="118"/>
      <c r="H11" s="97"/>
      <c r="I11" s="118"/>
      <c r="J11" s="97"/>
      <c r="K11" s="97">
        <v>45189</v>
      </c>
      <c r="L11">
        <v>38</v>
      </c>
      <c r="M11" s="118"/>
      <c r="N11">
        <v>115</v>
      </c>
    </row>
    <row r="12" spans="1:16" x14ac:dyDescent="0.25">
      <c r="A12" s="118">
        <v>6924</v>
      </c>
      <c r="C12">
        <v>45070</v>
      </c>
      <c r="D12">
        <v>3955</v>
      </c>
      <c r="E12" s="118" t="s">
        <v>1073</v>
      </c>
      <c r="F12" s="118"/>
      <c r="G12" s="118"/>
      <c r="H12" s="97"/>
      <c r="I12" s="118"/>
      <c r="J12" s="97"/>
      <c r="K12" s="97">
        <v>45162</v>
      </c>
      <c r="L12">
        <v>34</v>
      </c>
      <c r="M12" s="118"/>
      <c r="N12">
        <v>92</v>
      </c>
    </row>
    <row r="13" spans="1:16" x14ac:dyDescent="0.25">
      <c r="A13" s="118">
        <v>6488</v>
      </c>
      <c r="C13">
        <v>44981</v>
      </c>
      <c r="D13">
        <v>4081</v>
      </c>
      <c r="E13" s="118" t="s">
        <v>215</v>
      </c>
      <c r="F13" s="118"/>
      <c r="G13" s="118"/>
      <c r="H13" s="97"/>
      <c r="I13" s="118"/>
      <c r="J13" s="97"/>
      <c r="K13" s="97">
        <v>45155</v>
      </c>
      <c r="L13">
        <v>33</v>
      </c>
      <c r="M13" s="118"/>
      <c r="N13">
        <v>174</v>
      </c>
    </row>
    <row r="14" spans="1:16" x14ac:dyDescent="0.25">
      <c r="A14" s="118">
        <v>7060</v>
      </c>
      <c r="C14">
        <v>45098</v>
      </c>
      <c r="D14">
        <v>4097</v>
      </c>
      <c r="E14" s="118" t="s">
        <v>1075</v>
      </c>
      <c r="F14" s="118"/>
      <c r="G14" s="118"/>
      <c r="H14" s="97"/>
      <c r="I14" s="118"/>
      <c r="J14" s="97"/>
      <c r="K14" s="97">
        <v>45190</v>
      </c>
      <c r="L14">
        <v>38</v>
      </c>
      <c r="M14" s="118"/>
      <c r="N14">
        <v>92</v>
      </c>
    </row>
    <row r="15" spans="1:16" x14ac:dyDescent="0.25">
      <c r="A15" s="118">
        <v>7113</v>
      </c>
      <c r="C15">
        <v>45111</v>
      </c>
      <c r="D15">
        <v>4099</v>
      </c>
      <c r="E15" s="118" t="s">
        <v>1076</v>
      </c>
      <c r="F15" s="118"/>
      <c r="G15" s="118"/>
      <c r="H15" s="97"/>
      <c r="I15" s="118"/>
      <c r="J15" s="97"/>
      <c r="K15" s="97">
        <v>45190</v>
      </c>
      <c r="L15">
        <v>38</v>
      </c>
      <c r="M15" s="118"/>
      <c r="N15">
        <v>79</v>
      </c>
    </row>
    <row r="16" spans="1:16" x14ac:dyDescent="0.25">
      <c r="A16" s="118">
        <v>7129</v>
      </c>
      <c r="C16">
        <v>45117</v>
      </c>
      <c r="D16">
        <v>4079</v>
      </c>
      <c r="E16" s="118" t="s">
        <v>1077</v>
      </c>
      <c r="F16" s="118"/>
      <c r="G16" s="118"/>
      <c r="H16" s="97"/>
      <c r="I16" s="118"/>
      <c r="J16" s="97"/>
      <c r="K16" s="97">
        <v>45190</v>
      </c>
      <c r="L16">
        <v>38</v>
      </c>
      <c r="M16" s="118"/>
      <c r="N16">
        <v>73</v>
      </c>
    </row>
    <row r="17" spans="1:15" x14ac:dyDescent="0.25">
      <c r="A17" s="118">
        <v>7102</v>
      </c>
      <c r="C17">
        <v>45105</v>
      </c>
      <c r="D17">
        <v>4051</v>
      </c>
      <c r="E17" s="118" t="s">
        <v>1078</v>
      </c>
      <c r="F17" s="118"/>
      <c r="G17" s="118"/>
      <c r="H17" s="97"/>
      <c r="I17" s="118"/>
      <c r="J17" s="97"/>
      <c r="K17" s="97">
        <v>45190</v>
      </c>
      <c r="L17">
        <v>38</v>
      </c>
      <c r="M17" s="118" t="s">
        <v>1079</v>
      </c>
      <c r="N17">
        <v>85</v>
      </c>
    </row>
    <row r="18" spans="1:15" x14ac:dyDescent="0.25">
      <c r="A18" s="118">
        <v>7195</v>
      </c>
      <c r="C18">
        <v>45128</v>
      </c>
      <c r="D18">
        <v>4080</v>
      </c>
      <c r="E18" s="118" t="s">
        <v>1080</v>
      </c>
      <c r="F18" s="118"/>
      <c r="G18" s="118"/>
      <c r="H18" s="97"/>
      <c r="I18" s="118"/>
      <c r="J18" s="97"/>
      <c r="K18" s="97">
        <v>45203</v>
      </c>
      <c r="L18">
        <v>40</v>
      </c>
      <c r="M18" s="118" t="s">
        <v>1081</v>
      </c>
      <c r="N18">
        <v>75</v>
      </c>
    </row>
    <row r="19" spans="1:15" x14ac:dyDescent="0.25">
      <c r="A19" s="118">
        <v>7088</v>
      </c>
      <c r="C19">
        <v>45104</v>
      </c>
      <c r="D19">
        <v>4090</v>
      </c>
      <c r="E19" s="118" t="s">
        <v>1068</v>
      </c>
      <c r="F19" s="118"/>
      <c r="G19" s="118"/>
      <c r="H19" s="97"/>
      <c r="I19" s="118"/>
      <c r="J19" s="97"/>
      <c r="K19" s="97">
        <v>45216</v>
      </c>
      <c r="L19">
        <v>42</v>
      </c>
      <c r="M19" s="118" t="s">
        <v>1085</v>
      </c>
      <c r="N19">
        <v>112</v>
      </c>
    </row>
    <row r="20" spans="1:15" x14ac:dyDescent="0.25">
      <c r="A20" s="118">
        <v>7166</v>
      </c>
      <c r="C20">
        <v>45126</v>
      </c>
      <c r="D20">
        <v>4073</v>
      </c>
      <c r="E20" s="118" t="s">
        <v>1086</v>
      </c>
      <c r="F20" s="118"/>
      <c r="G20" s="118"/>
      <c r="H20" s="97"/>
      <c r="I20" s="118"/>
      <c r="J20" s="97"/>
      <c r="K20" s="97">
        <v>45223</v>
      </c>
      <c r="L20">
        <v>43</v>
      </c>
      <c r="M20" s="118" t="s">
        <v>1087</v>
      </c>
      <c r="N20">
        <v>97</v>
      </c>
    </row>
    <row r="21" spans="1:15" x14ac:dyDescent="0.25">
      <c r="A21" s="118">
        <v>7196</v>
      </c>
      <c r="C21">
        <v>45128</v>
      </c>
      <c r="D21">
        <v>4083</v>
      </c>
      <c r="E21" s="118" t="s">
        <v>1082</v>
      </c>
      <c r="F21" s="118"/>
      <c r="G21" s="118"/>
      <c r="H21" s="97"/>
      <c r="I21" s="118"/>
      <c r="J21" s="97"/>
      <c r="K21" s="97">
        <v>45211</v>
      </c>
      <c r="L21">
        <v>41</v>
      </c>
      <c r="M21" s="118" t="s">
        <v>1083</v>
      </c>
      <c r="N21">
        <v>83</v>
      </c>
    </row>
    <row r="22" spans="1:15" x14ac:dyDescent="0.25">
      <c r="A22" s="118">
        <v>7188</v>
      </c>
      <c r="C22">
        <v>45128</v>
      </c>
      <c r="D22">
        <v>4097</v>
      </c>
      <c r="E22" s="118" t="s">
        <v>245</v>
      </c>
      <c r="F22" s="118"/>
      <c r="G22" s="118"/>
      <c r="H22" s="97"/>
      <c r="I22" s="118"/>
      <c r="J22" s="97"/>
      <c r="K22" s="97">
        <v>45211</v>
      </c>
      <c r="L22">
        <v>41</v>
      </c>
      <c r="M22" s="118" t="s">
        <v>1083</v>
      </c>
      <c r="N22">
        <v>83</v>
      </c>
    </row>
    <row r="23" spans="1:15" x14ac:dyDescent="0.25">
      <c r="A23" s="118">
        <v>7195</v>
      </c>
      <c r="C23">
        <v>45128</v>
      </c>
      <c r="D23">
        <v>4080</v>
      </c>
      <c r="E23" s="118" t="s">
        <v>1084</v>
      </c>
      <c r="F23" s="118"/>
      <c r="G23" s="118"/>
      <c r="H23" s="97"/>
      <c r="I23" s="118"/>
      <c r="J23" s="97"/>
      <c r="K23" s="97">
        <v>45211</v>
      </c>
      <c r="L23">
        <v>41</v>
      </c>
      <c r="M23" s="118" t="s">
        <v>1083</v>
      </c>
      <c r="N23">
        <v>83</v>
      </c>
    </row>
    <row r="24" spans="1:15" x14ac:dyDescent="0.25">
      <c r="A24" s="118">
        <v>6835</v>
      </c>
      <c r="C24">
        <v>45050</v>
      </c>
      <c r="D24">
        <v>4096</v>
      </c>
      <c r="E24" s="118" t="s">
        <v>1088</v>
      </c>
      <c r="F24" s="118"/>
      <c r="G24" s="118"/>
      <c r="H24" s="97"/>
      <c r="I24" s="118"/>
      <c r="J24" s="97"/>
      <c r="K24" s="97">
        <v>45225</v>
      </c>
      <c r="L24">
        <v>43</v>
      </c>
      <c r="M24" s="118" t="s">
        <v>1089</v>
      </c>
      <c r="N24">
        <v>175</v>
      </c>
      <c r="O24" t="s">
        <v>1090</v>
      </c>
    </row>
    <row r="25" spans="1:15" x14ac:dyDescent="0.25">
      <c r="A25" s="118">
        <v>7292</v>
      </c>
      <c r="C25">
        <v>45161</v>
      </c>
      <c r="D25">
        <v>4094</v>
      </c>
      <c r="E25" s="118" t="s">
        <v>1091</v>
      </c>
      <c r="F25" s="118"/>
      <c r="G25" s="118"/>
      <c r="H25" s="97"/>
      <c r="I25" s="118"/>
      <c r="J25" s="97"/>
      <c r="K25" s="97">
        <v>45225</v>
      </c>
      <c r="L25">
        <v>43</v>
      </c>
      <c r="M25" s="118" t="s">
        <v>1089</v>
      </c>
      <c r="N25">
        <v>64</v>
      </c>
    </row>
    <row r="26" spans="1:15" x14ac:dyDescent="0.25">
      <c r="A26" s="118">
        <v>7150</v>
      </c>
      <c r="C26">
        <v>45121</v>
      </c>
      <c r="D26">
        <v>4038</v>
      </c>
      <c r="E26" s="118" t="s">
        <v>1074</v>
      </c>
      <c r="F26" s="118"/>
      <c r="G26" s="118"/>
      <c r="H26" s="97"/>
      <c r="I26" s="118"/>
      <c r="J26" s="97"/>
      <c r="K26" s="97">
        <v>45246</v>
      </c>
      <c r="L26">
        <v>46</v>
      </c>
      <c r="M26" s="118" t="s">
        <v>1092</v>
      </c>
      <c r="N26">
        <v>125</v>
      </c>
    </row>
    <row r="27" spans="1:15" x14ac:dyDescent="0.25">
      <c r="A27" s="118">
        <v>7253</v>
      </c>
      <c r="C27">
        <v>45154</v>
      </c>
      <c r="D27">
        <v>4038</v>
      </c>
      <c r="E27" s="118" t="s">
        <v>1074</v>
      </c>
      <c r="F27" s="118"/>
      <c r="G27" s="118"/>
      <c r="H27" s="97"/>
      <c r="I27" s="118"/>
      <c r="J27" s="97"/>
      <c r="K27" s="97">
        <v>45246</v>
      </c>
      <c r="L27">
        <v>46</v>
      </c>
      <c r="M27" s="118" t="s">
        <v>1092</v>
      </c>
      <c r="N27">
        <v>92</v>
      </c>
    </row>
    <row r="28" spans="1:15" x14ac:dyDescent="0.25">
      <c r="A28" s="118">
        <v>7279</v>
      </c>
      <c r="C28">
        <v>45160</v>
      </c>
      <c r="D28">
        <v>4090</v>
      </c>
      <c r="E28" s="118" t="s">
        <v>1068</v>
      </c>
      <c r="F28" s="118"/>
      <c r="G28" s="118"/>
      <c r="H28" s="97"/>
      <c r="I28" s="118"/>
      <c r="J28" s="97"/>
      <c r="K28" s="97">
        <v>45251</v>
      </c>
      <c r="L28">
        <v>47</v>
      </c>
      <c r="M28" s="118" t="s">
        <v>1093</v>
      </c>
      <c r="N28">
        <v>91</v>
      </c>
    </row>
    <row r="29" spans="1:15" x14ac:dyDescent="0.25">
      <c r="A29" s="118">
        <v>7337</v>
      </c>
      <c r="C29">
        <v>45168</v>
      </c>
      <c r="D29">
        <v>4079</v>
      </c>
      <c r="E29" s="118" t="s">
        <v>1077</v>
      </c>
      <c r="F29" s="118"/>
      <c r="G29" s="118"/>
      <c r="H29" s="97"/>
      <c r="I29" s="118"/>
      <c r="J29" s="97"/>
      <c r="K29" s="97">
        <v>45251</v>
      </c>
      <c r="L29">
        <v>47</v>
      </c>
      <c r="M29" s="118" t="s">
        <v>1093</v>
      </c>
      <c r="N29">
        <v>83</v>
      </c>
    </row>
    <row r="30" spans="1:15" x14ac:dyDescent="0.25">
      <c r="A30" s="118">
        <v>7529</v>
      </c>
      <c r="C30">
        <v>45217</v>
      </c>
      <c r="D30">
        <v>4038</v>
      </c>
      <c r="E30" s="118" t="s">
        <v>1094</v>
      </c>
      <c r="F30" s="118"/>
      <c r="G30" s="118"/>
      <c r="H30" s="97"/>
      <c r="I30" s="118"/>
      <c r="J30" s="97"/>
      <c r="K30" s="97">
        <v>45257</v>
      </c>
      <c r="L30">
        <v>48</v>
      </c>
      <c r="M30" s="118" t="s">
        <v>1095</v>
      </c>
      <c r="N30">
        <v>40</v>
      </c>
    </row>
    <row r="31" spans="1:15" x14ac:dyDescent="0.25">
      <c r="A31" s="118">
        <v>7356</v>
      </c>
      <c r="C31">
        <v>45175</v>
      </c>
      <c r="D31">
        <v>4083</v>
      </c>
      <c r="E31" s="118" t="s">
        <v>1082</v>
      </c>
      <c r="F31" s="118"/>
      <c r="G31" s="118"/>
      <c r="H31" s="97"/>
      <c r="I31" s="118"/>
      <c r="J31" s="97"/>
      <c r="K31" s="97">
        <v>45266</v>
      </c>
      <c r="L31">
        <v>49</v>
      </c>
      <c r="M31" s="118" t="s">
        <v>1096</v>
      </c>
      <c r="O31">
        <v>3867</v>
      </c>
    </row>
    <row r="32" spans="1:15" x14ac:dyDescent="0.25">
      <c r="A32" s="118">
        <v>7338</v>
      </c>
      <c r="C32">
        <v>45169</v>
      </c>
      <c r="D32" t="s">
        <v>132</v>
      </c>
      <c r="E32" s="118" t="s">
        <v>1116</v>
      </c>
      <c r="F32" s="118"/>
      <c r="G32" s="118"/>
      <c r="H32" s="97"/>
      <c r="I32" s="118"/>
      <c r="J32" s="97"/>
      <c r="K32" s="97">
        <v>45266</v>
      </c>
      <c r="L32">
        <v>49</v>
      </c>
      <c r="M32" s="118" t="s">
        <v>1096</v>
      </c>
      <c r="O32">
        <v>48489</v>
      </c>
    </row>
    <row r="33" spans="1:13" x14ac:dyDescent="0.25">
      <c r="A33" s="118">
        <v>7397</v>
      </c>
      <c r="C33">
        <v>45183</v>
      </c>
      <c r="D33">
        <v>3955</v>
      </c>
      <c r="E33" s="118" t="s">
        <v>1098</v>
      </c>
      <c r="F33" s="118"/>
      <c r="G33" s="118"/>
      <c r="H33" s="97"/>
      <c r="I33" s="118" t="s">
        <v>27</v>
      </c>
      <c r="J33" s="97">
        <v>45275</v>
      </c>
      <c r="K33" s="97"/>
      <c r="L33">
        <v>50</v>
      </c>
      <c r="M33" s="118" t="s">
        <v>1099</v>
      </c>
    </row>
    <row r="34" spans="1:13" x14ac:dyDescent="0.25">
      <c r="A34" s="119">
        <v>7423</v>
      </c>
      <c r="C34">
        <v>45189</v>
      </c>
      <c r="D34">
        <v>4047</v>
      </c>
      <c r="E34" s="118" t="s">
        <v>1066</v>
      </c>
      <c r="F34" s="118"/>
      <c r="G34" s="118"/>
      <c r="H34" s="97"/>
      <c r="I34" s="118" t="s">
        <v>27</v>
      </c>
      <c r="J34" s="97">
        <v>45275</v>
      </c>
      <c r="K34" s="97"/>
      <c r="L34">
        <v>50</v>
      </c>
      <c r="M34" s="118" t="s">
        <v>1099</v>
      </c>
    </row>
    <row r="35" spans="1:13" x14ac:dyDescent="0.25">
      <c r="A35" s="119">
        <v>7448</v>
      </c>
      <c r="C35">
        <v>45195</v>
      </c>
      <c r="D35">
        <v>4047</v>
      </c>
      <c r="E35" s="118" t="s">
        <v>1066</v>
      </c>
      <c r="F35" s="118"/>
      <c r="G35" s="118" t="s">
        <v>27</v>
      </c>
      <c r="H35" s="97">
        <v>45269</v>
      </c>
      <c r="I35" s="118"/>
      <c r="J35" s="97">
        <v>45278</v>
      </c>
      <c r="K35" s="97"/>
      <c r="L35">
        <v>51</v>
      </c>
      <c r="M35" s="118" t="s">
        <v>1100</v>
      </c>
    </row>
    <row r="36" spans="1:13" x14ac:dyDescent="0.25">
      <c r="A36" s="118">
        <v>7444</v>
      </c>
      <c r="C36">
        <v>45194</v>
      </c>
      <c r="D36">
        <v>4105</v>
      </c>
      <c r="E36" s="118" t="s">
        <v>1101</v>
      </c>
      <c r="F36" s="118"/>
      <c r="G36" s="118" t="s">
        <v>27</v>
      </c>
      <c r="H36" s="97">
        <v>45269</v>
      </c>
      <c r="I36" s="118"/>
      <c r="J36" s="97">
        <v>45278</v>
      </c>
      <c r="K36" s="97"/>
      <c r="L36">
        <v>51</v>
      </c>
      <c r="M36" s="118" t="s">
        <v>1100</v>
      </c>
    </row>
    <row r="37" spans="1:13" x14ac:dyDescent="0.25">
      <c r="A37" s="118">
        <v>7479</v>
      </c>
      <c r="C37">
        <v>45205</v>
      </c>
      <c r="D37">
        <v>4104</v>
      </c>
      <c r="E37" s="118" t="s">
        <v>1102</v>
      </c>
      <c r="F37" s="118"/>
      <c r="G37" s="118" t="s">
        <v>27</v>
      </c>
      <c r="H37" s="97">
        <v>45273</v>
      </c>
      <c r="I37" s="118"/>
      <c r="J37" s="97">
        <v>45286</v>
      </c>
      <c r="K37" s="97"/>
      <c r="L37">
        <v>52</v>
      </c>
      <c r="M37" s="118" t="s">
        <v>1103</v>
      </c>
    </row>
    <row r="38" spans="1:13" x14ac:dyDescent="0.25">
      <c r="A38" s="118">
        <v>7381</v>
      </c>
      <c r="C38">
        <v>45181</v>
      </c>
      <c r="D38">
        <v>4080</v>
      </c>
      <c r="E38" s="118" t="s">
        <v>1080</v>
      </c>
      <c r="F38" s="118"/>
      <c r="G38" s="118" t="s">
        <v>27</v>
      </c>
      <c r="H38" s="97">
        <v>45281</v>
      </c>
      <c r="I38" s="118"/>
      <c r="J38" s="97">
        <v>45291</v>
      </c>
      <c r="K38" s="97"/>
      <c r="L38">
        <v>52</v>
      </c>
      <c r="M38" s="118" t="s">
        <v>1104</v>
      </c>
    </row>
    <row r="39" spans="1:13" x14ac:dyDescent="0.25">
      <c r="A39" s="118">
        <v>7338</v>
      </c>
      <c r="C39">
        <v>45169</v>
      </c>
      <c r="D39" t="s">
        <v>132</v>
      </c>
      <c r="E39" s="118" t="s">
        <v>1117</v>
      </c>
      <c r="F39" s="118"/>
      <c r="G39" s="118" t="s">
        <v>27</v>
      </c>
      <c r="H39" s="97">
        <v>45281</v>
      </c>
      <c r="I39" s="118"/>
      <c r="J39" s="97">
        <v>45291</v>
      </c>
      <c r="K39" s="97"/>
      <c r="L39">
        <v>52</v>
      </c>
      <c r="M39" s="118" t="s">
        <v>1104</v>
      </c>
    </row>
    <row r="40" spans="1:13" x14ac:dyDescent="0.25">
      <c r="A40" s="118">
        <v>6877</v>
      </c>
      <c r="B40">
        <v>23534</v>
      </c>
      <c r="C40">
        <v>45197</v>
      </c>
      <c r="D40">
        <v>4089</v>
      </c>
      <c r="E40" s="118" t="s">
        <v>1105</v>
      </c>
      <c r="F40" s="118" t="s">
        <v>1106</v>
      </c>
      <c r="G40" s="118"/>
      <c r="H40" s="97"/>
      <c r="I40" s="118"/>
      <c r="J40" s="97"/>
      <c r="K40" s="97"/>
      <c r="M40" s="118"/>
    </row>
    <row r="41" spans="1:13" x14ac:dyDescent="0.25">
      <c r="A41" s="118">
        <v>7478</v>
      </c>
      <c r="B41">
        <v>23534</v>
      </c>
      <c r="C41">
        <v>45205</v>
      </c>
      <c r="D41">
        <v>4089</v>
      </c>
      <c r="E41" s="118" t="s">
        <v>1105</v>
      </c>
      <c r="F41" s="118" t="s">
        <v>1106</v>
      </c>
      <c r="G41" s="118"/>
      <c r="H41" s="97"/>
      <c r="I41" s="118"/>
      <c r="J41" s="97"/>
      <c r="K41" s="97"/>
      <c r="M41" s="118"/>
    </row>
    <row r="42" spans="1:13" x14ac:dyDescent="0.25">
      <c r="A42" s="118">
        <v>7525</v>
      </c>
      <c r="B42" t="s">
        <v>1118</v>
      </c>
      <c r="C42">
        <v>45216</v>
      </c>
      <c r="D42">
        <v>4080</v>
      </c>
      <c r="E42" s="118" t="s">
        <v>1107</v>
      </c>
      <c r="F42" s="118" t="s">
        <v>27</v>
      </c>
      <c r="G42" s="118"/>
      <c r="H42" s="97"/>
      <c r="I42" s="118"/>
      <c r="J42" s="97"/>
      <c r="K42" s="97"/>
      <c r="M42" s="118"/>
    </row>
    <row r="43" spans="1:13" x14ac:dyDescent="0.25">
      <c r="A43" s="118">
        <v>7523</v>
      </c>
      <c r="B43" t="s">
        <v>1119</v>
      </c>
      <c r="C43">
        <v>45216</v>
      </c>
      <c r="D43">
        <v>4105</v>
      </c>
      <c r="E43" s="118" t="s">
        <v>1108</v>
      </c>
      <c r="F43" s="118" t="s">
        <v>27</v>
      </c>
      <c r="G43" s="118"/>
      <c r="H43" s="97"/>
      <c r="I43" s="118"/>
      <c r="J43" s="97"/>
      <c r="K43" s="97"/>
      <c r="M43" s="118"/>
    </row>
    <row r="44" spans="1:13" x14ac:dyDescent="0.25">
      <c r="A44" s="118">
        <v>7533</v>
      </c>
      <c r="B44">
        <v>23537</v>
      </c>
      <c r="C44">
        <v>45217</v>
      </c>
      <c r="D44">
        <v>4102</v>
      </c>
      <c r="E44" s="118" t="s">
        <v>1057</v>
      </c>
      <c r="F44" s="118" t="s">
        <v>1058</v>
      </c>
      <c r="G44" s="118"/>
      <c r="H44" s="97"/>
      <c r="I44" s="118"/>
      <c r="J44" s="97">
        <v>45301</v>
      </c>
      <c r="K44" s="97"/>
      <c r="L44">
        <v>2</v>
      </c>
      <c r="M44" s="118"/>
    </row>
    <row r="45" spans="1:13" x14ac:dyDescent="0.25">
      <c r="A45" s="118">
        <v>7548</v>
      </c>
      <c r="B45" t="s">
        <v>1120</v>
      </c>
      <c r="C45">
        <v>45219</v>
      </c>
      <c r="D45">
        <v>4105</v>
      </c>
      <c r="E45" s="118" t="s">
        <v>1059</v>
      </c>
      <c r="F45" s="118" t="s">
        <v>1060</v>
      </c>
      <c r="G45" s="118"/>
      <c r="H45" s="97"/>
      <c r="I45" s="118"/>
      <c r="J45" s="97">
        <v>45311</v>
      </c>
      <c r="K45" s="97"/>
      <c r="L45">
        <v>3</v>
      </c>
      <c r="M45" s="118"/>
    </row>
    <row r="46" spans="1:13" x14ac:dyDescent="0.25">
      <c r="A46" s="118">
        <v>7650</v>
      </c>
      <c r="B46" t="s">
        <v>1121</v>
      </c>
      <c r="C46">
        <v>45245</v>
      </c>
      <c r="D46">
        <v>4073</v>
      </c>
      <c r="E46" s="118" t="s">
        <v>1086</v>
      </c>
      <c r="F46" s="118"/>
      <c r="G46" s="118"/>
      <c r="H46" s="97"/>
      <c r="I46" s="118"/>
      <c r="J46" s="97"/>
      <c r="K46" s="97"/>
      <c r="M46" s="118"/>
    </row>
    <row r="47" spans="1:13" x14ac:dyDescent="0.25">
      <c r="A47" s="118">
        <v>7654</v>
      </c>
      <c r="B47" t="s">
        <v>1122</v>
      </c>
      <c r="C47">
        <v>45245</v>
      </c>
      <c r="D47">
        <v>4090</v>
      </c>
      <c r="E47" s="118" t="s">
        <v>1068</v>
      </c>
      <c r="F47" s="118"/>
      <c r="G47" s="118"/>
      <c r="H47" s="97"/>
      <c r="I47" s="118"/>
      <c r="J47" s="97"/>
      <c r="K47" s="97"/>
      <c r="M47" s="118"/>
    </row>
    <row r="48" spans="1:13" x14ac:dyDescent="0.25">
      <c r="A48" s="118">
        <v>7583</v>
      </c>
      <c r="B48" t="s">
        <v>1123</v>
      </c>
      <c r="C48">
        <v>45251</v>
      </c>
      <c r="D48">
        <v>4081</v>
      </c>
      <c r="E48" s="118" t="s">
        <v>215</v>
      </c>
      <c r="F48" s="118"/>
      <c r="G48" s="118"/>
      <c r="H48" s="97"/>
      <c r="I48" s="118"/>
      <c r="J48" s="97"/>
      <c r="K48" s="97"/>
      <c r="M48" s="118"/>
    </row>
    <row r="49" spans="1:13" x14ac:dyDescent="0.25">
      <c r="A49" s="118" t="s">
        <v>1124</v>
      </c>
      <c r="B49" t="s">
        <v>1125</v>
      </c>
      <c r="C49">
        <v>45239</v>
      </c>
      <c r="D49">
        <v>4103</v>
      </c>
      <c r="E49" s="118" t="s">
        <v>1109</v>
      </c>
      <c r="F49" s="118"/>
      <c r="G49" s="118"/>
      <c r="H49" s="97"/>
      <c r="I49" s="118"/>
      <c r="J49" s="97"/>
      <c r="K49" s="97"/>
      <c r="M49" s="118"/>
    </row>
    <row r="50" spans="1:13" x14ac:dyDescent="0.25">
      <c r="A50" s="118" t="s">
        <v>1126</v>
      </c>
      <c r="B50" t="s">
        <v>1127</v>
      </c>
      <c r="C50">
        <v>45254</v>
      </c>
      <c r="D50">
        <v>4103</v>
      </c>
      <c r="E50" s="118" t="s">
        <v>1109</v>
      </c>
      <c r="F50" s="118"/>
      <c r="G50" s="118"/>
      <c r="H50" s="97"/>
      <c r="I50" s="118"/>
      <c r="J50" s="97"/>
      <c r="K50" s="97"/>
      <c r="M50" s="118"/>
    </row>
    <row r="51" spans="1:13" x14ac:dyDescent="0.25">
      <c r="A51" s="118" t="s">
        <v>1128</v>
      </c>
      <c r="B51" t="s">
        <v>1129</v>
      </c>
      <c r="C51">
        <v>45259</v>
      </c>
      <c r="D51">
        <v>4103</v>
      </c>
      <c r="E51" s="118" t="s">
        <v>1109</v>
      </c>
      <c r="F51" s="118"/>
      <c r="G51" s="118"/>
      <c r="H51" s="97"/>
      <c r="I51" s="118"/>
      <c r="J51" s="97"/>
      <c r="K51" s="97"/>
      <c r="M51" s="118"/>
    </row>
    <row r="52" spans="1:13" x14ac:dyDescent="0.25">
      <c r="A52" s="118" t="s">
        <v>1130</v>
      </c>
      <c r="B52" t="s">
        <v>1131</v>
      </c>
      <c r="C52">
        <v>45258</v>
      </c>
      <c r="D52">
        <v>4023</v>
      </c>
      <c r="E52" s="118" t="s">
        <v>1097</v>
      </c>
      <c r="F52" s="118"/>
      <c r="G52" s="118"/>
      <c r="H52" s="97"/>
      <c r="I52" s="118"/>
      <c r="J52" s="97"/>
      <c r="K52" s="97"/>
      <c r="M52" s="118"/>
    </row>
    <row r="53" spans="1:13" x14ac:dyDescent="0.25">
      <c r="A53" s="118">
        <v>7714</v>
      </c>
      <c r="C53">
        <v>45258</v>
      </c>
      <c r="D53">
        <v>4075</v>
      </c>
      <c r="E53" s="118" t="s">
        <v>1132</v>
      </c>
      <c r="F53" s="118"/>
      <c r="G53" s="118"/>
      <c r="H53" s="97"/>
      <c r="I53" s="118"/>
      <c r="J53" s="97"/>
      <c r="K53" s="97"/>
      <c r="M53" s="118"/>
    </row>
    <row r="54" spans="1:13" x14ac:dyDescent="0.25">
      <c r="A54" s="118" t="s">
        <v>1133</v>
      </c>
      <c r="C54">
        <v>45258</v>
      </c>
      <c r="D54">
        <v>4075</v>
      </c>
      <c r="E54" s="118" t="s">
        <v>1132</v>
      </c>
      <c r="F54" s="118"/>
      <c r="G54" s="118"/>
      <c r="H54" s="97"/>
      <c r="I54" s="118"/>
      <c r="J54" s="97"/>
      <c r="K54" s="97"/>
      <c r="M54" s="118"/>
    </row>
    <row r="55" spans="1:13" x14ac:dyDescent="0.25">
      <c r="A55" s="118">
        <v>7744</v>
      </c>
      <c r="C55">
        <v>45264</v>
      </c>
      <c r="D55">
        <v>4106</v>
      </c>
      <c r="E55" s="118" t="s">
        <v>1134</v>
      </c>
      <c r="F55" s="118"/>
      <c r="G55" s="118"/>
      <c r="H55" s="97"/>
      <c r="I55" s="118"/>
      <c r="J55" s="97"/>
      <c r="K55" s="97"/>
      <c r="M55" s="118"/>
    </row>
  </sheetData>
  <phoneticPr fontId="40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707F871-0619-4E45-8140-B60F233BD8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Planificateur de projet</vt:lpstr>
      <vt:lpstr>Calcule pour Graphique</vt:lpstr>
      <vt:lpstr>DB</vt:lpstr>
      <vt:lpstr>Notes</vt:lpstr>
      <vt:lpstr>Canmet</vt:lpstr>
      <vt:lpstr>'Planificateur de projet'!Impression_des_titres</vt:lpstr>
      <vt:lpstr>'Planificateur de projet'!période_sélectionnée</vt:lpstr>
      <vt:lpstr>'Planificateur de projet'!TitreRégion..BO60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Maria Assuncão Koriama</dc:creator>
  <dc:description/>
  <cp:lastModifiedBy>Vincent Turcotte</cp:lastModifiedBy>
  <cp:revision>7</cp:revision>
  <cp:lastPrinted>2021-08-10T18:26:25Z</cp:lastPrinted>
  <dcterms:created xsi:type="dcterms:W3CDTF">2019-07-05T13:03:26Z</dcterms:created>
  <dcterms:modified xsi:type="dcterms:W3CDTF">2023-12-07T15:09:00Z</dcterms:modified>
  <dc:language>fr-CA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  <property fmtid="{D5CDD505-2E9C-101B-9397-08002B2CF9AE}" pid="8" name="sheets-banding">
    <vt:lpwstr/>
  </property>
  <property fmtid="{D5CDD505-2E9C-101B-9397-08002B2CF9AE}" pid="9" name="sheets-original-selection">
    <vt:lpwstr/>
  </property>
</Properties>
</file>