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11/relationships/webextensiontaskpanes" Target="xl/webextensions/taskpanes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c14efaf24400b7c/Bureau/Echange/"/>
    </mc:Choice>
  </mc:AlternateContent>
  <xr:revisionPtr revIDLastSave="938" documentId="6_{38BBFE65-551F-4324-90BF-3985CBBDF124}" xr6:coauthVersionLast="47" xr6:coauthVersionMax="47" xr10:uidLastSave="{D56470C8-4C36-4BC4-8756-123C9D4CB5F1}"/>
  <bookViews>
    <workbookView xWindow="28680" yWindow="-120" windowWidth="29040" windowHeight="15720" firstSheet="2" activeTab="2" xr2:uid="{CC8AA0B8-5550-439C-866D-7661D71C68EC}"/>
    <workbookView xWindow="28680" yWindow="-120" windowWidth="29040" windowHeight="15720" firstSheet="1" activeTab="4" xr2:uid="{C8659A0E-3658-4B60-8296-90909A8CDF9B}"/>
  </bookViews>
  <sheets>
    <sheet name="Devis" sheetId="3" r:id="rId1"/>
    <sheet name="Rentabilité de chantier" sheetId="4" r:id="rId2"/>
    <sheet name="Ouvrages" sheetId="5" r:id="rId3"/>
    <sheet name="Articles" sheetId="10" r:id="rId4"/>
    <sheet name="Base MAJ" sheetId="6" r:id="rId5"/>
    <sheet name="GPT cache" sheetId="9" state="veryHidden" r:id="rId6"/>
  </sheets>
  <definedNames>
    <definedName name="Decap_12">Ouvrages!$A$7:$K$11</definedName>
    <definedName name="MO">Ouvrages!$E$11</definedName>
    <definedName name="Pelle_2T5">Ouvrages!#REF!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Collé" name="TableauCollé" connection="Connexion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6" l="1"/>
  <c r="E19" i="6"/>
  <c r="D19" i="6"/>
  <c r="I19" i="10"/>
  <c r="E19" i="10"/>
  <c r="D19" i="10"/>
  <c r="C6" i="10"/>
  <c r="C20" i="10"/>
  <c r="B16" i="10"/>
  <c r="I8" i="3"/>
  <c r="I11" i="3"/>
  <c r="C9" i="3"/>
  <c r="B9" i="3"/>
  <c r="I21" i="3"/>
  <c r="H21" i="3"/>
  <c r="E21" i="3"/>
  <c r="J21" i="3" s="1"/>
  <c r="D21" i="3"/>
  <c r="C21" i="3"/>
  <c r="B21" i="3"/>
  <c r="I20" i="3"/>
  <c r="H20" i="3"/>
  <c r="E20" i="3"/>
  <c r="J20" i="3" s="1"/>
  <c r="D20" i="3"/>
  <c r="C20" i="3"/>
  <c r="B20" i="3"/>
  <c r="I19" i="3"/>
  <c r="H19" i="3"/>
  <c r="E19" i="3"/>
  <c r="J19" i="3" s="1"/>
  <c r="C19" i="3"/>
  <c r="B19" i="3"/>
  <c r="I18" i="3"/>
  <c r="K18" i="3" s="1"/>
  <c r="E18" i="3"/>
  <c r="L18" i="3" s="1"/>
  <c r="C18" i="3"/>
  <c r="B18" i="3"/>
  <c r="I17" i="3"/>
  <c r="H17" i="3"/>
  <c r="E17" i="3"/>
  <c r="J17" i="3" s="1"/>
  <c r="D17" i="3"/>
  <c r="C17" i="3"/>
  <c r="B17" i="3"/>
  <c r="I16" i="3"/>
  <c r="H16" i="3"/>
  <c r="E16" i="3"/>
  <c r="J16" i="3" s="1"/>
  <c r="D16" i="3"/>
  <c r="C16" i="3"/>
  <c r="B16" i="3"/>
  <c r="D6" i="10"/>
  <c r="E6" i="10"/>
  <c r="H6" i="10"/>
  <c r="I6" i="10"/>
  <c r="B7" i="10"/>
  <c r="C7" i="10"/>
  <c r="D7" i="10"/>
  <c r="E7" i="10"/>
  <c r="H7" i="10"/>
  <c r="I7" i="10"/>
  <c r="K7" i="10"/>
  <c r="B8" i="10"/>
  <c r="C8" i="10"/>
  <c r="E8" i="10"/>
  <c r="H8" i="10"/>
  <c r="I8" i="10"/>
  <c r="I13" i="3"/>
  <c r="H13" i="3"/>
  <c r="E13" i="3"/>
  <c r="J13" i="3" s="1"/>
  <c r="D13" i="3"/>
  <c r="C13" i="3"/>
  <c r="B13" i="3"/>
  <c r="I12" i="3"/>
  <c r="H12" i="3"/>
  <c r="E12" i="3"/>
  <c r="J12" i="3" s="1"/>
  <c r="D12" i="3"/>
  <c r="C12" i="3"/>
  <c r="B12" i="3"/>
  <c r="H11" i="3"/>
  <c r="E11" i="3"/>
  <c r="J11" i="3" s="1"/>
  <c r="C11" i="3"/>
  <c r="B11" i="3"/>
  <c r="I10" i="3"/>
  <c r="K10" i="3" s="1"/>
  <c r="E10" i="3"/>
  <c r="C10" i="3"/>
  <c r="B10" i="3"/>
  <c r="I9" i="3"/>
  <c r="H9" i="3"/>
  <c r="E9" i="3"/>
  <c r="J9" i="3" s="1"/>
  <c r="D9" i="3"/>
  <c r="H8" i="3"/>
  <c r="K8" i="3" s="1"/>
  <c r="E8" i="3"/>
  <c r="J8" i="3" s="1"/>
  <c r="D8" i="3"/>
  <c r="C8" i="3"/>
  <c r="B4" i="4" s="1"/>
  <c r="B8" i="3"/>
  <c r="E54" i="5"/>
  <c r="E53" i="5"/>
  <c r="E52" i="5"/>
  <c r="E51" i="5"/>
  <c r="E50" i="5"/>
  <c r="E49" i="5"/>
  <c r="E46" i="5"/>
  <c r="E45" i="5"/>
  <c r="E44" i="5"/>
  <c r="E43" i="5"/>
  <c r="K43" i="5" s="1"/>
  <c r="E42" i="5"/>
  <c r="E41" i="5"/>
  <c r="E35" i="5"/>
  <c r="E34" i="5"/>
  <c r="E33" i="5"/>
  <c r="E32" i="5"/>
  <c r="E28" i="5"/>
  <c r="E29" i="5"/>
  <c r="E27" i="5"/>
  <c r="E26" i="5"/>
  <c r="E23" i="5"/>
  <c r="E22" i="5"/>
  <c r="E21" i="5"/>
  <c r="E20" i="5"/>
  <c r="E17" i="5"/>
  <c r="E16" i="5"/>
  <c r="E15" i="5"/>
  <c r="E14" i="5"/>
  <c r="C45" i="5"/>
  <c r="C53" i="5"/>
  <c r="C42" i="5"/>
  <c r="C50" i="5"/>
  <c r="C54" i="5"/>
  <c r="C46" i="5"/>
  <c r="C35" i="5"/>
  <c r="C29" i="5"/>
  <c r="C11" i="5"/>
  <c r="C9" i="5"/>
  <c r="C15" i="5"/>
  <c r="C17" i="5"/>
  <c r="C23" i="5"/>
  <c r="C16" i="10"/>
  <c r="C33" i="5"/>
  <c r="C27" i="5"/>
  <c r="C21" i="5"/>
  <c r="C10" i="5"/>
  <c r="C16" i="5"/>
  <c r="C22" i="5"/>
  <c r="C28" i="5"/>
  <c r="C34" i="5"/>
  <c r="C44" i="5"/>
  <c r="C52" i="5"/>
  <c r="C43" i="5"/>
  <c r="C51" i="5"/>
  <c r="C49" i="5"/>
  <c r="C41" i="5"/>
  <c r="C32" i="5"/>
  <c r="C26" i="5"/>
  <c r="C20" i="5"/>
  <c r="C14" i="5"/>
  <c r="C8" i="5"/>
  <c r="C24" i="10"/>
  <c r="C12" i="10"/>
  <c r="E6" i="6"/>
  <c r="I45" i="5"/>
  <c r="I53" i="5"/>
  <c r="I24" i="10"/>
  <c r="I54" i="5"/>
  <c r="I41" i="5"/>
  <c r="I49" i="5"/>
  <c r="I50" i="5"/>
  <c r="I42" i="5"/>
  <c r="I20" i="10"/>
  <c r="I46" i="5"/>
  <c r="I35" i="5"/>
  <c r="I29" i="5"/>
  <c r="I23" i="5"/>
  <c r="I17" i="5"/>
  <c r="I11" i="5"/>
  <c r="I16" i="10"/>
  <c r="I33" i="5"/>
  <c r="I27" i="5"/>
  <c r="I21" i="5"/>
  <c r="I15" i="5"/>
  <c r="I9" i="5"/>
  <c r="I12" i="10"/>
  <c r="I52" i="5"/>
  <c r="I44" i="5"/>
  <c r="I34" i="5"/>
  <c r="I28" i="5"/>
  <c r="I22" i="5"/>
  <c r="I16" i="5"/>
  <c r="I10" i="5"/>
  <c r="I51" i="5"/>
  <c r="J51" i="5" s="1"/>
  <c r="I43" i="5"/>
  <c r="J43" i="5" s="1"/>
  <c r="I32" i="5"/>
  <c r="I26" i="5"/>
  <c r="I20" i="5"/>
  <c r="I14" i="5"/>
  <c r="I8" i="5"/>
  <c r="H16" i="10"/>
  <c r="E11" i="5"/>
  <c r="H29" i="5"/>
  <c r="D29" i="5"/>
  <c r="B29" i="5"/>
  <c r="H28" i="5"/>
  <c r="B28" i="5"/>
  <c r="H27" i="5"/>
  <c r="D27" i="5"/>
  <c r="B27" i="5"/>
  <c r="H26" i="5"/>
  <c r="D26" i="5"/>
  <c r="B26" i="5"/>
  <c r="H45" i="5"/>
  <c r="D45" i="5"/>
  <c r="B45" i="5"/>
  <c r="H53" i="5"/>
  <c r="D53" i="5"/>
  <c r="B53" i="5"/>
  <c r="B24" i="10"/>
  <c r="H24" i="10"/>
  <c r="H20" i="10"/>
  <c r="E20" i="10"/>
  <c r="D24" i="10"/>
  <c r="J24" i="6"/>
  <c r="E24" i="6"/>
  <c r="K24" i="6" s="1"/>
  <c r="E24" i="10"/>
  <c r="B42" i="5"/>
  <c r="H44" i="5"/>
  <c r="B44" i="5"/>
  <c r="B43" i="5"/>
  <c r="B52" i="5"/>
  <c r="H52" i="5"/>
  <c r="H49" i="5"/>
  <c r="D49" i="5"/>
  <c r="B49" i="5"/>
  <c r="H41" i="5"/>
  <c r="D41" i="5"/>
  <c r="B41" i="5"/>
  <c r="H50" i="5"/>
  <c r="B50" i="5"/>
  <c r="D50" i="5"/>
  <c r="H42" i="5"/>
  <c r="D42" i="5"/>
  <c r="D20" i="10"/>
  <c r="B20" i="10"/>
  <c r="J20" i="6"/>
  <c r="E20" i="6"/>
  <c r="K20" i="6" s="1"/>
  <c r="J6" i="6"/>
  <c r="E10" i="5"/>
  <c r="E9" i="5"/>
  <c r="H54" i="5"/>
  <c r="D54" i="5"/>
  <c r="B54" i="5"/>
  <c r="H46" i="5"/>
  <c r="D46" i="5"/>
  <c r="B46" i="5"/>
  <c r="B14" i="5"/>
  <c r="B15" i="5"/>
  <c r="B17" i="5"/>
  <c r="B16" i="5"/>
  <c r="B20" i="5"/>
  <c r="B21" i="5"/>
  <c r="B22" i="5"/>
  <c r="B23" i="5"/>
  <c r="B35" i="5"/>
  <c r="B34" i="5"/>
  <c r="B33" i="5"/>
  <c r="B32" i="5"/>
  <c r="H35" i="5"/>
  <c r="D35" i="5"/>
  <c r="H34" i="5"/>
  <c r="H32" i="5"/>
  <c r="H33" i="5"/>
  <c r="H23" i="5"/>
  <c r="D23" i="5"/>
  <c r="B10" i="5"/>
  <c r="H10" i="5"/>
  <c r="B11" i="5"/>
  <c r="H17" i="5"/>
  <c r="D17" i="5"/>
  <c r="H11" i="5"/>
  <c r="D11" i="5"/>
  <c r="D16" i="10"/>
  <c r="D12" i="10"/>
  <c r="H12" i="10"/>
  <c r="J16" i="6"/>
  <c r="B12" i="10"/>
  <c r="H16" i="5"/>
  <c r="H22" i="5"/>
  <c r="E12" i="10"/>
  <c r="J8" i="6"/>
  <c r="E8" i="6"/>
  <c r="D8" i="6"/>
  <c r="D33" i="5"/>
  <c r="H21" i="5"/>
  <c r="D21" i="5"/>
  <c r="H15" i="5"/>
  <c r="D15" i="5"/>
  <c r="H9" i="5"/>
  <c r="D9" i="5"/>
  <c r="B9" i="5"/>
  <c r="J12" i="6"/>
  <c r="D14" i="5"/>
  <c r="D32" i="5"/>
  <c r="H20" i="5"/>
  <c r="D20" i="5"/>
  <c r="H14" i="5"/>
  <c r="B51" i="5"/>
  <c r="B6" i="10"/>
  <c r="J7" i="6"/>
  <c r="E7" i="6"/>
  <c r="K7" i="6" s="1"/>
  <c r="E8" i="5"/>
  <c r="B8" i="5"/>
  <c r="H8" i="5"/>
  <c r="D8" i="5"/>
  <c r="D19" i="3" l="1"/>
  <c r="D8" i="10"/>
  <c r="D11" i="3"/>
  <c r="J8" i="10"/>
  <c r="K8" i="10" s="1"/>
  <c r="J7" i="10"/>
  <c r="J6" i="10"/>
  <c r="K6" i="10" s="1"/>
  <c r="K16" i="3"/>
  <c r="L10" i="3"/>
  <c r="J10" i="3"/>
  <c r="J18" i="3"/>
  <c r="B11" i="4"/>
  <c r="C11" i="4" s="1"/>
  <c r="K21" i="3"/>
  <c r="L21" i="3" s="1"/>
  <c r="L9" i="3"/>
  <c r="L17" i="3"/>
  <c r="L8" i="3"/>
  <c r="K17" i="3"/>
  <c r="K13" i="3"/>
  <c r="L13" i="3" s="1"/>
  <c r="K11" i="3"/>
  <c r="K19" i="3"/>
  <c r="L16" i="3"/>
  <c r="L19" i="3"/>
  <c r="L20" i="3"/>
  <c r="K20" i="3"/>
  <c r="K9" i="3"/>
  <c r="L11" i="3"/>
  <c r="L12" i="3"/>
  <c r="K12" i="3"/>
  <c r="K51" i="5"/>
  <c r="K45" i="5"/>
  <c r="J24" i="10"/>
  <c r="J29" i="5"/>
  <c r="K29" i="5" s="1"/>
  <c r="J16" i="5"/>
  <c r="K16" i="5" s="1"/>
  <c r="J32" i="5"/>
  <c r="K32" i="5" s="1"/>
  <c r="J27" i="5"/>
  <c r="K27" i="5" s="1"/>
  <c r="J49" i="5"/>
  <c r="K49" i="5" s="1"/>
  <c r="J41" i="5"/>
  <c r="K41" i="5" s="1"/>
  <c r="J20" i="10"/>
  <c r="J54" i="5"/>
  <c r="J46" i="5"/>
  <c r="K46" i="5" s="1"/>
  <c r="J35" i="5"/>
  <c r="K35" i="5" s="1"/>
  <c r="J23" i="5"/>
  <c r="K23" i="5" s="1"/>
  <c r="J17" i="5"/>
  <c r="K17" i="5" s="1"/>
  <c r="J11" i="5"/>
  <c r="J16" i="10"/>
  <c r="J33" i="5"/>
  <c r="K33" i="5" s="1"/>
  <c r="J21" i="5"/>
  <c r="K21" i="5" s="1"/>
  <c r="J15" i="5"/>
  <c r="K15" i="5" s="1"/>
  <c r="J9" i="5"/>
  <c r="K9" i="5" s="1"/>
  <c r="J12" i="10"/>
  <c r="K12" i="10" s="1"/>
  <c r="J52" i="5"/>
  <c r="K52" i="5" s="1"/>
  <c r="J44" i="5"/>
  <c r="K44" i="5" s="1"/>
  <c r="J34" i="5"/>
  <c r="K34" i="5" s="1"/>
  <c r="J28" i="5"/>
  <c r="K28" i="5" s="1"/>
  <c r="J22" i="5"/>
  <c r="K22" i="5" s="1"/>
  <c r="J10" i="5"/>
  <c r="K10" i="5" s="1"/>
  <c r="J26" i="5"/>
  <c r="K26" i="5" s="1"/>
  <c r="J20" i="5"/>
  <c r="K20" i="5" s="1"/>
  <c r="J14" i="5"/>
  <c r="K14" i="5" s="1"/>
  <c r="J8" i="5"/>
  <c r="K8" i="5" s="1"/>
  <c r="D28" i="5"/>
  <c r="K53" i="5"/>
  <c r="J45" i="5"/>
  <c r="J53" i="5"/>
  <c r="D44" i="5"/>
  <c r="D52" i="5"/>
  <c r="K24" i="10"/>
  <c r="K50" i="5"/>
  <c r="K42" i="5"/>
  <c r="J50" i="5"/>
  <c r="J42" i="5"/>
  <c r="K20" i="10"/>
  <c r="D10" i="5"/>
  <c r="D22" i="5"/>
  <c r="E16" i="6"/>
  <c r="K16" i="6" s="1"/>
  <c r="K6" i="6"/>
  <c r="D34" i="5"/>
  <c r="E16" i="10"/>
  <c r="K8" i="6"/>
  <c r="D16" i="5"/>
  <c r="E12" i="6"/>
  <c r="K12" i="6" s="1"/>
  <c r="J74" i="5"/>
  <c r="K74" i="5"/>
  <c r="J73" i="5"/>
  <c r="E73" i="5"/>
  <c r="K73" i="5" s="1"/>
  <c r="J72" i="5"/>
  <c r="E72" i="5"/>
  <c r="K72" i="5" s="1"/>
  <c r="J71" i="5"/>
  <c r="E71" i="5"/>
  <c r="K71" i="5" s="1"/>
  <c r="J70" i="5"/>
  <c r="E70" i="5"/>
  <c r="K70" i="5" s="1"/>
  <c r="J69" i="5"/>
  <c r="E69" i="5"/>
  <c r="K69" i="5" s="1"/>
  <c r="B5" i="4" l="1"/>
  <c r="B6" i="4"/>
  <c r="L15" i="3"/>
  <c r="L7" i="3"/>
  <c r="K54" i="5"/>
  <c r="K48" i="5" s="1"/>
  <c r="H48" i="5" s="1"/>
  <c r="K16" i="10"/>
  <c r="K19" i="5"/>
  <c r="K25" i="5"/>
  <c r="H25" i="5" s="1"/>
  <c r="K40" i="5"/>
  <c r="H40" i="5" s="1"/>
  <c r="K13" i="5"/>
  <c r="H13" i="5" s="1"/>
  <c r="K31" i="5"/>
  <c r="H31" i="5" s="1"/>
  <c r="K68" i="5"/>
  <c r="H68" i="5" s="1"/>
  <c r="H15" i="3" l="1"/>
  <c r="L22" i="3"/>
  <c r="H7" i="3"/>
  <c r="H19" i="5"/>
  <c r="L27" i="3" l="1"/>
  <c r="B3" i="4" s="1"/>
  <c r="K11" i="5"/>
  <c r="K7" i="5" s="1"/>
  <c r="H7" i="5" s="1"/>
  <c r="B8" i="4" l="1"/>
  <c r="B19" i="10"/>
  <c r="C19" i="10"/>
  <c r="K19" i="6"/>
  <c r="J19" i="6"/>
  <c r="H19" i="10"/>
  <c r="K19" i="10" s="1"/>
  <c r="J19" i="10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A99EA87-7EED-47D4-AE64-84C9610EB20E}" name="Connexion" type="104" refreshedVersion="0" background="1">
    <extLst>
      <ext xmlns:x15="http://schemas.microsoft.com/office/spreadsheetml/2010/11/main" uri="{DE250136-89BD-433C-8126-D09CA5730AF9}">
        <x15:connection id="TableauCollé"/>
      </ext>
    </extLst>
  </connection>
  <connection id="2" xr16:uid="{5601DE4B-89E7-4481-BDFA-81410D47F008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<sst xmlns="http://schemas.openxmlformats.org/spreadsheetml/2006/main" count="138" uniqueCount="63">
  <si>
    <t>Aménagemen du jardin</t>
  </si>
  <si>
    <t>N°</t>
  </si>
  <si>
    <t>DESIGNATION</t>
  </si>
  <si>
    <t>Fournitures</t>
  </si>
  <si>
    <t>Unité</t>
  </si>
  <si>
    <t xml:space="preserve">Quantité </t>
  </si>
  <si>
    <t>QTE.Rendement</t>
  </si>
  <si>
    <t>Rendement</t>
  </si>
  <si>
    <t>PRIX Unit</t>
  </si>
  <si>
    <t>Marge%</t>
  </si>
  <si>
    <t>Montant hors marge</t>
  </si>
  <si>
    <t>Prix unitaire</t>
  </si>
  <si>
    <t xml:space="preserve">MONTANT </t>
  </si>
  <si>
    <t>P1</t>
  </si>
  <si>
    <r>
      <rPr>
        <b/>
        <sz val="9"/>
        <rFont val="Arial"/>
        <family val="2"/>
      </rPr>
      <t>Fond de forme piéton :</t>
    </r>
    <r>
      <rPr>
        <sz val="9"/>
        <rFont val="Arial"/>
        <family val="2"/>
      </rPr>
      <t xml:space="preserve">
Mise en place d'un fond de forme composé d'un géotextile puis d'une grave 0/31.5mm sur 20cm d'épaisseur (piéton uniquement). Réglage des altimétries, nivelage et compactage.</t>
    </r>
  </si>
  <si>
    <t>OU</t>
  </si>
  <si>
    <t>m²</t>
  </si>
  <si>
    <t>J</t>
  </si>
  <si>
    <r>
      <rPr>
        <b/>
        <sz val="9"/>
        <color rgb="FF000000"/>
        <rFont val="Arial"/>
      </rPr>
      <t xml:space="preserve">Fond de forme piéton :
</t>
    </r>
    <r>
      <rPr>
        <sz val="9"/>
        <color rgb="FF000000"/>
        <rFont val="Arial"/>
      </rPr>
      <t xml:space="preserve">
Mise en place d'un fond de forme composé d'un géotextile puis d'une grave 0/31.5mm sur 20cm d'épaisseur (piéton uniquement). Réglage des altimétries, nivelage et compactage.</t>
    </r>
  </si>
  <si>
    <t>SOUS-TOTAL</t>
  </si>
  <si>
    <t>P2</t>
  </si>
  <si>
    <t>Rentabilité de chantier</t>
  </si>
  <si>
    <t>Designation</t>
  </si>
  <si>
    <t xml:space="preserve">Sous Total : </t>
  </si>
  <si>
    <t xml:space="preserve">Coût de revient : </t>
  </si>
  <si>
    <t xml:space="preserve">Marge nette Fournitures : </t>
  </si>
  <si>
    <t>Total marge Heures:</t>
  </si>
  <si>
    <t>Marge en % :</t>
  </si>
  <si>
    <t>Main d'œuvres</t>
  </si>
  <si>
    <t>Heures</t>
  </si>
  <si>
    <t>Nombre en jours à 2</t>
  </si>
  <si>
    <t>Total d'heures :</t>
  </si>
  <si>
    <t>Total d'heures  PL :</t>
  </si>
  <si>
    <t>PRIX HT</t>
  </si>
  <si>
    <t>Base de donnée - OUVRAGES</t>
  </si>
  <si>
    <t>Travaux préparatoires</t>
  </si>
  <si>
    <r>
      <rPr>
        <b/>
        <sz val="10"/>
        <rFont val="Helvetica Neue"/>
      </rPr>
      <t>Décapage</t>
    </r>
    <r>
      <rPr>
        <sz val="10"/>
        <rFont val="Helvetica Neue"/>
      </rPr>
      <t xml:space="preserve"> </t>
    </r>
    <r>
      <rPr>
        <b/>
        <sz val="10"/>
        <rFont val="Helvetica Neue"/>
      </rPr>
      <t>:</t>
    </r>
    <r>
      <rPr>
        <sz val="11"/>
        <rFont val="Helvetica Neue"/>
      </rPr>
      <t xml:space="preserve">
</t>
    </r>
    <r>
      <rPr>
        <sz val="9"/>
        <rFont val="Helvetica Neue"/>
      </rPr>
      <t>Décapage des terres sur 12cm d'épaisseur et évacuation des déblais. Sous réserve de présence de béton et/ou de réseaux.</t>
    </r>
  </si>
  <si>
    <r>
      <rPr>
        <b/>
        <sz val="10"/>
        <rFont val="Helvetica Neue"/>
      </rPr>
      <t>Décapage</t>
    </r>
    <r>
      <rPr>
        <sz val="10"/>
        <rFont val="Helvetica Neue"/>
      </rPr>
      <t xml:space="preserve"> </t>
    </r>
    <r>
      <rPr>
        <b/>
        <sz val="10"/>
        <rFont val="Helvetica Neue"/>
      </rPr>
      <t>:</t>
    </r>
    <r>
      <rPr>
        <sz val="11"/>
        <rFont val="Helvetica Neue"/>
      </rPr>
      <t xml:space="preserve">
</t>
    </r>
    <r>
      <rPr>
        <sz val="9"/>
        <rFont val="Helvetica Neue"/>
      </rPr>
      <t>Décapage des terres sur 15cm d'épaisseur et évacuation des déblais. Sous réserve de présence de béton et/ou de réseaux.</t>
    </r>
  </si>
  <si>
    <r>
      <rPr>
        <b/>
        <sz val="10"/>
        <rFont val="Helvetica Neue"/>
      </rPr>
      <t>Décapage</t>
    </r>
    <r>
      <rPr>
        <sz val="10"/>
        <rFont val="Helvetica Neue"/>
      </rPr>
      <t xml:space="preserve"> </t>
    </r>
    <r>
      <rPr>
        <b/>
        <sz val="10"/>
        <rFont val="Helvetica Neue"/>
      </rPr>
      <t>:</t>
    </r>
    <r>
      <rPr>
        <sz val="11"/>
        <rFont val="Helvetica Neue"/>
      </rPr>
      <t xml:space="preserve">
</t>
    </r>
    <r>
      <rPr>
        <sz val="9"/>
        <rFont val="Helvetica Neue"/>
      </rPr>
      <t>Décapage des terres sur 20cm d'épaisseur et évacuation des déblais. Sous réserve de présence de béton et/ou de réseaux.</t>
    </r>
  </si>
  <si>
    <r>
      <rPr>
        <b/>
        <sz val="10"/>
        <rFont val="Helvetica Neue"/>
      </rPr>
      <t>Décapage</t>
    </r>
    <r>
      <rPr>
        <sz val="10"/>
        <rFont val="Helvetica Neue"/>
      </rPr>
      <t xml:space="preserve"> </t>
    </r>
    <r>
      <rPr>
        <b/>
        <sz val="10"/>
        <rFont val="Helvetica Neue"/>
      </rPr>
      <t>:</t>
    </r>
    <r>
      <rPr>
        <sz val="11"/>
        <rFont val="Helvetica Neue"/>
      </rPr>
      <t xml:space="preserve">
</t>
    </r>
    <r>
      <rPr>
        <sz val="9"/>
        <rFont val="Helvetica Neue"/>
      </rPr>
      <t>Décapage des terres sur 30cm d'épaisseur et évacuation des déblais. Sous réserve de présence de béton et/ou de réseaux.</t>
    </r>
  </si>
  <si>
    <t>Voirie</t>
  </si>
  <si>
    <t>Revêtement</t>
  </si>
  <si>
    <r>
      <rPr>
        <b/>
        <sz val="9"/>
        <rFont val="Arial"/>
        <family val="2"/>
      </rPr>
      <t>Fond de forme piéton :</t>
    </r>
    <r>
      <rPr>
        <sz val="9"/>
        <rFont val="Arial"/>
        <family val="2"/>
      </rPr>
      <t xml:space="preserve">
Mise en place d'un fond de forme composé d'un géotextile puis d'une grave 0/31.5mm sur 15cm d'épaisseur (piéton uniquement). Réglage des altimétries, nivelage et compactage.</t>
    </r>
  </si>
  <si>
    <t xml:space="preserve">Chape sable </t>
  </si>
  <si>
    <r>
      <rPr>
        <b/>
        <sz val="9"/>
        <rFont val="Arial"/>
        <family val="2"/>
      </rPr>
      <t xml:space="preserve">Chape sable : </t>
    </r>
    <r>
      <rPr>
        <sz val="9"/>
        <rFont val="Arial"/>
        <family val="2"/>
      </rPr>
      <t xml:space="preserve">
Mise en place d'une chape sable 0/4mm sur 3cm d'épaisseur comme support de pose du gazon synthétique. </t>
    </r>
  </si>
  <si>
    <t>Pelle 2T5</t>
  </si>
  <si>
    <t>grave - 0/4mm</t>
  </si>
  <si>
    <t>T</t>
  </si>
  <si>
    <t xml:space="preserve">plaque </t>
  </si>
  <si>
    <t>livraison</t>
  </si>
  <si>
    <t>h</t>
  </si>
  <si>
    <t>geotextile</t>
  </si>
  <si>
    <t>U</t>
  </si>
  <si>
    <t>Main d'œuvre</t>
  </si>
  <si>
    <t>Fournisseurs</t>
  </si>
  <si>
    <t xml:space="preserve"> </t>
  </si>
  <si>
    <t>Camion PL - Sous-traitance</t>
  </si>
  <si>
    <t>Deblais Terre cailloux</t>
  </si>
  <si>
    <t>MO</t>
  </si>
  <si>
    <t xml:space="preserve">grave concassé reçyclé 0/20 mixte </t>
  </si>
  <si>
    <t>grave concassé reçyclé 0/31.5 mixte</t>
  </si>
  <si>
    <t>géotextile 130g/m²</t>
  </si>
  <si>
    <t>{"hash":"405575a8f4ff030e7ed93f257377dd9080ca45f8eb512b6cc4d343fa0dfe4f53","version":1,"value":"[[\"Where every page holds a new adventure\"]]"}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</si>
</sst>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\(0.00\)"/>
    <numFmt numFmtId="166" formatCode="_-* #,##0.00\ [$€-40C]_-;\-* #,##0.00\ [$€-40C]_-;_-* &quot;-&quot;??\ [$€-40C]_-;_-@_-"/>
    <numFmt numFmtId="167" formatCode="_-* #,##0.00\ &quot;€&quot;_-;\-* #,##0.00\ &quot;€&quot;_-;_-* &quot;-&quot;??\ &quot;€&quot;_-;_-@"/>
    <numFmt numFmtId="168" formatCode="0.0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Poppins"/>
    </font>
    <font>
      <sz val="10"/>
      <color theme="1"/>
      <name val="Helvetica Neue"/>
    </font>
    <font>
      <sz val="10"/>
      <name val="Helvetica Neue"/>
    </font>
    <font>
      <b/>
      <sz val="10"/>
      <color theme="1"/>
      <name val="Helvetica Neue"/>
    </font>
    <font>
      <sz val="12"/>
      <color rgb="FF938953"/>
      <name val="Adam.cg pro"/>
    </font>
    <font>
      <sz val="12"/>
      <color theme="1"/>
      <name val="Adam.cg pro"/>
    </font>
    <font>
      <sz val="9"/>
      <color rgb="FF948A54"/>
      <name val="Adam.cg pro"/>
    </font>
    <font>
      <sz val="12"/>
      <color rgb="FF494429"/>
      <name val="Poppins"/>
    </font>
    <font>
      <b/>
      <sz val="11"/>
      <color theme="1"/>
      <name val="Poppins"/>
    </font>
    <font>
      <sz val="9"/>
      <name val="Arial"/>
      <family val="2"/>
    </font>
    <font>
      <b/>
      <sz val="9"/>
      <name val="Arial"/>
      <family val="2"/>
    </font>
    <font>
      <b/>
      <sz val="14"/>
      <name val="Poppins"/>
    </font>
    <font>
      <sz val="11"/>
      <name val="Calibri"/>
      <family val="2"/>
      <scheme val="minor"/>
    </font>
    <font>
      <b/>
      <sz val="10"/>
      <name val="Helvetica Neue"/>
    </font>
    <font>
      <sz val="12"/>
      <name val="Adam.cg pro"/>
    </font>
    <font>
      <b/>
      <sz val="11"/>
      <name val="Poppins"/>
    </font>
    <font>
      <sz val="9"/>
      <name val="Adam.cg pro"/>
    </font>
    <font>
      <b/>
      <sz val="11"/>
      <name val="Helvetica Neue"/>
    </font>
    <font>
      <sz val="11"/>
      <name val="Helvetica Neue"/>
    </font>
    <font>
      <sz val="9"/>
      <name val="Helvetica Neue"/>
    </font>
    <font>
      <sz val="5"/>
      <name val="Adam.cg pro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9"/>
      <name val="Helvetica Neue"/>
    </font>
    <font>
      <b/>
      <sz val="9"/>
      <name val="Calibri"/>
      <family val="2"/>
      <scheme val="minor"/>
    </font>
    <font>
      <b/>
      <sz val="12"/>
      <name val="Adam.cg pro"/>
    </font>
    <font>
      <b/>
      <sz val="9"/>
      <color rgb="FF000000"/>
      <name val="Arial"/>
    </font>
    <font>
      <sz val="9"/>
      <color rgb="FF000000"/>
      <name val="Arial"/>
    </font>
  </fonts>
  <fills count="9">
    <fill>
      <patternFill patternType="none"/>
    </fill>
    <fill>
      <patternFill patternType="gray125"/>
    </fill>
    <fill>
      <patternFill patternType="solid">
        <fgColor rgb="FFDDD9C3"/>
        <bgColor rgb="FFDDD9C3"/>
      </patternFill>
    </fill>
    <fill>
      <patternFill patternType="solid">
        <fgColor rgb="FFD8D8D8"/>
        <bgColor rgb="FFD8D8D8"/>
      </patternFill>
    </fill>
    <fill>
      <patternFill patternType="solid">
        <fgColor rgb="FFEEECE1"/>
        <bgColor rgb="FFEEECE1"/>
      </patternFill>
    </fill>
    <fill>
      <patternFill patternType="solid">
        <fgColor theme="0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D0CBAC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0">
    <xf numFmtId="0" fontId="0" fillId="0" borderId="0" xfId="0"/>
    <xf numFmtId="0" fontId="0" fillId="0" borderId="1" xfId="0" applyBorder="1"/>
    <xf numFmtId="166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right" vertical="top"/>
    </xf>
    <xf numFmtId="167" fontId="12" fillId="0" borderId="1" xfId="0" applyNumberFormat="1" applyFont="1" applyBorder="1" applyAlignment="1">
      <alignment horizontal="right" vertical="top"/>
    </xf>
    <xf numFmtId="44" fontId="12" fillId="0" borderId="1" xfId="0" applyNumberFormat="1" applyFont="1" applyBorder="1" applyAlignment="1">
      <alignment horizontal="right" vertical="top"/>
    </xf>
    <xf numFmtId="167" fontId="12" fillId="0" borderId="5" xfId="0" applyNumberFormat="1" applyFont="1" applyBorder="1" applyAlignment="1">
      <alignment horizontal="right" vertical="top"/>
    </xf>
    <xf numFmtId="167" fontId="12" fillId="0" borderId="2" xfId="0" applyNumberFormat="1" applyFont="1" applyBorder="1" applyAlignment="1">
      <alignment horizontal="right" vertical="top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167" fontId="4" fillId="4" borderId="2" xfId="0" applyNumberFormat="1" applyFont="1" applyFill="1" applyBorder="1" applyAlignment="1">
      <alignment horizontal="center"/>
    </xf>
    <xf numFmtId="167" fontId="4" fillId="4" borderId="1" xfId="0" applyNumberFormat="1" applyFont="1" applyFill="1" applyBorder="1" applyAlignment="1">
      <alignment horizontal="center"/>
    </xf>
    <xf numFmtId="0" fontId="15" fillId="0" borderId="0" xfId="0" applyFont="1"/>
    <xf numFmtId="167" fontId="5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right" vertical="center"/>
    </xf>
    <xf numFmtId="0" fontId="17" fillId="5" borderId="2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5" fillId="5" borderId="0" xfId="0" applyFont="1" applyFill="1"/>
    <xf numFmtId="0" fontId="19" fillId="0" borderId="1" xfId="0" applyFont="1" applyBorder="1" applyAlignment="1">
      <alignment horizontal="center" vertical="center" textRotation="90"/>
    </xf>
    <xf numFmtId="0" fontId="20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/>
    </xf>
    <xf numFmtId="167" fontId="5" fillId="0" borderId="1" xfId="0" applyNumberFormat="1" applyFont="1" applyBorder="1" applyAlignment="1">
      <alignment horizontal="right" vertical="top"/>
    </xf>
    <xf numFmtId="0" fontId="2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66" fontId="22" fillId="0" borderId="1" xfId="1" applyNumberFormat="1" applyFont="1" applyBorder="1" applyAlignment="1">
      <alignment horizontal="right" vertical="center"/>
    </xf>
    <xf numFmtId="9" fontId="22" fillId="0" borderId="1" xfId="2" applyFont="1" applyBorder="1" applyAlignment="1">
      <alignment horizontal="right" vertical="center"/>
    </xf>
    <xf numFmtId="167" fontId="22" fillId="0" borderId="1" xfId="0" applyNumberFormat="1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5" fillId="0" borderId="5" xfId="0" applyFont="1" applyBorder="1"/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2" fontId="25" fillId="0" borderId="1" xfId="0" applyNumberFormat="1" applyFont="1" applyBorder="1" applyAlignment="1">
      <alignment vertical="center"/>
    </xf>
    <xf numFmtId="0" fontId="12" fillId="0" borderId="1" xfId="1" applyNumberFormat="1" applyFont="1" applyBorder="1" applyAlignment="1">
      <alignment horizontal="right" vertical="center"/>
    </xf>
    <xf numFmtId="0" fontId="15" fillId="0" borderId="1" xfId="0" applyFont="1" applyBorder="1"/>
    <xf numFmtId="166" fontId="12" fillId="0" borderId="1" xfId="1" applyNumberFormat="1" applyFont="1" applyBorder="1" applyAlignment="1">
      <alignment horizontal="right" vertical="center"/>
    </xf>
    <xf numFmtId="9" fontId="12" fillId="0" borderId="1" xfId="2" applyFont="1" applyBorder="1" applyAlignment="1">
      <alignment horizontal="right" vertical="center"/>
    </xf>
    <xf numFmtId="167" fontId="22" fillId="0" borderId="1" xfId="0" applyNumberFormat="1" applyFont="1" applyBorder="1" applyAlignment="1">
      <alignment horizontal="right" vertical="center"/>
    </xf>
    <xf numFmtId="166" fontId="22" fillId="0" borderId="1" xfId="1" applyNumberFormat="1" applyFont="1" applyBorder="1" applyAlignment="1">
      <alignment horizontal="left" vertical="center"/>
    </xf>
    <xf numFmtId="166" fontId="22" fillId="0" borderId="1" xfId="1" applyNumberFormat="1" applyFont="1" applyBorder="1" applyAlignment="1">
      <alignment horizontal="center" vertical="center"/>
    </xf>
    <xf numFmtId="168" fontId="25" fillId="0" borderId="1" xfId="0" applyNumberFormat="1" applyFont="1" applyBorder="1" applyAlignment="1">
      <alignment vertical="center"/>
    </xf>
    <xf numFmtId="165" fontId="24" fillId="0" borderId="1" xfId="0" applyNumberFormat="1" applyFont="1" applyBorder="1" applyAlignment="1">
      <alignment vertical="center"/>
    </xf>
    <xf numFmtId="166" fontId="24" fillId="0" borderId="1" xfId="1" applyNumberFormat="1" applyFont="1" applyBorder="1" applyAlignment="1">
      <alignment horizontal="left" vertical="center"/>
    </xf>
    <xf numFmtId="166" fontId="24" fillId="0" borderId="1" xfId="1" applyNumberFormat="1" applyFont="1" applyBorder="1" applyAlignment="1">
      <alignment horizontal="center" vertical="center"/>
    </xf>
    <xf numFmtId="166" fontId="24" fillId="0" borderId="1" xfId="1" applyNumberFormat="1" applyFont="1" applyBorder="1" applyAlignment="1">
      <alignment horizontal="right" vertical="center"/>
    </xf>
    <xf numFmtId="9" fontId="24" fillId="0" borderId="1" xfId="2" applyFont="1" applyBorder="1" applyAlignment="1">
      <alignment horizontal="right" vertical="center"/>
    </xf>
    <xf numFmtId="167" fontId="24" fillId="0" borderId="1" xfId="0" applyNumberFormat="1" applyFont="1" applyBorder="1" applyAlignment="1">
      <alignment vertical="center"/>
    </xf>
    <xf numFmtId="0" fontId="24" fillId="0" borderId="1" xfId="1" applyNumberFormat="1" applyFont="1" applyBorder="1" applyAlignment="1">
      <alignment horizontal="right" vertical="center"/>
    </xf>
    <xf numFmtId="167" fontId="24" fillId="0" borderId="1" xfId="0" applyNumberFormat="1" applyFont="1" applyBorder="1" applyAlignment="1">
      <alignment horizontal="right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right" vertical="center"/>
    </xf>
    <xf numFmtId="0" fontId="17" fillId="0" borderId="2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167" fontId="5" fillId="3" borderId="6" xfId="0" applyNumberFormat="1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right" vertical="center"/>
    </xf>
    <xf numFmtId="0" fontId="18" fillId="2" borderId="8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vertical="center"/>
    </xf>
    <xf numFmtId="0" fontId="18" fillId="2" borderId="9" xfId="0" applyFont="1" applyFill="1" applyBorder="1" applyAlignment="1">
      <alignment vertical="center"/>
    </xf>
    <xf numFmtId="0" fontId="18" fillId="2" borderId="10" xfId="0" applyFont="1" applyFill="1" applyBorder="1" applyAlignment="1">
      <alignment vertical="center"/>
    </xf>
    <xf numFmtId="0" fontId="17" fillId="5" borderId="2" xfId="0" applyFont="1" applyFill="1" applyBorder="1" applyAlignment="1">
      <alignment vertical="center"/>
    </xf>
    <xf numFmtId="0" fontId="18" fillId="5" borderId="3" xfId="0" applyFont="1" applyFill="1" applyBorder="1" applyAlignment="1">
      <alignment vertical="center"/>
    </xf>
    <xf numFmtId="0" fontId="18" fillId="5" borderId="4" xfId="0" applyFont="1" applyFill="1" applyBorder="1" applyAlignment="1">
      <alignment vertical="center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25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4" fillId="3" borderId="6" xfId="0" applyFont="1" applyFill="1" applyBorder="1" applyAlignment="1">
      <alignment horizontal="center" vertical="center"/>
    </xf>
    <xf numFmtId="167" fontId="4" fillId="3" borderId="6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right" vertical="center"/>
    </xf>
    <xf numFmtId="0" fontId="8" fillId="2" borderId="7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/>
    </xf>
    <xf numFmtId="167" fontId="4" fillId="4" borderId="2" xfId="0" applyNumberFormat="1" applyFont="1" applyFill="1" applyBorder="1"/>
    <xf numFmtId="167" fontId="4" fillId="4" borderId="3" xfId="0" applyNumberFormat="1" applyFont="1" applyFill="1" applyBorder="1"/>
    <xf numFmtId="167" fontId="4" fillId="4" borderId="4" xfId="0" applyNumberFormat="1" applyFont="1" applyFill="1" applyBorder="1"/>
    <xf numFmtId="9" fontId="22" fillId="0" borderId="1" xfId="1" applyNumberFormat="1" applyFont="1" applyBorder="1" applyAlignment="1">
      <alignment horizontal="right" vertical="center"/>
    </xf>
    <xf numFmtId="9" fontId="24" fillId="0" borderId="1" xfId="1" applyNumberFormat="1" applyFont="1" applyBorder="1" applyAlignment="1">
      <alignment horizontal="right" vertical="center"/>
    </xf>
    <xf numFmtId="0" fontId="16" fillId="3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" fillId="0" borderId="0" xfId="0" applyFont="1"/>
    <xf numFmtId="0" fontId="2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Continuous" vertical="center"/>
    </xf>
    <xf numFmtId="0" fontId="0" fillId="6" borderId="1" xfId="0" applyFill="1" applyBorder="1"/>
    <xf numFmtId="0" fontId="0" fillId="7" borderId="1" xfId="0" applyFill="1" applyBorder="1" applyAlignment="1">
      <alignment horizontal="center" vertical="center"/>
    </xf>
    <xf numFmtId="0" fontId="24" fillId="0" borderId="1" xfId="0" applyFont="1" applyBorder="1" applyAlignment="1">
      <alignment horizontal="right" vertical="top" wrapText="1"/>
    </xf>
    <xf numFmtId="0" fontId="11" fillId="2" borderId="10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11" fillId="2" borderId="8" xfId="0" applyFont="1" applyFill="1" applyBorder="1" applyAlignment="1">
      <alignment vertical="center"/>
    </xf>
    <xf numFmtId="0" fontId="11" fillId="2" borderId="9" xfId="0" applyFont="1" applyFill="1" applyBorder="1" applyAlignment="1">
      <alignment vertical="center"/>
    </xf>
    <xf numFmtId="166" fontId="24" fillId="0" borderId="1" xfId="1" applyNumberFormat="1" applyFont="1" applyBorder="1" applyAlignment="1">
      <alignment vertical="center"/>
    </xf>
    <xf numFmtId="0" fontId="24" fillId="0" borderId="1" xfId="1" applyNumberFormat="1" applyFont="1" applyBorder="1" applyAlignment="1">
      <alignment vertical="center"/>
    </xf>
    <xf numFmtId="9" fontId="22" fillId="0" borderId="1" xfId="1" applyNumberFormat="1" applyFont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24" fillId="0" borderId="1" xfId="0" applyFont="1" applyBorder="1" applyAlignment="1">
      <alignment horizontal="center" vertical="top" wrapText="1"/>
    </xf>
    <xf numFmtId="9" fontId="24" fillId="0" borderId="1" xfId="1" applyNumberFormat="1" applyFont="1" applyBorder="1" applyAlignment="1">
      <alignment vertical="center"/>
    </xf>
    <xf numFmtId="10" fontId="0" fillId="0" borderId="2" xfId="0" applyNumberFormat="1" applyBorder="1" applyAlignment="1">
      <alignment horizontal="right"/>
    </xf>
    <xf numFmtId="10" fontId="0" fillId="0" borderId="4" xfId="0" applyNumberFormat="1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2" xfId="1" applyNumberFormat="1" applyFont="1" applyBorder="1" applyAlignment="1">
      <alignment horizontal="center"/>
    </xf>
    <xf numFmtId="166" fontId="0" fillId="0" borderId="4" xfId="1" applyNumberFormat="1" applyFon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top" wrapText="1"/>
    </xf>
    <xf numFmtId="0" fontId="0" fillId="0" borderId="5" xfId="0" applyBorder="1"/>
    <xf numFmtId="0" fontId="23" fillId="0" borderId="5" xfId="0" applyFont="1" applyBorder="1" applyAlignment="1">
      <alignment horizontal="center" vertical="center"/>
    </xf>
    <xf numFmtId="166" fontId="22" fillId="0" borderId="5" xfId="1" applyNumberFormat="1" applyFont="1" applyBorder="1" applyAlignment="1">
      <alignment horizontal="left" vertical="center"/>
    </xf>
    <xf numFmtId="166" fontId="22" fillId="0" borderId="5" xfId="1" applyNumberFormat="1" applyFont="1" applyBorder="1" applyAlignment="1">
      <alignment horizontal="center" vertical="center"/>
    </xf>
    <xf numFmtId="0" fontId="24" fillId="0" borderId="5" xfId="0" applyFont="1" applyBorder="1" applyAlignment="1">
      <alignment vertical="center"/>
    </xf>
    <xf numFmtId="166" fontId="22" fillId="0" borderId="5" xfId="1" applyNumberFormat="1" applyFont="1" applyBorder="1" applyAlignment="1">
      <alignment horizontal="right" vertical="center"/>
    </xf>
    <xf numFmtId="9" fontId="22" fillId="0" borderId="5" xfId="1" applyNumberFormat="1" applyFont="1" applyBorder="1" applyAlignment="1">
      <alignment horizontal="right" vertical="center"/>
    </xf>
    <xf numFmtId="167" fontId="22" fillId="0" borderId="5" xfId="0" applyNumberFormat="1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2" fontId="25" fillId="0" borderId="5" xfId="0" applyNumberFormat="1" applyFont="1" applyBorder="1" applyAlignment="1">
      <alignment vertical="center"/>
    </xf>
    <xf numFmtId="0" fontId="12" fillId="0" borderId="5" xfId="1" applyNumberFormat="1" applyFont="1" applyBorder="1" applyAlignment="1">
      <alignment horizontal="right" vertical="center"/>
    </xf>
    <xf numFmtId="0" fontId="24" fillId="0" borderId="5" xfId="0" applyFont="1" applyBorder="1"/>
    <xf numFmtId="167" fontId="22" fillId="0" borderId="5" xfId="0" applyNumberFormat="1" applyFont="1" applyBorder="1" applyAlignment="1">
      <alignment horizontal="right" vertical="center"/>
    </xf>
    <xf numFmtId="0" fontId="17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right" vertical="center"/>
    </xf>
    <xf numFmtId="168" fontId="25" fillId="0" borderId="5" xfId="0" applyNumberFormat="1" applyFont="1" applyBorder="1" applyAlignment="1">
      <alignment vertical="center"/>
    </xf>
    <xf numFmtId="20" fontId="22" fillId="0" borderId="5" xfId="1" applyNumberFormat="1" applyFont="1" applyBorder="1" applyAlignment="1">
      <alignment horizontal="center" vertical="center"/>
    </xf>
    <xf numFmtId="165" fontId="24" fillId="0" borderId="5" xfId="0" applyNumberFormat="1" applyFont="1" applyBorder="1" applyAlignment="1">
      <alignment vertical="center"/>
    </xf>
    <xf numFmtId="166" fontId="24" fillId="0" borderId="5" xfId="1" applyNumberFormat="1" applyFont="1" applyBorder="1" applyAlignment="1">
      <alignment horizontal="right" vertical="center"/>
    </xf>
    <xf numFmtId="167" fontId="24" fillId="0" borderId="5" xfId="0" applyNumberFormat="1" applyFont="1" applyBorder="1" applyAlignment="1">
      <alignment horizontal="right" vertical="center"/>
    </xf>
    <xf numFmtId="0" fontId="16" fillId="8" borderId="5" xfId="0" applyFont="1" applyFill="1" applyBorder="1" applyAlignment="1">
      <alignment horizontal="right" vertical="center"/>
    </xf>
    <xf numFmtId="0" fontId="16" fillId="8" borderId="5" xfId="0" applyFont="1" applyFill="1" applyBorder="1" applyAlignment="1">
      <alignment horizontal="center" vertical="center"/>
    </xf>
    <xf numFmtId="167" fontId="16" fillId="8" borderId="5" xfId="0" applyNumberFormat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D0CBAC"/>
      <color rgb="FFEEEC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18" Type="http://schemas.openxmlformats.org/officeDocument/2006/relationships/customXml" Target="../customXml/item6.xml"/><Relationship Id="rId26" Type="http://schemas.openxmlformats.org/officeDocument/2006/relationships/customXml" Target="../customXml/item14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9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17" Type="http://schemas.openxmlformats.org/officeDocument/2006/relationships/customXml" Target="../customXml/item5.xml"/><Relationship Id="rId25" Type="http://schemas.openxmlformats.org/officeDocument/2006/relationships/customXml" Target="../customXml/item1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20" Type="http://schemas.openxmlformats.org/officeDocument/2006/relationships/customXml" Target="../customXml/item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owerPivotData" Target="model/item.data"/><Relationship Id="rId24" Type="http://schemas.openxmlformats.org/officeDocument/2006/relationships/customXml" Target="../customXml/item12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23" Type="http://schemas.openxmlformats.org/officeDocument/2006/relationships/customXml" Target="../customXml/item11.xml"/><Relationship Id="rId28" Type="http://schemas.openxmlformats.org/officeDocument/2006/relationships/customXml" Target="../customXml/item16.xml"/><Relationship Id="rId10" Type="http://schemas.openxmlformats.org/officeDocument/2006/relationships/sharedStrings" Target="sharedStrings.xml"/><Relationship Id="rId19" Type="http://schemas.openxmlformats.org/officeDocument/2006/relationships/customXml" Target="../customXml/item7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Relationship Id="rId22" Type="http://schemas.openxmlformats.org/officeDocument/2006/relationships/customXml" Target="../customXml/item10.xml"/><Relationship Id="rId27" Type="http://schemas.openxmlformats.org/officeDocument/2006/relationships/customXml" Target="../customXml/item1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  <wetp:taskpane dockstate="right" visibility="0" width="349" row="5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86EE986A-2312-4DEB-AEF3-69A22A955114}">
  <we:reference id="wa200005502" version="1.0.0.11" store="fr-FR" storeType="OMEX"/>
  <we:alternateReferences>
    <we:reference id="wa200005502" version="1.0.0.11" store="wa200005502" storeType="OMEX"/>
  </we:alternateReferences>
  <we:properties>
    <we:property name="docId" value="&quot;wu8VO_H-9rhBJkovNV1-y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ebextensions/webextension2.xml><?xml version="1.0" encoding="utf-8"?>
<we:webextension xmlns:we="http://schemas.microsoft.com/office/webextensions/webextension/2010/11" id="{88347D21-531D-4EC3-AE5C-E120C8ABC108}">
  <we:reference id="wa200006009" version="1.0.1.6" store="fr-FR" storeType="OMEX"/>
  <we:alternateReferences>
    <we:reference id="wa200006009" version="1.0.1.6" store="wa200006009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A2AC1-FE3A-4569-9CD8-E5E1B2DA45A3}">
  <sheetPr>
    <pageSetUpPr fitToPage="1"/>
  </sheetPr>
  <dimension ref="A1:L27"/>
  <sheetViews>
    <sheetView topLeftCell="A2" zoomScale="115" zoomScaleNormal="115" workbookViewId="0">
      <selection activeCell="B7" sqref="B7"/>
    </sheetView>
    <sheetView topLeftCell="A2" zoomScale="115" zoomScaleNormal="115" workbookViewId="1">
      <selection activeCell="C19" sqref="C19"/>
    </sheetView>
  </sheetViews>
  <sheetFormatPr defaultColWidth="11.42578125" defaultRowHeight="15" outlineLevelRow="1" outlineLevelCol="1"/>
  <cols>
    <col min="1" max="1" width="4.85546875" bestFit="1" customWidth="1"/>
    <col min="2" max="2" width="54.28515625" bestFit="1" customWidth="1"/>
    <col min="3" max="3" width="17.85546875" style="18" customWidth="1" outlineLevel="1"/>
    <col min="4" max="4" width="5.28515625" bestFit="1" customWidth="1"/>
    <col min="5" max="5" width="8.5703125" bestFit="1" customWidth="1"/>
    <col min="6" max="6" width="15.140625" customWidth="1" outlineLevel="1"/>
    <col min="7" max="7" width="10.5703125" customWidth="1" outlineLevel="1"/>
    <col min="8" max="8" width="13.42578125" bestFit="1" customWidth="1"/>
    <col min="9" max="9" width="13.42578125" customWidth="1" outlineLevel="1"/>
    <col min="10" max="10" width="18.28515625" bestFit="1" customWidth="1" outlineLevel="1"/>
    <col min="11" max="11" width="13.42578125" customWidth="1" outlineLevel="1"/>
    <col min="12" max="12" width="13.42578125" bestFit="1" customWidth="1"/>
  </cols>
  <sheetData>
    <row r="1" spans="1:12" ht="23.45" hidden="1" customHeight="1">
      <c r="A1" s="104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6"/>
    </row>
    <row r="2" spans="1:12" ht="19.5" customHeight="1">
      <c r="A2" s="12"/>
      <c r="B2" s="105"/>
      <c r="C2" s="107"/>
      <c r="D2" s="105"/>
      <c r="E2" s="105"/>
      <c r="F2" s="105"/>
      <c r="G2" s="105"/>
      <c r="H2" s="105"/>
      <c r="I2" s="105"/>
      <c r="J2" s="105"/>
      <c r="K2" s="105"/>
      <c r="L2" s="13"/>
    </row>
    <row r="3" spans="1:12">
      <c r="A3" s="83" t="s">
        <v>1</v>
      </c>
      <c r="B3" s="83" t="s">
        <v>2</v>
      </c>
      <c r="C3" s="64" t="s">
        <v>3</v>
      </c>
      <c r="D3" s="83" t="s">
        <v>4</v>
      </c>
      <c r="E3" s="64" t="s">
        <v>5</v>
      </c>
      <c r="F3" s="64" t="s">
        <v>6</v>
      </c>
      <c r="G3" s="64" t="s">
        <v>7</v>
      </c>
      <c r="H3" s="84" t="s">
        <v>8</v>
      </c>
      <c r="I3" s="84" t="s">
        <v>9</v>
      </c>
      <c r="J3" s="84" t="s">
        <v>10</v>
      </c>
      <c r="K3" s="84" t="s">
        <v>11</v>
      </c>
      <c r="L3" s="85" t="s">
        <v>12</v>
      </c>
    </row>
    <row r="4" spans="1:12" ht="15" customHeight="1">
      <c r="A4" s="80"/>
      <c r="B4" s="81"/>
      <c r="C4" s="81"/>
      <c r="D4" s="81"/>
      <c r="E4" s="81"/>
      <c r="F4" s="81"/>
      <c r="G4" s="81"/>
      <c r="H4" s="81"/>
      <c r="I4" s="81"/>
      <c r="J4" s="81"/>
      <c r="K4" s="81"/>
      <c r="L4" s="82"/>
    </row>
    <row r="5" spans="1:12" ht="19.899999999999999" customHeight="1">
      <c r="A5" s="86">
        <v>1</v>
      </c>
      <c r="B5" s="108" t="s">
        <v>13</v>
      </c>
      <c r="C5" s="109"/>
      <c r="D5" s="109"/>
      <c r="E5" s="109"/>
      <c r="F5" s="109"/>
      <c r="G5" s="109"/>
      <c r="H5" s="109"/>
      <c r="I5" s="109"/>
      <c r="J5" s="109"/>
      <c r="K5" s="109"/>
      <c r="L5" s="103"/>
    </row>
    <row r="6" spans="1:12" ht="15" customHeight="1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2"/>
    </row>
    <row r="7" spans="1:12" s="18" customFormat="1" ht="76.5" customHeight="1">
      <c r="A7" s="25"/>
      <c r="B7" s="6" t="s">
        <v>14</v>
      </c>
      <c r="C7" s="114" t="s">
        <v>15</v>
      </c>
      <c r="D7" s="7" t="s">
        <v>16</v>
      </c>
      <c r="E7" s="7">
        <v>100</v>
      </c>
      <c r="F7" s="11"/>
      <c r="G7" s="10"/>
      <c r="H7" s="28">
        <f>L7/E7</f>
        <v>28.439</v>
      </c>
      <c r="I7" s="10"/>
      <c r="J7" s="10"/>
      <c r="K7" s="38"/>
      <c r="L7" s="28">
        <f>SUM(L8:L13)</f>
        <v>2843.9</v>
      </c>
    </row>
    <row r="8" spans="1:12" s="18" customFormat="1" ht="15.6" customHeight="1" outlineLevel="1">
      <c r="A8" s="29"/>
      <c r="B8" s="52" t="str">
        <f>'Base MAJ'!$B$6</f>
        <v>Pelle 2T5</v>
      </c>
      <c r="C8" s="49" t="str">
        <f>'Base MAJ'!$C$6</f>
        <v>Fournisseurs</v>
      </c>
      <c r="D8" s="53" t="str">
        <f>'Base MAJ'!$D$6</f>
        <v>h</v>
      </c>
      <c r="E8" s="31">
        <f>E7*F8/G8</f>
        <v>16</v>
      </c>
      <c r="F8" s="31">
        <v>16</v>
      </c>
      <c r="G8" s="31">
        <v>100</v>
      </c>
      <c r="H8" s="54">
        <f>'Base MAJ'!$H$6</f>
        <v>35</v>
      </c>
      <c r="I8" s="92">
        <f>'Base MAJ'!$I$6</f>
        <v>0.1</v>
      </c>
      <c r="J8" s="54">
        <f>H8*E8</f>
        <v>560</v>
      </c>
      <c r="K8" s="54">
        <f>H8*(1+I8)</f>
        <v>38.5</v>
      </c>
      <c r="L8" s="56">
        <f>K8*E8</f>
        <v>616</v>
      </c>
    </row>
    <row r="9" spans="1:12" s="18" customFormat="1" ht="15.6" customHeight="1" outlineLevel="1">
      <c r="A9" s="39"/>
      <c r="B9" s="110" t="str">
        <f>'Base MAJ'!$B$20</f>
        <v>grave concassé reçyclé 0/31.5 mixte</v>
      </c>
      <c r="C9" s="49" t="str">
        <f>'Base MAJ'!$C$20</f>
        <v>Fournisseurs</v>
      </c>
      <c r="D9" s="53" t="str">
        <f>'Base MAJ'!$D$20</f>
        <v>T</v>
      </c>
      <c r="E9" s="31">
        <f>E7*F9/G9</f>
        <v>33</v>
      </c>
      <c r="F9" s="111">
        <v>33</v>
      </c>
      <c r="G9" s="31">
        <v>100</v>
      </c>
      <c r="H9" s="110">
        <f>'Base MAJ'!$H$20</f>
        <v>12.3</v>
      </c>
      <c r="I9" s="115">
        <f>'Base MAJ'!$I$20</f>
        <v>0.1</v>
      </c>
      <c r="J9" s="54">
        <f>H9*E9</f>
        <v>405.90000000000003</v>
      </c>
      <c r="K9" s="110">
        <f>H9*(1+I9)</f>
        <v>13.530000000000001</v>
      </c>
      <c r="L9" s="58">
        <f>H9*E9</f>
        <v>405.90000000000003</v>
      </c>
    </row>
    <row r="10" spans="1:12" s="18" customFormat="1" ht="15.6" customHeight="1" outlineLevel="1">
      <c r="A10" s="39"/>
      <c r="B10" s="52" t="str">
        <f>'Base MAJ'!$B$7</f>
        <v xml:space="preserve">plaque </v>
      </c>
      <c r="C10" s="49" t="str">
        <f>'Base MAJ'!$C$7</f>
        <v>Fournisseurs</v>
      </c>
      <c r="D10" s="59" t="s">
        <v>17</v>
      </c>
      <c r="E10" s="31">
        <f>E7*F10/G10</f>
        <v>1</v>
      </c>
      <c r="F10" s="57">
        <v>1</v>
      </c>
      <c r="G10" s="31">
        <v>100</v>
      </c>
      <c r="H10" s="54">
        <v>30</v>
      </c>
      <c r="I10" s="92">
        <f>'Base MAJ'!$I$7</f>
        <v>0.1</v>
      </c>
      <c r="J10" s="54">
        <f>H10*E10</f>
        <v>30</v>
      </c>
      <c r="K10" s="54">
        <f>H10*(1+I10)</f>
        <v>33</v>
      </c>
      <c r="L10" s="58">
        <f>H10*E10</f>
        <v>30</v>
      </c>
    </row>
    <row r="11" spans="1:12" s="18" customFormat="1" ht="15.6" customHeight="1" outlineLevel="1">
      <c r="A11" s="35"/>
      <c r="B11" s="52" t="str">
        <f>'Base MAJ'!$B$8</f>
        <v>Camion PL - Sous-traitance</v>
      </c>
      <c r="C11" s="49" t="str">
        <f>'Base MAJ'!$C$8</f>
        <v>Fournisseurs</v>
      </c>
      <c r="D11" s="53" t="str">
        <f>'Base MAJ'!$D$8</f>
        <v>J</v>
      </c>
      <c r="E11" s="31">
        <f>E7*F11/G11</f>
        <v>1</v>
      </c>
      <c r="F11" s="31">
        <v>1</v>
      </c>
      <c r="G11" s="31">
        <v>100</v>
      </c>
      <c r="H11" s="110">
        <f>'Base MAJ'!$H$8</f>
        <v>660</v>
      </c>
      <c r="I11" s="115">
        <f>'Base MAJ'!$I$8</f>
        <v>0.1</v>
      </c>
      <c r="J11" s="54">
        <f>H11*E11</f>
        <v>660</v>
      </c>
      <c r="K11" s="110">
        <f>H11*(1+I11)</f>
        <v>726.00000000000011</v>
      </c>
      <c r="L11" s="56">
        <f>K11*E11</f>
        <v>726.00000000000011</v>
      </c>
    </row>
    <row r="12" spans="1:12" s="18" customFormat="1" outlineLevel="1">
      <c r="B12" s="48" t="str">
        <f>'Base MAJ'!$B$24</f>
        <v>géotextile 130g/m²</v>
      </c>
      <c r="C12" s="49" t="str">
        <f>'Base MAJ'!$C$24</f>
        <v>Fournisseurs</v>
      </c>
      <c r="D12" s="49" t="str">
        <f>'Base MAJ'!$D$24</f>
        <v>m²</v>
      </c>
      <c r="E12" s="31">
        <f>E7*F12/G12</f>
        <v>110</v>
      </c>
      <c r="F12" s="60">
        <v>110</v>
      </c>
      <c r="G12" s="31">
        <v>100</v>
      </c>
      <c r="H12" s="32">
        <f>'Base MAJ'!$H$24</f>
        <v>0.6</v>
      </c>
      <c r="I12" s="92">
        <f>'Base MAJ'!$I$24</f>
        <v>0.1</v>
      </c>
      <c r="J12" s="54">
        <f>H12*E12</f>
        <v>66</v>
      </c>
      <c r="K12" s="54">
        <f>H12*(1+I12)</f>
        <v>0.66</v>
      </c>
      <c r="L12" s="58">
        <f>H12*E12</f>
        <v>66</v>
      </c>
    </row>
    <row r="13" spans="1:12" s="18" customFormat="1" ht="15.6" customHeight="1" outlineLevel="1">
      <c r="A13" s="35"/>
      <c r="B13" s="110" t="str">
        <f>'Base MAJ'!$B$16</f>
        <v>MO</v>
      </c>
      <c r="C13" s="49" t="str">
        <f>'Base MAJ'!$C$16</f>
        <v>MO</v>
      </c>
      <c r="D13" s="53" t="str">
        <f>'Base MAJ'!$D$16</f>
        <v>h</v>
      </c>
      <c r="E13" s="31">
        <f>E7*F13/G13</f>
        <v>32</v>
      </c>
      <c r="F13" s="31">
        <v>32</v>
      </c>
      <c r="G13" s="31">
        <v>100</v>
      </c>
      <c r="H13" s="110">
        <f>'Base MAJ'!$H$16</f>
        <v>31.25</v>
      </c>
      <c r="I13" s="112">
        <f>'Base MAJ'!$I$16</f>
        <v>0</v>
      </c>
      <c r="J13" s="54">
        <f>H13*E13</f>
        <v>1000</v>
      </c>
      <c r="K13" s="110">
        <f>H13*(1+I13)</f>
        <v>31.25</v>
      </c>
      <c r="L13" s="56">
        <f>K13*E13</f>
        <v>1000</v>
      </c>
    </row>
    <row r="14" spans="1:12" ht="15" customHeight="1">
      <c r="A14" s="80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2"/>
    </row>
    <row r="15" spans="1:12" s="18" customFormat="1" ht="76.5" customHeight="1">
      <c r="A15" s="25"/>
      <c r="B15" s="126" t="s">
        <v>18</v>
      </c>
      <c r="C15" s="102" t="s">
        <v>15</v>
      </c>
      <c r="D15" s="7" t="s">
        <v>16</v>
      </c>
      <c r="E15" s="7">
        <v>100</v>
      </c>
      <c r="F15" s="11"/>
      <c r="G15" s="10"/>
      <c r="H15" s="28">
        <f>L15/E15</f>
        <v>28.439</v>
      </c>
      <c r="I15" s="10"/>
      <c r="J15" s="10"/>
      <c r="K15" s="38"/>
      <c r="L15" s="28">
        <f>SUM(L16:L21)</f>
        <v>2843.9</v>
      </c>
    </row>
    <row r="16" spans="1:12" s="18" customFormat="1" ht="15.6" customHeight="1" outlineLevel="1">
      <c r="A16" s="29"/>
      <c r="B16" s="52" t="str">
        <f>'Base MAJ'!$B$6</f>
        <v>Pelle 2T5</v>
      </c>
      <c r="C16" s="49" t="str">
        <f>'Base MAJ'!$C$6</f>
        <v>Fournisseurs</v>
      </c>
      <c r="D16" s="53" t="str">
        <f>'Base MAJ'!$D$6</f>
        <v>h</v>
      </c>
      <c r="E16" s="31">
        <f>E15*F16/G16</f>
        <v>16</v>
      </c>
      <c r="F16" s="31">
        <v>16</v>
      </c>
      <c r="G16" s="31">
        <v>100</v>
      </c>
      <c r="H16" s="54">
        <f>'Base MAJ'!$H$6</f>
        <v>35</v>
      </c>
      <c r="I16" s="91">
        <f>'Base MAJ'!$I$6</f>
        <v>0.1</v>
      </c>
      <c r="J16" s="54">
        <f>H16*E16</f>
        <v>560</v>
      </c>
      <c r="K16" s="54">
        <f>H16*(1+I16)</f>
        <v>38.5</v>
      </c>
      <c r="L16" s="56">
        <f>K16*E16</f>
        <v>616</v>
      </c>
    </row>
    <row r="17" spans="1:12" s="18" customFormat="1" ht="15.6" customHeight="1" outlineLevel="1">
      <c r="A17" s="39"/>
      <c r="B17" s="52" t="str">
        <f>'Base MAJ'!$B$20</f>
        <v>grave concassé reçyclé 0/31.5 mixte</v>
      </c>
      <c r="C17" s="49" t="str">
        <f>'Base MAJ'!$C$20</f>
        <v>Fournisseurs</v>
      </c>
      <c r="D17" s="53" t="str">
        <f>'Base MAJ'!$D$20</f>
        <v>T</v>
      </c>
      <c r="E17" s="31">
        <f>E15*F17/G17</f>
        <v>33</v>
      </c>
      <c r="F17" s="57">
        <v>33</v>
      </c>
      <c r="G17" s="31">
        <v>100</v>
      </c>
      <c r="H17" s="54">
        <f>'Base MAJ'!$H$20</f>
        <v>12.3</v>
      </c>
      <c r="I17" s="91">
        <f>'Base MAJ'!$I$20</f>
        <v>0.1</v>
      </c>
      <c r="J17" s="54">
        <f>H17*E17</f>
        <v>405.90000000000003</v>
      </c>
      <c r="K17" s="54">
        <f>H17*(1+I17)</f>
        <v>13.530000000000001</v>
      </c>
      <c r="L17" s="58">
        <f t="shared" ref="L17:L18" si="0">H17*E17</f>
        <v>405.90000000000003</v>
      </c>
    </row>
    <row r="18" spans="1:12" s="18" customFormat="1" ht="15.6" customHeight="1" outlineLevel="1">
      <c r="A18" s="39"/>
      <c r="B18" s="52" t="str">
        <f>'Base MAJ'!$B$7</f>
        <v xml:space="preserve">plaque </v>
      </c>
      <c r="C18" s="49" t="str">
        <f>'Base MAJ'!$C$7</f>
        <v>Fournisseurs</v>
      </c>
      <c r="D18" s="59" t="s">
        <v>17</v>
      </c>
      <c r="E18" s="31">
        <f>E15*F18/G18</f>
        <v>1</v>
      </c>
      <c r="F18" s="57">
        <v>1</v>
      </c>
      <c r="G18" s="31">
        <v>100</v>
      </c>
      <c r="H18" s="54">
        <v>30</v>
      </c>
      <c r="I18" s="92">
        <f>'Base MAJ'!$I$7</f>
        <v>0.1</v>
      </c>
      <c r="J18" s="54">
        <f>H18*E18</f>
        <v>30</v>
      </c>
      <c r="K18" s="54">
        <f>H18*(1+I18)</f>
        <v>33</v>
      </c>
      <c r="L18" s="58">
        <f t="shared" si="0"/>
        <v>30</v>
      </c>
    </row>
    <row r="19" spans="1:12" s="18" customFormat="1" ht="15.6" customHeight="1" outlineLevel="1">
      <c r="A19" s="35"/>
      <c r="B19" s="52" t="str">
        <f>'Base MAJ'!$B$8</f>
        <v>Camion PL - Sous-traitance</v>
      </c>
      <c r="C19" s="49" t="str">
        <f>'Base MAJ'!$C$8</f>
        <v>Fournisseurs</v>
      </c>
      <c r="D19" s="53" t="str">
        <f>'Base MAJ'!$D$8</f>
        <v>J</v>
      </c>
      <c r="E19" s="31">
        <f>E15*F19/G19</f>
        <v>1</v>
      </c>
      <c r="F19" s="60">
        <v>1</v>
      </c>
      <c r="G19" s="31">
        <v>100</v>
      </c>
      <c r="H19" s="54">
        <f>'Base MAJ'!$H$8</f>
        <v>660</v>
      </c>
      <c r="I19" s="91">
        <f>'Base MAJ'!$I$8</f>
        <v>0.1</v>
      </c>
      <c r="J19" s="54">
        <f>H19*E19</f>
        <v>660</v>
      </c>
      <c r="K19" s="54">
        <f>H19*(1+I19)</f>
        <v>726.00000000000011</v>
      </c>
      <c r="L19" s="56">
        <f>K19*E19</f>
        <v>726.00000000000011</v>
      </c>
    </row>
    <row r="20" spans="1:12" s="18" customFormat="1" outlineLevel="1">
      <c r="B20" s="48" t="str">
        <f>'Base MAJ'!$B$24</f>
        <v>géotextile 130g/m²</v>
      </c>
      <c r="C20" s="49" t="str">
        <f>'Base MAJ'!$C$24</f>
        <v>Fournisseurs</v>
      </c>
      <c r="D20" s="49" t="str">
        <f>'Base MAJ'!$D$24</f>
        <v>m²</v>
      </c>
      <c r="E20" s="31">
        <f>E15*F20/G20</f>
        <v>110</v>
      </c>
      <c r="F20" s="60">
        <v>110</v>
      </c>
      <c r="G20" s="31">
        <v>100</v>
      </c>
      <c r="H20" s="32">
        <f>'Base MAJ'!$H$24</f>
        <v>0.6</v>
      </c>
      <c r="I20" s="91">
        <f>'Base MAJ'!$I$24</f>
        <v>0.1</v>
      </c>
      <c r="J20" s="54">
        <f>H20*E20</f>
        <v>66</v>
      </c>
      <c r="K20" s="54">
        <f>H20*(1+I20)</f>
        <v>0.66</v>
      </c>
      <c r="L20" s="58">
        <f>H20*E20</f>
        <v>66</v>
      </c>
    </row>
    <row r="21" spans="1:12" s="18" customFormat="1" ht="15.6" customHeight="1" outlineLevel="1">
      <c r="A21" s="35"/>
      <c r="B21" s="52" t="str">
        <f>'Base MAJ'!$B$16</f>
        <v>MO</v>
      </c>
      <c r="C21" s="49" t="str">
        <f>'Base MAJ'!$C$16</f>
        <v>MO</v>
      </c>
      <c r="D21" s="53" t="str">
        <f>'Base MAJ'!$D$16</f>
        <v>h</v>
      </c>
      <c r="E21" s="31">
        <f>E15*F21/G21</f>
        <v>32</v>
      </c>
      <c r="F21" s="60">
        <v>32</v>
      </c>
      <c r="G21" s="31">
        <v>100</v>
      </c>
      <c r="H21" s="54">
        <f>'Base MAJ'!$H$16</f>
        <v>31.25</v>
      </c>
      <c r="I21" s="91">
        <f>'Base MAJ'!$I$16</f>
        <v>0</v>
      </c>
      <c r="J21" s="54">
        <f>H21*E21</f>
        <v>1000</v>
      </c>
      <c r="K21" s="54">
        <f>H21*(1+I21)</f>
        <v>31.25</v>
      </c>
      <c r="L21" s="56">
        <f>K21*E21</f>
        <v>1000</v>
      </c>
    </row>
    <row r="22" spans="1:12" ht="23.25">
      <c r="A22" s="5"/>
      <c r="B22" s="87" t="s">
        <v>19</v>
      </c>
      <c r="C22" s="17"/>
      <c r="D22" s="17"/>
      <c r="E22" s="17"/>
      <c r="F22" s="17"/>
      <c r="G22" s="17"/>
      <c r="H22" s="88"/>
      <c r="I22" s="89"/>
      <c r="J22" s="89"/>
      <c r="K22" s="89"/>
      <c r="L22" s="90">
        <f>L7+L15</f>
        <v>5687.8</v>
      </c>
    </row>
    <row r="23" spans="1:12" ht="15" customHeight="1">
      <c r="A23" s="80"/>
      <c r="B23" s="81"/>
      <c r="C23" s="74"/>
      <c r="D23" s="81"/>
      <c r="E23" s="81"/>
      <c r="F23" s="81"/>
      <c r="G23" s="81"/>
      <c r="H23" s="81"/>
      <c r="I23" s="81"/>
      <c r="J23" s="81"/>
      <c r="K23" s="81"/>
      <c r="L23" s="82"/>
    </row>
    <row r="24" spans="1:12" ht="21.75">
      <c r="A24" s="113">
        <v>2</v>
      </c>
      <c r="B24" s="108" t="s">
        <v>20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3"/>
    </row>
    <row r="25" spans="1:12" ht="15" customHeight="1">
      <c r="A25" s="80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2"/>
    </row>
    <row r="26" spans="1:12" ht="23.25">
      <c r="A26" s="5"/>
      <c r="B26" s="87" t="s">
        <v>19</v>
      </c>
      <c r="C26" s="17"/>
      <c r="D26" s="17"/>
      <c r="E26" s="17"/>
      <c r="F26" s="17"/>
      <c r="G26" s="17"/>
      <c r="H26" s="88"/>
      <c r="I26" s="89"/>
      <c r="J26" s="89"/>
      <c r="K26" s="89"/>
      <c r="L26" s="90"/>
    </row>
    <row r="27" spans="1:12" ht="23.25" collapsed="1">
      <c r="A27" s="5"/>
      <c r="B27" s="14" t="s">
        <v>19</v>
      </c>
      <c r="C27" s="15"/>
      <c r="D27" s="17"/>
      <c r="E27" s="17"/>
      <c r="F27" s="17"/>
      <c r="G27" s="16"/>
      <c r="H27" s="16"/>
      <c r="I27" s="88"/>
      <c r="J27" s="89"/>
      <c r="K27" s="89"/>
      <c r="L27" s="90">
        <f>L22</f>
        <v>5687.8</v>
      </c>
    </row>
  </sheetData>
  <pageMargins left="0.7" right="0.7" top="0.75" bottom="0.75" header="0.3" footer="0.3"/>
  <pageSetup paperSize="9" scale="87" fitToHeight="0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FA8BD-750C-49E2-A8D0-D0037F50D884}">
  <dimension ref="A1:F17"/>
  <sheetViews>
    <sheetView zoomScaleNormal="100" workbookViewId="0">
      <selection activeCell="A3" sqref="A3"/>
    </sheetView>
    <sheetView zoomScale="130" zoomScaleNormal="130" workbookViewId="1">
      <selection activeCell="B3" sqref="A3:C3"/>
    </sheetView>
  </sheetViews>
  <sheetFormatPr defaultColWidth="11.42578125" defaultRowHeight="15"/>
  <cols>
    <col min="1" max="1" width="26.85546875" customWidth="1"/>
    <col min="3" max="3" width="18.85546875" bestFit="1" customWidth="1"/>
  </cols>
  <sheetData>
    <row r="1" spans="1:6" ht="31.5" customHeight="1">
      <c r="A1" s="99" t="s">
        <v>21</v>
      </c>
      <c r="B1" s="99"/>
      <c r="C1" s="99"/>
      <c r="D1" s="99"/>
      <c r="E1" s="99"/>
      <c r="F1" s="99"/>
    </row>
    <row r="2" spans="1:6" ht="17.25" customHeight="1">
      <c r="A2" s="101" t="s">
        <v>22</v>
      </c>
      <c r="B2" s="101"/>
      <c r="C2" s="101"/>
      <c r="D2" s="3"/>
      <c r="E2" s="3"/>
      <c r="F2" s="3"/>
    </row>
    <row r="3" spans="1:6" ht="16.5" customHeight="1">
      <c r="A3" s="100" t="s">
        <v>23</v>
      </c>
      <c r="B3" s="121">
        <f>Devis!L27</f>
        <v>5687.8</v>
      </c>
      <c r="C3" s="122"/>
      <c r="D3" s="1"/>
      <c r="E3" s="1"/>
      <c r="F3" s="1"/>
    </row>
    <row r="4" spans="1:6" ht="16.5" customHeight="1">
      <c r="A4" s="100" t="s">
        <v>24</v>
      </c>
      <c r="B4" s="121">
        <f>SUMIFS(Devis!J:J,Devis!C:C,"Fournisseurs")</f>
        <v>3443.8</v>
      </c>
      <c r="C4" s="122"/>
      <c r="D4" s="1"/>
      <c r="E4" s="1"/>
      <c r="F4" s="1"/>
    </row>
    <row r="5" spans="1:6" ht="16.5" customHeight="1">
      <c r="A5" s="100" t="s">
        <v>25</v>
      </c>
      <c r="B5" s="121">
        <f>SUMIFS(Devis!L:L,Devis!C:C,"Fournisseurs")-B4</f>
        <v>244</v>
      </c>
      <c r="C5" s="122"/>
      <c r="D5" s="1"/>
      <c r="E5" s="1"/>
      <c r="F5" s="1"/>
    </row>
    <row r="6" spans="1:6" ht="16.5" customHeight="1">
      <c r="A6" s="100" t="s">
        <v>26</v>
      </c>
      <c r="B6" s="123">
        <f>SUMIFS(Devis!L:L,Devis!C:C,"MO")</f>
        <v>2000</v>
      </c>
      <c r="C6" s="124"/>
      <c r="D6" s="1"/>
      <c r="E6" s="2"/>
      <c r="F6" s="1"/>
    </row>
    <row r="7" spans="1:6">
      <c r="A7" s="118"/>
      <c r="B7" s="119"/>
      <c r="C7" s="120"/>
      <c r="D7" s="1"/>
      <c r="E7" s="1"/>
      <c r="F7" s="1"/>
    </row>
    <row r="8" spans="1:6" ht="16.5" customHeight="1">
      <c r="A8" s="100" t="s">
        <v>27</v>
      </c>
      <c r="B8" s="116">
        <f>(B6+B5)/B3</f>
        <v>0.39452864024754736</v>
      </c>
      <c r="C8" s="117"/>
      <c r="D8" s="1"/>
      <c r="E8" s="1"/>
      <c r="F8" s="1"/>
    </row>
    <row r="9" spans="1:6">
      <c r="A9" s="118"/>
      <c r="B9" s="119"/>
      <c r="C9" s="120"/>
      <c r="D9" s="1"/>
      <c r="E9" s="1"/>
      <c r="F9" s="1"/>
    </row>
    <row r="10" spans="1:6" ht="22.5" customHeight="1">
      <c r="A10" s="101" t="s">
        <v>28</v>
      </c>
      <c r="B10" s="101" t="s">
        <v>29</v>
      </c>
      <c r="C10" s="101" t="s">
        <v>30</v>
      </c>
      <c r="D10" s="1"/>
      <c r="E10" s="1"/>
      <c r="F10" s="1"/>
    </row>
    <row r="11" spans="1:6">
      <c r="A11" s="100" t="s">
        <v>31</v>
      </c>
      <c r="B11" s="1">
        <f>SUMIFS(Devis!E:E,Devis!C:C,"MO")</f>
        <v>64</v>
      </c>
      <c r="C11" s="1">
        <f>B11/16</f>
        <v>4</v>
      </c>
      <c r="D11" s="1"/>
      <c r="E11" s="1"/>
      <c r="F11" s="1"/>
    </row>
    <row r="12" spans="1:6">
      <c r="A12" s="100" t="s">
        <v>32</v>
      </c>
      <c r="B12" s="1"/>
      <c r="C12" s="1"/>
      <c r="D12" s="1"/>
      <c r="E12" s="1"/>
      <c r="F12" s="1"/>
    </row>
    <row r="13" spans="1:6">
      <c r="A13" s="1"/>
      <c r="B13" s="1"/>
      <c r="C13" s="1"/>
      <c r="D13" s="1"/>
      <c r="E13" s="1"/>
      <c r="F13" s="1"/>
    </row>
    <row r="14" spans="1:6">
      <c r="A14" s="1"/>
      <c r="B14" s="1"/>
      <c r="C14" s="1"/>
      <c r="D14" s="1"/>
      <c r="E14" s="1"/>
      <c r="F14" s="1"/>
    </row>
    <row r="15" spans="1:6">
      <c r="A15" s="1"/>
      <c r="B15" s="1"/>
      <c r="C15" s="1"/>
      <c r="D15" s="1"/>
      <c r="E15" s="1"/>
      <c r="F15" s="1"/>
    </row>
    <row r="16" spans="1:6">
      <c r="A16" s="1"/>
      <c r="B16" s="1"/>
      <c r="C16" s="1"/>
      <c r="D16" s="1"/>
      <c r="E16" s="1"/>
      <c r="F16" s="1"/>
    </row>
    <row r="17" spans="1:6">
      <c r="A17" s="1"/>
      <c r="B17" s="1"/>
      <c r="C17" s="1"/>
      <c r="D17" s="1"/>
      <c r="E17" s="1"/>
      <c r="F17" s="1"/>
    </row>
  </sheetData>
  <mergeCells count="7">
    <mergeCell ref="B8:C8"/>
    <mergeCell ref="A7:C7"/>
    <mergeCell ref="A9:C9"/>
    <mergeCell ref="B3:C3"/>
    <mergeCell ref="B4:C4"/>
    <mergeCell ref="B5:C5"/>
    <mergeCell ref="B6:C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97CFA-FEEE-441C-9F5F-238AE9D25772}">
  <sheetPr>
    <pageSetUpPr fitToPage="1"/>
  </sheetPr>
  <dimension ref="A1:K74"/>
  <sheetViews>
    <sheetView topLeftCell="A2" zoomScaleNormal="100" workbookViewId="0">
      <selection activeCell="C11" sqref="C11"/>
    </sheetView>
    <sheetView topLeftCell="A7" workbookViewId="1">
      <selection activeCell="N9" sqref="N9"/>
    </sheetView>
  </sheetViews>
  <sheetFormatPr defaultColWidth="11.42578125" defaultRowHeight="15" outlineLevelRow="1" outlineLevelCol="1"/>
  <cols>
    <col min="1" max="1" width="5.5703125" style="18" bestFit="1" customWidth="1"/>
    <col min="2" max="2" width="54.28515625" style="18" bestFit="1" customWidth="1"/>
    <col min="3" max="3" width="12.7109375" style="18" bestFit="1" customWidth="1"/>
    <col min="4" max="4" width="6.140625" style="18" bestFit="1" customWidth="1"/>
    <col min="5" max="5" width="9.42578125" style="18" bestFit="1" customWidth="1"/>
    <col min="6" max="6" width="15.140625" style="18" bestFit="1" customWidth="1"/>
    <col min="7" max="7" width="10.5703125" style="18" bestFit="1" customWidth="1"/>
    <col min="8" max="8" width="13.42578125" style="18" bestFit="1" customWidth="1"/>
    <col min="9" max="10" width="13.42578125" style="18" customWidth="1" outlineLevel="1"/>
    <col min="11" max="11" width="13.42578125" style="18" bestFit="1" customWidth="1"/>
    <col min="12" max="16384" width="11.42578125" style="18"/>
  </cols>
  <sheetData>
    <row r="1" spans="1:11" ht="23.45" hidden="1" customHeight="1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8"/>
    </row>
    <row r="2" spans="1:11" ht="20.45" customHeight="1">
      <c r="A2" s="64" t="s">
        <v>1</v>
      </c>
      <c r="B2" s="64" t="s">
        <v>2</v>
      </c>
      <c r="C2" s="64" t="s">
        <v>3</v>
      </c>
      <c r="D2" s="64" t="s">
        <v>4</v>
      </c>
      <c r="E2" s="64" t="s">
        <v>5</v>
      </c>
      <c r="F2" s="64" t="s">
        <v>6</v>
      </c>
      <c r="G2" s="64" t="s">
        <v>7</v>
      </c>
      <c r="H2" s="65" t="s">
        <v>33</v>
      </c>
      <c r="I2" s="65" t="s">
        <v>9</v>
      </c>
      <c r="J2" s="65" t="s">
        <v>11</v>
      </c>
      <c r="K2" s="66" t="s">
        <v>12</v>
      </c>
    </row>
    <row r="3" spans="1:11" ht="13.15" customHeight="1">
      <c r="A3" s="61"/>
      <c r="B3" s="62"/>
      <c r="C3" s="62"/>
      <c r="D3" s="62"/>
      <c r="E3" s="62"/>
      <c r="F3" s="62"/>
      <c r="G3" s="62"/>
      <c r="H3" s="62"/>
      <c r="I3" s="62"/>
      <c r="J3" s="62"/>
      <c r="K3" s="63"/>
    </row>
    <row r="4" spans="1:11" ht="19.899999999999999" customHeight="1">
      <c r="A4" s="67">
        <v>2</v>
      </c>
      <c r="B4" s="70" t="s">
        <v>34</v>
      </c>
      <c r="C4" s="71"/>
      <c r="D4" s="71"/>
      <c r="E4" s="71"/>
      <c r="F4" s="71"/>
      <c r="G4" s="71"/>
      <c r="H4" s="71"/>
      <c r="I4" s="71"/>
      <c r="J4" s="71"/>
      <c r="K4" s="72"/>
    </row>
    <row r="5" spans="1:11" ht="19.899999999999999" customHeight="1">
      <c r="A5" s="67">
        <v>1</v>
      </c>
      <c r="B5" s="70" t="s">
        <v>35</v>
      </c>
      <c r="C5" s="71"/>
      <c r="D5" s="71"/>
      <c r="E5" s="71"/>
      <c r="F5" s="71"/>
      <c r="G5" s="71"/>
      <c r="H5" s="71"/>
      <c r="I5" s="71"/>
      <c r="J5" s="71"/>
      <c r="K5" s="72"/>
    </row>
    <row r="6" spans="1:11" s="24" customFormat="1" ht="17.25" customHeight="1">
      <c r="A6" s="21">
        <v>1.1000000000000001</v>
      </c>
      <c r="B6" s="74"/>
      <c r="C6" s="74"/>
      <c r="D6" s="74"/>
      <c r="E6" s="74"/>
      <c r="F6" s="74"/>
      <c r="G6" s="74"/>
      <c r="H6" s="22"/>
      <c r="I6" s="22"/>
      <c r="J6" s="22"/>
      <c r="K6" s="23"/>
    </row>
    <row r="7" spans="1:11" ht="75" customHeight="1">
      <c r="A7" s="25"/>
      <c r="B7" s="26" t="s">
        <v>36</v>
      </c>
      <c r="C7" s="102" t="s">
        <v>15</v>
      </c>
      <c r="D7" s="27" t="s">
        <v>16</v>
      </c>
      <c r="E7" s="27">
        <v>100</v>
      </c>
      <c r="F7" s="27"/>
      <c r="G7" s="27"/>
      <c r="H7" s="28">
        <f>K7/E7</f>
        <v>13.8658</v>
      </c>
      <c r="I7" s="28"/>
      <c r="J7" s="28"/>
      <c r="K7" s="28">
        <f>SUM(K8:K11)</f>
        <v>1386.58</v>
      </c>
    </row>
    <row r="8" spans="1:11" ht="15.6" customHeight="1" outlineLevel="1">
      <c r="A8" s="29"/>
      <c r="B8" s="48" t="str">
        <f>'Base MAJ'!$B$6</f>
        <v>Pelle 2T5</v>
      </c>
      <c r="C8" s="49" t="str">
        <f>'Base MAJ'!$C$6</f>
        <v>Fournisseurs</v>
      </c>
      <c r="D8" s="49" t="str">
        <f>'Base MAJ'!$D$6</f>
        <v>h</v>
      </c>
      <c r="E8" s="31">
        <f>$E$7*F8/G8</f>
        <v>8</v>
      </c>
      <c r="F8" s="31">
        <v>8</v>
      </c>
      <c r="G8" s="31">
        <v>100</v>
      </c>
      <c r="H8" s="32">
        <f>'Base MAJ'!$H$6</f>
        <v>35</v>
      </c>
      <c r="I8" s="91">
        <f>'Base MAJ'!$I$6</f>
        <v>0.1</v>
      </c>
      <c r="J8" s="32">
        <f>H8*(1+I8)</f>
        <v>38.5</v>
      </c>
      <c r="K8" s="34">
        <f>J8*E8</f>
        <v>308</v>
      </c>
    </row>
    <row r="9" spans="1:11" ht="15.6" customHeight="1" outlineLevel="1">
      <c r="A9" s="35"/>
      <c r="B9" s="48" t="str">
        <f>'Base MAJ'!$B$12</f>
        <v>Deblais Terre cailloux</v>
      </c>
      <c r="C9" s="49" t="str">
        <f>'Base MAJ'!$C$12</f>
        <v>Fournisseurs</v>
      </c>
      <c r="D9" s="49" t="str">
        <f>'Base MAJ'!$D$12</f>
        <v>T</v>
      </c>
      <c r="E9" s="31">
        <f>$E$7*F9/G9</f>
        <v>20</v>
      </c>
      <c r="F9" s="36">
        <v>20</v>
      </c>
      <c r="G9" s="36">
        <v>100</v>
      </c>
      <c r="H9" s="32">
        <f>'Base MAJ'!$H$12</f>
        <v>10</v>
      </c>
      <c r="I9" s="91">
        <f>'Base MAJ'!$I$12</f>
        <v>0.1</v>
      </c>
      <c r="J9" s="32">
        <f t="shared" ref="J9" si="0">H9*(1+I9)</f>
        <v>11</v>
      </c>
      <c r="K9" s="34">
        <f>J9*E9</f>
        <v>220</v>
      </c>
    </row>
    <row r="10" spans="1:11" ht="15.6" customHeight="1" outlineLevel="1">
      <c r="A10" s="35"/>
      <c r="B10" s="48" t="str">
        <f>'Base MAJ'!$B$8</f>
        <v>Camion PL - Sous-traitance</v>
      </c>
      <c r="C10" s="49" t="str">
        <f>'Base MAJ'!$C$8</f>
        <v>Fournisseurs</v>
      </c>
      <c r="D10" s="49" t="str">
        <f>'Base MAJ'!$D$8</f>
        <v>J</v>
      </c>
      <c r="E10" s="31">
        <f>$E$7*F10/G10</f>
        <v>0.57999999999999996</v>
      </c>
      <c r="F10" s="36">
        <v>0.57999999999999996</v>
      </c>
      <c r="G10" s="31">
        <v>100</v>
      </c>
      <c r="H10" s="32">
        <f>'Base MAJ'!$H$8</f>
        <v>660</v>
      </c>
      <c r="I10" s="91">
        <f>'Base MAJ'!$I$8</f>
        <v>0.1</v>
      </c>
      <c r="J10" s="32">
        <f>H10*(1+I10)</f>
        <v>726.00000000000011</v>
      </c>
      <c r="K10" s="34">
        <f>J10*E10</f>
        <v>421.08000000000004</v>
      </c>
    </row>
    <row r="11" spans="1:11" ht="15.6" customHeight="1" outlineLevel="1">
      <c r="A11" s="35"/>
      <c r="B11" s="48" t="str">
        <f>'Base MAJ'!$B$16</f>
        <v>MO</v>
      </c>
      <c r="C11" s="49" t="str">
        <f>'Base MAJ'!$C$16</f>
        <v>MO</v>
      </c>
      <c r="D11" s="49" t="str">
        <f>'Base MAJ'!$D$16</f>
        <v>h</v>
      </c>
      <c r="E11" s="31">
        <f>$E$7*F11/G11</f>
        <v>14</v>
      </c>
      <c r="F11" s="36">
        <v>14</v>
      </c>
      <c r="G11" s="31">
        <v>100</v>
      </c>
      <c r="H11" s="32">
        <f>'Base MAJ'!$H$16</f>
        <v>31.25</v>
      </c>
      <c r="I11" s="91">
        <f>'Base MAJ'!$I$16</f>
        <v>0</v>
      </c>
      <c r="J11" s="32">
        <f>H11*(1+I11)</f>
        <v>31.25</v>
      </c>
      <c r="K11" s="34">
        <f>J11*E11</f>
        <v>437.5</v>
      </c>
    </row>
    <row r="12" spans="1:11" s="24" customFormat="1" ht="17.25" customHeight="1">
      <c r="A12" s="21"/>
      <c r="B12" s="22"/>
      <c r="C12" s="22"/>
      <c r="D12" s="22"/>
      <c r="E12" s="22"/>
      <c r="F12" s="22"/>
      <c r="G12" s="22"/>
      <c r="H12" s="22"/>
      <c r="I12" s="22"/>
      <c r="J12" s="22"/>
      <c r="K12" s="23"/>
    </row>
    <row r="13" spans="1:11" ht="75.599999999999994" customHeight="1">
      <c r="A13" s="25"/>
      <c r="B13" s="26" t="s">
        <v>37</v>
      </c>
      <c r="C13" s="102" t="s">
        <v>15</v>
      </c>
      <c r="D13" s="27" t="s">
        <v>16</v>
      </c>
      <c r="E13" s="27">
        <v>100</v>
      </c>
      <c r="F13" s="27"/>
      <c r="G13" s="27"/>
      <c r="H13" s="28">
        <f>K13/E13</f>
        <v>15.095799999999999</v>
      </c>
      <c r="I13" s="28"/>
      <c r="J13" s="28"/>
      <c r="K13" s="28">
        <f>SUM(K14:K17)</f>
        <v>1509.58</v>
      </c>
    </row>
    <row r="14" spans="1:11" ht="15.6" customHeight="1" outlineLevel="1">
      <c r="A14" s="29"/>
      <c r="B14" s="48" t="str">
        <f>'Base MAJ'!$B$6</f>
        <v>Pelle 2T5</v>
      </c>
      <c r="C14" s="49" t="str">
        <f>'Base MAJ'!$C$6</f>
        <v>Fournisseurs</v>
      </c>
      <c r="D14" s="49" t="str">
        <f>'Base MAJ'!$D$6</f>
        <v>h</v>
      </c>
      <c r="E14" s="31">
        <f>E13*F14/G14</f>
        <v>8</v>
      </c>
      <c r="F14" s="31">
        <v>8</v>
      </c>
      <c r="G14" s="31">
        <v>100</v>
      </c>
      <c r="H14" s="32">
        <f>'Base MAJ'!$H$6</f>
        <v>35</v>
      </c>
      <c r="I14" s="91">
        <f>'Base MAJ'!$I$6</f>
        <v>0.1</v>
      </c>
      <c r="J14" s="32">
        <f>H14*(1+I14)</f>
        <v>38.5</v>
      </c>
      <c r="K14" s="34">
        <f>J14*E14</f>
        <v>308</v>
      </c>
    </row>
    <row r="15" spans="1:11" ht="15.6" customHeight="1" outlineLevel="1">
      <c r="A15" s="35"/>
      <c r="B15" s="48" t="str">
        <f>'Base MAJ'!$B$12</f>
        <v>Deblais Terre cailloux</v>
      </c>
      <c r="C15" s="49" t="str">
        <f>'Base MAJ'!$C$12</f>
        <v>Fournisseurs</v>
      </c>
      <c r="D15" s="49" t="str">
        <f>'Base MAJ'!$D$12</f>
        <v>T</v>
      </c>
      <c r="E15" s="31">
        <f>E13*F15/G15</f>
        <v>25.5</v>
      </c>
      <c r="F15" s="36">
        <v>25.5</v>
      </c>
      <c r="G15" s="36">
        <v>100</v>
      </c>
      <c r="H15" s="32">
        <f>'Base MAJ'!$H$12</f>
        <v>10</v>
      </c>
      <c r="I15" s="91">
        <f>'Base MAJ'!$I$12</f>
        <v>0.1</v>
      </c>
      <c r="J15" s="32">
        <f t="shared" ref="J15" si="1">H15*(1+I15)</f>
        <v>11</v>
      </c>
      <c r="K15" s="34">
        <f>J15*E15</f>
        <v>280.5</v>
      </c>
    </row>
    <row r="16" spans="1:11" ht="15.6" customHeight="1" outlineLevel="1">
      <c r="A16" s="35"/>
      <c r="B16" s="48" t="str">
        <f>'Base MAJ'!$B$8</f>
        <v>Camion PL - Sous-traitance</v>
      </c>
      <c r="C16" s="49" t="str">
        <f>'Base MAJ'!$C$8</f>
        <v>Fournisseurs</v>
      </c>
      <c r="D16" s="49" t="str">
        <f>'Base MAJ'!$D$8</f>
        <v>J</v>
      </c>
      <c r="E16" s="31">
        <f>E13*F16/G16</f>
        <v>0.57999999999999996</v>
      </c>
      <c r="F16" s="36">
        <v>0.57999999999999996</v>
      </c>
      <c r="G16" s="31">
        <v>100</v>
      </c>
      <c r="H16" s="32">
        <f>'Base MAJ'!$H$8</f>
        <v>660</v>
      </c>
      <c r="I16" s="91">
        <f>'Base MAJ'!$I$8</f>
        <v>0.1</v>
      </c>
      <c r="J16" s="32">
        <f>H16*(1+I16)</f>
        <v>726.00000000000011</v>
      </c>
      <c r="K16" s="34">
        <f>J16*E16</f>
        <v>421.08000000000004</v>
      </c>
    </row>
    <row r="17" spans="1:11" ht="15.6" customHeight="1" outlineLevel="1">
      <c r="A17" s="35"/>
      <c r="B17" s="48" t="str">
        <f>'Base MAJ'!$B$16</f>
        <v>MO</v>
      </c>
      <c r="C17" s="49" t="str">
        <f>'Base MAJ'!$C$16</f>
        <v>MO</v>
      </c>
      <c r="D17" s="49" t="str">
        <f>'Base MAJ'!$D$16</f>
        <v>h</v>
      </c>
      <c r="E17" s="31">
        <f>E13*F17/G17</f>
        <v>16</v>
      </c>
      <c r="F17" s="36">
        <v>16</v>
      </c>
      <c r="G17" s="31">
        <v>100</v>
      </c>
      <c r="H17" s="32">
        <f>'Base MAJ'!$H$16</f>
        <v>31.25</v>
      </c>
      <c r="I17" s="91">
        <f>'Base MAJ'!$I$16</f>
        <v>0</v>
      </c>
      <c r="J17" s="32">
        <f>H17*(1+I17)</f>
        <v>31.25</v>
      </c>
      <c r="K17" s="34">
        <f>J17*E17</f>
        <v>500</v>
      </c>
    </row>
    <row r="18" spans="1:11" s="24" customFormat="1" ht="17.25" customHeight="1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3"/>
    </row>
    <row r="19" spans="1:11" ht="75.599999999999994" customHeight="1">
      <c r="A19" s="25"/>
      <c r="B19" s="26" t="s">
        <v>38</v>
      </c>
      <c r="C19" s="102" t="s">
        <v>15</v>
      </c>
      <c r="D19" s="27" t="s">
        <v>16</v>
      </c>
      <c r="E19" s="27">
        <v>100</v>
      </c>
      <c r="F19" s="27"/>
      <c r="G19" s="27"/>
      <c r="H19" s="28">
        <f>K19/E19</f>
        <v>17.280799999999999</v>
      </c>
      <c r="I19" s="28"/>
      <c r="J19" s="28"/>
      <c r="K19" s="28">
        <f>SUM(K20:K23)</f>
        <v>1728.08</v>
      </c>
    </row>
    <row r="20" spans="1:11" ht="15.6" customHeight="1" outlineLevel="1">
      <c r="A20" s="29"/>
      <c r="B20" s="48" t="str">
        <f>'Base MAJ'!$B$6</f>
        <v>Pelle 2T5</v>
      </c>
      <c r="C20" s="49" t="str">
        <f>'Base MAJ'!$C$6</f>
        <v>Fournisseurs</v>
      </c>
      <c r="D20" s="49" t="str">
        <f>'Base MAJ'!$D$6</f>
        <v>h</v>
      </c>
      <c r="E20" s="31">
        <f>E19*F20/G20</f>
        <v>8</v>
      </c>
      <c r="F20" s="31">
        <v>8</v>
      </c>
      <c r="G20" s="31">
        <v>100</v>
      </c>
      <c r="H20" s="32">
        <f>'Base MAJ'!$H$6</f>
        <v>35</v>
      </c>
      <c r="I20" s="91">
        <f>'Base MAJ'!$I$6</f>
        <v>0.1</v>
      </c>
      <c r="J20" s="32">
        <f>H20*(1+I20)</f>
        <v>38.5</v>
      </c>
      <c r="K20" s="34">
        <f>J20*E20</f>
        <v>308</v>
      </c>
    </row>
    <row r="21" spans="1:11" ht="15.6" customHeight="1" outlineLevel="1">
      <c r="A21" s="35"/>
      <c r="B21" s="48" t="str">
        <f>'Base MAJ'!$B$12</f>
        <v>Deblais Terre cailloux</v>
      </c>
      <c r="C21" s="49" t="str">
        <f>'Base MAJ'!$C$12</f>
        <v>Fournisseurs</v>
      </c>
      <c r="D21" s="49" t="str">
        <f>'Base MAJ'!$D$12</f>
        <v>T</v>
      </c>
      <c r="E21" s="31">
        <f>E19*F21/G21</f>
        <v>34</v>
      </c>
      <c r="F21" s="36">
        <v>34</v>
      </c>
      <c r="G21" s="36">
        <v>100</v>
      </c>
      <c r="H21" s="32">
        <f>'Base MAJ'!$H$12</f>
        <v>10</v>
      </c>
      <c r="I21" s="91">
        <f>'Base MAJ'!$I$12</f>
        <v>0.1</v>
      </c>
      <c r="J21" s="32">
        <f t="shared" ref="J21" si="2">H21*(1+I21)</f>
        <v>11</v>
      </c>
      <c r="K21" s="34">
        <f>J21*E21</f>
        <v>374</v>
      </c>
    </row>
    <row r="22" spans="1:11" ht="15.6" customHeight="1" outlineLevel="1">
      <c r="A22" s="35"/>
      <c r="B22" s="48" t="str">
        <f>'Base MAJ'!$B$8</f>
        <v>Camion PL - Sous-traitance</v>
      </c>
      <c r="C22" s="49" t="str">
        <f>'Base MAJ'!$C$8</f>
        <v>Fournisseurs</v>
      </c>
      <c r="D22" s="49" t="str">
        <f>'Base MAJ'!$D$8</f>
        <v>J</v>
      </c>
      <c r="E22" s="31">
        <f>E19*F22/G22</f>
        <v>0.57999999999999996</v>
      </c>
      <c r="F22" s="36">
        <v>0.57999999999999996</v>
      </c>
      <c r="G22" s="31">
        <v>100</v>
      </c>
      <c r="H22" s="32">
        <f>'Base MAJ'!$H$8</f>
        <v>660</v>
      </c>
      <c r="I22" s="91">
        <f>'Base MAJ'!$I$8</f>
        <v>0.1</v>
      </c>
      <c r="J22" s="32">
        <f>H22*(1+I22)</f>
        <v>726.00000000000011</v>
      </c>
      <c r="K22" s="34">
        <f>J22*E22</f>
        <v>421.08000000000004</v>
      </c>
    </row>
    <row r="23" spans="1:11" ht="15.6" customHeight="1" outlineLevel="1">
      <c r="A23" s="35"/>
      <c r="B23" s="48" t="str">
        <f>'Base MAJ'!$B$16</f>
        <v>MO</v>
      </c>
      <c r="C23" s="49" t="str">
        <f>'Base MAJ'!$C$16</f>
        <v>MO</v>
      </c>
      <c r="D23" s="49" t="str">
        <f>'Base MAJ'!$D$16</f>
        <v>h</v>
      </c>
      <c r="E23" s="31">
        <f>E19*F23/G23</f>
        <v>20</v>
      </c>
      <c r="F23" s="36">
        <v>20</v>
      </c>
      <c r="G23" s="31">
        <v>100</v>
      </c>
      <c r="H23" s="32">
        <f>'Base MAJ'!$H$16</f>
        <v>31.25</v>
      </c>
      <c r="I23" s="91">
        <f>'Base MAJ'!$I$16</f>
        <v>0</v>
      </c>
      <c r="J23" s="32">
        <f>H23*(1+I23)</f>
        <v>31.25</v>
      </c>
      <c r="K23" s="34">
        <f>J23*E23</f>
        <v>625</v>
      </c>
    </row>
    <row r="24" spans="1:11" s="24" customFormat="1" ht="17.25" customHeight="1">
      <c r="A24" s="73"/>
      <c r="B24" s="74"/>
      <c r="C24" s="74"/>
      <c r="D24" s="74"/>
      <c r="E24" s="74"/>
      <c r="F24" s="74"/>
      <c r="G24" s="74"/>
      <c r="H24" s="74"/>
      <c r="I24" s="74"/>
      <c r="J24" s="74"/>
      <c r="K24" s="75"/>
    </row>
    <row r="25" spans="1:11" ht="75.599999999999994" customHeight="1">
      <c r="A25" s="25"/>
      <c r="B25" s="26" t="s">
        <v>38</v>
      </c>
      <c r="C25" s="102" t="s">
        <v>15</v>
      </c>
      <c r="D25" s="27" t="s">
        <v>16</v>
      </c>
      <c r="E25" s="27">
        <v>100</v>
      </c>
      <c r="F25" s="27"/>
      <c r="G25" s="27"/>
      <c r="H25" s="28">
        <f>K25/E25</f>
        <v>18.840799999999998</v>
      </c>
      <c r="I25" s="28"/>
      <c r="J25" s="28"/>
      <c r="K25" s="28">
        <f>SUM(K26:K29)</f>
        <v>1884.08</v>
      </c>
    </row>
    <row r="26" spans="1:11" ht="15.6" customHeight="1" outlineLevel="1">
      <c r="A26" s="29"/>
      <c r="B26" s="48" t="str">
        <f>'Base MAJ'!$B$6</f>
        <v>Pelle 2T5</v>
      </c>
      <c r="C26" s="49" t="str">
        <f>'Base MAJ'!$C$6</f>
        <v>Fournisseurs</v>
      </c>
      <c r="D26" s="49" t="str">
        <f>'Base MAJ'!$D$6</f>
        <v>h</v>
      </c>
      <c r="E26" s="31">
        <f>E25*F26/G26</f>
        <v>8</v>
      </c>
      <c r="F26" s="31">
        <v>8</v>
      </c>
      <c r="G26" s="31">
        <v>100</v>
      </c>
      <c r="H26" s="32">
        <f>'Base MAJ'!$H$6</f>
        <v>35</v>
      </c>
      <c r="I26" s="91">
        <f>'Base MAJ'!$I$6</f>
        <v>0.1</v>
      </c>
      <c r="J26" s="32">
        <f>H26*(1+I26)</f>
        <v>38.5</v>
      </c>
      <c r="K26" s="34">
        <f>J26*E26</f>
        <v>308</v>
      </c>
    </row>
    <row r="27" spans="1:11" ht="15.6" customHeight="1" outlineLevel="1">
      <c r="A27" s="35"/>
      <c r="B27" s="48" t="str">
        <f>'Base MAJ'!$B$12</f>
        <v>Deblais Terre cailloux</v>
      </c>
      <c r="C27" s="49" t="str">
        <f>'Base MAJ'!$C$12</f>
        <v>Fournisseurs</v>
      </c>
      <c r="D27" s="49" t="str">
        <f>'Base MAJ'!$D$12</f>
        <v>T</v>
      </c>
      <c r="E27" s="31">
        <f>E25*F27/G27</f>
        <v>42.5</v>
      </c>
      <c r="F27" s="36">
        <v>42.5</v>
      </c>
      <c r="G27" s="36">
        <v>100</v>
      </c>
      <c r="H27" s="32">
        <f>'Base MAJ'!$H$12</f>
        <v>10</v>
      </c>
      <c r="I27" s="91">
        <f>'Base MAJ'!$I$12</f>
        <v>0.1</v>
      </c>
      <c r="J27" s="32">
        <f t="shared" ref="J27" si="3">H27*(1+I27)</f>
        <v>11</v>
      </c>
      <c r="K27" s="34">
        <f>J27*E27</f>
        <v>467.5</v>
      </c>
    </row>
    <row r="28" spans="1:11" ht="15.6" customHeight="1" outlineLevel="1">
      <c r="A28" s="35"/>
      <c r="B28" s="48" t="str">
        <f>'Base MAJ'!$B$8</f>
        <v>Camion PL - Sous-traitance</v>
      </c>
      <c r="C28" s="49" t="str">
        <f>'Base MAJ'!$C$8</f>
        <v>Fournisseurs</v>
      </c>
      <c r="D28" s="49" t="str">
        <f>'Base MAJ'!$D$8</f>
        <v>J</v>
      </c>
      <c r="E28" s="31">
        <f>E25*F28/G28</f>
        <v>0.57999999999999996</v>
      </c>
      <c r="F28" s="36">
        <v>0.57999999999999996</v>
      </c>
      <c r="G28" s="31">
        <v>100</v>
      </c>
      <c r="H28" s="32">
        <f>'Base MAJ'!$H$8</f>
        <v>660</v>
      </c>
      <c r="I28" s="91">
        <f>'Base MAJ'!$I$8</f>
        <v>0.1</v>
      </c>
      <c r="J28" s="32">
        <f>H28*(1+I28)</f>
        <v>726.00000000000011</v>
      </c>
      <c r="K28" s="34">
        <f>J28*E28</f>
        <v>421.08000000000004</v>
      </c>
    </row>
    <row r="29" spans="1:11" ht="15.6" customHeight="1" outlineLevel="1">
      <c r="A29" s="35"/>
      <c r="B29" s="48" t="str">
        <f>'Base MAJ'!$B$16</f>
        <v>MO</v>
      </c>
      <c r="C29" s="49" t="str">
        <f>'Base MAJ'!$C$16</f>
        <v>MO</v>
      </c>
      <c r="D29" s="49" t="str">
        <f>'Base MAJ'!$D$16</f>
        <v>h</v>
      </c>
      <c r="E29" s="31">
        <f>E25*F29/G29</f>
        <v>22</v>
      </c>
      <c r="F29" s="36">
        <v>22</v>
      </c>
      <c r="G29" s="31">
        <v>100</v>
      </c>
      <c r="H29" s="32">
        <f>'Base MAJ'!$H$16</f>
        <v>31.25</v>
      </c>
      <c r="I29" s="91">
        <f>'Base MAJ'!$I$16</f>
        <v>0</v>
      </c>
      <c r="J29" s="32">
        <f>H29*(1+I29)</f>
        <v>31.25</v>
      </c>
      <c r="K29" s="34">
        <f>J29*E29</f>
        <v>687.5</v>
      </c>
    </row>
    <row r="30" spans="1:11" s="24" customFormat="1" ht="17.25" customHeight="1">
      <c r="A30" s="73"/>
      <c r="B30" s="74"/>
      <c r="C30" s="74"/>
      <c r="D30" s="74"/>
      <c r="E30" s="74"/>
      <c r="F30" s="74"/>
      <c r="G30" s="74"/>
      <c r="H30" s="74"/>
      <c r="I30" s="74"/>
      <c r="J30" s="74"/>
      <c r="K30" s="75"/>
    </row>
    <row r="31" spans="1:11" ht="75.599999999999994" customHeight="1">
      <c r="A31" s="25"/>
      <c r="B31" s="26" t="s">
        <v>39</v>
      </c>
      <c r="C31" s="102" t="s">
        <v>15</v>
      </c>
      <c r="D31" s="27" t="s">
        <v>16</v>
      </c>
      <c r="E31" s="27">
        <v>100</v>
      </c>
      <c r="F31" s="27"/>
      <c r="G31" s="27"/>
      <c r="H31" s="28">
        <f>K31/E31</f>
        <v>20.4008</v>
      </c>
      <c r="I31" s="28"/>
      <c r="J31" s="28"/>
      <c r="K31" s="28">
        <f>SUM(K32:K35)</f>
        <v>2040.08</v>
      </c>
    </row>
    <row r="32" spans="1:11" ht="15.6" customHeight="1" outlineLevel="1">
      <c r="A32" s="29"/>
      <c r="B32" s="48" t="str">
        <f>'Base MAJ'!$B$6</f>
        <v>Pelle 2T5</v>
      </c>
      <c r="C32" s="49" t="str">
        <f>'Base MAJ'!$C$6</f>
        <v>Fournisseurs</v>
      </c>
      <c r="D32" s="49" t="str">
        <f>'Base MAJ'!$D$6</f>
        <v>h</v>
      </c>
      <c r="E32" s="31">
        <f>E31*F32/G32</f>
        <v>8</v>
      </c>
      <c r="F32" s="31">
        <v>8</v>
      </c>
      <c r="G32" s="31">
        <v>100</v>
      </c>
      <c r="H32" s="32">
        <f>'Base MAJ'!$H$6</f>
        <v>35</v>
      </c>
      <c r="I32" s="91">
        <f>'Base MAJ'!$I$6</f>
        <v>0.1</v>
      </c>
      <c r="J32" s="32">
        <f>H32*(1+I32)</f>
        <v>38.5</v>
      </c>
      <c r="K32" s="34">
        <f>J32*E32</f>
        <v>308</v>
      </c>
    </row>
    <row r="33" spans="1:11" ht="15.6" customHeight="1" outlineLevel="1">
      <c r="A33" s="35"/>
      <c r="B33" s="48" t="str">
        <f>'Base MAJ'!$B$12</f>
        <v>Deblais Terre cailloux</v>
      </c>
      <c r="C33" s="49" t="str">
        <f>'Base MAJ'!$C$12</f>
        <v>Fournisseurs</v>
      </c>
      <c r="D33" s="49" t="str">
        <f>'Base MAJ'!$D$12</f>
        <v>T</v>
      </c>
      <c r="E33" s="31">
        <f>E31*F33/G33</f>
        <v>51</v>
      </c>
      <c r="F33" s="36">
        <v>51</v>
      </c>
      <c r="G33" s="36">
        <v>100</v>
      </c>
      <c r="H33" s="32">
        <f>'Base MAJ'!$H$12</f>
        <v>10</v>
      </c>
      <c r="I33" s="91">
        <f>'Base MAJ'!$I$12</f>
        <v>0.1</v>
      </c>
      <c r="J33" s="32">
        <f t="shared" ref="J33" si="4">H33*(1+I33)</f>
        <v>11</v>
      </c>
      <c r="K33" s="34">
        <f>J33*E33</f>
        <v>561</v>
      </c>
    </row>
    <row r="34" spans="1:11" ht="15.6" customHeight="1" outlineLevel="1">
      <c r="A34" s="35"/>
      <c r="B34" s="48" t="str">
        <f>'Base MAJ'!$B$8</f>
        <v>Camion PL - Sous-traitance</v>
      </c>
      <c r="C34" s="49" t="str">
        <f>'Base MAJ'!$C$8</f>
        <v>Fournisseurs</v>
      </c>
      <c r="D34" s="49" t="str">
        <f>'Base MAJ'!$D$8</f>
        <v>J</v>
      </c>
      <c r="E34" s="31">
        <f>E31*F34/G34</f>
        <v>0.57999999999999996</v>
      </c>
      <c r="F34" s="36">
        <v>0.57999999999999996</v>
      </c>
      <c r="G34" s="31">
        <v>100</v>
      </c>
      <c r="H34" s="32">
        <f>'Base MAJ'!$H$8</f>
        <v>660</v>
      </c>
      <c r="I34" s="91">
        <f>'Base MAJ'!$I$8</f>
        <v>0.1</v>
      </c>
      <c r="J34" s="32">
        <f>H34*(1+I34)</f>
        <v>726.00000000000011</v>
      </c>
      <c r="K34" s="34">
        <f>J34*E34</f>
        <v>421.08000000000004</v>
      </c>
    </row>
    <row r="35" spans="1:11" ht="15.6" customHeight="1" outlineLevel="1">
      <c r="A35" s="35"/>
      <c r="B35" s="48" t="str">
        <f>'Base MAJ'!$B$16</f>
        <v>MO</v>
      </c>
      <c r="C35" s="49" t="str">
        <f>'Base MAJ'!$C$16</f>
        <v>MO</v>
      </c>
      <c r="D35" s="49" t="str">
        <f>'Base MAJ'!$D$16</f>
        <v>h</v>
      </c>
      <c r="E35" s="31">
        <f>E31*F35/G35</f>
        <v>24</v>
      </c>
      <c r="F35" s="36">
        <v>24</v>
      </c>
      <c r="G35" s="31">
        <v>100</v>
      </c>
      <c r="H35" s="32">
        <f>'Base MAJ'!$H$16</f>
        <v>31.25</v>
      </c>
      <c r="I35" s="91">
        <f>'Base MAJ'!$I$16</f>
        <v>0</v>
      </c>
      <c r="J35" s="32">
        <f>H35*(1+I35)</f>
        <v>31.25</v>
      </c>
      <c r="K35" s="34">
        <f>J35*E35</f>
        <v>750</v>
      </c>
    </row>
    <row r="36" spans="1:11" s="24" customFormat="1" ht="17.25" customHeight="1">
      <c r="A36" s="21"/>
      <c r="B36" s="22"/>
      <c r="C36" s="22"/>
      <c r="D36" s="22"/>
      <c r="E36" s="22"/>
      <c r="F36" s="22"/>
      <c r="G36" s="22"/>
      <c r="H36" s="22"/>
      <c r="I36" s="22"/>
      <c r="J36" s="22"/>
      <c r="K36" s="23"/>
    </row>
    <row r="37" spans="1:11" ht="19.899999999999999" customHeight="1">
      <c r="A37" s="67">
        <v>2</v>
      </c>
      <c r="B37" s="67" t="s">
        <v>40</v>
      </c>
      <c r="C37" s="68"/>
      <c r="D37" s="68"/>
      <c r="E37" s="68"/>
      <c r="F37" s="68"/>
      <c r="G37" s="68"/>
      <c r="H37" s="68"/>
      <c r="I37" s="68"/>
      <c r="J37" s="68"/>
      <c r="K37" s="69"/>
    </row>
    <row r="38" spans="1:11" ht="16.5" customHeight="1">
      <c r="A38" s="67">
        <v>2.1</v>
      </c>
      <c r="B38" s="67" t="s">
        <v>41</v>
      </c>
      <c r="C38" s="68"/>
      <c r="D38" s="68"/>
      <c r="E38" s="68"/>
      <c r="F38" s="68"/>
      <c r="G38" s="68"/>
      <c r="H38" s="68"/>
      <c r="I38" s="68"/>
      <c r="J38" s="68"/>
      <c r="K38" s="69"/>
    </row>
    <row r="39" spans="1:11" s="24" customFormat="1" ht="17.25" customHeight="1" collapsed="1">
      <c r="A39" s="73"/>
      <c r="B39" s="74"/>
      <c r="C39" s="74"/>
      <c r="D39" s="74"/>
      <c r="E39" s="74"/>
      <c r="F39" s="74"/>
      <c r="G39" s="74"/>
      <c r="H39" s="74"/>
      <c r="I39" s="74"/>
      <c r="J39" s="74"/>
      <c r="K39" s="75"/>
    </row>
    <row r="40" spans="1:11" ht="76.5" customHeight="1">
      <c r="A40" s="25"/>
      <c r="B40" s="6" t="s">
        <v>42</v>
      </c>
      <c r="C40" s="102" t="s">
        <v>15</v>
      </c>
      <c r="D40" s="7" t="s">
        <v>16</v>
      </c>
      <c r="E40" s="7">
        <v>100</v>
      </c>
      <c r="F40" s="11"/>
      <c r="G40" s="10"/>
      <c r="H40" s="28">
        <f>K40/E40</f>
        <v>19.595800000000001</v>
      </c>
      <c r="I40" s="10"/>
      <c r="J40" s="38"/>
      <c r="K40" s="28">
        <f>SUM(K41:K46)</f>
        <v>1959.58</v>
      </c>
    </row>
    <row r="41" spans="1:11" ht="15.6" hidden="1" customHeight="1" outlineLevel="1">
      <c r="A41" s="29"/>
      <c r="B41" s="52" t="str">
        <f>'Base MAJ'!$B$6</f>
        <v>Pelle 2T5</v>
      </c>
      <c r="C41" s="49" t="str">
        <f>'Base MAJ'!$C$6</f>
        <v>Fournisseurs</v>
      </c>
      <c r="D41" s="53" t="str">
        <f>'Base MAJ'!$D$6</f>
        <v>h</v>
      </c>
      <c r="E41" s="31">
        <f>E40*F41/G41</f>
        <v>10</v>
      </c>
      <c r="F41" s="31">
        <v>10</v>
      </c>
      <c r="G41" s="31">
        <v>100</v>
      </c>
      <c r="H41" s="54">
        <f>'Base MAJ'!$H$6</f>
        <v>35</v>
      </c>
      <c r="I41" s="91">
        <f>'Base MAJ'!$I$6</f>
        <v>0.1</v>
      </c>
      <c r="J41" s="54">
        <f>H41*(1+I41)</f>
        <v>38.5</v>
      </c>
      <c r="K41" s="56">
        <f>J41*E41</f>
        <v>385</v>
      </c>
    </row>
    <row r="42" spans="1:11" ht="15.6" hidden="1" customHeight="1" outlineLevel="1">
      <c r="A42" s="39"/>
      <c r="B42" s="52" t="str">
        <f>'Base MAJ'!$B$20</f>
        <v>grave concassé reçyclé 0/31.5 mixte</v>
      </c>
      <c r="C42" s="49" t="str">
        <f>'Base MAJ'!$C$20</f>
        <v>Fournisseurs</v>
      </c>
      <c r="D42" s="53" t="str">
        <f>'Base MAJ'!$D$20</f>
        <v>T</v>
      </c>
      <c r="E42" s="31">
        <f>E40*F42/G42</f>
        <v>25</v>
      </c>
      <c r="F42" s="57">
        <v>25</v>
      </c>
      <c r="G42" s="31">
        <v>100</v>
      </c>
      <c r="H42" s="54">
        <f>'Base MAJ'!$H$20</f>
        <v>12.3</v>
      </c>
      <c r="I42" s="91">
        <f>'Base MAJ'!$I$20</f>
        <v>0.1</v>
      </c>
      <c r="J42" s="54">
        <f t="shared" ref="J42" si="5">H42*(1+I42)</f>
        <v>13.530000000000001</v>
      </c>
      <c r="K42" s="58">
        <f t="shared" ref="K42" si="6">H42*E42</f>
        <v>307.5</v>
      </c>
    </row>
    <row r="43" spans="1:11" ht="15.6" hidden="1" customHeight="1" outlineLevel="1">
      <c r="A43" s="39"/>
      <c r="B43" s="52" t="str">
        <f>'Base MAJ'!$B$7</f>
        <v xml:space="preserve">plaque </v>
      </c>
      <c r="C43" s="49" t="str">
        <f>'Base MAJ'!$C$7</f>
        <v>Fournisseurs</v>
      </c>
      <c r="D43" s="59" t="s">
        <v>17</v>
      </c>
      <c r="E43" s="31">
        <f>E40*F43/G43</f>
        <v>1</v>
      </c>
      <c r="F43" s="57">
        <v>1</v>
      </c>
      <c r="G43" s="31">
        <v>100</v>
      </c>
      <c r="H43" s="54">
        <v>30</v>
      </c>
      <c r="I43" s="92">
        <f>'Base MAJ'!$I$7</f>
        <v>0.1</v>
      </c>
      <c r="J43" s="54">
        <f t="shared" ref="J43" si="7">H43*(1+I43)</f>
        <v>33</v>
      </c>
      <c r="K43" s="58">
        <f t="shared" ref="K43" si="8">H43*E43</f>
        <v>30</v>
      </c>
    </row>
    <row r="44" spans="1:11" ht="15.6" hidden="1" customHeight="1" outlineLevel="1">
      <c r="A44" s="35"/>
      <c r="B44" s="52" t="str">
        <f>'Base MAJ'!$B$8</f>
        <v>Camion PL - Sous-traitance</v>
      </c>
      <c r="C44" s="49" t="str">
        <f>'Base MAJ'!$C$8</f>
        <v>Fournisseurs</v>
      </c>
      <c r="D44" s="53" t="str">
        <f>'Base MAJ'!$D$8</f>
        <v>J</v>
      </c>
      <c r="E44" s="31">
        <f>E40*F44/G44</f>
        <v>0.57999999999999996</v>
      </c>
      <c r="F44" s="60">
        <v>0.57999999999999996</v>
      </c>
      <c r="G44" s="31">
        <v>100</v>
      </c>
      <c r="H44" s="54">
        <f>'Base MAJ'!$H$8</f>
        <v>660</v>
      </c>
      <c r="I44" s="91">
        <f>'Base MAJ'!$I$8</f>
        <v>0.1</v>
      </c>
      <c r="J44" s="54">
        <f>H44*(1+I44)</f>
        <v>726.00000000000011</v>
      </c>
      <c r="K44" s="56">
        <f>J44*E44</f>
        <v>421.08000000000004</v>
      </c>
    </row>
    <row r="45" spans="1:11" hidden="1" outlineLevel="1">
      <c r="B45" s="48" t="str">
        <f>'Base MAJ'!$B$24</f>
        <v>géotextile 130g/m²</v>
      </c>
      <c r="C45" s="49" t="str">
        <f>'Base MAJ'!$C$24</f>
        <v>Fournisseurs</v>
      </c>
      <c r="D45" s="49" t="str">
        <f>'Base MAJ'!$D$24</f>
        <v>m²</v>
      </c>
      <c r="E45" s="31">
        <f>E40*F45/G45</f>
        <v>110</v>
      </c>
      <c r="F45" s="60">
        <v>110</v>
      </c>
      <c r="G45" s="31">
        <v>100</v>
      </c>
      <c r="H45" s="32">
        <f>'Base MAJ'!$H$24</f>
        <v>0.6</v>
      </c>
      <c r="I45" s="91">
        <f>'Base MAJ'!$I$24</f>
        <v>0.1</v>
      </c>
      <c r="J45" s="54">
        <f>H45*(1+I45)</f>
        <v>0.66</v>
      </c>
      <c r="K45" s="58">
        <f>H45*E45</f>
        <v>66</v>
      </c>
    </row>
    <row r="46" spans="1:11" ht="15.6" hidden="1" customHeight="1" outlineLevel="1">
      <c r="A46" s="35"/>
      <c r="B46" s="52" t="str">
        <f>'Base MAJ'!$B$16</f>
        <v>MO</v>
      </c>
      <c r="C46" s="49" t="str">
        <f>'Base MAJ'!$C$16</f>
        <v>MO</v>
      </c>
      <c r="D46" s="53" t="str">
        <f>'Base MAJ'!$D$16</f>
        <v>h</v>
      </c>
      <c r="E46" s="31">
        <f>E40*F46/G46</f>
        <v>24</v>
      </c>
      <c r="F46" s="60">
        <v>24</v>
      </c>
      <c r="G46" s="31">
        <v>100</v>
      </c>
      <c r="H46" s="54">
        <f>'Base MAJ'!$H$16</f>
        <v>31.25</v>
      </c>
      <c r="I46" s="91">
        <f>'Base MAJ'!$I$16</f>
        <v>0</v>
      </c>
      <c r="J46" s="54">
        <f>H46*(1+I46)</f>
        <v>31.25</v>
      </c>
      <c r="K46" s="56">
        <f>J46*E46</f>
        <v>750</v>
      </c>
    </row>
    <row r="47" spans="1:11" s="24" customFormat="1" ht="17.25" customHeight="1" collapsed="1">
      <c r="A47" s="73"/>
      <c r="B47" s="74"/>
      <c r="C47" s="74"/>
      <c r="D47" s="74"/>
      <c r="E47" s="74"/>
      <c r="F47" s="74"/>
      <c r="G47" s="74"/>
      <c r="H47" s="74"/>
      <c r="I47" s="74"/>
      <c r="J47" s="74"/>
      <c r="K47" s="75"/>
    </row>
    <row r="48" spans="1:11" ht="76.5" customHeight="1">
      <c r="A48" s="25"/>
      <c r="B48" s="6" t="s">
        <v>14</v>
      </c>
      <c r="C48" s="102" t="s">
        <v>15</v>
      </c>
      <c r="D48" s="7" t="s">
        <v>16</v>
      </c>
      <c r="E48" s="7">
        <v>100</v>
      </c>
      <c r="F48" s="11"/>
      <c r="G48" s="10"/>
      <c r="H48" s="28">
        <f>K48/E48</f>
        <v>28.439</v>
      </c>
      <c r="I48" s="10"/>
      <c r="J48" s="38"/>
      <c r="K48" s="28">
        <f>SUM(K49:K54)</f>
        <v>2843.9</v>
      </c>
    </row>
    <row r="49" spans="1:11" ht="15.6" customHeight="1" outlineLevel="1">
      <c r="A49" s="29"/>
      <c r="B49" s="52" t="str">
        <f>'Base MAJ'!$B$6</f>
        <v>Pelle 2T5</v>
      </c>
      <c r="C49" s="49" t="str">
        <f>'Base MAJ'!$C$6</f>
        <v>Fournisseurs</v>
      </c>
      <c r="D49" s="53" t="str">
        <f>'Base MAJ'!$D$6</f>
        <v>h</v>
      </c>
      <c r="E49" s="31">
        <f>E48*F49/G49</f>
        <v>16</v>
      </c>
      <c r="F49" s="31">
        <v>16</v>
      </c>
      <c r="G49" s="31">
        <v>100</v>
      </c>
      <c r="H49" s="54">
        <f>'Base MAJ'!$H$6</f>
        <v>35</v>
      </c>
      <c r="I49" s="91">
        <f>'Base MAJ'!$I$6</f>
        <v>0.1</v>
      </c>
      <c r="J49" s="54">
        <f>H49*(1+I49)</f>
        <v>38.5</v>
      </c>
      <c r="K49" s="56">
        <f>J49*E49</f>
        <v>616</v>
      </c>
    </row>
    <row r="50" spans="1:11" ht="15.6" customHeight="1" outlineLevel="1">
      <c r="A50" s="39"/>
      <c r="B50" s="52" t="str">
        <f>'Base MAJ'!$B$20</f>
        <v>grave concassé reçyclé 0/31.5 mixte</v>
      </c>
      <c r="C50" s="49" t="str">
        <f>'Base MAJ'!$C$20</f>
        <v>Fournisseurs</v>
      </c>
      <c r="D50" s="53" t="str">
        <f>'Base MAJ'!$D$20</f>
        <v>T</v>
      </c>
      <c r="E50" s="31">
        <f>E48*F50/G50</f>
        <v>33</v>
      </c>
      <c r="F50" s="57">
        <v>33</v>
      </c>
      <c r="G50" s="31">
        <v>100</v>
      </c>
      <c r="H50" s="54">
        <f>'Base MAJ'!$H$20</f>
        <v>12.3</v>
      </c>
      <c r="I50" s="91">
        <f>'Base MAJ'!$I$20</f>
        <v>0.1</v>
      </c>
      <c r="J50" s="54">
        <f t="shared" ref="J50" si="9">H50*(1+I50)</f>
        <v>13.530000000000001</v>
      </c>
      <c r="K50" s="58">
        <f t="shared" ref="K50" si="10">H50*E50</f>
        <v>405.90000000000003</v>
      </c>
    </row>
    <row r="51" spans="1:11" ht="15.6" customHeight="1" outlineLevel="1">
      <c r="A51" s="39"/>
      <c r="B51" s="52" t="str">
        <f>'Base MAJ'!$B$7</f>
        <v xml:space="preserve">plaque </v>
      </c>
      <c r="C51" s="49" t="str">
        <f>'Base MAJ'!$C$7</f>
        <v>Fournisseurs</v>
      </c>
      <c r="D51" s="59" t="s">
        <v>17</v>
      </c>
      <c r="E51" s="31">
        <f>E48*F51/G51</f>
        <v>1</v>
      </c>
      <c r="F51" s="57">
        <v>1</v>
      </c>
      <c r="G51" s="31">
        <v>100</v>
      </c>
      <c r="H51" s="54">
        <v>30</v>
      </c>
      <c r="I51" s="92">
        <f>'Base MAJ'!$I$7</f>
        <v>0.1</v>
      </c>
      <c r="J51" s="54">
        <f t="shared" ref="J51" si="11">H51*(1+I51)</f>
        <v>33</v>
      </c>
      <c r="K51" s="58">
        <f t="shared" ref="K51" si="12">H51*E51</f>
        <v>30</v>
      </c>
    </row>
    <row r="52" spans="1:11" ht="15.6" customHeight="1" outlineLevel="1">
      <c r="A52" s="35"/>
      <c r="B52" s="52" t="str">
        <f>'Base MAJ'!$B$8</f>
        <v>Camion PL - Sous-traitance</v>
      </c>
      <c r="C52" s="49" t="str">
        <f>'Base MAJ'!$C$8</f>
        <v>Fournisseurs</v>
      </c>
      <c r="D52" s="53" t="str">
        <f>'Base MAJ'!$D$8</f>
        <v>J</v>
      </c>
      <c r="E52" s="31">
        <f>E48*F52/G52</f>
        <v>1</v>
      </c>
      <c r="F52" s="60">
        <v>1</v>
      </c>
      <c r="G52" s="31">
        <v>100</v>
      </c>
      <c r="H52" s="54">
        <f>'Base MAJ'!$H$8</f>
        <v>660</v>
      </c>
      <c r="I52" s="91">
        <f>'Base MAJ'!$I$8</f>
        <v>0.1</v>
      </c>
      <c r="J52" s="54">
        <f>H52*(1+I52)</f>
        <v>726.00000000000011</v>
      </c>
      <c r="K52" s="56">
        <f>J52*E52</f>
        <v>726.00000000000011</v>
      </c>
    </row>
    <row r="53" spans="1:11" outlineLevel="1">
      <c r="B53" s="48" t="str">
        <f>'Base MAJ'!$B$24</f>
        <v>géotextile 130g/m²</v>
      </c>
      <c r="C53" s="49" t="str">
        <f>'Base MAJ'!$C$24</f>
        <v>Fournisseurs</v>
      </c>
      <c r="D53" s="49" t="str">
        <f>'Base MAJ'!$D$24</f>
        <v>m²</v>
      </c>
      <c r="E53" s="31">
        <f>E48*F53/G53</f>
        <v>110</v>
      </c>
      <c r="F53" s="60">
        <v>110</v>
      </c>
      <c r="G53" s="31">
        <v>100</v>
      </c>
      <c r="H53" s="32">
        <f>'Base MAJ'!$H$24</f>
        <v>0.6</v>
      </c>
      <c r="I53" s="91">
        <f>'Base MAJ'!$I$24</f>
        <v>0.1</v>
      </c>
      <c r="J53" s="54">
        <f>H53*(1+I53)</f>
        <v>0.66</v>
      </c>
      <c r="K53" s="58">
        <f>H53*E53</f>
        <v>66</v>
      </c>
    </row>
    <row r="54" spans="1:11" ht="15.6" customHeight="1" outlineLevel="1">
      <c r="A54" s="35"/>
      <c r="B54" s="52" t="str">
        <f>'Base MAJ'!$B$16</f>
        <v>MO</v>
      </c>
      <c r="C54" s="49" t="str">
        <f>'Base MAJ'!$C$16</f>
        <v>MO</v>
      </c>
      <c r="D54" s="53" t="str">
        <f>'Base MAJ'!$D$16</f>
        <v>h</v>
      </c>
      <c r="E54" s="31">
        <f>E48*F54/G54</f>
        <v>32</v>
      </c>
      <c r="F54" s="60">
        <v>32</v>
      </c>
      <c r="G54" s="31">
        <v>100</v>
      </c>
      <c r="H54" s="54">
        <f>'Base MAJ'!$H$16</f>
        <v>31.25</v>
      </c>
      <c r="I54" s="91">
        <f>'Base MAJ'!$I$16</f>
        <v>0</v>
      </c>
      <c r="J54" s="54">
        <f>H54*(1+I54)</f>
        <v>31.25</v>
      </c>
      <c r="K54" s="56">
        <f>J54*E54</f>
        <v>1000</v>
      </c>
    </row>
    <row r="55" spans="1:11" ht="17.25" customHeight="1">
      <c r="A55" s="35"/>
      <c r="D55" s="35"/>
      <c r="E55" s="35"/>
      <c r="F55" s="35"/>
      <c r="G55" s="35"/>
      <c r="H55" s="35"/>
      <c r="I55" s="35"/>
      <c r="J55" s="37"/>
      <c r="K55" s="35"/>
    </row>
    <row r="56" spans="1:11" ht="17.25" customHeight="1">
      <c r="A56" s="35"/>
      <c r="B56" s="35"/>
      <c r="C56" s="35"/>
      <c r="D56" s="35"/>
      <c r="E56" s="35"/>
      <c r="F56" s="35"/>
      <c r="G56" s="35"/>
      <c r="H56" s="35"/>
      <c r="I56" s="35"/>
      <c r="J56" s="37"/>
      <c r="K56" s="35"/>
    </row>
    <row r="57" spans="1:11" ht="17.25" customHeight="1">
      <c r="A57" s="35"/>
      <c r="B57" s="35"/>
      <c r="C57" s="35"/>
      <c r="D57" s="35"/>
      <c r="E57" s="35"/>
      <c r="F57" s="35"/>
      <c r="G57" s="35"/>
      <c r="H57" s="35"/>
      <c r="I57" s="35"/>
      <c r="J57" s="37"/>
      <c r="K57" s="35"/>
    </row>
    <row r="58" spans="1:11" ht="17.25" customHeight="1">
      <c r="A58" s="35"/>
      <c r="B58" s="35"/>
      <c r="C58" s="35"/>
      <c r="D58" s="35"/>
      <c r="E58" s="35"/>
      <c r="F58" s="35"/>
      <c r="G58" s="35"/>
      <c r="H58" s="35"/>
      <c r="I58" s="35"/>
      <c r="J58" s="37"/>
      <c r="K58" s="35"/>
    </row>
    <row r="59" spans="1:11" ht="17.25" customHeight="1">
      <c r="A59" s="35"/>
      <c r="B59" s="35"/>
      <c r="C59" s="35"/>
      <c r="D59" s="35"/>
      <c r="E59" s="35"/>
      <c r="F59" s="35"/>
      <c r="G59" s="35"/>
      <c r="H59" s="35"/>
      <c r="I59" s="35"/>
      <c r="J59" s="37"/>
      <c r="K59" s="35"/>
    </row>
    <row r="60" spans="1:11" ht="17.25" customHeight="1">
      <c r="A60" s="35"/>
      <c r="B60" s="35"/>
      <c r="C60" s="35"/>
      <c r="D60" s="35"/>
      <c r="E60" s="35"/>
      <c r="F60" s="35"/>
      <c r="G60" s="35"/>
      <c r="H60" s="35"/>
      <c r="I60" s="35"/>
      <c r="J60" s="37"/>
      <c r="K60" s="35"/>
    </row>
    <row r="61" spans="1:11" ht="17.25" customHeight="1">
      <c r="A61" s="35"/>
      <c r="B61" s="35"/>
      <c r="C61" s="35"/>
      <c r="D61" s="35"/>
      <c r="E61" s="35"/>
      <c r="F61" s="35"/>
      <c r="G61" s="35"/>
      <c r="H61" s="35"/>
      <c r="I61" s="35"/>
      <c r="J61" s="37"/>
      <c r="K61" s="35"/>
    </row>
    <row r="62" spans="1:11" ht="17.25" customHeight="1">
      <c r="A62" s="35"/>
      <c r="B62" s="35"/>
      <c r="C62" s="35"/>
      <c r="D62" s="35"/>
      <c r="E62" s="35"/>
      <c r="F62" s="35"/>
      <c r="G62" s="35"/>
      <c r="H62" s="35"/>
      <c r="I62" s="35"/>
      <c r="J62" s="37"/>
      <c r="K62" s="35"/>
    </row>
    <row r="63" spans="1:11" ht="17.25" customHeight="1">
      <c r="A63" s="35"/>
      <c r="B63" s="35"/>
      <c r="C63" s="35"/>
      <c r="D63" s="35"/>
      <c r="E63" s="35"/>
      <c r="F63" s="35"/>
      <c r="G63" s="35"/>
      <c r="H63" s="35"/>
      <c r="I63" s="35"/>
      <c r="J63" s="37"/>
      <c r="K63" s="35"/>
    </row>
    <row r="64" spans="1:11" ht="17.25" customHeight="1">
      <c r="A64" s="35"/>
      <c r="B64" s="35"/>
      <c r="C64" s="35"/>
      <c r="D64" s="35"/>
      <c r="E64" s="35"/>
      <c r="F64" s="35"/>
      <c r="G64" s="35"/>
      <c r="H64" s="35"/>
      <c r="I64" s="35"/>
      <c r="J64" s="37"/>
      <c r="K64" s="35"/>
    </row>
    <row r="65" spans="1:11" ht="17.25" customHeight="1">
      <c r="A65" s="35"/>
      <c r="B65" s="35"/>
      <c r="C65" s="35"/>
      <c r="D65" s="35"/>
      <c r="E65" s="35"/>
      <c r="F65" s="35"/>
      <c r="G65" s="35"/>
      <c r="H65" s="35"/>
      <c r="I65" s="35"/>
      <c r="J65" s="37"/>
      <c r="K65" s="35"/>
    </row>
    <row r="66" spans="1:11" ht="17.25" customHeight="1">
      <c r="A66" s="35"/>
      <c r="B66" s="35"/>
      <c r="C66" s="35"/>
      <c r="D66" s="35"/>
      <c r="E66" s="35"/>
      <c r="F66" s="35"/>
      <c r="G66" s="35"/>
      <c r="H66" s="35"/>
      <c r="I66" s="35"/>
      <c r="J66" s="37"/>
      <c r="K66" s="35"/>
    </row>
    <row r="67" spans="1:11" ht="17.25" customHeight="1">
      <c r="A67" s="35"/>
      <c r="B67" s="35"/>
      <c r="C67" s="35"/>
      <c r="D67" s="35"/>
      <c r="E67" s="35"/>
      <c r="F67" s="35"/>
      <c r="G67" s="35"/>
      <c r="H67" s="35"/>
      <c r="I67" s="35"/>
      <c r="J67" s="37"/>
      <c r="K67" s="35"/>
    </row>
    <row r="68" spans="1:11" ht="69.599999999999994" customHeight="1">
      <c r="A68" s="25" t="s">
        <v>43</v>
      </c>
      <c r="B68" s="6" t="s">
        <v>44</v>
      </c>
      <c r="C68" s="6"/>
      <c r="D68" s="7" t="s">
        <v>16</v>
      </c>
      <c r="E68" s="7">
        <v>50</v>
      </c>
      <c r="F68" s="8"/>
      <c r="G68" s="8"/>
      <c r="H68" s="8">
        <f>K68/E68</f>
        <v>0</v>
      </c>
      <c r="I68" s="8"/>
      <c r="K68" s="9">
        <f>K69+K70+K71+K72+K73+K74</f>
        <v>0</v>
      </c>
    </row>
    <row r="69" spans="1:11" ht="15.6" customHeight="1" outlineLevel="1">
      <c r="A69" s="39"/>
      <c r="B69" s="40" t="s">
        <v>45</v>
      </c>
      <c r="C69" s="40"/>
      <c r="D69" s="41" t="s">
        <v>17</v>
      </c>
      <c r="E69" s="79">
        <f t="shared" ref="E69:E74" si="13">$E$118*F69/G69</f>
        <v>0</v>
      </c>
      <c r="F69" s="43">
        <v>0.25</v>
      </c>
      <c r="G69" s="44">
        <v>50</v>
      </c>
      <c r="H69" s="45">
        <v>200</v>
      </c>
      <c r="I69" s="46">
        <v>0.1</v>
      </c>
      <c r="J69" s="32">
        <f>H69*(1+I69)</f>
        <v>220.00000000000003</v>
      </c>
      <c r="K69" s="47">
        <f>H69*E69</f>
        <v>0</v>
      </c>
    </row>
    <row r="70" spans="1:11" ht="15.6" customHeight="1" outlineLevel="1">
      <c r="A70" s="39"/>
      <c r="B70" s="40" t="s">
        <v>46</v>
      </c>
      <c r="C70" s="40"/>
      <c r="D70" s="41" t="s">
        <v>47</v>
      </c>
      <c r="E70" s="79">
        <f t="shared" si="13"/>
        <v>0</v>
      </c>
      <c r="F70" s="43">
        <v>6.5</v>
      </c>
      <c r="G70" s="44">
        <v>100</v>
      </c>
      <c r="H70" s="45">
        <v>16.95</v>
      </c>
      <c r="I70" s="46">
        <v>0.3</v>
      </c>
      <c r="J70" s="32">
        <f t="shared" ref="J70:J72" si="14">H70*(1+I70)</f>
        <v>22.035</v>
      </c>
      <c r="K70" s="47">
        <f t="shared" ref="K70:K72" si="15">H70*E70</f>
        <v>0</v>
      </c>
    </row>
    <row r="71" spans="1:11" ht="15.6" customHeight="1" outlineLevel="1">
      <c r="A71" s="39"/>
      <c r="B71" s="40" t="s">
        <v>48</v>
      </c>
      <c r="C71" s="40"/>
      <c r="D71" s="41" t="s">
        <v>17</v>
      </c>
      <c r="E71" s="79">
        <f t="shared" si="13"/>
        <v>0</v>
      </c>
      <c r="F71" s="43">
        <v>0.5</v>
      </c>
      <c r="G71" s="44">
        <v>100</v>
      </c>
      <c r="H71" s="45">
        <v>30</v>
      </c>
      <c r="I71" s="46">
        <v>0.1</v>
      </c>
      <c r="J71" s="32">
        <f t="shared" si="14"/>
        <v>33</v>
      </c>
      <c r="K71" s="47">
        <f t="shared" si="15"/>
        <v>0</v>
      </c>
    </row>
    <row r="72" spans="1:11" ht="15.6" customHeight="1" outlineLevel="1">
      <c r="A72" s="39"/>
      <c r="B72" s="40" t="s">
        <v>49</v>
      </c>
      <c r="C72" s="40"/>
      <c r="D72" s="41" t="s">
        <v>50</v>
      </c>
      <c r="E72" s="79">
        <f t="shared" si="13"/>
        <v>0</v>
      </c>
      <c r="F72" s="43">
        <v>1</v>
      </c>
      <c r="G72" s="44">
        <v>50</v>
      </c>
      <c r="H72" s="45">
        <v>165</v>
      </c>
      <c r="I72" s="46">
        <v>0.1</v>
      </c>
      <c r="J72" s="32">
        <f t="shared" si="14"/>
        <v>181.50000000000003</v>
      </c>
      <c r="K72" s="47">
        <f t="shared" si="15"/>
        <v>0</v>
      </c>
    </row>
    <row r="73" spans="1:11" outlineLevel="1">
      <c r="B73" s="40" t="s">
        <v>51</v>
      </c>
      <c r="C73" s="40"/>
      <c r="D73" s="41" t="s">
        <v>52</v>
      </c>
      <c r="E73" s="79">
        <f t="shared" si="13"/>
        <v>0</v>
      </c>
      <c r="F73" s="44">
        <v>1</v>
      </c>
      <c r="G73" s="44">
        <v>35</v>
      </c>
      <c r="H73" s="45">
        <v>55</v>
      </c>
      <c r="I73" s="46">
        <v>0.1</v>
      </c>
      <c r="J73" s="32">
        <f>H73*(1+I73)</f>
        <v>60.500000000000007</v>
      </c>
      <c r="K73" s="47">
        <f>H73*E73</f>
        <v>0</v>
      </c>
    </row>
    <row r="74" spans="1:11" ht="15.6" customHeight="1" outlineLevel="1">
      <c r="A74" s="39"/>
      <c r="B74" s="40" t="s">
        <v>53</v>
      </c>
      <c r="C74" s="40"/>
      <c r="D74" s="41" t="s">
        <v>50</v>
      </c>
      <c r="E74" s="79"/>
      <c r="F74" s="43">
        <v>18</v>
      </c>
      <c r="G74" s="44">
        <v>100</v>
      </c>
      <c r="H74" s="45">
        <v>31.25</v>
      </c>
      <c r="I74" s="46"/>
      <c r="J74" s="32">
        <f>H74*(1+I74)</f>
        <v>31.25</v>
      </c>
      <c r="K74" s="47">
        <f>H74*E74</f>
        <v>0</v>
      </c>
    </row>
  </sheetData>
  <pageMargins left="0.7" right="0.7" top="0.75" bottom="0.75" header="0.3" footer="0.3"/>
  <pageSetup paperSize="9" scale="87" fitToHeight="0" orientation="portrait" horizontalDpi="429496729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ED6BC-5F03-4F66-A233-4E9DFEF5909C}">
  <dimension ref="A1:K24"/>
  <sheetViews>
    <sheetView topLeftCell="A9" zoomScale="130" zoomScaleNormal="130" workbookViewId="0">
      <selection activeCell="A20" sqref="A20:XFD20"/>
    </sheetView>
    <sheetView zoomScale="115" zoomScaleNormal="115" workbookViewId="1">
      <selection activeCell="A19" sqref="A19:XFD19"/>
    </sheetView>
  </sheetViews>
  <sheetFormatPr defaultColWidth="11.42578125" defaultRowHeight="15" outlineLevelCol="1"/>
  <cols>
    <col min="1" max="1" width="5" bestFit="1" customWidth="1"/>
    <col min="2" max="2" width="52.140625" customWidth="1"/>
    <col min="3" max="3" width="17.85546875" customWidth="1"/>
    <col min="4" max="4" width="6.28515625" bestFit="1" customWidth="1"/>
    <col min="5" max="5" width="8.5703125" bestFit="1" customWidth="1"/>
    <col min="6" max="6" width="14.7109375" customWidth="1" outlineLevel="1"/>
    <col min="7" max="7" width="10.42578125" customWidth="1" outlineLevel="1"/>
    <col min="8" max="8" width="9" bestFit="1" customWidth="1"/>
    <col min="9" max="9" width="8.42578125" customWidth="1" outlineLevel="1"/>
    <col min="10" max="10" width="11.42578125" customWidth="1" outlineLevel="1"/>
    <col min="11" max="11" width="10.7109375" bestFit="1" customWidth="1"/>
  </cols>
  <sheetData>
    <row r="1" spans="1:11" s="18" customFormat="1" ht="20.45" customHeight="1">
      <c r="A1" s="148" t="s">
        <v>1</v>
      </c>
      <c r="B1" s="148" t="s">
        <v>2</v>
      </c>
      <c r="C1" s="148" t="s">
        <v>54</v>
      </c>
      <c r="D1" s="148" t="s">
        <v>4</v>
      </c>
      <c r="E1" s="148" t="s">
        <v>5</v>
      </c>
      <c r="F1" s="148" t="s">
        <v>6</v>
      </c>
      <c r="G1" s="148" t="s">
        <v>7</v>
      </c>
      <c r="H1" s="149" t="s">
        <v>33</v>
      </c>
      <c r="I1" s="149" t="s">
        <v>9</v>
      </c>
      <c r="J1" s="149" t="s">
        <v>11</v>
      </c>
      <c r="K1" s="147" t="s">
        <v>12</v>
      </c>
    </row>
    <row r="2" spans="1:11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</row>
    <row r="3" spans="1:11">
      <c r="A3" s="127"/>
      <c r="B3" s="127"/>
      <c r="C3" s="127"/>
      <c r="D3" s="127"/>
      <c r="E3" s="127"/>
      <c r="F3" s="127"/>
      <c r="G3" s="127"/>
      <c r="H3" s="127"/>
      <c r="I3" s="127"/>
      <c r="J3" s="127"/>
      <c r="K3" s="127"/>
    </row>
    <row r="4" spans="1:11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</row>
    <row r="5" spans="1:11">
      <c r="A5" s="127"/>
      <c r="B5" s="127"/>
      <c r="C5" s="127"/>
      <c r="D5" s="127"/>
      <c r="E5" s="127"/>
      <c r="F5" s="127"/>
      <c r="G5" s="127"/>
      <c r="H5" s="127"/>
      <c r="I5" s="127"/>
      <c r="J5" s="127"/>
      <c r="K5" s="127"/>
    </row>
    <row r="6" spans="1:11" s="18" customFormat="1" ht="15.75" customHeight="1">
      <c r="A6" s="128"/>
      <c r="B6" s="129" t="str">
        <f>'Base MAJ'!$B$6</f>
        <v>Pelle 2T5</v>
      </c>
      <c r="C6" s="130" t="str">
        <f>'Base MAJ'!$C$6</f>
        <v>Fournisseurs</v>
      </c>
      <c r="D6" s="130" t="str">
        <f>'Base MAJ'!$D$6</f>
        <v>h</v>
      </c>
      <c r="E6" s="131">
        <f>B5*F6/G6</f>
        <v>0</v>
      </c>
      <c r="F6" s="131">
        <v>1</v>
      </c>
      <c r="G6" s="131">
        <v>1</v>
      </c>
      <c r="H6" s="132">
        <f>'Base MAJ'!$H$6</f>
        <v>35</v>
      </c>
      <c r="I6" s="133">
        <f>'Base MAJ'!$I$6</f>
        <v>0.1</v>
      </c>
      <c r="J6" s="132">
        <f>H6*(1+I6)</f>
        <v>38.5</v>
      </c>
      <c r="K6" s="134">
        <f>J6*E6</f>
        <v>0</v>
      </c>
    </row>
    <row r="7" spans="1:11" s="18" customFormat="1" ht="15.75" customHeight="1">
      <c r="A7" s="135"/>
      <c r="B7" s="129" t="str">
        <f>'Base MAJ'!$B$7</f>
        <v xml:space="preserve">plaque </v>
      </c>
      <c r="C7" s="130" t="str">
        <f>'Base MAJ'!$C$7</f>
        <v>Fournisseurs</v>
      </c>
      <c r="D7" s="130" t="str">
        <f>'Base MAJ'!$D$7</f>
        <v>J</v>
      </c>
      <c r="E7" s="136">
        <f>E5*F7/G7</f>
        <v>0</v>
      </c>
      <c r="F7" s="137">
        <v>1</v>
      </c>
      <c r="G7" s="138">
        <v>1</v>
      </c>
      <c r="H7" s="132">
        <f>'Base MAJ'!$H$7</f>
        <v>30</v>
      </c>
      <c r="I7" s="133">
        <f>'Base MAJ'!$I$7</f>
        <v>0.1</v>
      </c>
      <c r="J7" s="132">
        <f t="shared" ref="J7" si="0">H7*(1+I7)</f>
        <v>33</v>
      </c>
      <c r="K7" s="139">
        <f t="shared" ref="K7" si="1">H7*E7</f>
        <v>0</v>
      </c>
    </row>
    <row r="8" spans="1:11" s="18" customFormat="1" ht="15.6" customHeight="1">
      <c r="A8" s="140"/>
      <c r="B8" s="129" t="str">
        <f>'Base MAJ'!$B$8</f>
        <v>Camion PL - Sous-traitance</v>
      </c>
      <c r="C8" s="130" t="str">
        <f>'Base MAJ'!$C$8</f>
        <v>Fournisseurs</v>
      </c>
      <c r="D8" s="130" t="str">
        <f>'Base MAJ'!$D$8</f>
        <v>J</v>
      </c>
      <c r="E8" s="131">
        <f>E5*F8/G8</f>
        <v>0</v>
      </c>
      <c r="F8" s="141">
        <v>1</v>
      </c>
      <c r="G8" s="131">
        <v>1</v>
      </c>
      <c r="H8" s="132">
        <f>'Base MAJ'!$H$8</f>
        <v>660</v>
      </c>
      <c r="I8" s="133">
        <f>'Base MAJ'!$I$8</f>
        <v>0.1</v>
      </c>
      <c r="J8" s="132">
        <f>H8*(1+I8)</f>
        <v>726.00000000000011</v>
      </c>
      <c r="K8" s="134">
        <f>J8*E8</f>
        <v>0</v>
      </c>
    </row>
    <row r="9" spans="1:11">
      <c r="A9" s="127"/>
      <c r="B9" s="127"/>
      <c r="C9" s="127"/>
      <c r="D9" s="127"/>
      <c r="E9" s="127"/>
      <c r="F9" s="127"/>
      <c r="G9" s="127"/>
      <c r="H9" s="127"/>
      <c r="I9" s="127"/>
      <c r="J9" s="127"/>
      <c r="K9" s="127"/>
    </row>
    <row r="10" spans="1:11">
      <c r="A10" s="127"/>
      <c r="B10" s="127"/>
      <c r="C10" s="127"/>
      <c r="D10" s="127"/>
      <c r="E10" s="127"/>
      <c r="F10" s="127"/>
      <c r="G10" s="127"/>
      <c r="H10" s="127"/>
      <c r="I10" s="127"/>
      <c r="J10" s="127"/>
      <c r="K10" s="127"/>
    </row>
    <row r="11" spans="1:11">
      <c r="A11" s="127"/>
      <c r="B11" s="127"/>
      <c r="C11" s="127"/>
      <c r="D11" s="127"/>
      <c r="E11" s="127"/>
      <c r="F11" s="127"/>
      <c r="G11" s="127"/>
      <c r="H11" s="127"/>
      <c r="I11" s="127"/>
      <c r="J11" s="127"/>
      <c r="K11" s="127"/>
    </row>
    <row r="12" spans="1:11" s="18" customFormat="1" ht="15.6" customHeight="1">
      <c r="A12" s="140"/>
      <c r="B12" s="129" t="str">
        <f>'Base MAJ'!$B$12</f>
        <v>Deblais Terre cailloux</v>
      </c>
      <c r="C12" s="130" t="str">
        <f>'Base MAJ'!$C$12</f>
        <v>Fournisseurs</v>
      </c>
      <c r="D12" s="130" t="str">
        <f>'Base MAJ'!$D$12</f>
        <v>T</v>
      </c>
      <c r="E12" s="131">
        <f>$E$7*F12/G12</f>
        <v>0</v>
      </c>
      <c r="F12" s="141">
        <v>19</v>
      </c>
      <c r="G12" s="141">
        <v>100</v>
      </c>
      <c r="H12" s="132">
        <f>'Base MAJ'!$H$12</f>
        <v>10</v>
      </c>
      <c r="I12" s="133">
        <f>'Base MAJ'!$I$12</f>
        <v>0.1</v>
      </c>
      <c r="J12" s="132">
        <f t="shared" ref="J12" si="2">H12*(1+I12)</f>
        <v>11</v>
      </c>
      <c r="K12" s="134">
        <f>J12*E12</f>
        <v>0</v>
      </c>
    </row>
    <row r="13" spans="1:11">
      <c r="A13" s="127"/>
      <c r="B13" s="127"/>
      <c r="C13" s="127" t="s">
        <v>55</v>
      </c>
      <c r="D13" s="127"/>
      <c r="E13" s="127"/>
      <c r="F13" s="127"/>
      <c r="G13" s="127"/>
      <c r="H13" s="127"/>
      <c r="I13" s="127"/>
      <c r="J13" s="127"/>
      <c r="K13" s="127"/>
    </row>
    <row r="14" spans="1:11">
      <c r="A14" s="127"/>
      <c r="B14" s="127"/>
      <c r="C14" s="127"/>
      <c r="D14" s="127"/>
      <c r="E14" s="127"/>
      <c r="F14" s="127"/>
      <c r="G14" s="127"/>
      <c r="H14" s="127"/>
      <c r="I14" s="127"/>
      <c r="J14" s="127"/>
      <c r="K14" s="127"/>
    </row>
    <row r="15" spans="1:11">
      <c r="A15" s="127"/>
      <c r="B15" s="127"/>
      <c r="C15" s="127"/>
      <c r="D15" s="127"/>
      <c r="E15" s="127"/>
      <c r="F15" s="127"/>
      <c r="G15" s="127"/>
      <c r="H15" s="127"/>
      <c r="I15" s="127"/>
      <c r="J15" s="127"/>
      <c r="K15" s="127"/>
    </row>
    <row r="16" spans="1:11" s="18" customFormat="1" ht="15.6" customHeight="1">
      <c r="A16" s="140"/>
      <c r="B16" s="129" t="str">
        <f>'Base MAJ'!$B$16</f>
        <v>MO</v>
      </c>
      <c r="C16" s="130" t="str">
        <f>'Base MAJ'!$C$16</f>
        <v>MO</v>
      </c>
      <c r="D16" s="130" t="str">
        <f>'Base MAJ'!$D$16</f>
        <v>h</v>
      </c>
      <c r="E16" s="131">
        <f>$E$7*F16/G16</f>
        <v>0</v>
      </c>
      <c r="F16" s="141">
        <v>12</v>
      </c>
      <c r="G16" s="131">
        <v>100</v>
      </c>
      <c r="H16" s="132">
        <f>'Base MAJ'!$H$16</f>
        <v>31.25</v>
      </c>
      <c r="I16" s="133">
        <f>'Base MAJ'!$I$16</f>
        <v>0</v>
      </c>
      <c r="J16" s="132">
        <f>H16*(1+I16)</f>
        <v>31.25</v>
      </c>
      <c r="K16" s="134">
        <f>J16*E16</f>
        <v>0</v>
      </c>
    </row>
    <row r="17" spans="1:11">
      <c r="A17" s="127"/>
      <c r="B17" s="127"/>
      <c r="C17" s="127"/>
      <c r="D17" s="127"/>
      <c r="E17" s="127"/>
      <c r="F17" s="127"/>
      <c r="G17" s="127"/>
      <c r="H17" s="127"/>
      <c r="I17" s="127"/>
      <c r="J17" s="127"/>
      <c r="K17" s="127"/>
    </row>
    <row r="18" spans="1:11">
      <c r="A18" s="127"/>
      <c r="B18" s="127"/>
      <c r="C18" s="127"/>
      <c r="D18" s="127"/>
      <c r="E18" s="127"/>
      <c r="F18" s="127"/>
      <c r="G18" s="127"/>
      <c r="H18" s="127"/>
      <c r="I18" s="127"/>
      <c r="J18" s="127"/>
      <c r="K18" s="127"/>
    </row>
    <row r="19" spans="1:11" s="18" customFormat="1" ht="15.6" customHeight="1">
      <c r="A19" s="135"/>
      <c r="B19" s="129" t="str">
        <f>'Base MAJ'!$B$19</f>
        <v xml:space="preserve">grave concassé reçyclé 0/20 mixte </v>
      </c>
      <c r="C19" s="130" t="str">
        <f>'Base MAJ'!$C$19</f>
        <v>Fournisseurs</v>
      </c>
      <c r="D19" s="130" t="str">
        <f>'Base MAJ'!$D$20</f>
        <v>T</v>
      </c>
      <c r="E19" s="142">
        <f>E17*F19/G19</f>
        <v>0</v>
      </c>
      <c r="F19" s="137">
        <v>8.5</v>
      </c>
      <c r="G19" s="38">
        <v>35</v>
      </c>
      <c r="H19" s="132">
        <f>'Base MAJ'!$H$19</f>
        <v>14.59</v>
      </c>
      <c r="I19" s="133">
        <f>'Base MAJ'!$I$20</f>
        <v>0.1</v>
      </c>
      <c r="J19" s="132">
        <f t="shared" ref="J19" si="3">H19*(1+I19)</f>
        <v>16.048999999999999</v>
      </c>
      <c r="K19" s="139">
        <f t="shared" ref="K19" si="4">H19*E19</f>
        <v>0</v>
      </c>
    </row>
    <row r="20" spans="1:11" s="18" customFormat="1" ht="15.6" customHeight="1">
      <c r="A20" s="135"/>
      <c r="B20" s="129" t="str">
        <f>'Base MAJ'!$B$20</f>
        <v>grave concassé reçyclé 0/31.5 mixte</v>
      </c>
      <c r="C20" s="130" t="str">
        <f>'Base MAJ'!$C$20</f>
        <v>Fournisseurs</v>
      </c>
      <c r="D20" s="130" t="str">
        <f>'Base MAJ'!$D$20</f>
        <v>T</v>
      </c>
      <c r="E20" s="142">
        <f>E18*F20/G20</f>
        <v>0</v>
      </c>
      <c r="F20" s="137">
        <v>8.5</v>
      </c>
      <c r="G20" s="38">
        <v>35</v>
      </c>
      <c r="H20" s="132">
        <f>'Base MAJ'!$H$20</f>
        <v>12.3</v>
      </c>
      <c r="I20" s="133">
        <f>'Base MAJ'!$I$20</f>
        <v>0.1</v>
      </c>
      <c r="J20" s="132">
        <f t="shared" ref="J20" si="5">H20*(1+I20)</f>
        <v>13.530000000000001</v>
      </c>
      <c r="K20" s="139">
        <f t="shared" ref="K20" si="6">H20*E20</f>
        <v>0</v>
      </c>
    </row>
    <row r="21" spans="1:11">
      <c r="A21" s="127"/>
      <c r="B21" s="127"/>
      <c r="C21" s="127"/>
      <c r="D21" s="127"/>
      <c r="E21" s="127"/>
      <c r="F21" s="127"/>
      <c r="G21" s="127"/>
      <c r="H21" s="127"/>
      <c r="I21" s="127"/>
      <c r="J21" s="127"/>
      <c r="K21" s="127"/>
    </row>
    <row r="22" spans="1:11">
      <c r="A22" s="127"/>
      <c r="B22" s="127"/>
      <c r="C22" s="127"/>
      <c r="D22" s="127"/>
      <c r="E22" s="127"/>
      <c r="F22" s="127"/>
      <c r="G22" s="127"/>
      <c r="H22" s="127"/>
      <c r="I22" s="127"/>
      <c r="J22" s="127"/>
      <c r="K22" s="127"/>
    </row>
    <row r="23" spans="1:11">
      <c r="A23" s="127"/>
      <c r="B23" s="127"/>
      <c r="C23" s="127"/>
      <c r="D23" s="127"/>
      <c r="E23" s="127"/>
      <c r="F23" s="127"/>
      <c r="G23" s="127"/>
      <c r="H23" s="127"/>
      <c r="I23" s="127"/>
      <c r="J23" s="127"/>
      <c r="K23" s="127"/>
    </row>
    <row r="24" spans="1:11" s="18" customFormat="1">
      <c r="A24" s="38"/>
      <c r="B24" s="129" t="str">
        <f>'Base MAJ'!$B$24</f>
        <v>géotextile 130g/m²</v>
      </c>
      <c r="C24" s="143" t="str">
        <f>'Base MAJ'!$C$24</f>
        <v>Fournisseurs</v>
      </c>
      <c r="D24" s="130" t="str">
        <f>'Base MAJ'!$D$24</f>
        <v>m²</v>
      </c>
      <c r="E24" s="144">
        <f>$E$42*F24/G24</f>
        <v>0</v>
      </c>
      <c r="F24" s="38">
        <v>1</v>
      </c>
      <c r="G24" s="131">
        <v>100</v>
      </c>
      <c r="H24" s="132">
        <f>'Base MAJ'!$H$24</f>
        <v>0.6</v>
      </c>
      <c r="I24" s="133">
        <f>'Base MAJ'!$I$24</f>
        <v>0.1</v>
      </c>
      <c r="J24" s="145">
        <f>H24*(1+I24)</f>
        <v>0.66</v>
      </c>
      <c r="K24" s="146">
        <f>H24*E24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3BFF2-4547-406E-AE4F-AD764E4CDCAF}">
  <dimension ref="A1:K24"/>
  <sheetViews>
    <sheetView topLeftCell="A9" zoomScale="115" zoomScaleNormal="115" workbookViewId="0">
      <selection activeCell="N7" sqref="N7"/>
    </sheetView>
    <sheetView tabSelected="1" topLeftCell="A9" workbookViewId="1">
      <selection activeCell="C20" sqref="C20"/>
    </sheetView>
  </sheetViews>
  <sheetFormatPr defaultColWidth="11.42578125" defaultRowHeight="15" outlineLevelCol="1"/>
  <cols>
    <col min="2" max="2" width="50.5703125" style="97" customWidth="1"/>
    <col min="3" max="3" width="15.42578125" style="97" customWidth="1"/>
    <col min="4" max="4" width="5.28515625" bestFit="1" customWidth="1"/>
    <col min="5" max="5" width="8.5703125" bestFit="1" customWidth="1"/>
    <col min="6" max="6" width="14.7109375" hidden="1" customWidth="1" outlineLevel="1"/>
    <col min="7" max="7" width="10.42578125" hidden="1" customWidth="1" outlineLevel="1"/>
    <col min="8" max="8" width="11.42578125" collapsed="1"/>
    <col min="9" max="10" width="11.42578125" customWidth="1" outlineLevel="1"/>
  </cols>
  <sheetData>
    <row r="1" spans="1:11">
      <c r="A1" s="4" t="s">
        <v>1</v>
      </c>
      <c r="B1" s="93" t="s">
        <v>2</v>
      </c>
      <c r="C1" s="93" t="s">
        <v>54</v>
      </c>
      <c r="D1" s="4" t="s">
        <v>4</v>
      </c>
      <c r="E1" s="4" t="s">
        <v>5</v>
      </c>
      <c r="F1" s="4" t="s">
        <v>6</v>
      </c>
      <c r="G1" s="4" t="s">
        <v>7</v>
      </c>
      <c r="H1" s="19" t="s">
        <v>33</v>
      </c>
      <c r="I1" s="19" t="s">
        <v>9</v>
      </c>
      <c r="J1" s="19" t="s">
        <v>11</v>
      </c>
      <c r="K1" s="20" t="s">
        <v>12</v>
      </c>
    </row>
    <row r="2" spans="1:11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</row>
    <row r="3" spans="1:11">
      <c r="A3" s="125"/>
      <c r="B3" s="125"/>
      <c r="C3" s="125"/>
      <c r="D3" s="125"/>
      <c r="E3" s="125"/>
      <c r="F3" s="125"/>
      <c r="G3" s="125"/>
      <c r="H3" s="125"/>
      <c r="I3" s="125"/>
      <c r="J3" s="125"/>
      <c r="K3" s="125"/>
    </row>
    <row r="4" spans="1:11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</row>
    <row r="5" spans="1:11">
      <c r="A5" s="125"/>
      <c r="B5" s="125"/>
      <c r="C5" s="125"/>
      <c r="D5" s="125"/>
      <c r="E5" s="125"/>
      <c r="F5" s="125"/>
      <c r="G5" s="125"/>
      <c r="H5" s="125"/>
      <c r="I5" s="125"/>
      <c r="J5" s="125"/>
      <c r="K5" s="125"/>
    </row>
    <row r="6" spans="1:11">
      <c r="A6" s="29"/>
      <c r="B6" s="94" t="s">
        <v>45</v>
      </c>
      <c r="C6" s="94" t="s">
        <v>54</v>
      </c>
      <c r="D6" s="30" t="s">
        <v>50</v>
      </c>
      <c r="E6" s="31" t="e">
        <f>#REF!*F6/G6</f>
        <v>#REF!</v>
      </c>
      <c r="F6" s="31">
        <v>1</v>
      </c>
      <c r="G6" s="31">
        <v>1</v>
      </c>
      <c r="H6" s="32">
        <v>35</v>
      </c>
      <c r="I6" s="33">
        <v>0.1</v>
      </c>
      <c r="J6" s="32">
        <f>H6*(1+I6)</f>
        <v>38.5</v>
      </c>
      <c r="K6" s="34" t="e">
        <f>J6*E6</f>
        <v>#REF!</v>
      </c>
    </row>
    <row r="7" spans="1:11" s="18" customFormat="1" ht="15.6" customHeight="1">
      <c r="A7" s="39"/>
      <c r="B7" s="95" t="s">
        <v>48</v>
      </c>
      <c r="C7" s="94" t="s">
        <v>54</v>
      </c>
      <c r="D7" s="41" t="s">
        <v>17</v>
      </c>
      <c r="E7" s="42">
        <f>E4*F7/G7</f>
        <v>0</v>
      </c>
      <c r="F7" s="43">
        <v>0.4</v>
      </c>
      <c r="G7" s="44">
        <v>35</v>
      </c>
      <c r="H7" s="45">
        <v>30</v>
      </c>
      <c r="I7" s="46">
        <v>0.1</v>
      </c>
      <c r="J7" s="32">
        <f t="shared" ref="J7" si="0">H7*(1+I7)</f>
        <v>33</v>
      </c>
      <c r="K7" s="47">
        <f t="shared" ref="K7" si="1">H7*E7</f>
        <v>0</v>
      </c>
    </row>
    <row r="8" spans="1:11" s="18" customFormat="1" ht="15.6" customHeight="1">
      <c r="A8" s="98"/>
      <c r="B8" s="94" t="s">
        <v>56</v>
      </c>
      <c r="C8" s="94" t="s">
        <v>54</v>
      </c>
      <c r="D8" s="49" t="str">
        <f>'Base MAJ'!$D$7</f>
        <v>J</v>
      </c>
      <c r="E8" s="31">
        <f>E5*F8/G8</f>
        <v>0</v>
      </c>
      <c r="F8" s="36">
        <v>8</v>
      </c>
      <c r="G8" s="31">
        <v>100</v>
      </c>
      <c r="H8" s="32">
        <v>660</v>
      </c>
      <c r="I8" s="33">
        <v>0.1</v>
      </c>
      <c r="J8" s="32">
        <f>H8*(1+I8)</f>
        <v>726.00000000000011</v>
      </c>
      <c r="K8" s="34">
        <f>J8*E8</f>
        <v>0</v>
      </c>
    </row>
    <row r="9" spans="1:11">
      <c r="A9" s="125"/>
      <c r="B9" s="125"/>
      <c r="C9" s="125"/>
      <c r="D9" s="125"/>
      <c r="E9" s="125"/>
      <c r="F9" s="125"/>
      <c r="G9" s="125"/>
      <c r="H9" s="125"/>
      <c r="I9" s="125"/>
      <c r="J9" s="125"/>
      <c r="K9" s="125"/>
    </row>
    <row r="10" spans="1:11">
      <c r="A10" s="125"/>
      <c r="B10" s="125"/>
      <c r="C10" s="125"/>
      <c r="D10" s="125"/>
      <c r="E10" s="125"/>
      <c r="F10" s="125"/>
      <c r="G10" s="125"/>
      <c r="H10" s="125"/>
      <c r="I10" s="125"/>
      <c r="J10" s="125"/>
      <c r="K10" s="125"/>
    </row>
    <row r="11" spans="1:11">
      <c r="A11" s="125"/>
      <c r="B11" s="125"/>
      <c r="C11" s="125"/>
      <c r="D11" s="125"/>
      <c r="E11" s="125"/>
      <c r="F11" s="125"/>
      <c r="G11" s="125"/>
      <c r="H11" s="125"/>
      <c r="I11" s="125"/>
      <c r="J11" s="125"/>
      <c r="K11" s="125"/>
    </row>
    <row r="12" spans="1:11" s="18" customFormat="1" ht="15.6" customHeight="1">
      <c r="A12" s="35"/>
      <c r="B12" s="94" t="s">
        <v>57</v>
      </c>
      <c r="C12" s="94" t="s">
        <v>54</v>
      </c>
      <c r="D12" s="30" t="s">
        <v>47</v>
      </c>
      <c r="E12" s="31">
        <f>$E$7*F12/G12</f>
        <v>0</v>
      </c>
      <c r="F12" s="36">
        <v>19</v>
      </c>
      <c r="G12" s="36">
        <v>100</v>
      </c>
      <c r="H12" s="32">
        <v>10</v>
      </c>
      <c r="I12" s="33">
        <v>0.1</v>
      </c>
      <c r="J12" s="32">
        <f t="shared" ref="J12" si="2">H12*(1+I12)</f>
        <v>11</v>
      </c>
      <c r="K12" s="34">
        <f>J12*E12</f>
        <v>0</v>
      </c>
    </row>
    <row r="13" spans="1:11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</row>
    <row r="14" spans="1:11">
      <c r="A14" s="125"/>
      <c r="B14" s="125"/>
      <c r="C14" s="125"/>
      <c r="D14" s="125"/>
      <c r="E14" s="125"/>
      <c r="F14" s="125"/>
      <c r="G14" s="125"/>
      <c r="H14" s="125"/>
      <c r="I14" s="125"/>
      <c r="J14" s="125"/>
      <c r="K14" s="125"/>
    </row>
    <row r="15" spans="1:11">
      <c r="A15" s="125"/>
      <c r="B15" s="125"/>
      <c r="C15" s="125"/>
      <c r="D15" s="125"/>
      <c r="E15" s="125"/>
      <c r="F15" s="125"/>
      <c r="G15" s="125"/>
      <c r="H15" s="125"/>
      <c r="I15" s="125"/>
      <c r="J15" s="125"/>
      <c r="K15" s="125"/>
    </row>
    <row r="16" spans="1:11" s="18" customFormat="1" ht="15.6" customHeight="1">
      <c r="A16" s="35"/>
      <c r="B16" s="94" t="s">
        <v>58</v>
      </c>
      <c r="C16" s="94" t="s">
        <v>58</v>
      </c>
      <c r="D16" s="30" t="s">
        <v>50</v>
      </c>
      <c r="E16" s="31">
        <f>$E$7*F16/G16</f>
        <v>0</v>
      </c>
      <c r="F16" s="36">
        <v>12</v>
      </c>
      <c r="G16" s="31">
        <v>100</v>
      </c>
      <c r="H16" s="32">
        <v>31.25</v>
      </c>
      <c r="I16" s="33">
        <v>0</v>
      </c>
      <c r="J16" s="32">
        <f>H16*(1+I16)</f>
        <v>31.25</v>
      </c>
      <c r="K16" s="34">
        <f>J16*E16</f>
        <v>0</v>
      </c>
    </row>
    <row r="17" spans="1:11">
      <c r="A17" s="125"/>
      <c r="B17" s="125"/>
      <c r="C17" s="125"/>
      <c r="D17" s="125"/>
      <c r="E17" s="125"/>
      <c r="F17" s="125"/>
      <c r="G17" s="125"/>
      <c r="H17" s="125"/>
      <c r="I17" s="125"/>
      <c r="J17" s="125"/>
      <c r="K17" s="125"/>
    </row>
    <row r="18" spans="1:11">
      <c r="A18" s="125"/>
      <c r="B18" s="125"/>
      <c r="C18" s="125"/>
      <c r="D18" s="125"/>
      <c r="E18" s="125"/>
      <c r="F18" s="125"/>
      <c r="G18" s="125"/>
      <c r="H18" s="125"/>
      <c r="I18" s="125"/>
      <c r="J18" s="125"/>
      <c r="K18" s="125"/>
    </row>
    <row r="19" spans="1:11" s="18" customFormat="1" ht="15.6" customHeight="1">
      <c r="A19" s="135"/>
      <c r="B19" s="95" t="s">
        <v>59</v>
      </c>
      <c r="C19" s="94" t="s">
        <v>54</v>
      </c>
      <c r="D19" s="130" t="str">
        <f>'Base MAJ'!$D$20</f>
        <v>T</v>
      </c>
      <c r="E19" s="142">
        <f>E17*F19/G19</f>
        <v>0</v>
      </c>
      <c r="F19" s="137">
        <v>8.5</v>
      </c>
      <c r="G19" s="38">
        <v>35</v>
      </c>
      <c r="H19" s="45">
        <v>14.59</v>
      </c>
      <c r="I19" s="133">
        <f>'Base MAJ'!$I$20</f>
        <v>0.1</v>
      </c>
      <c r="J19" s="132">
        <f t="shared" ref="J19" si="3">H19*(1+I19)</f>
        <v>16.048999999999999</v>
      </c>
      <c r="K19" s="139">
        <f t="shared" ref="K19" si="4">H19*E19</f>
        <v>0</v>
      </c>
    </row>
    <row r="20" spans="1:11" s="18" customFormat="1" ht="15.6" customHeight="1">
      <c r="A20" s="39"/>
      <c r="B20" s="95" t="s">
        <v>60</v>
      </c>
      <c r="C20" s="94" t="s">
        <v>54</v>
      </c>
      <c r="D20" s="41" t="s">
        <v>47</v>
      </c>
      <c r="E20" s="50">
        <f>E18*F20/G20</f>
        <v>0</v>
      </c>
      <c r="F20" s="43">
        <v>8.5</v>
      </c>
      <c r="G20" s="44">
        <v>35</v>
      </c>
      <c r="H20" s="45">
        <v>12.3</v>
      </c>
      <c r="I20" s="46">
        <v>0.1</v>
      </c>
      <c r="J20" s="32">
        <f t="shared" ref="J20" si="5">H20*(1+I20)</f>
        <v>13.530000000000001</v>
      </c>
      <c r="K20" s="47">
        <f t="shared" ref="K20" si="6">H20*E20</f>
        <v>0</v>
      </c>
    </row>
    <row r="21" spans="1:11">
      <c r="A21" s="125"/>
      <c r="B21" s="125"/>
      <c r="C21" s="125"/>
      <c r="D21" s="125"/>
      <c r="E21" s="125"/>
      <c r="F21" s="125"/>
      <c r="G21" s="125"/>
      <c r="H21" s="125"/>
      <c r="I21" s="125"/>
      <c r="J21" s="125"/>
      <c r="K21" s="125"/>
    </row>
    <row r="22" spans="1:11">
      <c r="A22" s="125"/>
      <c r="B22" s="125"/>
      <c r="C22" s="125"/>
      <c r="D22" s="125"/>
      <c r="E22" s="125"/>
      <c r="F22" s="125"/>
      <c r="G22" s="125"/>
      <c r="H22" s="125"/>
      <c r="I22" s="125"/>
      <c r="J22" s="125"/>
      <c r="K22" s="125"/>
    </row>
    <row r="23" spans="1:11">
      <c r="A23" s="125"/>
      <c r="B23" s="125"/>
      <c r="C23" s="125"/>
      <c r="D23" s="125"/>
      <c r="E23" s="125"/>
      <c r="F23" s="125"/>
      <c r="G23" s="125"/>
      <c r="H23" s="125"/>
      <c r="I23" s="125"/>
      <c r="J23" s="125"/>
      <c r="K23" s="125"/>
    </row>
    <row r="24" spans="1:11" s="18" customFormat="1">
      <c r="A24" s="44"/>
      <c r="B24" s="96" t="s">
        <v>61</v>
      </c>
      <c r="C24" s="94" t="s">
        <v>54</v>
      </c>
      <c r="D24" s="59" t="s">
        <v>16</v>
      </c>
      <c r="E24" s="51">
        <f>$E$42*F24/G24</f>
        <v>0</v>
      </c>
      <c r="F24" s="44">
        <v>1</v>
      </c>
      <c r="G24" s="31">
        <v>100</v>
      </c>
      <c r="H24" s="54">
        <v>0.6</v>
      </c>
      <c r="I24" s="55">
        <v>0.1</v>
      </c>
      <c r="J24" s="54">
        <f>H24*(1+I24)</f>
        <v>0.66</v>
      </c>
      <c r="K24" s="58">
        <f>H24*E24</f>
        <v>0</v>
      </c>
    </row>
  </sheetData>
  <mergeCells count="15">
    <mergeCell ref="A2:K2"/>
    <mergeCell ref="A5:K5"/>
    <mergeCell ref="A13:K13"/>
    <mergeCell ref="A11:K11"/>
    <mergeCell ref="A15:K15"/>
    <mergeCell ref="A23:K23"/>
    <mergeCell ref="A21:K21"/>
    <mergeCell ref="A4:K4"/>
    <mergeCell ref="A3:K3"/>
    <mergeCell ref="A10:K10"/>
    <mergeCell ref="A14:K14"/>
    <mergeCell ref="A18:K18"/>
    <mergeCell ref="A22:K22"/>
    <mergeCell ref="A9:K9"/>
    <mergeCell ref="A17:K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83A6F-0093-428D-98E3-A56B41019204}">
  <dimension ref="ADC357801"/>
  <sheetViews>
    <sheetView workbookViewId="0"/>
    <sheetView workbookViewId="1"/>
  </sheetViews>
  <sheetFormatPr defaultColWidth="11.42578125" defaultRowHeight="15"/>
  <sheetData>
    <row r="357801" spans="783:783">
      <c r="ADC357801" t="s">
        <v>62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Props1.xml><?xml version="1.0" encoding="utf-8"?>
<ds:datastoreItem xmlns:ds="http://schemas.openxmlformats.org/officeDocument/2006/customXml" ds:itemID="{B8DEA292-DB8C-4705-B3B1-55AF32502D03}"/>
</file>

<file path=customXml/itemProps2.xml><?xml version="1.0" encoding="utf-8"?>
<ds:datastoreItem xmlns:ds="http://schemas.openxmlformats.org/officeDocument/2006/customXml" ds:itemID="{66D9F31A-9D15-45A0-B749-423EA75CCA95}"/>
</file>

<file path=customXml/itemProps3.xml><?xml version="1.0" encoding="utf-8"?>
<ds:datastoreItem xmlns:ds="http://schemas.openxmlformats.org/officeDocument/2006/customXml" ds:itemID="{1F25B86D-BEE5-43CF-A3C5-FF1F684A890F}"/>
</file>

<file path=customXml/itemProps4.xml><?xml version="1.0" encoding="utf-8"?>
<ds:datastoreItem xmlns:ds="http://schemas.openxmlformats.org/officeDocument/2006/customXml" ds:itemID="{D806E924-90B7-4CA4-B3F0-3B1A5EFD0A94}"/>
</file>

<file path=customXml/itemProps5.xml><?xml version="1.0" encoding="utf-8"?>
<ds:datastoreItem xmlns:ds="http://schemas.openxmlformats.org/officeDocument/2006/customXml" ds:itemID="{D7EF638A-39A5-4AB8-BBD5-966C8ABD6C15}"/>
</file>

<file path=customXml/itemProps6.xml><?xml version="1.0" encoding="utf-8"?>
<ds:datastoreItem xmlns:ds="http://schemas.openxmlformats.org/officeDocument/2006/customXml" ds:itemID="{D660D241-A2BE-4515-9585-CBE2E54774C4}"/>
</file>

<file path=customXml/itemProps7.xml><?xml version="1.0" encoding="utf-8"?>
<ds:datastoreItem xmlns:ds="http://schemas.openxmlformats.org/officeDocument/2006/customXml" ds:itemID="{0BE10A43-C83C-4695-A492-A7251A8CEBAD}"/>
</file>

<file path=customXml/itemProps8.xml><?xml version="1.0" encoding="utf-8"?>
<ds:datastoreItem xmlns:ds="http://schemas.openxmlformats.org/officeDocument/2006/customXml" ds:itemID="{BED1EFA4-47A6-4A28-AE01-7534C92CCEA3}"/>
</file>

<file path=customXml/itemProps9.xml><?xml version="1.0" encoding="utf-8"?>
<ds:datastoreItem xmlns:ds="http://schemas.openxmlformats.org/officeDocument/2006/customXml" ds:itemID="{689BE7AB-B0F9-42E7-9926-C5945B6570F2}"/>
</file>

<file path=customXml/itemProps10.xml><?xml version="1.0" encoding="utf-8"?>
<ds:datastoreItem xmlns:ds="http://schemas.openxmlformats.org/officeDocument/2006/customXml" ds:itemID="{F973311B-9991-47AA-BA9A-A63C69C44DE0}"/>
</file>

<file path=customXml/itemProps11.xml><?xml version="1.0" encoding="utf-8"?>
<ds:datastoreItem xmlns:ds="http://schemas.openxmlformats.org/officeDocument/2006/customXml" ds:itemID="{EE9076FE-9E7B-43E6-A10A-0C0460DA58AA}"/>
</file>

<file path=customXml/itemProps12.xml><?xml version="1.0" encoding="utf-8"?>
<ds:datastoreItem xmlns:ds="http://schemas.openxmlformats.org/officeDocument/2006/customXml" ds:itemID="{F2DC7692-C56B-4784-867F-2C377C805530}"/>
</file>

<file path=customXml/itemProps13.xml><?xml version="1.0" encoding="utf-8"?>
<ds:datastoreItem xmlns:ds="http://schemas.openxmlformats.org/officeDocument/2006/customXml" ds:itemID="{26AB0543-08A9-4852-AF25-5C80A3C98858}"/>
</file>

<file path=customXml/itemProps14.xml><?xml version="1.0" encoding="utf-8"?>
<ds:datastoreItem xmlns:ds="http://schemas.openxmlformats.org/officeDocument/2006/customXml" ds:itemID="{D3D4ADBA-5C80-4C4E-80AB-02E594C5BE06}"/>
</file>

<file path=customXml/itemProps15.xml><?xml version="1.0" encoding="utf-8"?>
<ds:datastoreItem xmlns:ds="http://schemas.openxmlformats.org/officeDocument/2006/customXml" ds:itemID="{8CD19B9B-D051-4885-9ED8-0B762BEF924C}"/>
</file>

<file path=customXml/itemProps16.xml><?xml version="1.0" encoding="utf-8"?>
<ds:datastoreItem xmlns:ds="http://schemas.openxmlformats.org/officeDocument/2006/customXml" ds:itemID="{0B2781BB-81EF-4A0C-BC6A-69AB02982D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Mathis OBP</dc:creator>
  <cp:keywords/>
  <dc:description/>
  <cp:lastModifiedBy>mathis cortes</cp:lastModifiedBy>
  <cp:revision/>
  <dcterms:created xsi:type="dcterms:W3CDTF">2023-11-14T08:27:12Z</dcterms:created>
  <dcterms:modified xsi:type="dcterms:W3CDTF">2024-02-01T06:52:32Z</dcterms:modified>
  <cp:category/>
  <cp:contentStatus/>
</cp:coreProperties>
</file>