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G:\Téléchargements\"/>
    </mc:Choice>
  </mc:AlternateContent>
  <xr:revisionPtr revIDLastSave="0" documentId="13_ncr:1_{C8E620E6-EDF0-426E-9756-AA80AB36E6FB}" xr6:coauthVersionLast="47" xr6:coauthVersionMax="47" xr10:uidLastSave="{00000000-0000-0000-0000-000000000000}"/>
  <bookViews>
    <workbookView xWindow="30165" yWindow="1470" windowWidth="26235" windowHeight="14385" activeTab="1" xr2:uid="{A914E6E4-5AE2-433E-BEC9-8B34B8BA6E6B}"/>
  </bookViews>
  <sheets>
    <sheet name="RECHERCHEX" sheetId="2" r:id="rId1"/>
    <sheet name="RECHERCHEV" sheetId="3" r:id="rId2"/>
  </sheets>
  <definedNames>
    <definedName name="Classement">RECHERCHEV!$J$3:$R$8</definedName>
    <definedName name="Tab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6" i="3" l="1"/>
  <c r="U5" i="3"/>
  <c r="U4" i="3"/>
  <c r="T6" i="3"/>
  <c r="T5" i="3"/>
  <c r="T4" i="3"/>
  <c r="K5" i="3"/>
  <c r="K6" i="3"/>
  <c r="K7" i="3"/>
  <c r="K8" i="3"/>
  <c r="K4" i="3"/>
  <c r="L4" i="3"/>
  <c r="P5" i="3"/>
  <c r="P6" i="3"/>
  <c r="P7" i="3"/>
  <c r="P8" i="3"/>
  <c r="O5" i="3"/>
  <c r="O6" i="3"/>
  <c r="O7" i="3"/>
  <c r="O8" i="3"/>
  <c r="N5" i="3"/>
  <c r="N6" i="3"/>
  <c r="N7" i="3"/>
  <c r="N8" i="3"/>
  <c r="M4" i="3"/>
  <c r="L5" i="3"/>
  <c r="M5" i="3"/>
  <c r="L6" i="3"/>
  <c r="M6" i="3"/>
  <c r="L7" i="3"/>
  <c r="M7" i="3"/>
  <c r="L8" i="3"/>
  <c r="M8" i="3"/>
  <c r="N4" i="3"/>
  <c r="O4" i="3"/>
  <c r="P4" i="3"/>
  <c r="O8" i="2"/>
  <c r="N8" i="2"/>
  <c r="M8" i="2"/>
  <c r="L8" i="2"/>
  <c r="O7" i="2"/>
  <c r="N7" i="2"/>
  <c r="M7" i="2"/>
  <c r="L7" i="2"/>
  <c r="O6" i="2"/>
  <c r="N6" i="2"/>
  <c r="M6" i="2"/>
  <c r="L6" i="2"/>
  <c r="O5" i="2"/>
  <c r="N5" i="2"/>
  <c r="M5" i="2"/>
  <c r="L5" i="2"/>
  <c r="O4" i="2"/>
  <c r="N4" i="2"/>
  <c r="M4" i="2"/>
  <c r="L4" i="2"/>
  <c r="K4" i="2"/>
  <c r="K5" i="2"/>
  <c r="K6" i="2"/>
  <c r="K7" i="2"/>
  <c r="K8" i="2"/>
  <c r="R4" i="3" l="1"/>
  <c r="R7" i="3"/>
  <c r="R5" i="3"/>
  <c r="R6" i="3"/>
  <c r="R8" i="3"/>
  <c r="P7" i="2"/>
  <c r="P4" i="2"/>
  <c r="Q4" i="2" s="1"/>
  <c r="P6" i="2"/>
  <c r="P5" i="2"/>
  <c r="P8" i="2"/>
  <c r="J4" i="3" l="1"/>
  <c r="J8" i="3"/>
  <c r="J7" i="3"/>
  <c r="J6" i="3"/>
  <c r="J5" i="3"/>
  <c r="Q6" i="2"/>
  <c r="Q8" i="2"/>
  <c r="Q5" i="2"/>
  <c r="T6" i="2" s="1"/>
  <c r="Q7" i="2"/>
  <c r="T5" i="2" l="1"/>
  <c r="S4" i="2" a="1"/>
  <c r="S4" i="2" s="1"/>
  <c r="S6" i="2" a="1"/>
  <c r="S6" i="2" s="1"/>
  <c r="T4" i="2"/>
  <c r="S5" i="2" a="1"/>
  <c r="S5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<sst xmlns="http://schemas.openxmlformats.org/spreadsheetml/2006/main" count="64" uniqueCount="22">
  <si>
    <t>Manche 1</t>
  </si>
  <si>
    <t>Manche 2</t>
  </si>
  <si>
    <t>Manche 3</t>
  </si>
  <si>
    <t>Manche 4</t>
  </si>
  <si>
    <t>Manche 5</t>
  </si>
  <si>
    <t>Chris</t>
  </si>
  <si>
    <t>biquette</t>
  </si>
  <si>
    <t>Ludo</t>
  </si>
  <si>
    <t>Kevin</t>
  </si>
  <si>
    <t>fast</t>
  </si>
  <si>
    <t>P</t>
  </si>
  <si>
    <t>Pts</t>
  </si>
  <si>
    <t>TOTAL PTS</t>
  </si>
  <si>
    <t>Colonne1</t>
  </si>
  <si>
    <t>NOM</t>
  </si>
  <si>
    <t>N°</t>
  </si>
  <si>
    <t>Classement</t>
  </si>
  <si>
    <t>Position</t>
  </si>
  <si>
    <t>Nom</t>
  </si>
  <si>
    <t>CLASSEMENT</t>
  </si>
  <si>
    <t>POINTS</t>
  </si>
  <si>
    <t>PODIUM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</si>
</sst>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5" tint="0.39994506668294322"/>
      </left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/>
    </xf>
    <xf numFmtId="0" fontId="1" fillId="2" borderId="2" xfId="0" applyFont="1" applyFill="1" applyBorder="1"/>
    <xf numFmtId="0" fontId="0" fillId="3" borderId="2" xfId="0" applyFont="1" applyFill="1" applyBorder="1"/>
    <xf numFmtId="0" fontId="0" fillId="0" borderId="2" xfId="0" applyFont="1" applyBorder="1"/>
    <xf numFmtId="0" fontId="2" fillId="0" borderId="0" xfId="0" applyFont="1"/>
    <xf numFmtId="0" fontId="1" fillId="4" borderId="3" xfId="0" applyFont="1" applyFill="1" applyBorder="1"/>
    <xf numFmtId="0" fontId="1" fillId="4" borderId="5" xfId="0" applyFont="1" applyFill="1" applyBorder="1"/>
    <xf numFmtId="0" fontId="0" fillId="5" borderId="3" xfId="0" applyFont="1" applyFill="1" applyBorder="1"/>
    <xf numFmtId="0" fontId="0" fillId="5" borderId="4" xfId="0" applyFont="1" applyFill="1" applyBorder="1"/>
    <xf numFmtId="0" fontId="0" fillId="5" borderId="5" xfId="0" applyFont="1" applyFill="1" applyBorder="1"/>
    <xf numFmtId="0" fontId="0" fillId="0" borderId="3" xfId="0" applyFont="1" applyBorder="1"/>
    <xf numFmtId="0" fontId="0" fillId="0" borderId="5" xfId="0" applyFont="1" applyBorder="1"/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/>
    </xf>
    <xf numFmtId="0" fontId="4" fillId="0" borderId="0" xfId="0" applyFont="1" applyAlignment="1">
      <alignment horizontal="centerContinuous"/>
    </xf>
    <xf numFmtId="0" fontId="1" fillId="2" borderId="6" xfId="0" applyFont="1" applyFill="1" applyBorder="1"/>
    <xf numFmtId="0" fontId="2" fillId="3" borderId="6" xfId="0" applyFont="1" applyFill="1" applyBorder="1"/>
    <xf numFmtId="0" fontId="2" fillId="0" borderId="6" xfId="0" applyFont="1" applyBorder="1"/>
  </cellXfs>
  <cellStyles count="1">
    <cellStyle name="Normal" xfId="0" builtinId="0"/>
  </cellStyles>
  <dxfs count="8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</dxf>
    <dxf>
      <numFmt numFmtId="0" formatCode="General"/>
    </dxf>
    <dxf>
      <font>
        <b/>
      </font>
    </dxf>
    <dxf>
      <font>
        <b/>
      </font>
    </dxf>
    <dxf>
      <font>
        <b/>
      </font>
    </dxf>
    <dxf>
      <numFmt numFmtId="0" formatCode="General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PODIUM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5D68-4C00-91DB-D59B6A84965C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5D68-4C00-91DB-D59B6A84965C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2">
                  <a:lumMod val="75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5D68-4C00-91DB-D59B6A84965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RECHERCHEX!$S$4:$S$6</c:f>
              <c:strCache>
                <c:ptCount val="3"/>
                <c:pt idx="0">
                  <c:v>biquette</c:v>
                </c:pt>
                <c:pt idx="1">
                  <c:v>Chris</c:v>
                </c:pt>
                <c:pt idx="2">
                  <c:v>fast</c:v>
                </c:pt>
              </c:strCache>
            </c:strRef>
          </c:cat>
          <c:val>
            <c:numRef>
              <c:f>RECHERCHEX!$T$4:$T$6</c:f>
              <c:numCache>
                <c:formatCode>General</c:formatCode>
                <c:ptCount val="3"/>
                <c:pt idx="0">
                  <c:v>250</c:v>
                </c:pt>
                <c:pt idx="1">
                  <c:v>270</c:v>
                </c:pt>
                <c:pt idx="2">
                  <c:v>220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D68-4C00-91DB-D59B6A8496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27"/>
        <c:axId val="1787495040"/>
        <c:axId val="1545088319"/>
      </c:barChart>
      <c:catAx>
        <c:axId val="178749504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545088319"/>
        <c:crosses val="autoZero"/>
        <c:auto val="1"/>
        <c:lblAlgn val="ctr"/>
        <c:lblOffset val="100"/>
        <c:noMultiLvlLbl val="0"/>
      </c:catAx>
      <c:valAx>
        <c:axId val="1545088319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7874950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PODIUM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ACFE-4DAB-9623-82E2240B9175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ACFE-4DAB-9623-82E2240B9175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2">
                  <a:lumMod val="75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ACFE-4DAB-9623-82E2240B917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RECHERCHEV!$T$4:$T$6</c:f>
              <c:strCache>
                <c:ptCount val="3"/>
                <c:pt idx="0">
                  <c:v>biquette</c:v>
                </c:pt>
                <c:pt idx="1">
                  <c:v>Chris</c:v>
                </c:pt>
                <c:pt idx="2">
                  <c:v>fast</c:v>
                </c:pt>
              </c:strCache>
            </c:strRef>
          </c:cat>
          <c:val>
            <c:numRef>
              <c:f>RECHERCHEV!$U$4:$U$6</c:f>
              <c:numCache>
                <c:formatCode>General</c:formatCode>
                <c:ptCount val="3"/>
                <c:pt idx="0">
                  <c:v>250</c:v>
                </c:pt>
                <c:pt idx="1">
                  <c:v>270</c:v>
                </c:pt>
                <c:pt idx="2">
                  <c:v>220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CFE-4DAB-9623-82E2240B91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27"/>
        <c:axId val="1787495040"/>
        <c:axId val="1545088319"/>
      </c:barChart>
      <c:catAx>
        <c:axId val="178749504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545088319"/>
        <c:crosses val="autoZero"/>
        <c:auto val="1"/>
        <c:lblAlgn val="ctr"/>
        <c:lblOffset val="100"/>
        <c:noMultiLvlLbl val="0"/>
      </c:catAx>
      <c:valAx>
        <c:axId val="1545088319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7874950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252412</xdr:colOff>
      <xdr:row>11</xdr:row>
      <xdr:rowOff>190499</xdr:rowOff>
    </xdr:from>
    <xdr:to>
      <xdr:col>16</xdr:col>
      <xdr:colOff>47625</xdr:colOff>
      <xdr:row>24</xdr:row>
      <xdr:rowOff>90486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75198CC-320F-4BD0-EE0F-0173A4B00BD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252412</xdr:colOff>
      <xdr:row>11</xdr:row>
      <xdr:rowOff>190499</xdr:rowOff>
    </xdr:from>
    <xdr:to>
      <xdr:col>18</xdr:col>
      <xdr:colOff>47625</xdr:colOff>
      <xdr:row>24</xdr:row>
      <xdr:rowOff>90486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7FCE793-B6D0-44E2-B904-74DC1E121E5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09DDB9-4138-4D58-91AC-FCF57A81A82E}" name="Tableau1" displayName="Tableau1" ref="B3:H8" totalsRowShown="0">
  <autoFilter ref="B3:H8" xr:uid="{3909DDB9-4138-4D58-91AC-FCF57A81A82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ED19B261-8FE2-4D99-BB47-4B0CA66FE4E6}" name="N°"/>
    <tableColumn id="2" xr3:uid="{4996C705-C1C3-426E-8639-9F584790A7C3}" name="NOM" dataDxfId="7"/>
    <tableColumn id="3" xr3:uid="{DA45A553-09F4-4458-A74D-91BB954EF173}" name="Manche 1"/>
    <tableColumn id="4" xr3:uid="{DBAF2126-10F6-4083-8F09-00BA4BD7E78A}" name="Manche 2"/>
    <tableColumn id="5" xr3:uid="{FB8A7D0E-E930-447B-B4C6-C09E5D2EAD68}" name="Manche 3"/>
    <tableColumn id="6" xr3:uid="{0DF77E74-4C1E-434E-BEF5-48873D0387C4}" name="Manche 4"/>
    <tableColumn id="7" xr3:uid="{6D0D0937-9B79-420C-96BE-AC17E9BF8E75}" name="Manche 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BBF1501-7BD4-4103-9786-13E925027F28}" name="Tableau2" displayName="Tableau2" ref="K3:Q8" totalsRowShown="0">
  <autoFilter ref="K3:Q8" xr:uid="{4BBF1501-7BD4-4103-9786-13E925027F2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230CF58F-9541-481E-A19A-70FD58A5ED34}" name="Manche 1" dataDxfId="6">
      <calculatedColumnFormula>IF(ISNA(_xlfn.XLOOKUP(D4,$W$4:$W$23,$X$4:$X$23)),"",_xlfn.XLOOKUP(D4,$W$4:$W$23,$X$4:$X$23))</calculatedColumnFormula>
    </tableColumn>
    <tableColumn id="2" xr3:uid="{B458E91F-758B-45AC-9066-10508A1FD942}" name="Manche 2">
      <calculatedColumnFormula>IF(ISNA(_xlfn.XLOOKUP(E4,$W$4:$W$23,$X$4:$X$23)),"",_xlfn.XLOOKUP(E4,$W$4:$W$23,$X$4:$X$23))</calculatedColumnFormula>
    </tableColumn>
    <tableColumn id="3" xr3:uid="{2E3220D5-857A-4AB8-BEA4-98D82DD4D678}" name="Manche 3">
      <calculatedColumnFormula>IF(ISNA(_xlfn.XLOOKUP(F4,$W$4:$W$23,$X$4:$X$23)),"",_xlfn.XLOOKUP(F4,$W$4:$W$23,$X$4:$X$23))</calculatedColumnFormula>
    </tableColumn>
    <tableColumn id="4" xr3:uid="{18B4A34A-6759-42AB-94DE-71BD5F62B9B8}" name="Manche 4">
      <calculatedColumnFormula>IF(ISNA(_xlfn.XLOOKUP(G4,$W$4:$W$23,$X$4:$X$23)),"",_xlfn.XLOOKUP(G4,$W$4:$W$23,$X$4:$X$23))</calculatedColumnFormula>
    </tableColumn>
    <tableColumn id="5" xr3:uid="{05B23DDA-7151-426C-8839-E7EDF58A9708}" name="Manche 5">
      <calculatedColumnFormula>IF(ISNA(_xlfn.XLOOKUP(H4,$W$4:$W$23,$X$4:$X$23)),"",_xlfn.XLOOKUP(H4,$W$4:$W$23,$X$4:$X$23))</calculatedColumnFormula>
    </tableColumn>
    <tableColumn id="6" xr3:uid="{57078CDF-3845-4A58-A2F6-C321D03D1A2D}" name="TOTAL PTS" dataDxfId="5">
      <calculatedColumnFormula>SUM(K4:O4)</calculatedColumnFormula>
    </tableColumn>
    <tableColumn id="7" xr3:uid="{04B8BD20-FC5B-4D33-863B-FF7D12F34574}" name="Classement" dataDxfId="4">
      <calculatedColumnFormula>RANK(P4,$P$4:$P$8)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4F45996-2A59-46CB-A096-04139FA44EB9}" name="Tableau4" displayName="Tableau4" ref="W3:X23" totalsRowShown="0">
  <autoFilter ref="W3:X23" xr:uid="{74F45996-2A59-46CB-A096-04139FA44EB9}">
    <filterColumn colId="0" hiddenButton="1"/>
    <filterColumn colId="1" hiddenButton="1"/>
  </autoFilter>
  <tableColumns count="2">
    <tableColumn id="1" xr3:uid="{B1857167-84B6-4AE0-A701-63C107263F6A}" name="P"/>
    <tableColumn id="2" xr3:uid="{3DD28B46-F858-4EA8-B4BF-9EF3EBC0EB6B}" name="Pts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282313E-C063-4EF2-BBA1-2FB4B7227F64}" name="Tableau17" displayName="Tableau17" ref="B3:H8" totalsRowShown="0">
  <autoFilter ref="B3:H8" xr:uid="{3909DDB9-4138-4D58-91AC-FCF57A81A82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80E0245B-5DC6-45FC-805F-D6AEB0F02CA4}" name="N°"/>
    <tableColumn id="2" xr3:uid="{158043AB-E4EF-4C7E-BC11-711D8D0E204B}" name="NOM" dataDxfId="0"/>
    <tableColumn id="3" xr3:uid="{78321E36-A896-400B-8DDD-E893D5E224A3}" name="Manche 1"/>
    <tableColumn id="4" xr3:uid="{2B614CF0-B2DF-4C97-81E8-D29720F370E8}" name="Manche 2"/>
    <tableColumn id="5" xr3:uid="{9B5C526A-3978-4D9E-922B-026BF35C1FA7}" name="Manche 3"/>
    <tableColumn id="6" xr3:uid="{7D0CF3DA-FE5C-4F72-A6BD-356CC30291EF}" name="Manche 4"/>
    <tableColumn id="7" xr3:uid="{2A3B474B-427C-49F5-BC60-C3AC1D30DAAF}" name="Manche 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D50B71A-0467-4FA7-91C4-416FB8CAE159}" name="Tableau28" displayName="Tableau28" ref="L3:R8" totalsRowShown="0">
  <autoFilter ref="L3:R8" xr:uid="{4BBF1501-7BD4-4103-9786-13E925027F2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4C94DD7D-4D3D-49FA-BD03-B316140E4E5C}" name="Manche 1" dataDxfId="2">
      <calculatedColumnFormula>IF(ISNA(VLOOKUP(D4,Tableau49[],2,FALSE)),"",VLOOKUP(D4,Tableau49[],2,FALSE))</calculatedColumnFormula>
    </tableColumn>
    <tableColumn id="2" xr3:uid="{3C2CA507-B3DA-4DB9-9B5C-7046E560934A}" name="Manche 2">
      <calculatedColumnFormula>IF(ISNA(VLOOKUP(E4,Tableau49[],2,FALSE)),"",VLOOKUP(E4,Tableau49[],2,FALSE))</calculatedColumnFormula>
    </tableColumn>
    <tableColumn id="3" xr3:uid="{12E68080-DB16-4A8D-82C6-BFD664DFC61F}" name="Manche 3">
      <calculatedColumnFormula>IF(ISNA(VLOOKUP(F4,Tableau49[],2,FALSE)),"",VLOOKUP(F4,Tableau49[],2,FALSE))</calculatedColumnFormula>
    </tableColumn>
    <tableColumn id="4" xr3:uid="{191CC47D-59CD-4C1E-A213-8C78A6DC7A0F}" name="Manche 4">
      <calculatedColumnFormula>IF(ISNA(VLOOKUP(G4,Tableau49[],2,FALSE)),"",VLOOKUP(G4,Tableau49[],2,FALSE))</calculatedColumnFormula>
    </tableColumn>
    <tableColumn id="5" xr3:uid="{7657BB5A-BBD5-4A1E-9A21-3A9BDAD8CB94}" name="Manche 5">
      <calculatedColumnFormula>IF(ISNA(VLOOKUP(H4,Tableau49[],2,FALSE)),"",VLOOKUP(H4,Tableau49[],2,FALSE))</calculatedColumnFormula>
    </tableColumn>
    <tableColumn id="7" xr3:uid="{BC8A318C-8CE0-4844-9B8A-A23646D587A0}" name="Colonne1" dataDxfId="1"/>
    <tableColumn id="6" xr3:uid="{2F294E31-C55A-45A1-B733-FA48C7DD4F79}" name="TOTAL PTS" dataDxfId="3">
      <calculatedColumnFormula>SUM(L4:P4)</calculatedColumnFormula>
    </tableColumn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667252A-BC89-4FAE-B437-C68ABD57EF98}" name="Tableau49" displayName="Tableau49" ref="X3:Y23" totalsRowShown="0">
  <autoFilter ref="X3:Y23" xr:uid="{74F45996-2A59-46CB-A096-04139FA44EB9}">
    <filterColumn colId="0" hiddenButton="1"/>
    <filterColumn colId="1" hiddenButton="1"/>
  </autoFilter>
  <tableColumns count="2">
    <tableColumn id="1" xr3:uid="{E6008A27-2ADE-43E1-A3B1-B7DD931B4293}" name="P"/>
    <tableColumn id="2" xr3:uid="{C752061B-E6BA-414D-93A6-AC0E91D82D93}" name="Pts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471DAF-2EB6-4244-B356-19D482BB5E7C}">
  <dimension ref="B2:X23"/>
  <sheetViews>
    <sheetView showGridLines="0" workbookViewId="0">
      <selection activeCell="F32" sqref="F32"/>
    </sheetView>
  </sheetViews>
  <sheetFormatPr baseColWidth="10" defaultRowHeight="15" x14ac:dyDescent="0.25"/>
  <cols>
    <col min="2" max="2" width="3.140625" bestFit="1" customWidth="1"/>
    <col min="3" max="3" width="8.7109375" bestFit="1" customWidth="1"/>
    <col min="4" max="8" width="9.5703125" bestFit="1" customWidth="1"/>
    <col min="9" max="9" width="5" customWidth="1"/>
    <col min="10" max="14" width="9.5703125" bestFit="1" customWidth="1"/>
    <col min="15" max="15" width="10.140625" bestFit="1" customWidth="1"/>
    <col min="16" max="16" width="11.28515625" bestFit="1" customWidth="1"/>
    <col min="18" max="18" width="2.7109375" customWidth="1"/>
    <col min="22" max="22" width="5" customWidth="1"/>
    <col min="23" max="23" width="3" bestFit="1" customWidth="1"/>
    <col min="24" max="24" width="4" bestFit="1" customWidth="1"/>
  </cols>
  <sheetData>
    <row r="2" spans="2:24" ht="18.75" x14ac:dyDescent="0.3">
      <c r="C2" s="13" t="s">
        <v>19</v>
      </c>
      <c r="D2" s="13"/>
      <c r="E2" s="13"/>
      <c r="F2" s="13"/>
      <c r="G2" s="13"/>
      <c r="H2" s="13"/>
      <c r="K2" s="14" t="s">
        <v>20</v>
      </c>
      <c r="L2" s="13"/>
      <c r="M2" s="13"/>
      <c r="N2" s="13"/>
      <c r="O2" s="13"/>
      <c r="P2" s="13"/>
      <c r="S2" s="15" t="s">
        <v>21</v>
      </c>
      <c r="T2" s="15"/>
      <c r="W2" s="13" t="s">
        <v>20</v>
      </c>
      <c r="X2" s="13"/>
    </row>
    <row r="3" spans="2:24" x14ac:dyDescent="0.25">
      <c r="B3" t="s">
        <v>15</v>
      </c>
      <c r="C3" t="s">
        <v>14</v>
      </c>
      <c r="D3" t="s">
        <v>0</v>
      </c>
      <c r="E3" t="s">
        <v>1</v>
      </c>
      <c r="F3" t="s">
        <v>2</v>
      </c>
      <c r="G3" t="s">
        <v>3</v>
      </c>
      <c r="H3" t="s">
        <v>4</v>
      </c>
      <c r="J3" s="2" t="s">
        <v>14</v>
      </c>
      <c r="K3" t="s">
        <v>0</v>
      </c>
      <c r="L3" t="s">
        <v>1</v>
      </c>
      <c r="M3" t="s">
        <v>2</v>
      </c>
      <c r="N3" t="s">
        <v>3</v>
      </c>
      <c r="O3" t="s">
        <v>4</v>
      </c>
      <c r="P3" t="s">
        <v>12</v>
      </c>
      <c r="Q3" t="s">
        <v>16</v>
      </c>
      <c r="S3" s="6" t="s">
        <v>18</v>
      </c>
      <c r="T3" s="7" t="s">
        <v>11</v>
      </c>
      <c r="U3" s="6" t="s">
        <v>17</v>
      </c>
      <c r="W3" t="s">
        <v>10</v>
      </c>
      <c r="X3" t="s">
        <v>11</v>
      </c>
    </row>
    <row r="4" spans="2:24" x14ac:dyDescent="0.25">
      <c r="B4">
        <v>1</v>
      </c>
      <c r="C4" s="1" t="s">
        <v>5</v>
      </c>
      <c r="D4">
        <v>1</v>
      </c>
      <c r="E4">
        <v>2</v>
      </c>
      <c r="J4" s="3" t="s">
        <v>5</v>
      </c>
      <c r="K4">
        <f>IF(ISNA(_xlfn.XLOOKUP(D4,$W$4:$W$23,$X$4:$X$23)),"",_xlfn.XLOOKUP(D4,$W$4:$W$23,$X$4:$X$23))</f>
        <v>150</v>
      </c>
      <c r="L4">
        <f>IF(ISNA(_xlfn.XLOOKUP(E4,$W$4:$W$23,$X$4:$X$23)),"",_xlfn.XLOOKUP(E4,$W$4:$W$23,$X$4:$X$23))</f>
        <v>120</v>
      </c>
      <c r="M4" t="str">
        <f>IF(ISNA(_xlfn.XLOOKUP(F4,$W$4:$W$23,$X$4:$X$23)),"",_xlfn.XLOOKUP(F4,$W$4:$W$23,$X$4:$X$23))</f>
        <v/>
      </c>
      <c r="N4" t="str">
        <f>IF(ISNA(_xlfn.XLOOKUP(G4,$W$4:$W$23,$X$4:$X$23)),"",_xlfn.XLOOKUP(G4,$W$4:$W$23,$X$4:$X$23))</f>
        <v/>
      </c>
      <c r="O4" t="str">
        <f>IF(ISNA(_xlfn.XLOOKUP(H4,$W$4:$W$23,$X$4:$X$23)),"",_xlfn.XLOOKUP(H4,$W$4:$W$23,$X$4:$X$23))</f>
        <v/>
      </c>
      <c r="P4" s="5">
        <f>SUM(K4:O4)</f>
        <v>270</v>
      </c>
      <c r="Q4" s="5">
        <f>RANK(P4,$P$4:$P$8)</f>
        <v>1</v>
      </c>
      <c r="S4" s="8" t="str" cm="1">
        <f t="array" ref="S4">_xlfn.XLOOKUP($U4,Tableau2[Classement],Tableau1[NOM])</f>
        <v>biquette</v>
      </c>
      <c r="T4" s="10">
        <f>_xlfn.XLOOKUP($U4,Tableau2[Classement],Tableau2[TOTAL PTS])</f>
        <v>250</v>
      </c>
      <c r="U4" s="8">
        <v>2</v>
      </c>
      <c r="W4">
        <v>1</v>
      </c>
      <c r="X4">
        <v>150</v>
      </c>
    </row>
    <row r="5" spans="2:24" x14ac:dyDescent="0.25">
      <c r="B5">
        <v>2</v>
      </c>
      <c r="C5" s="1" t="s">
        <v>9</v>
      </c>
      <c r="D5">
        <v>2</v>
      </c>
      <c r="E5">
        <v>3</v>
      </c>
      <c r="J5" s="4" t="s">
        <v>9</v>
      </c>
      <c r="K5">
        <f>IF(ISNA(_xlfn.XLOOKUP(D5,$W$4:$W$23,$X$4:$X$23)),"",_xlfn.XLOOKUP(D5,$W$4:$W$23,$X$4:$X$23))</f>
        <v>120</v>
      </c>
      <c r="L5">
        <f>IF(ISNA(_xlfn.XLOOKUP(E5,$W$4:$W$23,$X$4:$X$23)),"",_xlfn.XLOOKUP(E5,$W$4:$W$23,$X$4:$X$23))</f>
        <v>100</v>
      </c>
      <c r="M5" t="str">
        <f>IF(ISNA(_xlfn.XLOOKUP(F5,$W$4:$W$23,$X$4:$X$23)),"",_xlfn.XLOOKUP(F5,$W$4:$W$23,$X$4:$X$23))</f>
        <v/>
      </c>
      <c r="N5" t="str">
        <f>IF(ISNA(_xlfn.XLOOKUP(G5,$W$4:$W$23,$X$4:$X$23)),"",_xlfn.XLOOKUP(G5,$W$4:$W$23,$X$4:$X$23))</f>
        <v/>
      </c>
      <c r="O5" t="str">
        <f>IF(ISNA(_xlfn.XLOOKUP(H5,$W$4:$W$23,$X$4:$X$23)),"",_xlfn.XLOOKUP(H5,$W$4:$W$23,$X$4:$X$23))</f>
        <v/>
      </c>
      <c r="P5" s="5">
        <f>SUM(K5:O5)</f>
        <v>220</v>
      </c>
      <c r="Q5" s="5">
        <f>RANK(P5,$P$4:$P$8)</f>
        <v>3</v>
      </c>
      <c r="S5" s="11" t="str" cm="1">
        <f t="array" ref="S5">_xlfn.XLOOKUP($U5,Tableau2[Classement],Tableau1[NOM])</f>
        <v>Chris</v>
      </c>
      <c r="T5" s="12">
        <f>_xlfn.XLOOKUP($U5,Tableau2[Classement],Tableau2[TOTAL PTS])</f>
        <v>270</v>
      </c>
      <c r="U5" s="11">
        <v>1</v>
      </c>
      <c r="W5">
        <v>2</v>
      </c>
      <c r="X5">
        <v>120</v>
      </c>
    </row>
    <row r="6" spans="2:24" x14ac:dyDescent="0.25">
      <c r="B6">
        <v>3</v>
      </c>
      <c r="C6" s="1" t="s">
        <v>6</v>
      </c>
      <c r="D6">
        <v>3</v>
      </c>
      <c r="E6">
        <v>1</v>
      </c>
      <c r="J6" s="3" t="s">
        <v>6</v>
      </c>
      <c r="K6">
        <f>IF(ISNA(_xlfn.XLOOKUP(D6,$W$4:$W$23,$X$4:$X$23)),"",_xlfn.XLOOKUP(D6,$W$4:$W$23,$X$4:$X$23))</f>
        <v>100</v>
      </c>
      <c r="L6">
        <f>IF(ISNA(_xlfn.XLOOKUP(E6,$W$4:$W$23,$X$4:$X$23)),"",_xlfn.XLOOKUP(E6,$W$4:$W$23,$X$4:$X$23))</f>
        <v>150</v>
      </c>
      <c r="M6" t="str">
        <f>IF(ISNA(_xlfn.XLOOKUP(F6,$W$4:$W$23,$X$4:$X$23)),"",_xlfn.XLOOKUP(F6,$W$4:$W$23,$X$4:$X$23))</f>
        <v/>
      </c>
      <c r="N6" t="str">
        <f>IF(ISNA(_xlfn.XLOOKUP(G6,$W$4:$W$23,$X$4:$X$23)),"",_xlfn.XLOOKUP(G6,$W$4:$W$23,$X$4:$X$23))</f>
        <v/>
      </c>
      <c r="O6" t="str">
        <f>IF(ISNA(_xlfn.XLOOKUP(H6,$W$4:$W$23,$X$4:$X$23)),"",_xlfn.XLOOKUP(H6,$W$4:$W$23,$X$4:$X$23))</f>
        <v/>
      </c>
      <c r="P6" s="5">
        <f>SUM(K6:O6)</f>
        <v>250</v>
      </c>
      <c r="Q6" s="5">
        <f>RANK(P6,$P$4:$P$8)</f>
        <v>2</v>
      </c>
      <c r="S6" s="9" t="str" cm="1">
        <f t="array" ref="S6">_xlfn.XLOOKUP($U6,Tableau2[Classement],Tableau1[NOM])</f>
        <v>fast</v>
      </c>
      <c r="T6" s="10">
        <f>_xlfn.XLOOKUP($U6,Tableau2[Classement],Tableau2[TOTAL PTS])</f>
        <v>220</v>
      </c>
      <c r="U6" s="8">
        <v>3</v>
      </c>
      <c r="W6">
        <v>3</v>
      </c>
      <c r="X6">
        <v>100</v>
      </c>
    </row>
    <row r="7" spans="2:24" x14ac:dyDescent="0.25">
      <c r="B7">
        <v>4</v>
      </c>
      <c r="C7" s="1" t="s">
        <v>7</v>
      </c>
      <c r="D7">
        <v>4</v>
      </c>
      <c r="E7">
        <v>5</v>
      </c>
      <c r="J7" s="4" t="s">
        <v>7</v>
      </c>
      <c r="K7">
        <f>IF(ISNA(_xlfn.XLOOKUP(D7,$W$4:$W$23,$X$4:$X$23)),"",_xlfn.XLOOKUP(D7,$W$4:$W$23,$X$4:$X$23))</f>
        <v>90</v>
      </c>
      <c r="L7">
        <f>IF(ISNA(_xlfn.XLOOKUP(E7,$W$4:$W$23,$X$4:$X$23)),"",_xlfn.XLOOKUP(E7,$W$4:$W$23,$X$4:$X$23))</f>
        <v>80</v>
      </c>
      <c r="M7" t="str">
        <f>IF(ISNA(_xlfn.XLOOKUP(F7,$W$4:$W$23,$X$4:$X$23)),"",_xlfn.XLOOKUP(F7,$W$4:$W$23,$X$4:$X$23))</f>
        <v/>
      </c>
      <c r="N7" t="str">
        <f>IF(ISNA(_xlfn.XLOOKUP(G7,$W$4:$W$23,$X$4:$X$23)),"",_xlfn.XLOOKUP(G7,$W$4:$W$23,$X$4:$X$23))</f>
        <v/>
      </c>
      <c r="O7" t="str">
        <f>IF(ISNA(_xlfn.XLOOKUP(H7,$W$4:$W$23,$X$4:$X$23)),"",_xlfn.XLOOKUP(H7,$W$4:$W$23,$X$4:$X$23))</f>
        <v/>
      </c>
      <c r="P7" s="5">
        <f>SUM(K7:O7)</f>
        <v>170</v>
      </c>
      <c r="Q7" s="5">
        <f>RANK(P7,$P$4:$P$8)</f>
        <v>4</v>
      </c>
      <c r="W7">
        <v>4</v>
      </c>
      <c r="X7">
        <v>90</v>
      </c>
    </row>
    <row r="8" spans="2:24" x14ac:dyDescent="0.25">
      <c r="B8">
        <v>5</v>
      </c>
      <c r="C8" s="1" t="s">
        <v>8</v>
      </c>
      <c r="D8">
        <v>5</v>
      </c>
      <c r="E8">
        <v>4</v>
      </c>
      <c r="J8" s="3" t="s">
        <v>8</v>
      </c>
      <c r="K8">
        <f>IF(ISNA(_xlfn.XLOOKUP(D8,$W$4:$W$23,$X$4:$X$23)),"",_xlfn.XLOOKUP(D8,$W$4:$W$23,$X$4:$X$23))</f>
        <v>80</v>
      </c>
      <c r="L8">
        <f>IF(ISNA(_xlfn.XLOOKUP(E8,$W$4:$W$23,$X$4:$X$23)),"",_xlfn.XLOOKUP(E8,$W$4:$W$23,$X$4:$X$23))</f>
        <v>90</v>
      </c>
      <c r="M8" t="str">
        <f>IF(ISNA(_xlfn.XLOOKUP(F8,$W$4:$W$23,$X$4:$X$23)),"",_xlfn.XLOOKUP(F8,$W$4:$W$23,$X$4:$X$23))</f>
        <v/>
      </c>
      <c r="N8" t="str">
        <f>IF(ISNA(_xlfn.XLOOKUP(G8,$W$4:$W$23,$X$4:$X$23)),"",_xlfn.XLOOKUP(G8,$W$4:$W$23,$X$4:$X$23))</f>
        <v/>
      </c>
      <c r="O8" t="str">
        <f>IF(ISNA(_xlfn.XLOOKUP(H8,$W$4:$W$23,$X$4:$X$23)),"",_xlfn.XLOOKUP(H8,$W$4:$W$23,$X$4:$X$23))</f>
        <v/>
      </c>
      <c r="P8" s="5">
        <f>SUM(K8:O8)</f>
        <v>170</v>
      </c>
      <c r="Q8" s="5">
        <f>RANK(P8,$P$4:$P$8)</f>
        <v>4</v>
      </c>
      <c r="W8">
        <v>5</v>
      </c>
      <c r="X8">
        <v>80</v>
      </c>
    </row>
    <row r="9" spans="2:24" x14ac:dyDescent="0.25">
      <c r="W9">
        <v>6</v>
      </c>
      <c r="X9">
        <v>75</v>
      </c>
    </row>
    <row r="10" spans="2:24" x14ac:dyDescent="0.25">
      <c r="W10">
        <v>7</v>
      </c>
      <c r="X10">
        <v>70</v>
      </c>
    </row>
    <row r="11" spans="2:24" x14ac:dyDescent="0.25">
      <c r="W11">
        <v>8</v>
      </c>
      <c r="X11">
        <v>65</v>
      </c>
    </row>
    <row r="12" spans="2:24" x14ac:dyDescent="0.25">
      <c r="W12">
        <v>9</v>
      </c>
      <c r="X12">
        <v>60</v>
      </c>
    </row>
    <row r="13" spans="2:24" x14ac:dyDescent="0.25">
      <c r="W13">
        <v>10</v>
      </c>
      <c r="X13">
        <v>55</v>
      </c>
    </row>
    <row r="14" spans="2:24" x14ac:dyDescent="0.25">
      <c r="W14">
        <v>11</v>
      </c>
      <c r="X14">
        <v>50</v>
      </c>
    </row>
    <row r="15" spans="2:24" x14ac:dyDescent="0.25">
      <c r="W15">
        <v>12</v>
      </c>
      <c r="X15">
        <v>44</v>
      </c>
    </row>
    <row r="16" spans="2:24" x14ac:dyDescent="0.25">
      <c r="W16">
        <v>13</v>
      </c>
      <c r="X16">
        <v>40</v>
      </c>
    </row>
    <row r="17" spans="23:24" x14ac:dyDescent="0.25">
      <c r="W17">
        <v>14</v>
      </c>
      <c r="X17">
        <v>36</v>
      </c>
    </row>
    <row r="18" spans="23:24" x14ac:dyDescent="0.25">
      <c r="W18">
        <v>15</v>
      </c>
      <c r="X18">
        <v>32</v>
      </c>
    </row>
    <row r="19" spans="23:24" x14ac:dyDescent="0.25">
      <c r="W19">
        <v>16</v>
      </c>
      <c r="X19">
        <v>28</v>
      </c>
    </row>
    <row r="20" spans="23:24" x14ac:dyDescent="0.25">
      <c r="W20">
        <v>17</v>
      </c>
      <c r="X20">
        <v>26</v>
      </c>
    </row>
    <row r="21" spans="23:24" x14ac:dyDescent="0.25">
      <c r="W21">
        <v>18</v>
      </c>
      <c r="X21">
        <v>24</v>
      </c>
    </row>
    <row r="22" spans="23:24" x14ac:dyDescent="0.25">
      <c r="W22">
        <v>19</v>
      </c>
      <c r="X22">
        <v>22</v>
      </c>
    </row>
    <row r="23" spans="23:24" x14ac:dyDescent="0.25">
      <c r="W23">
        <v>20</v>
      </c>
      <c r="X23">
        <v>20</v>
      </c>
    </row>
  </sheetData>
  <phoneticPr fontId="5" type="noConversion"/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6B2DA6-4116-49CD-AA49-1CA3D09DE369}">
  <dimension ref="B1:Y23"/>
  <sheetViews>
    <sheetView showGridLines="0" tabSelected="1" workbookViewId="0">
      <selection activeCell="E18" sqref="E18"/>
    </sheetView>
  </sheetViews>
  <sheetFormatPr baseColWidth="10" defaultRowHeight="15" x14ac:dyDescent="0.25"/>
  <cols>
    <col min="2" max="2" width="3.140625" bestFit="1" customWidth="1"/>
    <col min="3" max="3" width="8.7109375" bestFit="1" customWidth="1"/>
    <col min="4" max="8" width="9.5703125" bestFit="1" customWidth="1"/>
    <col min="9" max="10" width="5" customWidth="1"/>
    <col min="11" max="15" width="9.5703125" bestFit="1" customWidth="1"/>
    <col min="16" max="16" width="10.140625" bestFit="1" customWidth="1"/>
    <col min="18" max="18" width="11.28515625" bestFit="1" customWidth="1"/>
    <col min="19" max="19" width="6.28515625" customWidth="1"/>
    <col min="20" max="20" width="10.7109375" customWidth="1"/>
    <col min="21" max="21" width="4" bestFit="1" customWidth="1"/>
    <col min="22" max="22" width="8.28515625" bestFit="1" customWidth="1"/>
    <col min="24" max="24" width="5" customWidth="1"/>
    <col min="25" max="26" width="4" bestFit="1" customWidth="1"/>
  </cols>
  <sheetData>
    <row r="1" spans="2:25" ht="51.75" customHeight="1" x14ac:dyDescent="0.25"/>
    <row r="2" spans="2:25" ht="18.75" x14ac:dyDescent="0.3">
      <c r="C2" s="13" t="s">
        <v>19</v>
      </c>
      <c r="D2" s="13"/>
      <c r="E2" s="13"/>
      <c r="F2" s="13"/>
      <c r="G2" s="13"/>
      <c r="H2" s="13"/>
      <c r="L2" s="14" t="s">
        <v>20</v>
      </c>
      <c r="M2" s="13"/>
      <c r="N2" s="13"/>
      <c r="O2" s="13"/>
      <c r="P2" s="13"/>
      <c r="R2" s="13"/>
      <c r="T2" s="15" t="s">
        <v>21</v>
      </c>
      <c r="U2" s="15"/>
      <c r="X2" s="13" t="s">
        <v>20</v>
      </c>
      <c r="Y2" s="13"/>
    </row>
    <row r="3" spans="2:25" x14ac:dyDescent="0.25">
      <c r="B3" t="s">
        <v>15</v>
      </c>
      <c r="C3" t="s">
        <v>14</v>
      </c>
      <c r="D3" t="s">
        <v>0</v>
      </c>
      <c r="E3" t="s">
        <v>1</v>
      </c>
      <c r="F3" t="s">
        <v>2</v>
      </c>
      <c r="G3" t="s">
        <v>3</v>
      </c>
      <c r="H3" t="s">
        <v>4</v>
      </c>
      <c r="J3" s="16" t="s">
        <v>16</v>
      </c>
      <c r="K3" s="2" t="s">
        <v>14</v>
      </c>
      <c r="L3" t="s">
        <v>0</v>
      </c>
      <c r="M3" t="s">
        <v>1</v>
      </c>
      <c r="N3" t="s">
        <v>2</v>
      </c>
      <c r="O3" t="s">
        <v>3</v>
      </c>
      <c r="P3" t="s">
        <v>4</v>
      </c>
      <c r="Q3" t="s">
        <v>13</v>
      </c>
      <c r="R3" t="s">
        <v>12</v>
      </c>
      <c r="T3" s="6" t="s">
        <v>18</v>
      </c>
      <c r="U3" s="7" t="s">
        <v>11</v>
      </c>
      <c r="V3" s="6" t="s">
        <v>17</v>
      </c>
      <c r="X3" t="s">
        <v>10</v>
      </c>
      <c r="Y3" t="s">
        <v>11</v>
      </c>
    </row>
    <row r="4" spans="2:25" x14ac:dyDescent="0.25">
      <c r="B4">
        <v>1</v>
      </c>
      <c r="C4" s="1" t="s">
        <v>5</v>
      </c>
      <c r="D4">
        <v>1</v>
      </c>
      <c r="E4">
        <v>2</v>
      </c>
      <c r="J4" s="17">
        <f>RANK(R4,$R$4:$R$8)</f>
        <v>1</v>
      </c>
      <c r="K4" s="3" t="str">
        <f>Tableau17[[#This Row],[NOM]]</f>
        <v>Chris</v>
      </c>
      <c r="L4">
        <f>IF(ISNA(VLOOKUP(D4,Tableau49[],2,FALSE)),"",VLOOKUP(D4,Tableau49[],2,FALSE))</f>
        <v>150</v>
      </c>
      <c r="M4">
        <f>IF(ISNA(VLOOKUP(E4,Tableau49[],2,FALSE)),"",VLOOKUP(E4,Tableau49[],2,FALSE))</f>
        <v>120</v>
      </c>
      <c r="N4" t="str">
        <f>IF(ISNA(VLOOKUP(F4,Tableau49[],2,FALSE)),"",VLOOKUP(F4,Tableau49[],2,FALSE))</f>
        <v/>
      </c>
      <c r="O4" t="str">
        <f>IF(ISNA(VLOOKUP(G4,Tableau49[],2,FALSE)),"",VLOOKUP(G4,Tableau49[],2,FALSE))</f>
        <v/>
      </c>
      <c r="P4" t="str">
        <f>IF(ISNA(VLOOKUP(H4,Tableau49[],2,FALSE)),"",VLOOKUP(H4,Tableau49[],2,FALSE))</f>
        <v/>
      </c>
      <c r="Q4" s="5"/>
      <c r="R4" s="5">
        <f>SUM(L4:P4)</f>
        <v>270</v>
      </c>
      <c r="T4" s="8" t="str">
        <f>VLOOKUP($V4,Classement,2,FALSE)</f>
        <v>biquette</v>
      </c>
      <c r="U4" s="8">
        <f>VLOOKUP($V4,Classement,9,FALSE)</f>
        <v>250</v>
      </c>
      <c r="V4" s="8">
        <v>2</v>
      </c>
      <c r="X4">
        <v>1</v>
      </c>
      <c r="Y4">
        <v>150</v>
      </c>
    </row>
    <row r="5" spans="2:25" x14ac:dyDescent="0.25">
      <c r="B5">
        <v>2</v>
      </c>
      <c r="C5" s="1" t="s">
        <v>9</v>
      </c>
      <c r="D5">
        <v>2</v>
      </c>
      <c r="E5">
        <v>3</v>
      </c>
      <c r="J5" s="18">
        <f>RANK(R5,$R$4:$R$8)</f>
        <v>3</v>
      </c>
      <c r="K5" s="4" t="str">
        <f>Tableau17[[#This Row],[NOM]]</f>
        <v>fast</v>
      </c>
      <c r="L5">
        <f>IF(ISNA(VLOOKUP(D5,Tableau49[],2,FALSE)),"",VLOOKUP(D5,Tableau49[],2,FALSE))</f>
        <v>120</v>
      </c>
      <c r="M5">
        <f>IF(ISNA(VLOOKUP(E5,Tableau49[],2,FALSE)),"",VLOOKUP(E5,Tableau49[],2,FALSE))</f>
        <v>100</v>
      </c>
      <c r="N5" t="str">
        <f>IF(ISNA(VLOOKUP(F5,Tableau49[],2,FALSE)),"",VLOOKUP(F5,Tableau49[],2,FALSE))</f>
        <v/>
      </c>
      <c r="O5" t="str">
        <f>IF(ISNA(VLOOKUP(G5,Tableau49[],2,FALSE)),"",VLOOKUP(G5,Tableau49[],2,FALSE))</f>
        <v/>
      </c>
      <c r="P5" t="str">
        <f>IF(ISNA(VLOOKUP(H5,Tableau49[],2,FALSE)),"",VLOOKUP(H5,Tableau49[],2,FALSE))</f>
        <v/>
      </c>
      <c r="Q5" s="5"/>
      <c r="R5" s="5">
        <f>SUM(L5:P5)</f>
        <v>220</v>
      </c>
      <c r="T5" s="11" t="str">
        <f>VLOOKUP($V5,Classement,2,FALSE)</f>
        <v>Chris</v>
      </c>
      <c r="U5" s="11">
        <f>VLOOKUP($V5,Classement,9,FALSE)</f>
        <v>270</v>
      </c>
      <c r="V5" s="11">
        <v>1</v>
      </c>
      <c r="X5">
        <v>2</v>
      </c>
      <c r="Y5">
        <v>120</v>
      </c>
    </row>
    <row r="6" spans="2:25" x14ac:dyDescent="0.25">
      <c r="B6">
        <v>3</v>
      </c>
      <c r="C6" s="1" t="s">
        <v>6</v>
      </c>
      <c r="D6">
        <v>3</v>
      </c>
      <c r="E6">
        <v>1</v>
      </c>
      <c r="J6" s="17">
        <f>RANK(R6,$R$4:$R$8)</f>
        <v>2</v>
      </c>
      <c r="K6" s="3" t="str">
        <f>Tableau17[[#This Row],[NOM]]</f>
        <v>biquette</v>
      </c>
      <c r="L6">
        <f>IF(ISNA(VLOOKUP(D6,Tableau49[],2,FALSE)),"",VLOOKUP(D6,Tableau49[],2,FALSE))</f>
        <v>100</v>
      </c>
      <c r="M6">
        <f>IF(ISNA(VLOOKUP(E6,Tableau49[],2,FALSE)),"",VLOOKUP(E6,Tableau49[],2,FALSE))</f>
        <v>150</v>
      </c>
      <c r="N6" t="str">
        <f>IF(ISNA(VLOOKUP(F6,Tableau49[],2,FALSE)),"",VLOOKUP(F6,Tableau49[],2,FALSE))</f>
        <v/>
      </c>
      <c r="O6" t="str">
        <f>IF(ISNA(VLOOKUP(G6,Tableau49[],2,FALSE)),"",VLOOKUP(G6,Tableau49[],2,FALSE))</f>
        <v/>
      </c>
      <c r="P6" t="str">
        <f>IF(ISNA(VLOOKUP(H6,Tableau49[],2,FALSE)),"",VLOOKUP(H6,Tableau49[],2,FALSE))</f>
        <v/>
      </c>
      <c r="Q6" s="5"/>
      <c r="R6" s="5">
        <f>SUM(L6:P6)</f>
        <v>250</v>
      </c>
      <c r="T6" s="8" t="str">
        <f>VLOOKUP($V6,Classement,2,FALSE)</f>
        <v>fast</v>
      </c>
      <c r="U6" s="8">
        <f>VLOOKUP($V6,Classement,9,FALSE)</f>
        <v>220</v>
      </c>
      <c r="V6" s="8">
        <v>3</v>
      </c>
      <c r="X6">
        <v>3</v>
      </c>
      <c r="Y6">
        <v>100</v>
      </c>
    </row>
    <row r="7" spans="2:25" x14ac:dyDescent="0.25">
      <c r="B7">
        <v>4</v>
      </c>
      <c r="C7" s="1" t="s">
        <v>7</v>
      </c>
      <c r="D7">
        <v>4</v>
      </c>
      <c r="E7">
        <v>5</v>
      </c>
      <c r="J7" s="18">
        <f>RANK(R7,$R$4:$R$8)</f>
        <v>4</v>
      </c>
      <c r="K7" s="4" t="str">
        <f>Tableau17[[#This Row],[NOM]]</f>
        <v>Ludo</v>
      </c>
      <c r="L7">
        <f>IF(ISNA(VLOOKUP(D7,Tableau49[],2,FALSE)),"",VLOOKUP(D7,Tableau49[],2,FALSE))</f>
        <v>90</v>
      </c>
      <c r="M7">
        <f>IF(ISNA(VLOOKUP(E7,Tableau49[],2,FALSE)),"",VLOOKUP(E7,Tableau49[],2,FALSE))</f>
        <v>80</v>
      </c>
      <c r="N7" t="str">
        <f>IF(ISNA(VLOOKUP(F7,Tableau49[],2,FALSE)),"",VLOOKUP(F7,Tableau49[],2,FALSE))</f>
        <v/>
      </c>
      <c r="O7" t="str">
        <f>IF(ISNA(VLOOKUP(G7,Tableau49[],2,FALSE)),"",VLOOKUP(G7,Tableau49[],2,FALSE))</f>
        <v/>
      </c>
      <c r="P7" t="str">
        <f>IF(ISNA(VLOOKUP(H7,Tableau49[],2,FALSE)),"",VLOOKUP(H7,Tableau49[],2,FALSE))</f>
        <v/>
      </c>
      <c r="Q7" s="5"/>
      <c r="R7" s="5">
        <f>SUM(L7:P7)</f>
        <v>170</v>
      </c>
      <c r="X7">
        <v>4</v>
      </c>
      <c r="Y7">
        <v>90</v>
      </c>
    </row>
    <row r="8" spans="2:25" x14ac:dyDescent="0.25">
      <c r="B8">
        <v>5</v>
      </c>
      <c r="C8" s="1" t="s">
        <v>8</v>
      </c>
      <c r="D8">
        <v>5</v>
      </c>
      <c r="E8">
        <v>4</v>
      </c>
      <c r="J8" s="17">
        <f>RANK(R8,$R$4:$R$8)</f>
        <v>4</v>
      </c>
      <c r="K8" s="3" t="str">
        <f>Tableau17[[#This Row],[NOM]]</f>
        <v>Kevin</v>
      </c>
      <c r="L8">
        <f>IF(ISNA(VLOOKUP(D8,Tableau49[],2,FALSE)),"",VLOOKUP(D8,Tableau49[],2,FALSE))</f>
        <v>80</v>
      </c>
      <c r="M8">
        <f>IF(ISNA(VLOOKUP(E8,Tableau49[],2,FALSE)),"",VLOOKUP(E8,Tableau49[],2,FALSE))</f>
        <v>90</v>
      </c>
      <c r="N8" t="str">
        <f>IF(ISNA(VLOOKUP(F8,Tableau49[],2,FALSE)),"",VLOOKUP(F8,Tableau49[],2,FALSE))</f>
        <v/>
      </c>
      <c r="O8" t="str">
        <f>IF(ISNA(VLOOKUP(G8,Tableau49[],2,FALSE)),"",VLOOKUP(G8,Tableau49[],2,FALSE))</f>
        <v/>
      </c>
      <c r="P8" t="str">
        <f>IF(ISNA(VLOOKUP(H8,Tableau49[],2,FALSE)),"",VLOOKUP(H8,Tableau49[],2,FALSE))</f>
        <v/>
      </c>
      <c r="Q8" s="5"/>
      <c r="R8" s="5">
        <f>SUM(L8:P8)</f>
        <v>170</v>
      </c>
      <c r="X8">
        <v>5</v>
      </c>
      <c r="Y8">
        <v>80</v>
      </c>
    </row>
    <row r="9" spans="2:25" x14ac:dyDescent="0.25">
      <c r="X9">
        <v>6</v>
      </c>
      <c r="Y9">
        <v>75</v>
      </c>
    </row>
    <row r="10" spans="2:25" x14ac:dyDescent="0.25">
      <c r="X10">
        <v>7</v>
      </c>
      <c r="Y10">
        <v>70</v>
      </c>
    </row>
    <row r="11" spans="2:25" x14ac:dyDescent="0.25">
      <c r="X11">
        <v>8</v>
      </c>
      <c r="Y11">
        <v>65</v>
      </c>
    </row>
    <row r="12" spans="2:25" x14ac:dyDescent="0.25">
      <c r="X12">
        <v>9</v>
      </c>
      <c r="Y12">
        <v>60</v>
      </c>
    </row>
    <row r="13" spans="2:25" x14ac:dyDescent="0.25">
      <c r="X13">
        <v>10</v>
      </c>
      <c r="Y13">
        <v>55</v>
      </c>
    </row>
    <row r="14" spans="2:25" x14ac:dyDescent="0.25">
      <c r="X14">
        <v>11</v>
      </c>
      <c r="Y14">
        <v>50</v>
      </c>
    </row>
    <row r="15" spans="2:25" x14ac:dyDescent="0.25">
      <c r="X15">
        <v>12</v>
      </c>
      <c r="Y15">
        <v>44</v>
      </c>
    </row>
    <row r="16" spans="2:25" x14ac:dyDescent="0.25">
      <c r="X16">
        <v>13</v>
      </c>
      <c r="Y16">
        <v>40</v>
      </c>
    </row>
    <row r="17" spans="24:25" x14ac:dyDescent="0.25">
      <c r="X17">
        <v>14</v>
      </c>
      <c r="Y17">
        <v>36</v>
      </c>
    </row>
    <row r="18" spans="24:25" x14ac:dyDescent="0.25">
      <c r="X18">
        <v>15</v>
      </c>
      <c r="Y18">
        <v>32</v>
      </c>
    </row>
    <row r="19" spans="24:25" x14ac:dyDescent="0.25">
      <c r="X19">
        <v>16</v>
      </c>
      <c r="Y19">
        <v>28</v>
      </c>
    </row>
    <row r="20" spans="24:25" x14ac:dyDescent="0.25">
      <c r="X20">
        <v>17</v>
      </c>
      <c r="Y20">
        <v>26</v>
      </c>
    </row>
    <row r="21" spans="24:25" x14ac:dyDescent="0.25">
      <c r="X21">
        <v>18</v>
      </c>
      <c r="Y21">
        <v>24</v>
      </c>
    </row>
    <row r="22" spans="24:25" x14ac:dyDescent="0.25">
      <c r="X22">
        <v>19</v>
      </c>
      <c r="Y22">
        <v>22</v>
      </c>
    </row>
    <row r="23" spans="24:25" x14ac:dyDescent="0.25">
      <c r="X23">
        <v>20</v>
      </c>
      <c r="Y23">
        <v>20</v>
      </c>
    </row>
  </sheetData>
  <phoneticPr fontId="5" type="noConversion"/>
  <pageMargins left="0.7" right="0.7" top="0.75" bottom="0.75" header="0.3" footer="0.3"/>
  <drawing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RECHERCHEX</vt:lpstr>
      <vt:lpstr>RECHERCHEV</vt:lpstr>
      <vt:lpstr>Classement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BRUNEAU Christophe</cp:lastModifiedBy>
  <cp:lastPrinted>2023-11-06T21:58:00Z</cp:lastPrinted>
  <dcterms:created xsi:type="dcterms:W3CDTF">2023-11-06T13:23:18Z</dcterms:created>
  <dcterms:modified xsi:type="dcterms:W3CDTF">2023-11-19T12:04:00Z</dcterms:modified>
</cp:coreProperties>
</file>