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5B65019B-40BC-4235-8108-E226C127CB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aramètres" sheetId="16" r:id="rId1"/>
    <sheet name="Fournisseurs" sheetId="3" r:id="rId2"/>
    <sheet name="Calendrier" sheetId="11" r:id="rId3"/>
  </sheets>
  <functionGroups builtInGroupCount="19"/>
  <definedNames>
    <definedName name="Dater">Calendrier!$B$3:$H$8,Calendrier!$K$3:$Q$8,Calendrier!$T$3:$Z$8,Calendrier!$AC$3:$AI$8,Calendrier!$B$11:$H$16,Calendrier!$K$11:$Q$16,Calendrier!$T$11:$Z$16,Calendrier!$AC$11:$AI$16,Calendrier!$B$19:$H$24,Calendrier!$K$19:$Q$24,Calendrier!$T$19:$Z$24,Calendrier!$AC$19:$AI$24,Calendrier!$B$27:$H$32,Calendrier!$K$27:$Q$32,Calendrier!$T$27:$Z$32,Calendrier!$AC$27:$AI$32</definedName>
    <definedName name="Fériés">OFFSET(Paramètres!$B$1,1,,COUNTA(Paramètres!$B:$B)-1,)</definedName>
    <definedName name="Premier_an">2024</definedName>
    <definedName name="Premier_mois">10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6" l="1"/>
  <c r="B12" i="16"/>
  <c r="A11" i="16"/>
  <c r="C22" i="16" s="1"/>
  <c r="A10" i="16"/>
  <c r="B10" i="16" s="1"/>
  <c r="A9" i="16"/>
  <c r="B20" i="16" s="1"/>
  <c r="A8" i="16"/>
  <c r="B19" i="16" s="1"/>
  <c r="A7" i="16"/>
  <c r="B18" i="16" s="1"/>
  <c r="A6" i="16"/>
  <c r="B6" i="16" s="1"/>
  <c r="A5" i="16"/>
  <c r="B5" i="16" s="1"/>
  <c r="A4" i="16"/>
  <c r="B15" i="16" s="1"/>
  <c r="A3" i="16"/>
  <c r="B14" i="16" s="1"/>
  <c r="A2" i="16"/>
  <c r="C2" i="16" s="1"/>
  <c r="B13" i="16" l="1"/>
  <c r="B2" i="16"/>
  <c r="B16" i="16"/>
  <c r="B3" i="16"/>
  <c r="B7" i="16"/>
  <c r="B9" i="16"/>
  <c r="B11" i="16"/>
  <c r="C13" i="16"/>
  <c r="B17" i="16"/>
  <c r="B21" i="16"/>
  <c r="C11" i="16"/>
  <c r="B22" i="16"/>
  <c r="B4" i="16"/>
  <c r="B8" i="16"/>
  <c r="K4" i="11"/>
  <c r="K5" i="11" s="1"/>
  <c r="AC4" i="11"/>
  <c r="AC12" i="11"/>
  <c r="AH11" i="11" s="1"/>
  <c r="T4" i="11"/>
  <c r="T5" i="11" s="1"/>
  <c r="U5" i="11" s="1"/>
  <c r="V5" i="11" s="1"/>
  <c r="W5" i="11" s="1"/>
  <c r="X5" i="11" s="1"/>
  <c r="Y5" i="11" s="1"/>
  <c r="Z5" i="11" s="1"/>
  <c r="T12" i="11"/>
  <c r="T11" i="11" s="1"/>
  <c r="T28" i="11"/>
  <c r="U28" i="11" s="1"/>
  <c r="V28" i="11" s="1"/>
  <c r="W28" i="11" s="1"/>
  <c r="X28" i="11" s="1"/>
  <c r="Y28" i="11" s="1"/>
  <c r="Z28" i="11" s="1"/>
  <c r="K28" i="11"/>
  <c r="L25" i="11" s="1"/>
  <c r="B12" i="11"/>
  <c r="B28" i="11"/>
  <c r="C28" i="11" s="1"/>
  <c r="D28" i="11" s="1"/>
  <c r="E28" i="11" s="1"/>
  <c r="F28" i="11" s="1"/>
  <c r="G28" i="11" s="1"/>
  <c r="H28" i="11" s="1"/>
  <c r="B4" i="11"/>
  <c r="I4" i="11" s="1"/>
  <c r="B20" i="11"/>
  <c r="B21" i="11" s="1"/>
  <c r="AC20" i="11"/>
  <c r="AE19" i="11" s="1"/>
  <c r="AC28" i="11"/>
  <c r="T20" i="11"/>
  <c r="T19" i="11" s="1"/>
  <c r="K12" i="11"/>
  <c r="O11" i="11" s="1"/>
  <c r="K20" i="11"/>
  <c r="Q19" i="11" s="1"/>
  <c r="R19" i="11" s="1"/>
  <c r="P3" i="11" l="1"/>
  <c r="T3" i="11"/>
  <c r="U20" i="11"/>
  <c r="Q11" i="11"/>
  <c r="R11" i="11" s="1"/>
  <c r="E3" i="11"/>
  <c r="K29" i="11"/>
  <c r="L29" i="11" s="1"/>
  <c r="M29" i="11" s="1"/>
  <c r="N29" i="11" s="1"/>
  <c r="O29" i="11" s="1"/>
  <c r="P29" i="11" s="1"/>
  <c r="Q29" i="11" s="1"/>
  <c r="AG19" i="11"/>
  <c r="E19" i="11"/>
  <c r="X11" i="11"/>
  <c r="AA28" i="11"/>
  <c r="B3" i="11"/>
  <c r="U25" i="11"/>
  <c r="AA20" i="11"/>
  <c r="AJ20" i="11"/>
  <c r="AH19" i="11"/>
  <c r="F3" i="11"/>
  <c r="W27" i="11"/>
  <c r="T29" i="11"/>
  <c r="T30" i="11" s="1"/>
  <c r="T31" i="11" s="1"/>
  <c r="Y31" i="11" s="1"/>
  <c r="U12" i="11"/>
  <c r="V12" i="11" s="1"/>
  <c r="W12" i="11" s="1"/>
  <c r="X12" i="11" s="1"/>
  <c r="Y12" i="11" s="1"/>
  <c r="Z12" i="11" s="1"/>
  <c r="K11" i="11"/>
  <c r="W11" i="11"/>
  <c r="AE11" i="11"/>
  <c r="AD17" i="11"/>
  <c r="AD19" i="11"/>
  <c r="Z27" i="11"/>
  <c r="AA27" i="11" s="1"/>
  <c r="AF19" i="11"/>
  <c r="D3" i="11"/>
  <c r="U27" i="11"/>
  <c r="V27" i="11"/>
  <c r="Z11" i="11"/>
  <c r="AA11" i="11" s="1"/>
  <c r="T13" i="11"/>
  <c r="T14" i="11" s="1"/>
  <c r="AA14" i="11" s="1"/>
  <c r="R4" i="11"/>
  <c r="AD4" i="11"/>
  <c r="AE4" i="11" s="1"/>
  <c r="AF4" i="11" s="1"/>
  <c r="AG4" i="11" s="1"/>
  <c r="AH4" i="11" s="1"/>
  <c r="AI4" i="11" s="1"/>
  <c r="AE3" i="11"/>
  <c r="AD1" i="11"/>
  <c r="AH3" i="11"/>
  <c r="AC3" i="11"/>
  <c r="AI3" i="11"/>
  <c r="AJ3" i="11" s="1"/>
  <c r="AD3" i="11"/>
  <c r="AF3" i="11"/>
  <c r="AC5" i="11"/>
  <c r="C19" i="11"/>
  <c r="F19" i="11"/>
  <c r="H19" i="11"/>
  <c r="I19" i="11" s="1"/>
  <c r="G19" i="11"/>
  <c r="I20" i="11"/>
  <c r="AE27" i="11"/>
  <c r="AJ28" i="11"/>
  <c r="AG27" i="11"/>
  <c r="AC29" i="11"/>
  <c r="AF27" i="11"/>
  <c r="AH27" i="11"/>
  <c r="C21" i="11"/>
  <c r="D21" i="11" s="1"/>
  <c r="E21" i="11" s="1"/>
  <c r="F21" i="11" s="1"/>
  <c r="G21" i="11" s="1"/>
  <c r="H21" i="11" s="1"/>
  <c r="I21" i="11"/>
  <c r="L20" i="11"/>
  <c r="M20" i="11" s="1"/>
  <c r="N20" i="11" s="1"/>
  <c r="O20" i="11" s="1"/>
  <c r="P20" i="11" s="1"/>
  <c r="Q20" i="11" s="1"/>
  <c r="O19" i="11"/>
  <c r="L17" i="11"/>
  <c r="K19" i="11"/>
  <c r="L19" i="11"/>
  <c r="H27" i="11"/>
  <c r="I27" i="11" s="1"/>
  <c r="E27" i="11"/>
  <c r="G27" i="11"/>
  <c r="F27" i="11"/>
  <c r="C25" i="11"/>
  <c r="I28" i="11"/>
  <c r="B29" i="11"/>
  <c r="C27" i="11"/>
  <c r="D27" i="11"/>
  <c r="B27" i="11"/>
  <c r="X31" i="11"/>
  <c r="P19" i="11"/>
  <c r="W19" i="11"/>
  <c r="L12" i="11"/>
  <c r="M12" i="11" s="1"/>
  <c r="N12" i="11" s="1"/>
  <c r="O12" i="11" s="1"/>
  <c r="P12" i="11" s="1"/>
  <c r="Q12" i="11" s="1"/>
  <c r="K13" i="11"/>
  <c r="L9" i="11"/>
  <c r="P11" i="11"/>
  <c r="M11" i="11"/>
  <c r="R12" i="11"/>
  <c r="L11" i="11"/>
  <c r="AD20" i="11"/>
  <c r="AE20" i="11" s="1"/>
  <c r="AF20" i="11" s="1"/>
  <c r="AG20" i="11" s="1"/>
  <c r="AH20" i="11" s="1"/>
  <c r="AI20" i="11" s="1"/>
  <c r="AI19" i="11"/>
  <c r="AJ19" i="11" s="1"/>
  <c r="AC21" i="11"/>
  <c r="AC19" i="11"/>
  <c r="C3" i="11"/>
  <c r="C1" i="11"/>
  <c r="R20" i="11"/>
  <c r="C17" i="11"/>
  <c r="AJ4" i="11"/>
  <c r="H11" i="11"/>
  <c r="I11" i="11" s="1"/>
  <c r="C12" i="11"/>
  <c r="D12" i="11" s="1"/>
  <c r="E12" i="11" s="1"/>
  <c r="F12" i="11" s="1"/>
  <c r="G12" i="11" s="1"/>
  <c r="H12" i="11" s="1"/>
  <c r="G11" i="11"/>
  <c r="D11" i="11"/>
  <c r="C9" i="11"/>
  <c r="I12" i="11"/>
  <c r="C11" i="11"/>
  <c r="F11" i="11"/>
  <c r="E11" i="11"/>
  <c r="B11" i="11"/>
  <c r="N19" i="11"/>
  <c r="K21" i="11"/>
  <c r="AD25" i="11"/>
  <c r="Z19" i="11"/>
  <c r="AA19" i="11" s="1"/>
  <c r="U17" i="11"/>
  <c r="X19" i="11"/>
  <c r="U19" i="11"/>
  <c r="Y19" i="11"/>
  <c r="T21" i="11"/>
  <c r="L28" i="11"/>
  <c r="M28" i="11" s="1"/>
  <c r="N28" i="11" s="1"/>
  <c r="O28" i="11" s="1"/>
  <c r="P28" i="11" s="1"/>
  <c r="Q28" i="11" s="1"/>
  <c r="M27" i="11"/>
  <c r="P27" i="11"/>
  <c r="Q27" i="11"/>
  <c r="R27" i="11" s="1"/>
  <c r="K27" i="11"/>
  <c r="O27" i="11"/>
  <c r="R28" i="11"/>
  <c r="L27" i="11"/>
  <c r="N27" i="11"/>
  <c r="AC27" i="11"/>
  <c r="D19" i="11"/>
  <c r="AG3" i="11"/>
  <c r="AI27" i="11"/>
  <c r="AJ27" i="11" s="1"/>
  <c r="B22" i="11"/>
  <c r="H3" i="11"/>
  <c r="I3" i="11" s="1"/>
  <c r="C4" i="11"/>
  <c r="D4" i="11" s="1"/>
  <c r="E4" i="11" s="1"/>
  <c r="F4" i="11" s="1"/>
  <c r="G4" i="11" s="1"/>
  <c r="H4" i="11" s="1"/>
  <c r="B5" i="11"/>
  <c r="G3" i="11"/>
  <c r="B13" i="11"/>
  <c r="M19" i="11"/>
  <c r="AA5" i="11"/>
  <c r="T6" i="11"/>
  <c r="V19" i="11"/>
  <c r="N11" i="11"/>
  <c r="AD27" i="11"/>
  <c r="B19" i="11"/>
  <c r="AD28" i="11"/>
  <c r="AE28" i="11" s="1"/>
  <c r="AF28" i="11" s="1"/>
  <c r="AG28" i="11" s="1"/>
  <c r="AH28" i="11" s="1"/>
  <c r="AI28" i="11" s="1"/>
  <c r="C20" i="11"/>
  <c r="D20" i="11" s="1"/>
  <c r="E20" i="11" s="1"/>
  <c r="F20" i="11" s="1"/>
  <c r="G20" i="11" s="1"/>
  <c r="H20" i="11" s="1"/>
  <c r="T27" i="11"/>
  <c r="Y11" i="11"/>
  <c r="AA12" i="11"/>
  <c r="U3" i="11"/>
  <c r="AA4" i="11"/>
  <c r="U4" i="11"/>
  <c r="V4" i="11" s="1"/>
  <c r="W4" i="11" s="1"/>
  <c r="X4" i="11" s="1"/>
  <c r="Y4" i="11" s="1"/>
  <c r="Z4" i="11" s="1"/>
  <c r="U1" i="11"/>
  <c r="W3" i="11"/>
  <c r="V3" i="11"/>
  <c r="Y3" i="11"/>
  <c r="Z3" i="11"/>
  <c r="AA3" i="11" s="1"/>
  <c r="AC13" i="11"/>
  <c r="U11" i="11"/>
  <c r="L5" i="11"/>
  <c r="M5" i="11" s="1"/>
  <c r="N5" i="11" s="1"/>
  <c r="O5" i="11" s="1"/>
  <c r="P5" i="11" s="1"/>
  <c r="Q5" i="11" s="1"/>
  <c r="R5" i="11"/>
  <c r="K6" i="11"/>
  <c r="Y27" i="11"/>
  <c r="X27" i="11"/>
  <c r="AD12" i="11"/>
  <c r="AE12" i="11" s="1"/>
  <c r="AF12" i="11" s="1"/>
  <c r="AD11" i="11"/>
  <c r="AG11" i="11"/>
  <c r="AD9" i="11"/>
  <c r="AC11" i="11"/>
  <c r="AI11" i="11"/>
  <c r="AJ11" i="11" s="1"/>
  <c r="AJ12" i="11"/>
  <c r="AF11" i="11"/>
  <c r="V11" i="11"/>
  <c r="U9" i="11"/>
  <c r="X3" i="11"/>
  <c r="K3" i="11"/>
  <c r="N3" i="11"/>
  <c r="Q3" i="11"/>
  <c r="R3" i="11" s="1"/>
  <c r="L1" i="11"/>
  <c r="L3" i="11"/>
  <c r="L4" i="11"/>
  <c r="M4" i="11" s="1"/>
  <c r="N4" i="11" s="1"/>
  <c r="O4" i="11" s="1"/>
  <c r="P4" i="11" s="1"/>
  <c r="Q4" i="11" s="1"/>
  <c r="O3" i="11"/>
  <c r="M3" i="11"/>
  <c r="AG12" i="11" l="1"/>
  <c r="AH12" i="11" s="1"/>
  <c r="AI12" i="11" s="1"/>
  <c r="V20" i="11"/>
  <c r="W20" i="11" s="1"/>
  <c r="X20" i="11" s="1"/>
  <c r="Y20" i="11" s="1"/>
  <c r="Z20" i="11" s="1"/>
  <c r="T15" i="11"/>
  <c r="Z15" i="11" s="1"/>
  <c r="U13" i="11"/>
  <c r="V13" i="11" s="1"/>
  <c r="W13" i="11" s="1"/>
  <c r="X13" i="11" s="1"/>
  <c r="Y13" i="11" s="1"/>
  <c r="Z13" i="11" s="1"/>
  <c r="AA13" i="11"/>
  <c r="U14" i="11"/>
  <c r="V14" i="11" s="1"/>
  <c r="W14" i="11" s="1"/>
  <c r="X14" i="11" s="1"/>
  <c r="Y14" i="11" s="1"/>
  <c r="Z14" i="11" s="1"/>
  <c r="U31" i="11"/>
  <c r="R29" i="11"/>
  <c r="AA29" i="11"/>
  <c r="AA31" i="11"/>
  <c r="K30" i="11"/>
  <c r="L30" i="11" s="1"/>
  <c r="M30" i="11" s="1"/>
  <c r="N30" i="11" s="1"/>
  <c r="O30" i="11" s="1"/>
  <c r="P30" i="11" s="1"/>
  <c r="Q30" i="11" s="1"/>
  <c r="W32" i="11"/>
  <c r="T32" i="11"/>
  <c r="AA32" i="11" s="1"/>
  <c r="V32" i="11"/>
  <c r="V31" i="11"/>
  <c r="Z32" i="11"/>
  <c r="Z31" i="11"/>
  <c r="AA30" i="11"/>
  <c r="U30" i="11"/>
  <c r="V30" i="11" s="1"/>
  <c r="W30" i="11" s="1"/>
  <c r="X30" i="11" s="1"/>
  <c r="Y30" i="11" s="1"/>
  <c r="Z30" i="11" s="1"/>
  <c r="Y32" i="11"/>
  <c r="W31" i="11"/>
  <c r="U29" i="11"/>
  <c r="V29" i="11" s="1"/>
  <c r="W29" i="11" s="1"/>
  <c r="X29" i="11" s="1"/>
  <c r="Y29" i="11" s="1"/>
  <c r="Z29" i="11" s="1"/>
  <c r="X32" i="11"/>
  <c r="U32" i="11"/>
  <c r="T7" i="11"/>
  <c r="U6" i="11"/>
  <c r="V6" i="11" s="1"/>
  <c r="W6" i="11" s="1"/>
  <c r="X6" i="11" s="1"/>
  <c r="Y6" i="11" s="1"/>
  <c r="Z6" i="11" s="1"/>
  <c r="AA6" i="11"/>
  <c r="C22" i="11"/>
  <c r="D22" i="11" s="1"/>
  <c r="E22" i="11" s="1"/>
  <c r="F22" i="11" s="1"/>
  <c r="G22" i="11" s="1"/>
  <c r="H22" i="11" s="1"/>
  <c r="B23" i="11"/>
  <c r="I22" i="11"/>
  <c r="C5" i="11"/>
  <c r="D5" i="11" s="1"/>
  <c r="E5" i="11" s="1"/>
  <c r="F5" i="11" s="1"/>
  <c r="G5" i="11" s="1"/>
  <c r="H5" i="11" s="1"/>
  <c r="I5" i="11"/>
  <c r="B6" i="11"/>
  <c r="L13" i="11"/>
  <c r="M13" i="11" s="1"/>
  <c r="N13" i="11" s="1"/>
  <c r="O13" i="11" s="1"/>
  <c r="P13" i="11" s="1"/>
  <c r="Q13" i="11" s="1"/>
  <c r="K14" i="11"/>
  <c r="R13" i="11"/>
  <c r="C29" i="11"/>
  <c r="D29" i="11" s="1"/>
  <c r="E29" i="11" s="1"/>
  <c r="F29" i="11" s="1"/>
  <c r="G29" i="11" s="1"/>
  <c r="H29" i="11" s="1"/>
  <c r="I29" i="11"/>
  <c r="B30" i="11"/>
  <c r="AC30" i="11"/>
  <c r="AD29" i="11"/>
  <c r="AE29" i="11" s="1"/>
  <c r="AF29" i="11" s="1"/>
  <c r="AG29" i="11" s="1"/>
  <c r="AH29" i="11" s="1"/>
  <c r="AI29" i="11" s="1"/>
  <c r="AJ29" i="11"/>
  <c r="L21" i="11"/>
  <c r="M21" i="11" s="1"/>
  <c r="N21" i="11" s="1"/>
  <c r="O21" i="11" s="1"/>
  <c r="P21" i="11" s="1"/>
  <c r="Q21" i="11" s="1"/>
  <c r="R21" i="11"/>
  <c r="K22" i="11"/>
  <c r="AD21" i="11"/>
  <c r="AE21" i="11" s="1"/>
  <c r="AF21" i="11" s="1"/>
  <c r="AG21" i="11" s="1"/>
  <c r="AH21" i="11" s="1"/>
  <c r="AI21" i="11" s="1"/>
  <c r="AJ21" i="11"/>
  <c r="AC22" i="11"/>
  <c r="L6" i="11"/>
  <c r="M6" i="11" s="1"/>
  <c r="N6" i="11" s="1"/>
  <c r="O6" i="11" s="1"/>
  <c r="P6" i="11" s="1"/>
  <c r="Q6" i="11" s="1"/>
  <c r="K7" i="11"/>
  <c r="R6" i="11"/>
  <c r="AC14" i="11"/>
  <c r="AD14" i="11" s="1"/>
  <c r="AJ13" i="11"/>
  <c r="AD13" i="11"/>
  <c r="AE13" i="11" s="1"/>
  <c r="AF13" i="11" s="1"/>
  <c r="AG13" i="11" s="1"/>
  <c r="AH13" i="11" s="1"/>
  <c r="AI13" i="11" s="1"/>
  <c r="C13" i="11"/>
  <c r="D13" i="11" s="1"/>
  <c r="E13" i="11" s="1"/>
  <c r="F13" i="11" s="1"/>
  <c r="G13" i="11" s="1"/>
  <c r="H13" i="11" s="1"/>
  <c r="B14" i="11"/>
  <c r="I13" i="11"/>
  <c r="AA21" i="11"/>
  <c r="U21" i="11"/>
  <c r="V21" i="11" s="1"/>
  <c r="W21" i="11" s="1"/>
  <c r="X21" i="11" s="1"/>
  <c r="Y21" i="11" s="1"/>
  <c r="Z21" i="11" s="1"/>
  <c r="T22" i="11"/>
  <c r="AD5" i="11"/>
  <c r="AE5" i="11" s="1"/>
  <c r="AF5" i="11" s="1"/>
  <c r="AG5" i="11" s="1"/>
  <c r="AH5" i="11" s="1"/>
  <c r="AI5" i="11" s="1"/>
  <c r="AJ5" i="11"/>
  <c r="AC6" i="11"/>
  <c r="X15" i="11" l="1"/>
  <c r="U15" i="11"/>
  <c r="V15" i="11"/>
  <c r="Y16" i="11"/>
  <c r="V16" i="11"/>
  <c r="AA15" i="11"/>
  <c r="U16" i="11"/>
  <c r="Y15" i="11"/>
  <c r="Z16" i="11"/>
  <c r="W15" i="11"/>
  <c r="T16" i="11"/>
  <c r="AA16" i="11" s="1"/>
  <c r="K31" i="11"/>
  <c r="P32" i="11" s="1"/>
  <c r="X16" i="11"/>
  <c r="W16" i="11"/>
  <c r="R30" i="11"/>
  <c r="AJ6" i="11"/>
  <c r="AD6" i="11"/>
  <c r="AE6" i="11" s="1"/>
  <c r="AF6" i="11" s="1"/>
  <c r="AG6" i="11" s="1"/>
  <c r="AH6" i="11" s="1"/>
  <c r="AI6" i="11" s="1"/>
  <c r="AC7" i="11"/>
  <c r="N7" i="11"/>
  <c r="M7" i="11"/>
  <c r="N8" i="11"/>
  <c r="Q7" i="11"/>
  <c r="R7" i="11"/>
  <c r="L7" i="11"/>
  <c r="O7" i="11"/>
  <c r="Q8" i="11"/>
  <c r="O8" i="11"/>
  <c r="L8" i="11"/>
  <c r="P7" i="11"/>
  <c r="M8" i="11"/>
  <c r="P8" i="11"/>
  <c r="K8" i="11"/>
  <c r="R8" i="11" s="1"/>
  <c r="R22" i="11"/>
  <c r="K23" i="11"/>
  <c r="L22" i="11"/>
  <c r="M22" i="11" s="1"/>
  <c r="N22" i="11" s="1"/>
  <c r="O22" i="11" s="1"/>
  <c r="P22" i="11" s="1"/>
  <c r="Q22" i="11" s="1"/>
  <c r="AD30" i="11"/>
  <c r="AE30" i="11" s="1"/>
  <c r="AF30" i="11" s="1"/>
  <c r="AG30" i="11" s="1"/>
  <c r="AH30" i="11" s="1"/>
  <c r="AI30" i="11" s="1"/>
  <c r="AJ30" i="11"/>
  <c r="AC31" i="11"/>
  <c r="T23" i="11"/>
  <c r="U22" i="11"/>
  <c r="V22" i="11" s="1"/>
  <c r="W22" i="11" s="1"/>
  <c r="X22" i="11" s="1"/>
  <c r="Y22" i="11" s="1"/>
  <c r="Z22" i="11" s="1"/>
  <c r="AA22" i="11"/>
  <c r="C14" i="11"/>
  <c r="D14" i="11" s="1"/>
  <c r="E14" i="11" s="1"/>
  <c r="F14" i="11" s="1"/>
  <c r="G14" i="11" s="1"/>
  <c r="H14" i="11" s="1"/>
  <c r="B15" i="11"/>
  <c r="I14" i="11"/>
  <c r="AC15" i="11"/>
  <c r="AE14" i="11"/>
  <c r="AF14" i="11" s="1"/>
  <c r="AG14" i="11" s="1"/>
  <c r="AH14" i="11" s="1"/>
  <c r="AI14" i="11" s="1"/>
  <c r="AJ14" i="11"/>
  <c r="AD22" i="11"/>
  <c r="AE22" i="11" s="1"/>
  <c r="AF22" i="11" s="1"/>
  <c r="AG22" i="11" s="1"/>
  <c r="AH22" i="11" s="1"/>
  <c r="AI22" i="11" s="1"/>
  <c r="AJ22" i="11"/>
  <c r="AC23" i="11"/>
  <c r="C30" i="11"/>
  <c r="D30" i="11" s="1"/>
  <c r="E30" i="11" s="1"/>
  <c r="F30" i="11" s="1"/>
  <c r="G30" i="11" s="1"/>
  <c r="H30" i="11" s="1"/>
  <c r="I30" i="11"/>
  <c r="B31" i="11"/>
  <c r="K15" i="11"/>
  <c r="R14" i="11"/>
  <c r="L14" i="11"/>
  <c r="M14" i="11" s="1"/>
  <c r="N14" i="11" s="1"/>
  <c r="O14" i="11" s="1"/>
  <c r="P14" i="11" s="1"/>
  <c r="Q14" i="11" s="1"/>
  <c r="C6" i="11"/>
  <c r="D6" i="11" s="1"/>
  <c r="E6" i="11" s="1"/>
  <c r="F6" i="11" s="1"/>
  <c r="G6" i="11" s="1"/>
  <c r="H6" i="11" s="1"/>
  <c r="B7" i="11"/>
  <c r="I6" i="11"/>
  <c r="B24" i="11"/>
  <c r="I24" i="11" s="1"/>
  <c r="C24" i="11"/>
  <c r="E24" i="11"/>
  <c r="E23" i="11"/>
  <c r="H23" i="11"/>
  <c r="G23" i="11"/>
  <c r="D23" i="11"/>
  <c r="C23" i="11"/>
  <c r="F24" i="11"/>
  <c r="D24" i="11"/>
  <c r="F23" i="11"/>
  <c r="I23" i="11"/>
  <c r="H24" i="11"/>
  <c r="G24" i="11"/>
  <c r="AA7" i="11"/>
  <c r="V7" i="11"/>
  <c r="Y7" i="11"/>
  <c r="W7" i="11"/>
  <c r="Z7" i="11"/>
  <c r="X8" i="11"/>
  <c r="T8" i="11"/>
  <c r="AA8" i="11" s="1"/>
  <c r="Y8" i="11"/>
  <c r="W8" i="11"/>
  <c r="Z8" i="11"/>
  <c r="X7" i="11"/>
  <c r="V8" i="11"/>
  <c r="U7" i="11"/>
  <c r="U8" i="11"/>
  <c r="K32" i="11" l="1"/>
  <c r="R32" i="11" s="1"/>
  <c r="N31" i="11"/>
  <c r="M31" i="11"/>
  <c r="P31" i="11"/>
  <c r="O31" i="11"/>
  <c r="L31" i="11"/>
  <c r="N32" i="11"/>
  <c r="Q32" i="11"/>
  <c r="L32" i="11"/>
  <c r="M32" i="11"/>
  <c r="O32" i="11"/>
  <c r="R31" i="11"/>
  <c r="Q31" i="11"/>
  <c r="AE8" i="11"/>
  <c r="AJ7" i="11"/>
  <c r="AD7" i="11"/>
  <c r="AD8" i="11"/>
  <c r="AG7" i="11"/>
  <c r="AG8" i="11"/>
  <c r="AC8" i="11"/>
  <c r="AJ8" i="11" s="1"/>
  <c r="AH7" i="11"/>
  <c r="AI8" i="11"/>
  <c r="AI7" i="11"/>
  <c r="AH8" i="11"/>
  <c r="AF8" i="11"/>
  <c r="AF7" i="11"/>
  <c r="AE7" i="11"/>
  <c r="I31" i="11"/>
  <c r="F31" i="11"/>
  <c r="D31" i="11"/>
  <c r="H31" i="11"/>
  <c r="G31" i="11"/>
  <c r="C31" i="11"/>
  <c r="E32" i="11"/>
  <c r="D32" i="11"/>
  <c r="G32" i="11"/>
  <c r="H32" i="11"/>
  <c r="E31" i="11"/>
  <c r="C32" i="11"/>
  <c r="F32" i="11"/>
  <c r="B32" i="11"/>
  <c r="I32" i="11" s="1"/>
  <c r="B16" i="11"/>
  <c r="I16" i="11" s="1"/>
  <c r="F16" i="11"/>
  <c r="H16" i="11"/>
  <c r="H15" i="11"/>
  <c r="E16" i="11"/>
  <c r="I15" i="11"/>
  <c r="F15" i="11"/>
  <c r="C15" i="11"/>
  <c r="C16" i="11"/>
  <c r="D16" i="11"/>
  <c r="G15" i="11"/>
  <c r="G16" i="11"/>
  <c r="E15" i="11"/>
  <c r="D15" i="11"/>
  <c r="T24" i="11"/>
  <c r="AA24" i="11" s="1"/>
  <c r="X23" i="11"/>
  <c r="X24" i="11"/>
  <c r="W23" i="11"/>
  <c r="Z24" i="11"/>
  <c r="U24" i="11"/>
  <c r="W24" i="11"/>
  <c r="V23" i="11"/>
  <c r="Y24" i="11"/>
  <c r="AA23" i="11"/>
  <c r="Y23" i="11"/>
  <c r="V24" i="11"/>
  <c r="Z23" i="11"/>
  <c r="U23" i="11"/>
  <c r="AC16" i="11"/>
  <c r="AJ16" i="11" s="1"/>
  <c r="AD15" i="11"/>
  <c r="AI15" i="11"/>
  <c r="AJ15" i="11"/>
  <c r="AF15" i="11"/>
  <c r="AG16" i="11"/>
  <c r="AI16" i="11"/>
  <c r="AG15" i="11"/>
  <c r="AH15" i="11"/>
  <c r="AD16" i="11"/>
  <c r="AE15" i="11"/>
  <c r="AF16" i="11"/>
  <c r="AE16" i="11"/>
  <c r="AH16" i="11"/>
  <c r="B8" i="11"/>
  <c r="I8" i="11" s="1"/>
  <c r="G8" i="11"/>
  <c r="F8" i="11"/>
  <c r="D8" i="11"/>
  <c r="C8" i="11"/>
  <c r="E7" i="11"/>
  <c r="E8" i="11"/>
  <c r="I7" i="11"/>
  <c r="H8" i="11"/>
  <c r="G7" i="11"/>
  <c r="F7" i="11"/>
  <c r="H7" i="11"/>
  <c r="C7" i="11"/>
  <c r="D7" i="11"/>
  <c r="O16" i="11"/>
  <c r="M15" i="11"/>
  <c r="O15" i="11"/>
  <c r="L16" i="11"/>
  <c r="L15" i="11"/>
  <c r="N15" i="11"/>
  <c r="Q16" i="11"/>
  <c r="R15" i="11"/>
  <c r="K16" i="11"/>
  <c r="R16" i="11" s="1"/>
  <c r="P16" i="11"/>
  <c r="M16" i="11"/>
  <c r="N16" i="11"/>
  <c r="Q15" i="11"/>
  <c r="P15" i="11"/>
  <c r="AF23" i="11"/>
  <c r="AE24" i="11"/>
  <c r="AG24" i="11"/>
  <c r="AE23" i="11"/>
  <c r="AI23" i="11"/>
  <c r="AG23" i="11"/>
  <c r="AC24" i="11"/>
  <c r="AJ24" i="11" s="1"/>
  <c r="AI24" i="11"/>
  <c r="AH24" i="11"/>
  <c r="AF24" i="11"/>
  <c r="AD24" i="11"/>
  <c r="AH23" i="11"/>
  <c r="AJ23" i="11"/>
  <c r="AD23" i="11"/>
  <c r="AC32" i="11"/>
  <c r="AJ32" i="11" s="1"/>
  <c r="AD31" i="11"/>
  <c r="AE32" i="11"/>
  <c r="AJ31" i="11"/>
  <c r="AH31" i="11"/>
  <c r="AF31" i="11"/>
  <c r="AD32" i="11"/>
  <c r="AF32" i="11"/>
  <c r="AI31" i="11"/>
  <c r="AE31" i="11"/>
  <c r="AH32" i="11"/>
  <c r="AG31" i="11"/>
  <c r="AI32" i="11"/>
  <c r="AG32" i="11"/>
  <c r="L23" i="11"/>
  <c r="P23" i="11"/>
  <c r="O23" i="11"/>
  <c r="P24" i="11"/>
  <c r="M24" i="11"/>
  <c r="N24" i="11"/>
  <c r="M23" i="11"/>
  <c r="Q24" i="11"/>
  <c r="O24" i="11"/>
  <c r="Q23" i="11"/>
  <c r="K24" i="11"/>
  <c r="R24" i="11" s="1"/>
  <c r="R23" i="11"/>
  <c r="L24" i="11"/>
  <c r="N23" i="11"/>
</calcChain>
</file>

<file path=xl/sharedStrings.xml><?xml version="1.0" encoding="utf-8"?>
<sst xmlns="http://schemas.openxmlformats.org/spreadsheetml/2006/main" count="164" uniqueCount="34">
  <si>
    <t>Fournisseur</t>
  </si>
  <si>
    <t>Code FRN</t>
  </si>
  <si>
    <t>#</t>
  </si>
  <si>
    <t>S</t>
  </si>
  <si>
    <t>L</t>
  </si>
  <si>
    <t>M</t>
  </si>
  <si>
    <t>J</t>
  </si>
  <si>
    <t>V</t>
  </si>
  <si>
    <t>D</t>
  </si>
  <si>
    <t>Année du jour férié</t>
  </si>
  <si>
    <t>Dates</t>
  </si>
  <si>
    <t>Jour Fériés</t>
  </si>
  <si>
    <t>Lundi de pâques</t>
  </si>
  <si>
    <t>Fête du travail</t>
  </si>
  <si>
    <t>Jeudi de l'ascension</t>
  </si>
  <si>
    <t>Victoire 1945</t>
  </si>
  <si>
    <t>Lundi de Pentecôte</t>
  </si>
  <si>
    <t>Fête nationale</t>
  </si>
  <si>
    <t>L'Assomption</t>
  </si>
  <si>
    <t>La Toussaint</t>
  </si>
  <si>
    <t>Noël</t>
  </si>
  <si>
    <t>choix 2 dates pour relance ou optimisation que sais je</t>
  </si>
  <si>
    <t>graphe volume € entrée marchandise / indicateur mensuel</t>
  </si>
  <si>
    <t>liste des ref en retard (// EM)</t>
  </si>
  <si>
    <t>détail des : frn / cmd / ref / qte par clique</t>
  </si>
  <si>
    <t>date EM doit être systématiquement renseignée</t>
  </si>
  <si>
    <t>marquer les couleurs en retard (DI passé et pas en transit / EM passé)</t>
  </si>
  <si>
    <t>démarquer si DI et en transit</t>
  </si>
  <si>
    <t>IMPORTER ZDETBES ZMM23 ZME2L ZEXTRACTFOURNISSEUR</t>
  </si>
  <si>
    <t>intégration par clique, des congés fournisseurs et congés texelis</t>
  </si>
  <si>
    <t>bouton dt à préparer</t>
  </si>
  <si>
    <t>Fermetures</t>
  </si>
  <si>
    <t>Tomato</t>
  </si>
  <si>
    <t>26/12/2024;27/12/2024;28/12/2024;29/12/2024;30/12/2024;31/12/2024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</si>
</sst>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dd"/>
  </numFmts>
  <fonts count="32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1"/>
      <color rgb="FF9C6500"/>
      <name val="Calibri"/>
      <family val="2"/>
      <scheme val="minor"/>
    </font>
    <font>
      <sz val="10"/>
      <name val="Verdana"/>
      <family val="2"/>
    </font>
    <font>
      <u/>
      <sz val="10"/>
      <color indexed="12"/>
      <name val="Verdana"/>
      <family val="2"/>
    </font>
    <font>
      <sz val="10"/>
      <name val="Arial"/>
      <family val="2"/>
    </font>
    <font>
      <sz val="11"/>
      <color indexed="8"/>
      <name val="Helvetica Neue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b/>
      <sz val="11"/>
      <color theme="1"/>
      <name val="Verdana"/>
      <family val="2"/>
    </font>
    <font>
      <b/>
      <sz val="8.5"/>
      <color theme="1"/>
      <name val="Verdana"/>
      <family val="2"/>
    </font>
    <font>
      <sz val="8"/>
      <color theme="0"/>
      <name val="Verdana"/>
      <family val="2"/>
    </font>
    <font>
      <sz val="11"/>
      <color rgb="FF80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/>
      <diagonal/>
    </border>
  </borders>
  <cellStyleXfs count="78">
    <xf numFmtId="0" fontId="0" fillId="0" borderId="0"/>
    <xf numFmtId="0" fontId="1" fillId="0" borderId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6" borderId="5" applyNumberFormat="0" applyAlignment="0" applyProtection="0"/>
    <xf numFmtId="0" fontId="13" fillId="7" borderId="6" applyNumberFormat="0" applyAlignment="0" applyProtection="0"/>
    <xf numFmtId="0" fontId="14" fillId="7" borderId="5" applyNumberFormat="0" applyAlignment="0" applyProtection="0"/>
    <xf numFmtId="0" fontId="15" fillId="0" borderId="7" applyNumberFormat="0" applyFill="0" applyAlignment="0" applyProtection="0"/>
    <xf numFmtId="0" fontId="16" fillId="8" borderId="8" applyNumberFormat="0" applyAlignment="0" applyProtection="0"/>
    <xf numFmtId="0" fontId="17" fillId="0" borderId="0" applyNumberFormat="0" applyFill="0" applyBorder="0" applyAlignment="0" applyProtection="0"/>
    <xf numFmtId="0" fontId="5" fillId="9" borderId="9" applyNumberFormat="0" applyFont="0" applyAlignment="0" applyProtection="0"/>
    <xf numFmtId="0" fontId="18" fillId="0" borderId="0" applyNumberFormat="0" applyFill="0" applyBorder="0" applyAlignment="0" applyProtection="0"/>
    <xf numFmtId="0" fontId="4" fillId="0" borderId="10" applyNumberFormat="0" applyFill="0" applyAlignment="0" applyProtection="0"/>
    <xf numFmtId="0" fontId="19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19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19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19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19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19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9" fillId="33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2" fillId="0" borderId="0"/>
    <xf numFmtId="0" fontId="23" fillId="0" borderId="0" applyNumberFormat="0" applyFill="0" applyBorder="0" applyAlignment="0" applyProtection="0">
      <alignment vertical="top"/>
      <protection locked="0"/>
    </xf>
    <xf numFmtId="0" fontId="24" fillId="0" borderId="0"/>
    <xf numFmtId="0" fontId="25" fillId="0" borderId="0" applyNumberFormat="0" applyFill="0" applyBorder="0" applyProtection="0">
      <alignment vertical="top"/>
    </xf>
  </cellStyleXfs>
  <cellXfs count="3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26" fillId="0" borderId="0" xfId="0" applyFont="1" applyAlignment="1">
      <alignment horizontal="center" vertical="center"/>
    </xf>
    <xf numFmtId="0" fontId="28" fillId="0" borderId="0" xfId="0" applyFont="1" applyAlignment="1">
      <alignment horizontal="left" vertical="center"/>
    </xf>
    <xf numFmtId="0" fontId="27" fillId="0" borderId="17" xfId="0" applyFont="1" applyBorder="1" applyAlignment="1">
      <alignment horizontal="center" vertical="center"/>
    </xf>
    <xf numFmtId="0" fontId="27" fillId="0" borderId="18" xfId="0" applyFont="1" applyBorder="1" applyAlignment="1">
      <alignment horizontal="center" vertical="center"/>
    </xf>
    <xf numFmtId="0" fontId="27" fillId="0" borderId="19" xfId="0" applyFont="1" applyBorder="1" applyAlignment="1">
      <alignment horizontal="center" vertical="center"/>
    </xf>
    <xf numFmtId="0" fontId="29" fillId="34" borderId="16" xfId="0" applyFont="1" applyFill="1" applyBorder="1" applyAlignment="1">
      <alignment horizontal="center" vertical="center"/>
    </xf>
    <xf numFmtId="0" fontId="29" fillId="34" borderId="20" xfId="0" applyFont="1" applyFill="1" applyBorder="1" applyAlignment="1">
      <alignment horizontal="center" vertical="center"/>
    </xf>
    <xf numFmtId="0" fontId="29" fillId="34" borderId="22" xfId="0" applyFont="1" applyFill="1" applyBorder="1" applyAlignment="1">
      <alignment horizontal="center" vertical="center"/>
    </xf>
    <xf numFmtId="0" fontId="26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30" fillId="0" borderId="0" xfId="0" applyFont="1" applyAlignment="1">
      <alignment horizontal="center" vertical="center"/>
    </xf>
    <xf numFmtId="0" fontId="30" fillId="0" borderId="0" xfId="0" applyFont="1" applyAlignment="1">
      <alignment horizontal="left" vertical="center"/>
    </xf>
    <xf numFmtId="0" fontId="19" fillId="0" borderId="0" xfId="0" applyFont="1"/>
    <xf numFmtId="165" fontId="26" fillId="0" borderId="11" xfId="0" applyNumberFormat="1" applyFont="1" applyFill="1" applyBorder="1" applyAlignment="1">
      <alignment horizontal="center" vertical="center"/>
    </xf>
    <xf numFmtId="165" fontId="26" fillId="0" borderId="12" xfId="0" applyNumberFormat="1" applyFont="1" applyFill="1" applyBorder="1" applyAlignment="1">
      <alignment horizontal="center" vertical="center"/>
    </xf>
    <xf numFmtId="165" fontId="26" fillId="0" borderId="13" xfId="0" applyNumberFormat="1" applyFont="1" applyFill="1" applyBorder="1" applyAlignment="1">
      <alignment horizontal="center" vertical="center"/>
    </xf>
    <xf numFmtId="165" fontId="26" fillId="0" borderId="14" xfId="0" applyNumberFormat="1" applyFont="1" applyFill="1" applyBorder="1" applyAlignment="1">
      <alignment horizontal="center" vertical="center"/>
    </xf>
    <xf numFmtId="165" fontId="26" fillId="0" borderId="15" xfId="0" applyNumberFormat="1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31" fillId="0" borderId="23" xfId="0" applyFont="1" applyBorder="1" applyAlignment="1">
      <alignment vertical="center"/>
    </xf>
    <xf numFmtId="14" fontId="31" fillId="0" borderId="23" xfId="0" applyNumberFormat="1" applyFont="1" applyBorder="1" applyAlignment="1">
      <alignment vertical="center"/>
    </xf>
    <xf numFmtId="0" fontId="31" fillId="0" borderId="24" xfId="0" applyFont="1" applyBorder="1" applyAlignment="1">
      <alignment vertical="center"/>
    </xf>
    <xf numFmtId="0" fontId="31" fillId="0" borderId="25" xfId="0" applyFont="1" applyBorder="1" applyAlignment="1">
      <alignment vertical="center"/>
    </xf>
    <xf numFmtId="14" fontId="31" fillId="0" borderId="23" xfId="0" applyNumberFormat="1" applyFont="1" applyBorder="1" applyAlignment="1">
      <alignment horizontal="right" vertical="center"/>
    </xf>
    <xf numFmtId="0" fontId="3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right"/>
    </xf>
    <xf numFmtId="0" fontId="0" fillId="0" borderId="0" xfId="0" applyFill="1" applyAlignment="1"/>
    <xf numFmtId="0" fontId="0" fillId="2" borderId="0" xfId="0" applyFill="1" applyAlignment="1">
      <alignment horizontal="right"/>
    </xf>
    <xf numFmtId="0" fontId="0" fillId="2" borderId="0" xfId="0" applyFill="1" applyAlignment="1"/>
    <xf numFmtId="14" fontId="0" fillId="2" borderId="0" xfId="0" applyNumberFormat="1" applyFill="1" applyAlignment="1"/>
  </cellXfs>
  <cellStyles count="78">
    <cellStyle name="20 % - Accent1" xfId="18" builtinId="30" customBuiltin="1"/>
    <cellStyle name="20 % - Accent2" xfId="21" builtinId="34" customBuiltin="1"/>
    <cellStyle name="20 % - Accent3" xfId="24" builtinId="38" customBuiltin="1"/>
    <cellStyle name="20 % - Accent4" xfId="27" builtinId="42" customBuiltin="1"/>
    <cellStyle name="20 % - Accent5" xfId="30" builtinId="46" customBuiltin="1"/>
    <cellStyle name="20 % - Accent6" xfId="33" builtinId="50" customBuiltin="1"/>
    <cellStyle name="40 % - Accent1" xfId="19" builtinId="31" customBuiltin="1"/>
    <cellStyle name="40 % - Accent2" xfId="22" builtinId="35" customBuiltin="1"/>
    <cellStyle name="40 % - Accent3" xfId="25" builtinId="39" customBuiltin="1"/>
    <cellStyle name="40 % - Accent4" xfId="28" builtinId="43" customBuiltin="1"/>
    <cellStyle name="40 % - Accent5" xfId="31" builtinId="47" customBuiltin="1"/>
    <cellStyle name="40 % - Accent6" xfId="34" builtinId="51" customBuiltin="1"/>
    <cellStyle name="60 % - Accent1 2" xfId="37" xr:uid="{B3456B47-1408-4EF3-8094-CC17D9EB17CB}"/>
    <cellStyle name="60 % - Accent2 2" xfId="38" xr:uid="{40AB776D-6FD2-45C8-A276-3803DA297B12}"/>
    <cellStyle name="60 % - Accent3 2" xfId="39" xr:uid="{5E71211E-05DF-462D-9910-1BC0FE3E23EB}"/>
    <cellStyle name="60 % - Accent4 2" xfId="40" xr:uid="{C5854DDC-A864-43BC-AB73-212343439FF8}"/>
    <cellStyle name="60 % - Accent5 2" xfId="41" xr:uid="{B3A6146F-7BA2-4952-8C7E-A87C837B639B}"/>
    <cellStyle name="60 % - Accent6 2" xfId="42" xr:uid="{8CEE9C22-98D7-4235-B99C-F75D4CBD4913}"/>
    <cellStyle name="Accent1" xfId="17" builtinId="29" customBuiltin="1"/>
    <cellStyle name="Accent2" xfId="20" builtinId="33" customBuiltin="1"/>
    <cellStyle name="Accent3" xfId="23" builtinId="37" customBuiltin="1"/>
    <cellStyle name="Accent4" xfId="26" builtinId="41" customBuiltin="1"/>
    <cellStyle name="Accent5" xfId="29" builtinId="45" customBuiltin="1"/>
    <cellStyle name="Accent6" xfId="32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7" builtinId="27" customBuiltin="1"/>
    <cellStyle name="Lien hypertexte 2" xfId="75" xr:uid="{1ADD894D-AA61-48F8-8352-183207E9EC30}"/>
    <cellStyle name="Neutre 2" xfId="36" xr:uid="{26B9F706-CA40-4858-8783-CE696730C0F5}"/>
    <cellStyle name="Normal" xfId="0" builtinId="0"/>
    <cellStyle name="Normal 10" xfId="50" xr:uid="{3B33B5F5-7219-4F0F-86AA-4DAEC42B32E5}"/>
    <cellStyle name="Normal 11" xfId="51" xr:uid="{1DF13496-9654-47E4-B714-813366E6216C}"/>
    <cellStyle name="Normal 12" xfId="52" xr:uid="{DC4A3C43-DB6E-4D8F-94CC-872A2CA2C740}"/>
    <cellStyle name="Normal 13" xfId="53" xr:uid="{F3E39AAF-ECE4-4289-BC4D-5528489C1545}"/>
    <cellStyle name="Normal 14" xfId="54" xr:uid="{7B6E4442-D0D7-431E-8420-C9A0CDC72B26}"/>
    <cellStyle name="Normal 15" xfId="55" xr:uid="{AC279B52-D148-4A82-8F4D-CDAA0ECBF5BC}"/>
    <cellStyle name="Normal 16" xfId="56" xr:uid="{294EE114-2137-4D90-B0A6-F4E7DB6142D8}"/>
    <cellStyle name="Normal 17" xfId="57" xr:uid="{549A64BF-9C7B-43A5-AC9D-11A440E5B1A6}"/>
    <cellStyle name="Normal 18" xfId="58" xr:uid="{0C4E822D-4690-4A98-B1B2-8016E112E271}"/>
    <cellStyle name="Normal 19" xfId="59" xr:uid="{AB095A1E-F5A0-4ACF-8D05-7DA070817480}"/>
    <cellStyle name="Normal 2" xfId="1" xr:uid="{00000000-0005-0000-0000-000001000000}"/>
    <cellStyle name="Normal 20" xfId="60" xr:uid="{9323554B-AAD7-4FF2-BB3E-C9BB56B47DAE}"/>
    <cellStyle name="Normal 21" xfId="61" xr:uid="{E2E19F62-DEC6-4E69-922A-D54FC8E2BB84}"/>
    <cellStyle name="Normal 22" xfId="62" xr:uid="{838FCECC-20CE-4A3E-B972-968718713624}"/>
    <cellStyle name="Normal 23" xfId="63" xr:uid="{A7A3826F-FBF5-453C-8089-BB85AC696393}"/>
    <cellStyle name="Normal 24" xfId="64" xr:uid="{DC42F07E-8EA3-4E24-9CA5-13D24397CA26}"/>
    <cellStyle name="Normal 25" xfId="65" xr:uid="{116B3AB6-1E69-4DFE-A4CE-BE10E839B20B}"/>
    <cellStyle name="Normal 26" xfId="66" xr:uid="{D4AF2451-DBA3-4293-ADEE-F07A1E063A9E}"/>
    <cellStyle name="Normal 27" xfId="67" xr:uid="{FDCBFFA9-ED41-4EC6-9D97-3D0889784CC9}"/>
    <cellStyle name="Normal 28" xfId="68" xr:uid="{39553541-329A-470B-AD1C-651A91173D51}"/>
    <cellStyle name="Normal 29" xfId="69" xr:uid="{3D81812F-B41C-41E0-8434-D48E27041E9C}"/>
    <cellStyle name="Normal 3" xfId="43" xr:uid="{F31CFC48-3C31-459A-908A-9C83F851F09B}"/>
    <cellStyle name="Normal 30" xfId="71" xr:uid="{423B11F5-078B-4226-A30B-F9E7CD194C0D}"/>
    <cellStyle name="Normal 31" xfId="72" xr:uid="{32138DFD-E255-4A9B-8581-E1D1CDF1DCB3}"/>
    <cellStyle name="Normal 32" xfId="73" xr:uid="{DDD1145A-6959-442C-AF88-6F196EC69620}"/>
    <cellStyle name="Normal 33" xfId="74" xr:uid="{A028E12C-B7FA-41F6-8B7A-D4BE0CD446DB}"/>
    <cellStyle name="Normal 34" xfId="76" xr:uid="{E0EE4D31-931D-4104-AB50-7A14296D8DE5}"/>
    <cellStyle name="Normal 4" xfId="44" xr:uid="{9A8B3E49-1256-4AD4-BBF0-B2F27DF4E5D3}"/>
    <cellStyle name="Normal 4 2" xfId="77" xr:uid="{A3AE5C59-726B-49C2-B87A-EF5F06195C6F}"/>
    <cellStyle name="Normal 5" xfId="45" xr:uid="{429DD966-DA5C-41B2-A828-C5FE383D272C}"/>
    <cellStyle name="Normal 6" xfId="46" xr:uid="{C8BD8BAD-3EEE-4CE1-9C0D-D72EEAB636CA}"/>
    <cellStyle name="Normal 7" xfId="47" xr:uid="{3BCF09C4-E604-483C-82CA-F730C23F2CFC}"/>
    <cellStyle name="Normal 8" xfId="48" xr:uid="{C04DA484-2DDF-43B3-B7F8-24DD82520814}"/>
    <cellStyle name="Normal 9" xfId="49" xr:uid="{8ED2CF23-6D06-4FC1-95EC-F983C110CE01}"/>
    <cellStyle name="Note" xfId="14" builtinId="10" customBuiltin="1"/>
    <cellStyle name="Satisfaisant" xfId="6" builtinId="26" customBuiltin="1"/>
    <cellStyle name="Sortie" xfId="9" builtinId="21" customBuiltin="1"/>
    <cellStyle name="Texte explicatif" xfId="15" builtinId="53" customBuiltin="1"/>
    <cellStyle name="Titre 2" xfId="70" xr:uid="{1C581185-6680-464A-936B-10517AC72650}"/>
    <cellStyle name="Titre 3" xfId="35" xr:uid="{79DF6DF0-C364-4B6D-9104-8483144796CE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</cellStyles>
  <dxfs count="26">
    <dxf>
      <fill>
        <patternFill patternType="none">
          <bgColor auto="1"/>
        </patternFill>
      </fill>
      <border>
        <left/>
        <right/>
        <vertical/>
        <horizontal/>
      </border>
    </dxf>
    <dxf>
      <fill>
        <patternFill patternType="none">
          <bgColor auto="1"/>
        </patternFill>
      </fill>
      <border>
        <left/>
        <right/>
        <vertical/>
        <horizontal/>
      </border>
    </dxf>
    <dxf>
      <fill>
        <patternFill patternType="none">
          <bgColor auto="1"/>
        </patternFill>
      </fill>
      <border>
        <left/>
        <right/>
        <vertical/>
        <horizontal/>
      </border>
    </dxf>
    <dxf>
      <fill>
        <patternFill patternType="none">
          <bgColor auto="1"/>
        </patternFill>
      </fill>
      <border>
        <left/>
        <right/>
        <vertical/>
        <horizontal/>
      </border>
    </dxf>
    <dxf>
      <font>
        <color rgb="FF800000"/>
      </font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800000"/>
      </font>
      <border>
        <left style="thin">
          <color rgb="FF800000"/>
        </left>
        <right style="thin">
          <color rgb="FF800000"/>
        </right>
        <top style="thin">
          <color rgb="FF800000"/>
        </top>
        <bottom style="thin">
          <color rgb="FF800000"/>
        </bottom>
      </border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  <border>
        <left/>
        <right/>
        <vertical/>
        <horizontal/>
      </border>
    </dxf>
    <dxf>
      <fill>
        <patternFill patternType="none">
          <bgColor auto="1"/>
        </patternFill>
      </fill>
      <border>
        <left/>
        <right/>
        <vertical/>
        <horizontal/>
      </border>
    </dxf>
    <dxf>
      <fill>
        <patternFill patternType="none">
          <bgColor auto="1"/>
        </patternFill>
      </fill>
      <border>
        <left/>
        <right/>
        <vertical/>
        <horizontal/>
      </border>
    </dxf>
    <dxf>
      <fill>
        <patternFill patternType="none">
          <bgColor auto="1"/>
        </patternFill>
      </fill>
      <border>
        <left/>
        <right/>
        <vertical/>
        <horizontal/>
      </border>
    </dxf>
    <dxf>
      <font>
        <color rgb="FF800000"/>
      </font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800000"/>
      </font>
      <border>
        <left style="thin">
          <color rgb="FF800000"/>
        </left>
        <right style="thin">
          <color rgb="FF800000"/>
        </right>
        <top style="thin">
          <color rgb="FF800000"/>
        </top>
        <bottom style="thin">
          <color rgb="FF800000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</dxf>
    <dxf>
      <border outline="0">
        <top style="thick">
          <color auto="1"/>
        </top>
      </border>
    </dxf>
    <dxf>
      <font>
        <b/>
        <i val="0"/>
        <color auto="1"/>
      </font>
    </dxf>
    <dxf>
      <font>
        <b val="0"/>
        <i val="0"/>
        <color rgb="FF800000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2" pivot="0" count="2" xr9:uid="{D577833F-9F77-46E7-A847-C10F79FCA071}">
      <tableStyleElement type="wholeTable" dxfId="25"/>
      <tableStyleElement type="headerRow" dxfId="24"/>
    </tableStyle>
  </tableStyles>
  <colors>
    <mruColors>
      <color rgb="FF800000"/>
      <color rgb="FFFFB4B4"/>
      <color rgb="FF5F5F5F"/>
      <color rgb="FF4D4D4D"/>
      <color rgb="FFFF7C80"/>
      <color rgb="FFFFFFCC"/>
      <color rgb="FFCCCCFF"/>
      <color rgb="FFD9D9D9"/>
      <color rgb="FFC4BD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_frn" displayName="Tbl_frn" ref="A1:C2" totalsRowShown="0" headerRowDxfId="18" dataDxfId="19" tableBorderDxfId="23">
  <autoFilter ref="A1:C2" xr:uid="{00000000-0009-0000-0100-000001000000}"/>
  <sortState xmlns:xlrd2="http://schemas.microsoft.com/office/spreadsheetml/2017/richdata2" ref="A2:C2">
    <sortCondition ref="A1:A2"/>
  </sortState>
  <tableColumns count="3">
    <tableColumn id="1" xr3:uid="{00000000-0010-0000-0000-000001000000}" name="Code FRN" dataDxfId="22"/>
    <tableColumn id="2" xr3:uid="{00000000-0010-0000-0000-000002000000}" name="Fournisseur" dataDxfId="21"/>
    <tableColumn id="10" xr3:uid="{2D6BA895-B39E-4DCB-8E45-A2ABDE194DBC}" name="Fermetures" dataDxfId="2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2E66D-CFC8-4D43-97CF-0CE39BD5E18B}">
  <sheetPr codeName="Settings"/>
  <dimension ref="A1:C23"/>
  <sheetViews>
    <sheetView tabSelected="1" workbookViewId="0">
      <selection activeCell="G16" sqref="G16"/>
    </sheetView>
  </sheetViews>
  <sheetFormatPr baseColWidth="10" defaultRowHeight="14.4"/>
  <cols>
    <col min="1" max="1" width="17.33203125" style="23" bestFit="1" customWidth="1"/>
    <col min="2" max="2" width="11.77734375" style="23" customWidth="1"/>
    <col min="3" max="3" width="20.77734375" style="23" customWidth="1"/>
    <col min="4" max="16384" width="11.5546875" style="2"/>
  </cols>
  <sheetData>
    <row r="1" spans="1:3">
      <c r="A1" s="21" t="s">
        <v>9</v>
      </c>
      <c r="B1" s="22" t="s">
        <v>10</v>
      </c>
      <c r="C1" s="22" t="s">
        <v>11</v>
      </c>
    </row>
    <row r="2" spans="1:3">
      <c r="A2" s="24">
        <f>IF(Premier_mois&lt;&gt;1,Premier_an+1,Premier_an)</f>
        <v>2025</v>
      </c>
      <c r="B2" s="25">
        <f>DATE(A2,1,1)</f>
        <v>45658</v>
      </c>
      <c r="C2" s="24" t="str">
        <f>"Jour de l'an "&amp;A2</f>
        <v>Jour de l'an 2025</v>
      </c>
    </row>
    <row r="3" spans="1:3">
      <c r="A3" s="24">
        <f>IF(MONTH(DATE(Premier_an,3,29.56+0.979*MOD(204-11*MOD(Premier_an,19),30)-WEEKDAY(DATE(Premier_an,3,28.56+0.979*MOD(204-11*MOD(Premier_an,19),30))))+1)&lt;Premier_mois,Premier_an+1,Premier_an)</f>
        <v>2025</v>
      </c>
      <c r="B3" s="25">
        <f>DATE(A3,3,29.56+0.979*MOD(204-11*MOD(A3,19),30)-WEEKDAY(DATE(A3,3,28.56+0.979*MOD(204-11*MOD(A3,19),30))))+1</f>
        <v>45768</v>
      </c>
      <c r="C3" s="24" t="s">
        <v>12</v>
      </c>
    </row>
    <row r="4" spans="1:3">
      <c r="A4" s="24">
        <f>IF(Premier_mois&gt;5,Premier_an+1,Premier_an)</f>
        <v>2025</v>
      </c>
      <c r="B4" s="25">
        <f>DATE(A4,5,1)</f>
        <v>45778</v>
      </c>
      <c r="C4" s="24" t="s">
        <v>13</v>
      </c>
    </row>
    <row r="5" spans="1:3">
      <c r="A5" s="24">
        <f>IF(MONTH(DATE(Premier_an,3,29.56+0.979*MOD(204-11*MOD(Premier_an,19),30)-WEEKDAY(DATE(Premier_an,3,28.56+0.979*MOD(204-11*MOD(Premier_an,19),30))))+1+38)&lt;Premier_mois,Premier_an+1,Premier_an)</f>
        <v>2025</v>
      </c>
      <c r="B5" s="25">
        <f>DATE(A5,3,29.56+0.979*MOD(204-11*MOD(A5,19),30)-WEEKDAY(DATE(A5,3,28.56+0.979*MOD(204-11*MOD(A5,19),30))))+1+38</f>
        <v>45806</v>
      </c>
      <c r="C5" s="24" t="s">
        <v>14</v>
      </c>
    </row>
    <row r="6" spans="1:3">
      <c r="A6" s="24">
        <f>IF(Premier_mois&gt;5,Premier_an+1,Premier_an)</f>
        <v>2025</v>
      </c>
      <c r="B6" s="25">
        <f>DATE(A6,5,8)</f>
        <v>45785</v>
      </c>
      <c r="C6" s="24" t="s">
        <v>15</v>
      </c>
    </row>
    <row r="7" spans="1:3">
      <c r="A7" s="24">
        <f>IF(MONTH(DATE(Premier_an,3,29.56+0.979*MOD(204-11*MOD(Premier_an,19),30)-WEEKDAY(DATE(Premier_an,3,28.56+0.979*MOD(204-11*MOD(Premier_an,19),30))))+1+49)&lt;Premier_mois,Premier_an+1,Premier_an)</f>
        <v>2025</v>
      </c>
      <c r="B7" s="25">
        <f>DATE(A7,3,29.56+0.979*MOD(204-11*MOD(A7,19),30)-WEEKDAY(DATE(A7,3,28.56+0.979*MOD(204-11*MOD(A7,19),30))))+1+49</f>
        <v>45817</v>
      </c>
      <c r="C7" s="24" t="s">
        <v>16</v>
      </c>
    </row>
    <row r="8" spans="1:3">
      <c r="A8" s="24">
        <f>IF(Premier_mois&gt;7,Premier_an+1,Premier_an)</f>
        <v>2025</v>
      </c>
      <c r="B8" s="25">
        <f>DATE(A8,7,14)</f>
        <v>45852</v>
      </c>
      <c r="C8" s="24" t="s">
        <v>17</v>
      </c>
    </row>
    <row r="9" spans="1:3">
      <c r="A9" s="24">
        <f>IF(Premier_mois&gt;8,Premier_an+1,Premier_an)</f>
        <v>2025</v>
      </c>
      <c r="B9" s="25">
        <f>DATE(A9,8,15)</f>
        <v>45884</v>
      </c>
      <c r="C9" s="24" t="s">
        <v>18</v>
      </c>
    </row>
    <row r="10" spans="1:3">
      <c r="A10" s="24">
        <f>IF(Premier_mois&gt;11,Premier_an+1,Premier_an)</f>
        <v>2024</v>
      </c>
      <c r="B10" s="25">
        <f>DATE(A10,11,1)</f>
        <v>45597</v>
      </c>
      <c r="C10" s="24" t="s">
        <v>19</v>
      </c>
    </row>
    <row r="11" spans="1:3">
      <c r="A11" s="24">
        <f>IF(Premier_mois&gt;11,Premier_an+1,Premier_an)</f>
        <v>2024</v>
      </c>
      <c r="B11" s="25">
        <f>DATE(A11,11,11)</f>
        <v>45607</v>
      </c>
      <c r="C11" s="24" t="str">
        <f>"Armistice "&amp;A11</f>
        <v>Armistice 2024</v>
      </c>
    </row>
    <row r="12" spans="1:3">
      <c r="A12" s="26"/>
      <c r="B12" s="25">
        <f>DATE(Premier_an,12,25)</f>
        <v>45651</v>
      </c>
      <c r="C12" s="24" t="s">
        <v>20</v>
      </c>
    </row>
    <row r="13" spans="1:3">
      <c r="A13" s="27"/>
      <c r="B13" s="28" t="str">
        <f>"01/01/"&amp;A2+1</f>
        <v>01/01/2026</v>
      </c>
      <c r="C13" s="24" t="str">
        <f>"Jour de l'an "&amp;A2+1</f>
        <v>Jour de l'an 2026</v>
      </c>
    </row>
    <row r="14" spans="1:3">
      <c r="A14" s="27"/>
      <c r="B14" s="25">
        <f>DATE(A3+1,3,29.56+0.979*MOD(204-11*MOD(A3+1,19),30)-WEEKDAY(DATE(A3+1,3,28.56+0.979*MOD(204-11*MOD(A3+1,19),30))))+1</f>
        <v>46118</v>
      </c>
      <c r="C14" s="24" t="s">
        <v>12</v>
      </c>
    </row>
    <row r="15" spans="1:3">
      <c r="A15" s="27"/>
      <c r="B15" s="25">
        <f>DATE(A4+1,5,1)</f>
        <v>46143</v>
      </c>
      <c r="C15" s="24" t="s">
        <v>13</v>
      </c>
    </row>
    <row r="16" spans="1:3">
      <c r="A16" s="27"/>
      <c r="B16" s="25">
        <f>DATE(A5+1,3,29.56+0.979*MOD(204-11*MOD(A5+1,19),30)-WEEKDAY(DATE(A5+1,3,28.56+0.979*MOD(204-11*MOD(A5+1,19),30))))+1+38</f>
        <v>46156</v>
      </c>
      <c r="C16" s="24" t="s">
        <v>14</v>
      </c>
    </row>
    <row r="17" spans="1:3">
      <c r="A17" s="27"/>
      <c r="B17" s="25">
        <f>DATE(A6+1,5,8)</f>
        <v>46150</v>
      </c>
      <c r="C17" s="24" t="s">
        <v>15</v>
      </c>
    </row>
    <row r="18" spans="1:3">
      <c r="A18" s="27"/>
      <c r="B18" s="25">
        <f>DATE(A7+1,3,29.56+0.979*MOD(204-11*MOD(A7+1,19),30)-WEEKDAY(DATE(A7+18,3,28.56+0.979*MOD(204-11*MOD(A7+1,19),30))))+1+49</f>
        <v>46167</v>
      </c>
      <c r="C18" s="24" t="s">
        <v>16</v>
      </c>
    </row>
    <row r="19" spans="1:3">
      <c r="A19" s="27"/>
      <c r="B19" s="25">
        <f>DATE(A8+1,7,14)</f>
        <v>46217</v>
      </c>
      <c r="C19" s="24" t="s">
        <v>17</v>
      </c>
    </row>
    <row r="20" spans="1:3">
      <c r="A20" s="27"/>
      <c r="B20" s="25">
        <f>DATE(A9+1,8,15)</f>
        <v>46249</v>
      </c>
      <c r="C20" s="24" t="s">
        <v>18</v>
      </c>
    </row>
    <row r="21" spans="1:3">
      <c r="A21" s="27"/>
      <c r="B21" s="25">
        <f>DATE(A10+1,11,1)</f>
        <v>45962</v>
      </c>
      <c r="C21" s="24" t="s">
        <v>19</v>
      </c>
    </row>
    <row r="22" spans="1:3">
      <c r="A22" s="27"/>
      <c r="B22" s="25">
        <f>DATE(A11+1,11,11)</f>
        <v>45972</v>
      </c>
      <c r="C22" s="24" t="str">
        <f>"Armistice "&amp;A11+1</f>
        <v>Armistice 2025</v>
      </c>
    </row>
    <row r="23" spans="1:3">
      <c r="A23" s="27"/>
      <c r="B23" s="25">
        <f>DATE(Premier_an+1,12,25)</f>
        <v>46016</v>
      </c>
      <c r="C23" s="24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ournisseurs">
    <tabColor theme="0" tint="-0.249977111117893"/>
  </sheetPr>
  <dimension ref="A1:C2"/>
  <sheetViews>
    <sheetView showGridLines="0" zoomScale="115" zoomScaleNormal="115" workbookViewId="0">
      <pane ySplit="1" topLeftCell="A2" activePane="bottomLeft" state="frozen"/>
      <selection pane="bottomLeft" activeCell="C6" sqref="C6"/>
    </sheetView>
  </sheetViews>
  <sheetFormatPr baseColWidth="10" defaultRowHeight="14.4"/>
  <cols>
    <col min="1" max="1" width="10.77734375" style="30" customWidth="1"/>
    <col min="2" max="2" width="37" style="31" bestFit="1" customWidth="1"/>
    <col min="3" max="3" width="64.33203125" style="31" bestFit="1" customWidth="1"/>
    <col min="4" max="16384" width="11.5546875" style="31"/>
  </cols>
  <sheetData>
    <row r="1" spans="1:3" ht="30" customHeight="1">
      <c r="A1" s="29" t="s">
        <v>1</v>
      </c>
      <c r="B1" s="29" t="s">
        <v>0</v>
      </c>
      <c r="C1" s="29" t="s">
        <v>31</v>
      </c>
    </row>
    <row r="2" spans="1:3">
      <c r="A2" s="32">
        <v>0</v>
      </c>
      <c r="B2" s="33" t="s">
        <v>32</v>
      </c>
      <c r="C2" s="34" t="s">
        <v>33</v>
      </c>
    </row>
  </sheetData>
  <phoneticPr fontId="2" type="noConversion"/>
  <dataValidations count="2">
    <dataValidation type="custom" allowBlank="1" showInputMessage="1" showErrorMessage="1" errorTitle="Doublon" error="Cet identifiant est déjà utilisé. Vous devez le changer." sqref="A2:A1048576" xr:uid="{13A18597-7904-4D21-A544-ED2A844E3040}">
      <formula1>COUNTIF(A:A,A2)=1</formula1>
    </dataValidation>
    <dataValidation type="custom" allowBlank="1" showInputMessage="1" showErrorMessage="1" errorTitle="Information manquante" error="Code FRN obligatoire" sqref="B2:C1048576" xr:uid="{868E06A2-0DD0-47EB-A706-2AE497FFD20C}">
      <formula1>(COUNTA(A2)=1)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B76C2-C37A-465C-932D-4852EB3BAE05}">
  <sheetPr codeName="Calendrier">
    <tabColor theme="4" tint="0.59999389629810485"/>
  </sheetPr>
  <dimension ref="A1:BH45"/>
  <sheetViews>
    <sheetView showGridLines="0" zoomScaleNormal="100" workbookViewId="0">
      <selection activeCell="AQ13" sqref="AQ13"/>
    </sheetView>
  </sheetViews>
  <sheetFormatPr baseColWidth="10" defaultColWidth="3" defaultRowHeight="13.95" customHeight="1"/>
  <cols>
    <col min="1" max="1" width="3" style="3" customWidth="1"/>
    <col min="2" max="8" width="3" style="3"/>
    <col min="9" max="9" width="3" style="3" customWidth="1"/>
    <col min="10" max="10" width="0.88671875" style="3" customWidth="1"/>
    <col min="11" max="18" width="3" style="3"/>
    <col min="19" max="19" width="0.88671875" style="3" customWidth="1"/>
    <col min="20" max="27" width="3" style="3"/>
    <col min="28" max="28" width="0.88671875" style="3" customWidth="1"/>
    <col min="29" max="29" width="3" style="3" customWidth="1"/>
    <col min="30" max="41" width="3" style="3"/>
    <col min="42" max="42" width="3" style="11"/>
    <col min="43" max="43" width="3" style="3"/>
    <col min="44" max="44" width="3" style="3" customWidth="1"/>
    <col min="45" max="16384" width="3" style="3"/>
  </cols>
  <sheetData>
    <row r="1" spans="1:60" ht="13.95" customHeight="1" thickBot="1">
      <c r="A1"/>
      <c r="C1" s="4" t="str">
        <f>PROPER(TEXT(B4,"MMMM"))&amp;" "&amp;YEAR(B4)</f>
        <v>Octobre 2024</v>
      </c>
      <c r="D1" s="4"/>
      <c r="L1" s="4" t="str">
        <f>PROPER(TEXT(K4,"MMMM"))&amp;" "&amp;YEAR(K4)</f>
        <v>Novembre 2024</v>
      </c>
      <c r="M1" s="4"/>
      <c r="U1" s="4" t="str">
        <f>PROPER(TEXT(T4,"MMMM"))&amp;" "&amp;YEAR(T4)</f>
        <v>Décembre 2024</v>
      </c>
      <c r="V1" s="4"/>
      <c r="AD1" s="4" t="str">
        <f>PROPER(TEXT(AC4,"MMMM"))&amp;" "&amp;YEAR(AC4)</f>
        <v>Janvier 2025</v>
      </c>
      <c r="AE1" s="4"/>
    </row>
    <row r="2" spans="1:60" ht="13.95" customHeight="1" thickBot="1">
      <c r="A2"/>
      <c r="B2" s="8" t="s">
        <v>4</v>
      </c>
      <c r="C2" s="8" t="s">
        <v>5</v>
      </c>
      <c r="D2" s="8" t="s">
        <v>5</v>
      </c>
      <c r="E2" s="8" t="s">
        <v>6</v>
      </c>
      <c r="F2" s="8" t="s">
        <v>7</v>
      </c>
      <c r="G2" s="10" t="s">
        <v>3</v>
      </c>
      <c r="H2" s="8" t="s">
        <v>8</v>
      </c>
      <c r="I2" s="9" t="s">
        <v>2</v>
      </c>
      <c r="K2" s="8" t="s">
        <v>4</v>
      </c>
      <c r="L2" s="8" t="s">
        <v>5</v>
      </c>
      <c r="M2" s="8" t="s">
        <v>5</v>
      </c>
      <c r="N2" s="8" t="s">
        <v>6</v>
      </c>
      <c r="O2" s="8" t="s">
        <v>7</v>
      </c>
      <c r="P2" s="10" t="s">
        <v>3</v>
      </c>
      <c r="Q2" s="8" t="s">
        <v>8</v>
      </c>
      <c r="R2" s="9" t="s">
        <v>2</v>
      </c>
      <c r="T2" s="8" t="s">
        <v>4</v>
      </c>
      <c r="U2" s="8" t="s">
        <v>5</v>
      </c>
      <c r="V2" s="8" t="s">
        <v>5</v>
      </c>
      <c r="W2" s="8" t="s">
        <v>6</v>
      </c>
      <c r="X2" s="8" t="s">
        <v>7</v>
      </c>
      <c r="Y2" s="10" t="s">
        <v>3</v>
      </c>
      <c r="Z2" s="8" t="s">
        <v>8</v>
      </c>
      <c r="AA2" s="9" t="s">
        <v>2</v>
      </c>
      <c r="AC2" s="8" t="s">
        <v>4</v>
      </c>
      <c r="AD2" s="8" t="s">
        <v>5</v>
      </c>
      <c r="AE2" s="8" t="s">
        <v>5</v>
      </c>
      <c r="AF2" s="8" t="s">
        <v>6</v>
      </c>
      <c r="AG2" s="8" t="s">
        <v>7</v>
      </c>
      <c r="AH2" s="10" t="s">
        <v>3</v>
      </c>
      <c r="AI2" s="8" t="s">
        <v>8</v>
      </c>
      <c r="AJ2" s="9" t="s">
        <v>2</v>
      </c>
    </row>
    <row r="3" spans="1:60" ht="13.95" customHeight="1">
      <c r="A3"/>
      <c r="B3" s="16" t="str">
        <f>IF(DAY(B4-7)&gt;DAY(B4),"",B4-7)</f>
        <v/>
      </c>
      <c r="C3" s="16">
        <f>IF(DAY(B4-6)&gt;DAY(B4),"",B4-6)</f>
        <v>45566</v>
      </c>
      <c r="D3" s="16">
        <f>IF(DAY(B4-5)&gt;DAY(B4),"",B4-5)</f>
        <v>45567</v>
      </c>
      <c r="E3" s="16">
        <f>IF(DAY(B4-4)&gt;DAY(B4),"",B4-4)</f>
        <v>45568</v>
      </c>
      <c r="F3" s="16">
        <f>IF(DAY(B4-3)&gt;DAY(B4),"",B4-3)</f>
        <v>45569</v>
      </c>
      <c r="G3" s="17">
        <f>IF(DAY(B4-2)&gt;DAY(B4),"",B4-2)</f>
        <v>45570</v>
      </c>
      <c r="H3" s="16">
        <f>IF(DAY(B4-1)&gt;DAY(B4),"",B4-1)</f>
        <v>45571</v>
      </c>
      <c r="I3" s="5">
        <f>_xlfn.ISOWEEKNUM(H3)</f>
        <v>40</v>
      </c>
      <c r="K3" s="16" t="str">
        <f>IF(DAY(K4-7)&gt;DAY(K4),"",K4-7)</f>
        <v/>
      </c>
      <c r="L3" s="16" t="str">
        <f>IF(DAY(K4-6)&gt;DAY(K4),"",K4-6)</f>
        <v/>
      </c>
      <c r="M3" s="16" t="str">
        <f>IF(DAY(K4-5)&gt;DAY(K4),"",K4-5)</f>
        <v/>
      </c>
      <c r="N3" s="16" t="str">
        <f>IF(DAY(K4-4)&gt;DAY(K4),"",K4-4)</f>
        <v/>
      </c>
      <c r="O3" s="16">
        <f>IF(DAY(K4-3)&gt;DAY(K4),"",K4-3)</f>
        <v>45597</v>
      </c>
      <c r="P3" s="17">
        <f>IF(DAY(K4-2)&gt;DAY(K4),"",K4-2)</f>
        <v>45598</v>
      </c>
      <c r="Q3" s="16">
        <f>IF(DAY(K4-1)&gt;DAY(K4),"",K4-1)</f>
        <v>45599</v>
      </c>
      <c r="R3" s="5">
        <f>_xlfn.ISOWEEKNUM(Q3)</f>
        <v>44</v>
      </c>
      <c r="T3" s="16" t="str">
        <f>IF(DAY(T4-7)&gt;DAY(T4),"",T4-7)</f>
        <v/>
      </c>
      <c r="U3" s="16" t="str">
        <f>IF(DAY(T4-6)&gt;DAY(T4),"",T4-6)</f>
        <v/>
      </c>
      <c r="V3" s="16" t="str">
        <f>IF(DAY(T4-5)&gt;DAY(T4),"",T4-5)</f>
        <v/>
      </c>
      <c r="W3" s="16" t="str">
        <f>IF(DAY(T4-4)&gt;DAY(T4),"",T4-4)</f>
        <v/>
      </c>
      <c r="X3" s="16" t="str">
        <f>IF(DAY(T4-3)&gt;DAY(T4),"",T4-3)</f>
        <v/>
      </c>
      <c r="Y3" s="17" t="str">
        <f>IF(DAY(T4-2)&gt;DAY(T4),"",T4-2)</f>
        <v/>
      </c>
      <c r="Z3" s="16">
        <f>IF(DAY(T4-1)&gt;DAY(T4),"",T4-1)</f>
        <v>45627</v>
      </c>
      <c r="AA3" s="5">
        <f>_xlfn.ISOWEEKNUM(Z3)</f>
        <v>48</v>
      </c>
      <c r="AC3" s="16" t="str">
        <f>IF(DAY(AC4-7)&gt;DAY(AC4),"",AC4-7)</f>
        <v/>
      </c>
      <c r="AD3" s="16" t="str">
        <f>IF(DAY(AC4-6)&gt;DAY(AC4),"",AC4-6)</f>
        <v/>
      </c>
      <c r="AE3" s="16">
        <f>IF(DAY(AC4-5)&gt;DAY(AC4),"",AC4-5)</f>
        <v>45658</v>
      </c>
      <c r="AF3" s="16">
        <f>IF(DAY(AC4-4)&gt;DAY(AC4),"",AC4-4)</f>
        <v>45659</v>
      </c>
      <c r="AG3" s="16">
        <f>IF(DAY(AC4-3)&gt;DAY(AC4),"",AC4-3)</f>
        <v>45660</v>
      </c>
      <c r="AH3" s="17">
        <f>IF(DAY(AC4-2)&gt;DAY(AC4),"",AC4-2)</f>
        <v>45661</v>
      </c>
      <c r="AI3" s="16">
        <f>IF(DAY(AC4-1)&gt;DAY(AC4),"",AC4-1)</f>
        <v>45662</v>
      </c>
      <c r="AJ3" s="5">
        <f>_xlfn.ISOWEEKNUM(AI3)</f>
        <v>1</v>
      </c>
    </row>
    <row r="4" spans="1:60" ht="13.95" customHeight="1">
      <c r="A4"/>
      <c r="B4" s="18">
        <f>IF(DAY(DATE(Premier_an,Premier_mois,1)+7-WEEKDAY(DATE(Premier_an,Premier_mois,1)-1,2))=1,
DATE(Premier_an,Premier_mois,1)+7-WEEKDAY(DATE(Premier_an,Premier_mois,1)-1,2)+7,
DATE(Premier_an,Premier_mois,1)+7-WEEKDAY(DATE(Premier_an,Premier_mois,1)-1,2))</f>
        <v>45572</v>
      </c>
      <c r="C4" s="18">
        <f t="shared" ref="C4:H4" si="0">B4+1</f>
        <v>45573</v>
      </c>
      <c r="D4" s="18">
        <f t="shared" si="0"/>
        <v>45574</v>
      </c>
      <c r="E4" s="18">
        <f t="shared" si="0"/>
        <v>45575</v>
      </c>
      <c r="F4" s="18">
        <f t="shared" si="0"/>
        <v>45576</v>
      </c>
      <c r="G4" s="19">
        <f t="shared" si="0"/>
        <v>45577</v>
      </c>
      <c r="H4" s="18">
        <f t="shared" si="0"/>
        <v>45578</v>
      </c>
      <c r="I4" s="6">
        <f>_xlfn.ISOWEEKNUM(B4)</f>
        <v>41</v>
      </c>
      <c r="K4" s="18">
        <f>IF(DAY(DATE(Premier_an,Premier_mois+1,1)+7-WEEKDAY(DATE(Premier_an,Premier_mois+1,1)-1,2))=1,
DATE(Premier_an,Premier_mois+1,1)+7-WEEKDAY(DATE(Premier_an,Premier_mois+1,1)-1,2)+7,
DATE(Premier_an,Premier_mois+1,1)+7-WEEKDAY(DATE(Premier_an,Premier_mois+1,1)-1,2))</f>
        <v>45600</v>
      </c>
      <c r="L4" s="18">
        <f t="shared" ref="L4:Q4" si="1">K4+1</f>
        <v>45601</v>
      </c>
      <c r="M4" s="18">
        <f t="shared" si="1"/>
        <v>45602</v>
      </c>
      <c r="N4" s="18">
        <f t="shared" si="1"/>
        <v>45603</v>
      </c>
      <c r="O4" s="18">
        <f t="shared" si="1"/>
        <v>45604</v>
      </c>
      <c r="P4" s="19">
        <f t="shared" si="1"/>
        <v>45605</v>
      </c>
      <c r="Q4" s="18">
        <f t="shared" si="1"/>
        <v>45606</v>
      </c>
      <c r="R4" s="6">
        <f>_xlfn.ISOWEEKNUM(K4)</f>
        <v>45</v>
      </c>
      <c r="T4" s="18">
        <f>IF(DAY(DATE(Premier_an,Premier_mois+2,1)+7-WEEKDAY(DATE(Premier_an,Premier_mois+2,1)-1,2))=1,
DATE(Premier_an,Premier_mois+2,1)+7-WEEKDAY(DATE(Premier_an,Premier_mois+2,1)-1,2)+7,
DATE(Premier_an,Premier_mois+2,1)+7-WEEKDAY(DATE(Premier_an,Premier_mois+2,1)-1,2))</f>
        <v>45628</v>
      </c>
      <c r="U4" s="18">
        <f t="shared" ref="U4:Z4" si="2">T4+1</f>
        <v>45629</v>
      </c>
      <c r="V4" s="18">
        <f t="shared" si="2"/>
        <v>45630</v>
      </c>
      <c r="W4" s="18">
        <f t="shared" si="2"/>
        <v>45631</v>
      </c>
      <c r="X4" s="18">
        <f t="shared" si="2"/>
        <v>45632</v>
      </c>
      <c r="Y4" s="19">
        <f t="shared" si="2"/>
        <v>45633</v>
      </c>
      <c r="Z4" s="18">
        <f t="shared" si="2"/>
        <v>45634</v>
      </c>
      <c r="AA4" s="6">
        <f>_xlfn.ISOWEEKNUM(T4)</f>
        <v>49</v>
      </c>
      <c r="AC4" s="18">
        <f>IF(DAY(DATE(Premier_an,Premier_mois+3,1)+7-WEEKDAY(DATE(Premier_an,Premier_mois+3,1)-1,2))=1,
DATE(Premier_an,Premier_mois+3,1)+7-WEEKDAY(DATE(Premier_an,Premier_mois+3,1)-1,2)+7,
DATE(Premier_an,Premier_mois+3,1)+7-WEEKDAY(DATE(Premier_an,Premier_mois+3,1)-1,2))</f>
        <v>45663</v>
      </c>
      <c r="AD4" s="18">
        <f t="shared" ref="AD4:AI4" si="3">AC4+1</f>
        <v>45664</v>
      </c>
      <c r="AE4" s="18">
        <f t="shared" si="3"/>
        <v>45665</v>
      </c>
      <c r="AF4" s="18">
        <f t="shared" si="3"/>
        <v>45666</v>
      </c>
      <c r="AG4" s="18">
        <f t="shared" si="3"/>
        <v>45667</v>
      </c>
      <c r="AH4" s="19">
        <f t="shared" si="3"/>
        <v>45668</v>
      </c>
      <c r="AI4" s="18">
        <f t="shared" si="3"/>
        <v>45669</v>
      </c>
      <c r="AJ4" s="6">
        <f>_xlfn.ISOWEEKNUM(AC4)</f>
        <v>2</v>
      </c>
    </row>
    <row r="5" spans="1:60" ht="13.95" customHeight="1">
      <c r="A5"/>
      <c r="B5" s="18">
        <f>B4+7</f>
        <v>45579</v>
      </c>
      <c r="C5" s="18">
        <f t="shared" ref="C5:H6" si="4">B5+1</f>
        <v>45580</v>
      </c>
      <c r="D5" s="18">
        <f t="shared" si="4"/>
        <v>45581</v>
      </c>
      <c r="E5" s="18">
        <f t="shared" si="4"/>
        <v>45582</v>
      </c>
      <c r="F5" s="18">
        <f t="shared" si="4"/>
        <v>45583</v>
      </c>
      <c r="G5" s="19">
        <f t="shared" si="4"/>
        <v>45584</v>
      </c>
      <c r="H5" s="18">
        <f t="shared" si="4"/>
        <v>45585</v>
      </c>
      <c r="I5" s="6">
        <f>_xlfn.ISOWEEKNUM(B5)</f>
        <v>42</v>
      </c>
      <c r="K5" s="18">
        <f>K4+7</f>
        <v>45607</v>
      </c>
      <c r="L5" s="18">
        <f t="shared" ref="L5:Q5" si="5">K5+1</f>
        <v>45608</v>
      </c>
      <c r="M5" s="18">
        <f t="shared" si="5"/>
        <v>45609</v>
      </c>
      <c r="N5" s="18">
        <f t="shared" si="5"/>
        <v>45610</v>
      </c>
      <c r="O5" s="18">
        <f t="shared" si="5"/>
        <v>45611</v>
      </c>
      <c r="P5" s="19">
        <f t="shared" si="5"/>
        <v>45612</v>
      </c>
      <c r="Q5" s="18">
        <f t="shared" si="5"/>
        <v>45613</v>
      </c>
      <c r="R5" s="6">
        <f>_xlfn.ISOWEEKNUM(K5)</f>
        <v>46</v>
      </c>
      <c r="T5" s="18">
        <f>T4+7</f>
        <v>45635</v>
      </c>
      <c r="U5" s="18">
        <f t="shared" ref="U5:Z5" si="6">T5+1</f>
        <v>45636</v>
      </c>
      <c r="V5" s="18">
        <f t="shared" si="6"/>
        <v>45637</v>
      </c>
      <c r="W5" s="18">
        <f t="shared" si="6"/>
        <v>45638</v>
      </c>
      <c r="X5" s="18">
        <f t="shared" si="6"/>
        <v>45639</v>
      </c>
      <c r="Y5" s="19">
        <f t="shared" si="6"/>
        <v>45640</v>
      </c>
      <c r="Z5" s="18">
        <f t="shared" si="6"/>
        <v>45641</v>
      </c>
      <c r="AA5" s="6">
        <f>_xlfn.ISOWEEKNUM(T5)</f>
        <v>50</v>
      </c>
      <c r="AC5" s="18">
        <f>AC4+7</f>
        <v>45670</v>
      </c>
      <c r="AD5" s="18">
        <f t="shared" ref="AD5:AI5" si="7">AC5+1</f>
        <v>45671</v>
      </c>
      <c r="AE5" s="18">
        <f t="shared" si="7"/>
        <v>45672</v>
      </c>
      <c r="AF5" s="18">
        <f t="shared" si="7"/>
        <v>45673</v>
      </c>
      <c r="AG5" s="18">
        <f t="shared" si="7"/>
        <v>45674</v>
      </c>
      <c r="AH5" s="19">
        <f t="shared" si="7"/>
        <v>45675</v>
      </c>
      <c r="AI5" s="18">
        <f t="shared" si="7"/>
        <v>45676</v>
      </c>
      <c r="AJ5" s="6">
        <f>_xlfn.ISOWEEKNUM(AC5)</f>
        <v>3</v>
      </c>
    </row>
    <row r="6" spans="1:60" ht="13.95" customHeight="1">
      <c r="A6"/>
      <c r="B6" s="18">
        <f>B5+7</f>
        <v>45586</v>
      </c>
      <c r="C6" s="18">
        <f t="shared" si="4"/>
        <v>45587</v>
      </c>
      <c r="D6" s="18">
        <f t="shared" si="4"/>
        <v>45588</v>
      </c>
      <c r="E6" s="18">
        <f t="shared" si="4"/>
        <v>45589</v>
      </c>
      <c r="F6" s="18">
        <f t="shared" si="4"/>
        <v>45590</v>
      </c>
      <c r="G6" s="19">
        <f t="shared" si="4"/>
        <v>45591</v>
      </c>
      <c r="H6" s="18">
        <f t="shared" si="4"/>
        <v>45592</v>
      </c>
      <c r="I6" s="6">
        <f>_xlfn.ISOWEEKNUM(B6)</f>
        <v>43</v>
      </c>
      <c r="K6" s="18">
        <f>K5+7</f>
        <v>45614</v>
      </c>
      <c r="L6" s="18">
        <f t="shared" ref="L6:Q6" si="8">K6+1</f>
        <v>45615</v>
      </c>
      <c r="M6" s="18">
        <f t="shared" si="8"/>
        <v>45616</v>
      </c>
      <c r="N6" s="18">
        <f t="shared" si="8"/>
        <v>45617</v>
      </c>
      <c r="O6" s="18">
        <f t="shared" si="8"/>
        <v>45618</v>
      </c>
      <c r="P6" s="19">
        <f t="shared" si="8"/>
        <v>45619</v>
      </c>
      <c r="Q6" s="18">
        <f t="shared" si="8"/>
        <v>45620</v>
      </c>
      <c r="R6" s="6">
        <f>_xlfn.ISOWEEKNUM(K6)</f>
        <v>47</v>
      </c>
      <c r="T6" s="18">
        <f>T5+7</f>
        <v>45642</v>
      </c>
      <c r="U6" s="18">
        <f t="shared" ref="U6:Z6" si="9">T6+1</f>
        <v>45643</v>
      </c>
      <c r="V6" s="18">
        <f t="shared" si="9"/>
        <v>45644</v>
      </c>
      <c r="W6" s="18">
        <f t="shared" si="9"/>
        <v>45645</v>
      </c>
      <c r="X6" s="18">
        <f t="shared" si="9"/>
        <v>45646</v>
      </c>
      <c r="Y6" s="19">
        <f t="shared" si="9"/>
        <v>45647</v>
      </c>
      <c r="Z6" s="18">
        <f t="shared" si="9"/>
        <v>45648</v>
      </c>
      <c r="AA6" s="6">
        <f>_xlfn.ISOWEEKNUM(T6)</f>
        <v>51</v>
      </c>
      <c r="AC6" s="18">
        <f>AC5+7</f>
        <v>45677</v>
      </c>
      <c r="AD6" s="18">
        <f t="shared" ref="AD6:AI6" si="10">AC6+1</f>
        <v>45678</v>
      </c>
      <c r="AE6" s="18">
        <f t="shared" si="10"/>
        <v>45679</v>
      </c>
      <c r="AF6" s="18">
        <f t="shared" si="10"/>
        <v>45680</v>
      </c>
      <c r="AG6" s="18">
        <f t="shared" si="10"/>
        <v>45681</v>
      </c>
      <c r="AH6" s="19">
        <f t="shared" si="10"/>
        <v>45682</v>
      </c>
      <c r="AI6" s="18">
        <f t="shared" si="10"/>
        <v>45683</v>
      </c>
      <c r="AJ6" s="6">
        <f>_xlfn.ISOWEEKNUM(AC6)</f>
        <v>4</v>
      </c>
      <c r="AL6" s="13"/>
      <c r="AM6" s="14"/>
      <c r="AN6" s="13"/>
      <c r="AO6" s="13"/>
      <c r="AP6" s="14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13.95" customHeight="1">
      <c r="A7"/>
      <c r="B7" s="18">
        <f>B6+7</f>
        <v>45593</v>
      </c>
      <c r="C7" s="18">
        <f>IF(DAY(B7+1)&lt;DAY(B7),"",B7+1)</f>
        <v>45594</v>
      </c>
      <c r="D7" s="18">
        <f>IF(DAY(B7+2)&lt;DAY(B7),"",B7+2)</f>
        <v>45595</v>
      </c>
      <c r="E7" s="18">
        <f>IF(DAY(B7+3)&lt;DAY(B7),"",B7+3)</f>
        <v>45596</v>
      </c>
      <c r="F7" s="18" t="str">
        <f>IF(DAY(B7+4)&lt;DAY(B7),"",B7+4)</f>
        <v/>
      </c>
      <c r="G7" s="19" t="str">
        <f>IF(DAY(B7+5)&lt;DAY(B7),"",B7+5)</f>
        <v/>
      </c>
      <c r="H7" s="18" t="str">
        <f>IF(DAY(B7+6)&lt;DAY(B7),"",B7+6)</f>
        <v/>
      </c>
      <c r="I7" s="6">
        <f>_xlfn.ISOWEEKNUM(B7)</f>
        <v>44</v>
      </c>
      <c r="K7" s="18">
        <f>K6+7</f>
        <v>45621</v>
      </c>
      <c r="L7" s="18">
        <f>IF(DAY(K7+1)&lt;DAY(K7),"",K7+1)</f>
        <v>45622</v>
      </c>
      <c r="M7" s="18">
        <f>IF(DAY(K7+2)&lt;DAY(K7),"",K7+2)</f>
        <v>45623</v>
      </c>
      <c r="N7" s="18">
        <f>IF(DAY(K7+3)&lt;DAY(K7),"",K7+3)</f>
        <v>45624</v>
      </c>
      <c r="O7" s="18">
        <f>IF(DAY(K7+4)&lt;DAY(K7),"",K7+4)</f>
        <v>45625</v>
      </c>
      <c r="P7" s="19">
        <f>IF(DAY(K7+5)&lt;DAY(K7),"",K7+5)</f>
        <v>45626</v>
      </c>
      <c r="Q7" s="18" t="str">
        <f>IF(DAY(K7+6)&lt;DAY(K7),"",K7+6)</f>
        <v/>
      </c>
      <c r="R7" s="6">
        <f>_xlfn.ISOWEEKNUM(K7)</f>
        <v>48</v>
      </c>
      <c r="T7" s="18">
        <f>T6+7</f>
        <v>45649</v>
      </c>
      <c r="U7" s="18">
        <f>IF(DAY(T7+1)&lt;DAY(T7),"",T7+1)</f>
        <v>45650</v>
      </c>
      <c r="V7" s="18">
        <f>IF(DAY(T7+2)&lt;DAY(T7),"",T7+2)</f>
        <v>45651</v>
      </c>
      <c r="W7" s="18">
        <f>IF(DAY(T7+3)&lt;DAY(T7),"",T7+3)</f>
        <v>45652</v>
      </c>
      <c r="X7" s="18">
        <f>IF(DAY(T7+4)&lt;DAY(T7),"",T7+4)</f>
        <v>45653</v>
      </c>
      <c r="Y7" s="19">
        <f>IF(DAY(T7+5)&lt;DAY(T7),"",T7+5)</f>
        <v>45654</v>
      </c>
      <c r="Z7" s="18">
        <f>IF(DAY(T7+6)&lt;DAY(T7),"",T7+6)</f>
        <v>45655</v>
      </c>
      <c r="AA7" s="6">
        <f>_xlfn.ISOWEEKNUM(T7)</f>
        <v>52</v>
      </c>
      <c r="AC7" s="18">
        <f>AC6+7</f>
        <v>45684</v>
      </c>
      <c r="AD7" s="18">
        <f>IF(DAY(AC7+1)&lt;DAY(AC7),"",AC7+1)</f>
        <v>45685</v>
      </c>
      <c r="AE7" s="18">
        <f>IF(DAY(AC7+2)&lt;DAY(AC7),"",AC7+2)</f>
        <v>45686</v>
      </c>
      <c r="AF7" s="18">
        <f>IF(DAY(AC7+3)&lt;DAY(AC7),"",AC7+3)</f>
        <v>45687</v>
      </c>
      <c r="AG7" s="18">
        <f>IF(DAY(AC7+4)&lt;DAY(AC7),"",AC7+4)</f>
        <v>45688</v>
      </c>
      <c r="AH7" s="19" t="str">
        <f>IF(DAY(AC7+5)&lt;DAY(AC7),"",AC7+5)</f>
        <v/>
      </c>
      <c r="AI7" s="18" t="str">
        <f>IF(DAY(AC7+6)&lt;DAY(AC7),"",AC7+6)</f>
        <v/>
      </c>
      <c r="AJ7" s="6">
        <f>_xlfn.ISOWEEKNUM(AC7)</f>
        <v>5</v>
      </c>
      <c r="AL7" s="13"/>
      <c r="AM7" s="13"/>
      <c r="AN7" s="13"/>
      <c r="AO7" s="13"/>
      <c r="AP7" s="14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</row>
    <row r="8" spans="1:60" ht="13.95" customHeight="1">
      <c r="A8"/>
      <c r="B8" s="20" t="str">
        <f>IF(DAY(B7+7)&lt;DAY(B7),"",B7+7)</f>
        <v/>
      </c>
      <c r="C8" s="20" t="str">
        <f>IF(DAY(B7+8)&lt;DAY(B7),"",B7+8)</f>
        <v/>
      </c>
      <c r="D8" s="20" t="str">
        <f>IF(DAY(B7+9)&lt;DAY(B7),"",B7+9)</f>
        <v/>
      </c>
      <c r="E8" s="20" t="str">
        <f>IF(DAY(B7+10)&lt;DAY(B7),"",B7+10)</f>
        <v/>
      </c>
      <c r="F8" s="20" t="str">
        <f>IF(DAY(B7+11)&lt;DAY(B7),"",B7+11)</f>
        <v/>
      </c>
      <c r="G8" s="20" t="str">
        <f>IF(DAY(B7+12)&lt;DAY(B7),"",B7+12)</f>
        <v/>
      </c>
      <c r="H8" s="20" t="str">
        <f>IF(DAY(B7+13)&lt;DAY(B7),"",B7+13)</f>
        <v/>
      </c>
      <c r="I8" s="7" t="str">
        <f>IFERROR(_xlfn.ISOWEEKNUM(B8),"")</f>
        <v/>
      </c>
      <c r="K8" s="20" t="str">
        <f>IF(DAY(K7+7)&lt;DAY(K7),"",K7+7)</f>
        <v/>
      </c>
      <c r="L8" s="20" t="str">
        <f>IF(DAY(K7+8)&lt;DAY(K7),"",K7+8)</f>
        <v/>
      </c>
      <c r="M8" s="20" t="str">
        <f>IF(DAY(K7+9)&lt;DAY(K7),"",K7+9)</f>
        <v/>
      </c>
      <c r="N8" s="20" t="str">
        <f>IF(DAY(K7+10)&lt;DAY(K7),"",K7+10)</f>
        <v/>
      </c>
      <c r="O8" s="20" t="str">
        <f>IF(DAY(K7+11)&lt;DAY(K7),"",K7+11)</f>
        <v/>
      </c>
      <c r="P8" s="20" t="str">
        <f>IF(DAY(K7+12)&lt;DAY(K7),"",K7+12)</f>
        <v/>
      </c>
      <c r="Q8" s="20" t="str">
        <f>IF(DAY(K7+13)&lt;DAY(K7),"",K7+13)</f>
        <v/>
      </c>
      <c r="R8" s="7" t="str">
        <f>IFERROR(_xlfn.ISOWEEKNUM(K8),"")</f>
        <v/>
      </c>
      <c r="T8" s="20">
        <f>IF(DAY(T7+7)&lt;DAY(T7),"",T7+7)</f>
        <v>45656</v>
      </c>
      <c r="U8" s="20">
        <f>IF(DAY(T7+8)&lt;DAY(T7),"",T7+8)</f>
        <v>45657</v>
      </c>
      <c r="V8" s="20" t="str">
        <f>IF(DAY(T7+9)&lt;DAY(T7),"",T7+9)</f>
        <v/>
      </c>
      <c r="W8" s="20" t="str">
        <f>IF(DAY(T7+10)&lt;DAY(T7),"",T7+10)</f>
        <v/>
      </c>
      <c r="X8" s="20" t="str">
        <f>IF(DAY(T7+11)&lt;DAY(T7),"",T7+11)</f>
        <v/>
      </c>
      <c r="Y8" s="20" t="str">
        <f>IF(DAY(T7+12)&lt;DAY(T7),"",T7+12)</f>
        <v/>
      </c>
      <c r="Z8" s="20" t="str">
        <f>IF(DAY(T7+13)&lt;DAY(T7),"",T7+13)</f>
        <v/>
      </c>
      <c r="AA8" s="7">
        <f>IFERROR(_xlfn.ISOWEEKNUM(T8),"")</f>
        <v>1</v>
      </c>
      <c r="AC8" s="20" t="str">
        <f>IF(DAY(AC7+7)&lt;DAY(AC7),"",AC7+7)</f>
        <v/>
      </c>
      <c r="AD8" s="20" t="str">
        <f>IF(DAY(AC7+8)&lt;DAY(AC7),"",AC7+8)</f>
        <v/>
      </c>
      <c r="AE8" s="20" t="str">
        <f>IF(DAY(AC7+9)&lt;DAY(AC7),"",AC7+9)</f>
        <v/>
      </c>
      <c r="AF8" s="20" t="str">
        <f>IF(DAY(AC7+10)&lt;DAY(AC7),"",AC7+10)</f>
        <v/>
      </c>
      <c r="AG8" s="20" t="str">
        <f>IF(DAY(AC7+11)&lt;DAY(AC7),"",AC7+11)</f>
        <v/>
      </c>
      <c r="AH8" s="20" t="str">
        <f>IF(DAY(AC7+12)&lt;DAY(AC7),"",AC7+12)</f>
        <v/>
      </c>
      <c r="AI8" s="20" t="str">
        <f>IF(DAY(AC7+13)&lt;DAY(AC7),"",AC7+13)</f>
        <v/>
      </c>
      <c r="AJ8" s="7" t="str">
        <f>IFERROR(_xlfn.ISOWEEKNUM(AC8),"")</f>
        <v/>
      </c>
      <c r="AL8" s="13"/>
      <c r="AM8" s="14" t="s">
        <v>29</v>
      </c>
      <c r="AN8" s="13"/>
      <c r="AO8" s="13"/>
      <c r="AP8" s="14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</row>
    <row r="9" spans="1:60" ht="13.95" customHeight="1" thickBot="1">
      <c r="A9"/>
      <c r="C9" s="4" t="str">
        <f>PROPER(TEXT(B12,"MMMM"))&amp;" "&amp;YEAR(B12)</f>
        <v>Février 2025</v>
      </c>
      <c r="D9" s="4"/>
      <c r="L9" s="4" t="str">
        <f>PROPER(TEXT(K12,"MMMM"))&amp;" "&amp;YEAR(K12)</f>
        <v>Mars 2025</v>
      </c>
      <c r="M9" s="4"/>
      <c r="U9" s="4" t="str">
        <f>PROPER(TEXT(T12,"MMMM"))&amp;" "&amp;YEAR(T12)</f>
        <v>Avril 2025</v>
      </c>
      <c r="V9" s="4"/>
      <c r="AD9" s="4" t="str">
        <f>PROPER(TEXT(AC12,"MMMM"))&amp;" "&amp;YEAR(AC12)</f>
        <v>Mai 2025</v>
      </c>
      <c r="AE9" s="4"/>
      <c r="AL9" s="13"/>
      <c r="AM9" s="13"/>
      <c r="AN9" s="13"/>
      <c r="AO9" s="13"/>
      <c r="AP9" s="14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</row>
    <row r="10" spans="1:60" ht="13.95" customHeight="1" thickBot="1">
      <c r="A10"/>
      <c r="B10" s="8" t="s">
        <v>4</v>
      </c>
      <c r="C10" s="8" t="s">
        <v>5</v>
      </c>
      <c r="D10" s="8" t="s">
        <v>5</v>
      </c>
      <c r="E10" s="8" t="s">
        <v>6</v>
      </c>
      <c r="F10" s="8" t="s">
        <v>7</v>
      </c>
      <c r="G10" s="10" t="s">
        <v>3</v>
      </c>
      <c r="H10" s="8" t="s">
        <v>8</v>
      </c>
      <c r="I10" s="9" t="s">
        <v>2</v>
      </c>
      <c r="K10" s="8" t="s">
        <v>4</v>
      </c>
      <c r="L10" s="8" t="s">
        <v>5</v>
      </c>
      <c r="M10" s="8" t="s">
        <v>5</v>
      </c>
      <c r="N10" s="8" t="s">
        <v>6</v>
      </c>
      <c r="O10" s="8" t="s">
        <v>7</v>
      </c>
      <c r="P10" s="10" t="s">
        <v>3</v>
      </c>
      <c r="Q10" s="8" t="s">
        <v>8</v>
      </c>
      <c r="R10" s="9" t="s">
        <v>2</v>
      </c>
      <c r="T10" s="8" t="s">
        <v>4</v>
      </c>
      <c r="U10" s="8" t="s">
        <v>5</v>
      </c>
      <c r="V10" s="8" t="s">
        <v>5</v>
      </c>
      <c r="W10" s="8" t="s">
        <v>6</v>
      </c>
      <c r="X10" s="8" t="s">
        <v>7</v>
      </c>
      <c r="Y10" s="10" t="s">
        <v>3</v>
      </c>
      <c r="Z10" s="8" t="s">
        <v>8</v>
      </c>
      <c r="AA10" s="9" t="s">
        <v>2</v>
      </c>
      <c r="AC10" s="8" t="s">
        <v>4</v>
      </c>
      <c r="AD10" s="8" t="s">
        <v>5</v>
      </c>
      <c r="AE10" s="8" t="s">
        <v>5</v>
      </c>
      <c r="AF10" s="8" t="s">
        <v>6</v>
      </c>
      <c r="AG10" s="8" t="s">
        <v>7</v>
      </c>
      <c r="AH10" s="10" t="s">
        <v>3</v>
      </c>
      <c r="AI10" s="8" t="s">
        <v>8</v>
      </c>
      <c r="AJ10" s="9" t="s">
        <v>2</v>
      </c>
      <c r="AL10" s="13"/>
      <c r="AM10" s="13"/>
      <c r="AN10" s="13"/>
      <c r="AO10" s="13"/>
      <c r="AP10" s="14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4"/>
      <c r="BC10" s="13"/>
      <c r="BD10" s="13"/>
      <c r="BE10" s="13"/>
      <c r="BF10" s="13"/>
      <c r="BG10" s="13"/>
      <c r="BH10" s="13"/>
    </row>
    <row r="11" spans="1:60" ht="13.95" customHeight="1">
      <c r="A11"/>
      <c r="B11" s="16" t="str">
        <f>IF(DAY(B12-7)&gt;DAY(B12),"",B12-7)</f>
        <v/>
      </c>
      <c r="C11" s="16" t="str">
        <f>IF(DAY(B12-6)&gt;DAY(B12),"",B12-6)</f>
        <v/>
      </c>
      <c r="D11" s="16" t="str">
        <f>IF(DAY(B12-5)&gt;DAY(B12),"",B12-5)</f>
        <v/>
      </c>
      <c r="E11" s="16" t="str">
        <f>IF(DAY(B12-4)&gt;DAY(B12),"",B12-4)</f>
        <v/>
      </c>
      <c r="F11" s="16" t="str">
        <f>IF(DAY(B12-3)&gt;DAY(B12),"",B12-3)</f>
        <v/>
      </c>
      <c r="G11" s="17">
        <f>IF(DAY(B12-2)&gt;DAY(B12),"",B12-2)</f>
        <v>45689</v>
      </c>
      <c r="H11" s="16">
        <f>IF(DAY(B12-1)&gt;DAY(B12),"",B12-1)</f>
        <v>45690</v>
      </c>
      <c r="I11" s="5">
        <f>_xlfn.ISOWEEKNUM(H11)</f>
        <v>5</v>
      </c>
      <c r="K11" s="16" t="str">
        <f>IF(DAY(K12-7)&gt;DAY(K12),"",K12-7)</f>
        <v/>
      </c>
      <c r="L11" s="16" t="str">
        <f>IF(DAY(K12-6)&gt;DAY(K12),"",K12-6)</f>
        <v/>
      </c>
      <c r="M11" s="16" t="str">
        <f>IF(DAY(K12-5)&gt;DAY(K12),"",K12-5)</f>
        <v/>
      </c>
      <c r="N11" s="16" t="str">
        <f>IF(DAY(K12-4)&gt;DAY(K12),"",K12-4)</f>
        <v/>
      </c>
      <c r="O11" s="16" t="str">
        <f>IF(DAY(K12-3)&gt;DAY(K12),"",K12-3)</f>
        <v/>
      </c>
      <c r="P11" s="17">
        <f>IF(DAY(K12-2)&gt;DAY(K12),"",K12-2)</f>
        <v>45717</v>
      </c>
      <c r="Q11" s="16">
        <f>IF(DAY(K12-1)&gt;DAY(K12),"",K12-1)</f>
        <v>45718</v>
      </c>
      <c r="R11" s="5">
        <f>_xlfn.ISOWEEKNUM(Q11)</f>
        <v>9</v>
      </c>
      <c r="T11" s="16" t="str">
        <f>IF(DAY(T12-7)&gt;DAY(T12),"",T12-7)</f>
        <v/>
      </c>
      <c r="U11" s="16">
        <f>IF(DAY(T12-6)&gt;DAY(T12),"",T12-6)</f>
        <v>45748</v>
      </c>
      <c r="V11" s="16">
        <f>IF(DAY(T12-5)&gt;DAY(T12),"",T12-5)</f>
        <v>45749</v>
      </c>
      <c r="W11" s="16">
        <f>IF(DAY(T12-4)&gt;DAY(T12),"",T12-4)</f>
        <v>45750</v>
      </c>
      <c r="X11" s="16">
        <f>IF(DAY(T12-3)&gt;DAY(T12),"",T12-3)</f>
        <v>45751</v>
      </c>
      <c r="Y11" s="17">
        <f>IF(DAY(T12-2)&gt;DAY(T12),"",T12-2)</f>
        <v>45752</v>
      </c>
      <c r="Z11" s="16">
        <f>IF(DAY(T12-1)&gt;DAY(T12),"",T12-1)</f>
        <v>45753</v>
      </c>
      <c r="AA11" s="5">
        <f>_xlfn.ISOWEEKNUM(Z11)</f>
        <v>14</v>
      </c>
      <c r="AC11" s="16" t="str">
        <f>IF(DAY(AC12-7)&gt;DAY(AC12),"",AC12-7)</f>
        <v/>
      </c>
      <c r="AD11" s="16" t="str">
        <f>IF(DAY(AC12-6)&gt;DAY(AC12),"",AC12-6)</f>
        <v/>
      </c>
      <c r="AE11" s="16" t="str">
        <f>IF(DAY(AC12-5)&gt;DAY(AC12),"",AC12-5)</f>
        <v/>
      </c>
      <c r="AF11" s="16">
        <f>IF(DAY(AC12-4)&gt;DAY(AC12),"",AC12-4)</f>
        <v>45778</v>
      </c>
      <c r="AG11" s="16">
        <f>IF(DAY(AC12-3)&gt;DAY(AC12),"",AC12-3)</f>
        <v>45779</v>
      </c>
      <c r="AH11" s="17">
        <f>IF(DAY(AC12-2)&gt;DAY(AC12),"",AC12-2)</f>
        <v>45780</v>
      </c>
      <c r="AI11" s="16">
        <f>IF(DAY(AC12-1)&gt;DAY(AC12),"",AC12-1)</f>
        <v>45781</v>
      </c>
      <c r="AJ11" s="5">
        <f>_xlfn.ISOWEEKNUM(AI11)</f>
        <v>18</v>
      </c>
      <c r="AL11" s="13"/>
      <c r="AM11" s="14" t="s">
        <v>28</v>
      </c>
      <c r="AN11" s="13"/>
      <c r="AO11" s="13"/>
      <c r="AP11" s="14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4"/>
      <c r="BC11" s="13"/>
      <c r="BD11" s="13"/>
      <c r="BE11" s="13"/>
      <c r="BF11" s="13"/>
      <c r="BG11" s="13"/>
      <c r="BH11" s="13"/>
    </row>
    <row r="12" spans="1:60" ht="13.95" customHeight="1">
      <c r="A12"/>
      <c r="B12" s="18">
        <f>IF(DAY(DATE(Premier_an,Premier_mois+4,1)+7-WEEKDAY(DATE(Premier_an,Premier_mois+4,1)-1,2))=1,
DATE(Premier_an,Premier_mois+4,1)+7-WEEKDAY(DATE(Premier_an,Premier_mois+4,1)-1,2)+7,
DATE(Premier_an,Premier_mois+4,1)+7-WEEKDAY(DATE(Premier_an,Premier_mois+4,1)-1,2))</f>
        <v>45691</v>
      </c>
      <c r="C12" s="18">
        <f t="shared" ref="C12:H12" si="11">B12+1</f>
        <v>45692</v>
      </c>
      <c r="D12" s="18">
        <f t="shared" si="11"/>
        <v>45693</v>
      </c>
      <c r="E12" s="18">
        <f t="shared" si="11"/>
        <v>45694</v>
      </c>
      <c r="F12" s="18">
        <f t="shared" si="11"/>
        <v>45695</v>
      </c>
      <c r="G12" s="19">
        <f t="shared" si="11"/>
        <v>45696</v>
      </c>
      <c r="H12" s="18">
        <f t="shared" si="11"/>
        <v>45697</v>
      </c>
      <c r="I12" s="6">
        <f>_xlfn.ISOWEEKNUM(B12)</f>
        <v>6</v>
      </c>
      <c r="K12" s="18">
        <f>IF(DAY(DATE(Premier_an,Premier_mois+5,1)+7-WEEKDAY(DATE(Premier_an,Premier_mois+5,1)-1,2))=1,
DATE(Premier_an,Premier_mois+5,1)+7-WEEKDAY(DATE(Premier_an,Premier_mois+5,1)-1,2)+7,
DATE(Premier_an,Premier_mois+5,1)+7-WEEKDAY(DATE(Premier_an,Premier_mois+5,1)-1,2))</f>
        <v>45719</v>
      </c>
      <c r="L12" s="18">
        <f t="shared" ref="L12:Q12" si="12">K12+1</f>
        <v>45720</v>
      </c>
      <c r="M12" s="18">
        <f t="shared" si="12"/>
        <v>45721</v>
      </c>
      <c r="N12" s="18">
        <f t="shared" si="12"/>
        <v>45722</v>
      </c>
      <c r="O12" s="18">
        <f t="shared" si="12"/>
        <v>45723</v>
      </c>
      <c r="P12" s="19">
        <f t="shared" si="12"/>
        <v>45724</v>
      </c>
      <c r="Q12" s="18">
        <f t="shared" si="12"/>
        <v>45725</v>
      </c>
      <c r="R12" s="6">
        <f>_xlfn.ISOWEEKNUM(K12)</f>
        <v>10</v>
      </c>
      <c r="T12" s="18">
        <f>IF(DAY(DATE(Premier_an,Premier_mois+6,1)+7-WEEKDAY(DATE(Premier_an,Premier_mois+6,1)-1,2))=1,
DATE(Premier_an,Premier_mois+6,1)+7-WEEKDAY(DATE(Premier_an,Premier_mois+6,1)-1,2)+7,
DATE(Premier_an,Premier_mois+6,1)+7-WEEKDAY(DATE(Premier_an,Premier_mois+6,1)-1,2))</f>
        <v>45754</v>
      </c>
      <c r="U12" s="18">
        <f t="shared" ref="U12:Z12" si="13">T12+1</f>
        <v>45755</v>
      </c>
      <c r="V12" s="18">
        <f t="shared" si="13"/>
        <v>45756</v>
      </c>
      <c r="W12" s="18">
        <f t="shared" si="13"/>
        <v>45757</v>
      </c>
      <c r="X12" s="18">
        <f t="shared" si="13"/>
        <v>45758</v>
      </c>
      <c r="Y12" s="19">
        <f t="shared" si="13"/>
        <v>45759</v>
      </c>
      <c r="Z12" s="18">
        <f t="shared" si="13"/>
        <v>45760</v>
      </c>
      <c r="AA12" s="6">
        <f>_xlfn.ISOWEEKNUM(T12)</f>
        <v>15</v>
      </c>
      <c r="AC12" s="18">
        <f>IF(DAY(DATE(Premier_an,Premier_mois+7,1)+7-WEEKDAY(DATE(Premier_an,Premier_mois+7,1)-1,2))=1,
DATE(Premier_an,Premier_mois+7,1)+7-WEEKDAY(DATE(Premier_an,Premier_mois+7,1)-1,2)+7,
DATE(Premier_an,Premier_mois+7,1)+7-WEEKDAY(DATE(Premier_an,Premier_mois+7,1)-1,2))</f>
        <v>45782</v>
      </c>
      <c r="AD12" s="18">
        <f t="shared" ref="AD12:AI12" si="14">AC12+1</f>
        <v>45783</v>
      </c>
      <c r="AE12" s="18">
        <f t="shared" si="14"/>
        <v>45784</v>
      </c>
      <c r="AF12" s="18">
        <f t="shared" si="14"/>
        <v>45785</v>
      </c>
      <c r="AG12" s="18">
        <f>AF12+1</f>
        <v>45786</v>
      </c>
      <c r="AH12" s="19">
        <f t="shared" si="14"/>
        <v>45787</v>
      </c>
      <c r="AI12" s="18">
        <f t="shared" si="14"/>
        <v>45788</v>
      </c>
      <c r="AJ12" s="6">
        <f>_xlfn.ISOWEEKNUM(AC12)</f>
        <v>19</v>
      </c>
      <c r="AL12" s="13"/>
      <c r="AM12" s="13"/>
      <c r="AN12" s="13"/>
      <c r="AO12" s="13"/>
      <c r="AP12" s="14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4"/>
      <c r="BC12" s="13"/>
      <c r="BD12" s="13"/>
      <c r="BE12" s="13"/>
      <c r="BF12" s="13"/>
      <c r="BG12" s="13"/>
      <c r="BH12" s="13"/>
    </row>
    <row r="13" spans="1:60" ht="13.95" customHeight="1">
      <c r="A13"/>
      <c r="B13" s="18">
        <f>B12+7</f>
        <v>45698</v>
      </c>
      <c r="C13" s="18">
        <f t="shared" ref="C13:H13" si="15">B13+1</f>
        <v>45699</v>
      </c>
      <c r="D13" s="18">
        <f t="shared" si="15"/>
        <v>45700</v>
      </c>
      <c r="E13" s="18">
        <f t="shared" si="15"/>
        <v>45701</v>
      </c>
      <c r="F13" s="18">
        <f t="shared" si="15"/>
        <v>45702</v>
      </c>
      <c r="G13" s="19">
        <f t="shared" si="15"/>
        <v>45703</v>
      </c>
      <c r="H13" s="18">
        <f t="shared" si="15"/>
        <v>45704</v>
      </c>
      <c r="I13" s="6">
        <f>_xlfn.ISOWEEKNUM(B13)</f>
        <v>7</v>
      </c>
      <c r="K13" s="18">
        <f>K12+7</f>
        <v>45726</v>
      </c>
      <c r="L13" s="18">
        <f t="shared" ref="L13:Q13" si="16">K13+1</f>
        <v>45727</v>
      </c>
      <c r="M13" s="18">
        <f t="shared" si="16"/>
        <v>45728</v>
      </c>
      <c r="N13" s="18">
        <f t="shared" si="16"/>
        <v>45729</v>
      </c>
      <c r="O13" s="18">
        <f t="shared" si="16"/>
        <v>45730</v>
      </c>
      <c r="P13" s="19">
        <f t="shared" si="16"/>
        <v>45731</v>
      </c>
      <c r="Q13" s="18">
        <f t="shared" si="16"/>
        <v>45732</v>
      </c>
      <c r="R13" s="6">
        <f>_xlfn.ISOWEEKNUM(K13)</f>
        <v>11</v>
      </c>
      <c r="T13" s="18">
        <f>T12+7</f>
        <v>45761</v>
      </c>
      <c r="U13" s="18">
        <f t="shared" ref="U13:Z13" si="17">T13+1</f>
        <v>45762</v>
      </c>
      <c r="V13" s="18">
        <f t="shared" si="17"/>
        <v>45763</v>
      </c>
      <c r="W13" s="18">
        <f t="shared" si="17"/>
        <v>45764</v>
      </c>
      <c r="X13" s="18">
        <f t="shared" si="17"/>
        <v>45765</v>
      </c>
      <c r="Y13" s="19">
        <f t="shared" si="17"/>
        <v>45766</v>
      </c>
      <c r="Z13" s="18">
        <f t="shared" si="17"/>
        <v>45767</v>
      </c>
      <c r="AA13" s="6">
        <f>_xlfn.ISOWEEKNUM(T13)</f>
        <v>16</v>
      </c>
      <c r="AC13" s="18">
        <f>AC12+7</f>
        <v>45789</v>
      </c>
      <c r="AD13" s="18">
        <f t="shared" ref="AD13:AI13" si="18">AC13+1</f>
        <v>45790</v>
      </c>
      <c r="AE13" s="18">
        <f t="shared" si="18"/>
        <v>45791</v>
      </c>
      <c r="AF13" s="18">
        <f t="shared" si="18"/>
        <v>45792</v>
      </c>
      <c r="AG13" s="18">
        <f t="shared" si="18"/>
        <v>45793</v>
      </c>
      <c r="AH13" s="19">
        <f t="shared" si="18"/>
        <v>45794</v>
      </c>
      <c r="AI13" s="18">
        <f t="shared" si="18"/>
        <v>45795</v>
      </c>
      <c r="AJ13" s="6">
        <f>_xlfn.ISOWEEKNUM(AC13)</f>
        <v>20</v>
      </c>
      <c r="AL13" s="13"/>
      <c r="AM13" s="14" t="s">
        <v>30</v>
      </c>
      <c r="AN13" s="13"/>
      <c r="AO13" s="13"/>
      <c r="AP13" s="14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4"/>
      <c r="BC13" s="13"/>
      <c r="BD13" s="13"/>
      <c r="BE13" s="13"/>
      <c r="BF13" s="13"/>
      <c r="BG13" s="13"/>
      <c r="BH13" s="13"/>
    </row>
    <row r="14" spans="1:60" ht="13.95" customHeight="1">
      <c r="A14"/>
      <c r="B14" s="18">
        <f>B13+7</f>
        <v>45705</v>
      </c>
      <c r="C14" s="18">
        <f t="shared" ref="C14:H14" si="19">B14+1</f>
        <v>45706</v>
      </c>
      <c r="D14" s="18">
        <f t="shared" si="19"/>
        <v>45707</v>
      </c>
      <c r="E14" s="18">
        <f t="shared" si="19"/>
        <v>45708</v>
      </c>
      <c r="F14" s="18">
        <f t="shared" si="19"/>
        <v>45709</v>
      </c>
      <c r="G14" s="19">
        <f t="shared" si="19"/>
        <v>45710</v>
      </c>
      <c r="H14" s="18">
        <f t="shared" si="19"/>
        <v>45711</v>
      </c>
      <c r="I14" s="6">
        <f>_xlfn.ISOWEEKNUM(B14)</f>
        <v>8</v>
      </c>
      <c r="K14" s="18">
        <f>K13+7</f>
        <v>45733</v>
      </c>
      <c r="L14" s="18">
        <f t="shared" ref="L14:Q14" si="20">K14+1</f>
        <v>45734</v>
      </c>
      <c r="M14" s="18">
        <f t="shared" si="20"/>
        <v>45735</v>
      </c>
      <c r="N14" s="18">
        <f t="shared" si="20"/>
        <v>45736</v>
      </c>
      <c r="O14" s="18">
        <f t="shared" si="20"/>
        <v>45737</v>
      </c>
      <c r="P14" s="19">
        <f t="shared" si="20"/>
        <v>45738</v>
      </c>
      <c r="Q14" s="18">
        <f t="shared" si="20"/>
        <v>45739</v>
      </c>
      <c r="R14" s="6">
        <f>_xlfn.ISOWEEKNUM(K14)</f>
        <v>12</v>
      </c>
      <c r="T14" s="18">
        <f>T13+7</f>
        <v>45768</v>
      </c>
      <c r="U14" s="18">
        <f t="shared" ref="U14:Z14" si="21">T14+1</f>
        <v>45769</v>
      </c>
      <c r="V14" s="18">
        <f t="shared" si="21"/>
        <v>45770</v>
      </c>
      <c r="W14" s="18">
        <f t="shared" si="21"/>
        <v>45771</v>
      </c>
      <c r="X14" s="18">
        <f t="shared" si="21"/>
        <v>45772</v>
      </c>
      <c r="Y14" s="19">
        <f t="shared" si="21"/>
        <v>45773</v>
      </c>
      <c r="Z14" s="18">
        <f t="shared" si="21"/>
        <v>45774</v>
      </c>
      <c r="AA14" s="6">
        <f>_xlfn.ISOWEEKNUM(T14)</f>
        <v>17</v>
      </c>
      <c r="AC14" s="18">
        <f>AC13+7</f>
        <v>45796</v>
      </c>
      <c r="AD14" s="18">
        <f>AC14+1</f>
        <v>45797</v>
      </c>
      <c r="AE14" s="18">
        <f t="shared" ref="AE14:AI14" si="22">AD14+1</f>
        <v>45798</v>
      </c>
      <c r="AF14" s="18">
        <f t="shared" si="22"/>
        <v>45799</v>
      </c>
      <c r="AG14" s="18">
        <f t="shared" si="22"/>
        <v>45800</v>
      </c>
      <c r="AH14" s="19">
        <f t="shared" si="22"/>
        <v>45801</v>
      </c>
      <c r="AI14" s="18">
        <f t="shared" si="22"/>
        <v>45802</v>
      </c>
      <c r="AJ14" s="6">
        <f>_xlfn.ISOWEEKNUM(AC14)</f>
        <v>21</v>
      </c>
      <c r="AL14" s="13"/>
      <c r="AM14" s="13"/>
      <c r="AN14" s="13"/>
      <c r="AO14" s="13"/>
      <c r="AP14" s="14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4"/>
      <c r="BC14" s="13"/>
      <c r="BD14" s="13"/>
      <c r="BE14" s="13"/>
      <c r="BF14" s="13"/>
      <c r="BG14" s="13"/>
      <c r="BH14" s="13"/>
    </row>
    <row r="15" spans="1:60" ht="13.95" customHeight="1">
      <c r="A15"/>
      <c r="B15" s="18">
        <f>B14+7</f>
        <v>45712</v>
      </c>
      <c r="C15" s="18">
        <f>IF(DAY(B15+1)&lt;DAY(B15),"",B15+1)</f>
        <v>45713</v>
      </c>
      <c r="D15" s="18">
        <f>IF(DAY(B15+2)&lt;DAY(B15),"",B15+2)</f>
        <v>45714</v>
      </c>
      <c r="E15" s="18">
        <f>IF(DAY(B15+3)&lt;DAY(B15),"",B15+3)</f>
        <v>45715</v>
      </c>
      <c r="F15" s="18">
        <f>IF(DAY(B15+4)&lt;DAY(B15),"",B15+4)</f>
        <v>45716</v>
      </c>
      <c r="G15" s="19" t="str">
        <f>IF(DAY(B15+5)&lt;DAY(B15),"",B15+5)</f>
        <v/>
      </c>
      <c r="H15" s="18" t="str">
        <f>IF(DAY(B15+6)&lt;DAY(B15),"",B15+6)</f>
        <v/>
      </c>
      <c r="I15" s="6">
        <f>_xlfn.ISOWEEKNUM(B15)</f>
        <v>9</v>
      </c>
      <c r="K15" s="18">
        <f>K14+7</f>
        <v>45740</v>
      </c>
      <c r="L15" s="18">
        <f>IF(DAY(K15+1)&lt;DAY(K15),"",K15+1)</f>
        <v>45741</v>
      </c>
      <c r="M15" s="18">
        <f>IF(DAY(K15+2)&lt;DAY(K15),"",K15+2)</f>
        <v>45742</v>
      </c>
      <c r="N15" s="18">
        <f>IF(DAY(K15+3)&lt;DAY(K15),"",K15+3)</f>
        <v>45743</v>
      </c>
      <c r="O15" s="18">
        <f>IF(DAY(K15+4)&lt;DAY(K15),"",K15+4)</f>
        <v>45744</v>
      </c>
      <c r="P15" s="19">
        <f>IF(DAY(K15+5)&lt;DAY(K15),"",K15+5)</f>
        <v>45745</v>
      </c>
      <c r="Q15" s="18">
        <f>IF(DAY(K15+6)&lt;DAY(K15),"",K15+6)</f>
        <v>45746</v>
      </c>
      <c r="R15" s="6">
        <f>_xlfn.ISOWEEKNUM(K15)</f>
        <v>13</v>
      </c>
      <c r="T15" s="18">
        <f>T14+7</f>
        <v>45775</v>
      </c>
      <c r="U15" s="18">
        <f>IF(DAY(T15+1)&lt;DAY(T15),"",T15+1)</f>
        <v>45776</v>
      </c>
      <c r="V15" s="18">
        <f>IF(DAY(T15+2)&lt;DAY(T15),"",T15+2)</f>
        <v>45777</v>
      </c>
      <c r="W15" s="18" t="str">
        <f>IF(DAY(T15+3)&lt;DAY(T15),"",T15+3)</f>
        <v/>
      </c>
      <c r="X15" s="18" t="str">
        <f>IF(DAY(T15+4)&lt;DAY(T15),"",T15+4)</f>
        <v/>
      </c>
      <c r="Y15" s="19" t="str">
        <f>IF(DAY(T15+5)&lt;DAY(T15),"",T15+5)</f>
        <v/>
      </c>
      <c r="Z15" s="18" t="str">
        <f>IF(DAY(T15+6)&lt;DAY(T15),"",T15+6)</f>
        <v/>
      </c>
      <c r="AA15" s="6">
        <f>_xlfn.ISOWEEKNUM(T15)</f>
        <v>18</v>
      </c>
      <c r="AC15" s="18">
        <f>AC14+7</f>
        <v>45803</v>
      </c>
      <c r="AD15" s="18">
        <f>IF(DAY(AC15+1)&lt;DAY(AC15),"",AC15+1)</f>
        <v>45804</v>
      </c>
      <c r="AE15" s="18">
        <f>IF(DAY(AC15+2)&lt;DAY(AC15),"",AC15+2)</f>
        <v>45805</v>
      </c>
      <c r="AF15" s="18">
        <f>IF(DAY(AC15+3)&lt;DAY(AC15),"",AC15+3)</f>
        <v>45806</v>
      </c>
      <c r="AG15" s="18">
        <f>IF(DAY(AC15+4)&lt;DAY(AC15),"",AC15+4)</f>
        <v>45807</v>
      </c>
      <c r="AH15" s="19">
        <f>IF(DAY(AC15+5)&lt;DAY(AC15),"",AC15+5)</f>
        <v>45808</v>
      </c>
      <c r="AI15" s="18" t="str">
        <f>IF(DAY(AC15+6)&lt;DAY(AC15),"",AC15+6)</f>
        <v/>
      </c>
      <c r="AJ15" s="6">
        <f>_xlfn.ISOWEEKNUM(AC15)</f>
        <v>22</v>
      </c>
      <c r="AL15" s="13"/>
      <c r="AM15" s="14" t="s">
        <v>24</v>
      </c>
      <c r="AN15" s="13"/>
      <c r="AO15" s="13"/>
      <c r="AP15" s="14"/>
      <c r="AQ15" s="13"/>
      <c r="AR15" s="14"/>
      <c r="AS15" s="14"/>
      <c r="AT15" s="13"/>
      <c r="AU15" s="13"/>
      <c r="AV15" s="13"/>
      <c r="AW15" s="13"/>
      <c r="AX15" s="13"/>
      <c r="AY15" s="13"/>
      <c r="AZ15" s="13"/>
      <c r="BA15" s="13"/>
      <c r="BB15" s="14"/>
      <c r="BC15" s="13"/>
      <c r="BD15" s="13"/>
      <c r="BE15" s="13"/>
      <c r="BF15" s="13"/>
      <c r="BG15" s="13"/>
      <c r="BH15" s="13"/>
    </row>
    <row r="16" spans="1:60" ht="13.95" customHeight="1">
      <c r="A16"/>
      <c r="B16" s="20" t="str">
        <f>IF(DAY(B15+7)&lt;DAY(B15),"",B15+7)</f>
        <v/>
      </c>
      <c r="C16" s="20" t="str">
        <f>IF(DAY(B15+8)&lt;DAY(B15),"",B15+8)</f>
        <v/>
      </c>
      <c r="D16" s="20" t="str">
        <f>IF(DAY(B15+9)&lt;DAY(B15),"",B15+9)</f>
        <v/>
      </c>
      <c r="E16" s="20" t="str">
        <f>IF(DAY(B15+10)&lt;DAY(B15),"",B15+10)</f>
        <v/>
      </c>
      <c r="F16" s="20" t="str">
        <f>IF(DAY(B15+11)&lt;DAY(B15),"",B15+11)</f>
        <v/>
      </c>
      <c r="G16" s="20" t="str">
        <f>IF(DAY(B15+12)&lt;DAY(B15),"",B15+12)</f>
        <v/>
      </c>
      <c r="H16" s="20" t="str">
        <f>IF(DAY(B15+13)&lt;DAY(B15),"",B15+13)</f>
        <v/>
      </c>
      <c r="I16" s="7" t="str">
        <f>IFERROR(_xlfn.ISOWEEKNUM(B16),"")</f>
        <v/>
      </c>
      <c r="K16" s="20">
        <f>IF(DAY(K15+7)&lt;DAY(K15),"",K15+7)</f>
        <v>45747</v>
      </c>
      <c r="L16" s="20" t="str">
        <f>IF(DAY(K15+8)&lt;DAY(K15),"",K15+8)</f>
        <v/>
      </c>
      <c r="M16" s="20" t="str">
        <f>IF(DAY(K15+9)&lt;DAY(K15),"",K15+9)</f>
        <v/>
      </c>
      <c r="N16" s="20" t="str">
        <f>IF(DAY(K15+10)&lt;DAY(K15),"",K15+10)</f>
        <v/>
      </c>
      <c r="O16" s="20" t="str">
        <f>IF(DAY(K15+11)&lt;DAY(K15),"",K15+11)</f>
        <v/>
      </c>
      <c r="P16" s="20" t="str">
        <f>IF(DAY(K15+12)&lt;DAY(K15),"",K15+12)</f>
        <v/>
      </c>
      <c r="Q16" s="20" t="str">
        <f>IF(DAY(K15+13)&lt;DAY(K15),"",K15+13)</f>
        <v/>
      </c>
      <c r="R16" s="7">
        <f>IFERROR(_xlfn.ISOWEEKNUM(K16),"")</f>
        <v>14</v>
      </c>
      <c r="T16" s="20" t="str">
        <f>IF(DAY(T15+7)&lt;DAY(T15),"",T15+7)</f>
        <v/>
      </c>
      <c r="U16" s="20" t="str">
        <f>IF(DAY(T15+8)&lt;DAY(T15),"",T15+8)</f>
        <v/>
      </c>
      <c r="V16" s="20" t="str">
        <f>IF(DAY(T15+9)&lt;DAY(T15),"",T15+9)</f>
        <v/>
      </c>
      <c r="W16" s="20" t="str">
        <f>IF(DAY(T15+10)&lt;DAY(T15),"",T15+10)</f>
        <v/>
      </c>
      <c r="X16" s="20" t="str">
        <f>IF(DAY(T15+11)&lt;DAY(T15),"",T15+11)</f>
        <v/>
      </c>
      <c r="Y16" s="20" t="str">
        <f>IF(DAY(T15+12)&lt;DAY(T15),"",T15+12)</f>
        <v/>
      </c>
      <c r="Z16" s="20" t="str">
        <f>IF(DAY(T15+13)&lt;DAY(T15),"",T15+13)</f>
        <v/>
      </c>
      <c r="AA16" s="7" t="str">
        <f>IFERROR(_xlfn.ISOWEEKNUM(T16),"")</f>
        <v/>
      </c>
      <c r="AC16" s="20" t="str">
        <f>IF(DAY(AC15+7)&lt;DAY(AC15),"",AC15+7)</f>
        <v/>
      </c>
      <c r="AD16" s="20" t="str">
        <f>IF(DAY(AC15+8)&lt;DAY(AC15),"",AC15+8)</f>
        <v/>
      </c>
      <c r="AE16" s="20" t="str">
        <f>IF(DAY(AC15+9)&lt;DAY(AC15),"",AC15+9)</f>
        <v/>
      </c>
      <c r="AF16" s="20" t="str">
        <f>IF(DAY(AC15+10)&lt;DAY(AC15),"",AC15+10)</f>
        <v/>
      </c>
      <c r="AG16" s="20" t="str">
        <f>IF(DAY(AC15+11)&lt;DAY(AC15),"",AC15+11)</f>
        <v/>
      </c>
      <c r="AH16" s="20" t="str">
        <f>IF(DAY(AC15+12)&lt;DAY(AC15),"",AC15+12)</f>
        <v/>
      </c>
      <c r="AI16" s="20" t="str">
        <f>IF(DAY(AC15+13)&lt;DAY(AC15),"",AC15+13)</f>
        <v/>
      </c>
      <c r="AJ16" s="7" t="str">
        <f>IFERROR(_xlfn.ISOWEEKNUM(AC16),"")</f>
        <v/>
      </c>
      <c r="AL16" s="13"/>
      <c r="AM16" s="14" t="s">
        <v>22</v>
      </c>
      <c r="AN16" s="13"/>
      <c r="AO16" s="13"/>
      <c r="AP16" s="14"/>
      <c r="AQ16" s="13"/>
      <c r="AR16" s="14"/>
      <c r="AS16" s="14"/>
      <c r="AT16" s="13"/>
      <c r="AU16" s="13"/>
      <c r="AV16" s="13"/>
      <c r="AW16" s="13"/>
      <c r="AX16" s="13"/>
      <c r="AY16" s="13"/>
      <c r="AZ16" s="13"/>
      <c r="BA16" s="13"/>
      <c r="BB16" s="14"/>
      <c r="BC16" s="13"/>
      <c r="BD16" s="13"/>
      <c r="BE16" s="13"/>
      <c r="BF16" s="13"/>
      <c r="BG16" s="13"/>
      <c r="BH16" s="13"/>
    </row>
    <row r="17" spans="1:60" ht="13.95" customHeight="1" thickBot="1">
      <c r="A17"/>
      <c r="C17" s="4" t="str">
        <f>PROPER(TEXT(B20,"MMMM"))&amp;" "&amp;YEAR(B20)</f>
        <v>Juin 2025</v>
      </c>
      <c r="D17" s="4"/>
      <c r="L17" s="4" t="str">
        <f>PROPER(TEXT(K20,"MMMM"))&amp;" "&amp;YEAR(K20)</f>
        <v>Juillet 2025</v>
      </c>
      <c r="M17" s="4"/>
      <c r="U17" s="4" t="str">
        <f>PROPER(TEXT(T20,"MMMM"))&amp;" "&amp;YEAR(T20)</f>
        <v>Août 2025</v>
      </c>
      <c r="V17" s="4"/>
      <c r="AD17" s="4" t="str">
        <f>PROPER(TEXT(AC20,"MMMM"))&amp;" "&amp;YEAR(AC20)</f>
        <v>Septembre 2025</v>
      </c>
      <c r="AE17" s="4"/>
      <c r="AL17" s="13"/>
      <c r="AM17" s="14" t="s">
        <v>25</v>
      </c>
      <c r="AN17" s="13"/>
      <c r="AO17" s="13"/>
      <c r="AP17" s="14"/>
      <c r="AQ17" s="13"/>
      <c r="AR17" s="14"/>
      <c r="AS17" s="14"/>
      <c r="AT17" s="13"/>
      <c r="AU17" s="13"/>
      <c r="AV17" s="13"/>
      <c r="AW17" s="13"/>
      <c r="AX17" s="13"/>
      <c r="AY17" s="13"/>
      <c r="AZ17" s="13"/>
      <c r="BA17" s="13"/>
      <c r="BB17" s="14"/>
      <c r="BC17" s="13"/>
      <c r="BD17" s="13"/>
      <c r="BE17" s="14"/>
      <c r="BF17" s="13"/>
      <c r="BG17" s="13"/>
      <c r="BH17" s="13"/>
    </row>
    <row r="18" spans="1:60" ht="13.95" customHeight="1" thickBot="1">
      <c r="A18"/>
      <c r="B18" s="8" t="s">
        <v>4</v>
      </c>
      <c r="C18" s="8" t="s">
        <v>5</v>
      </c>
      <c r="D18" s="8" t="s">
        <v>5</v>
      </c>
      <c r="E18" s="8" t="s">
        <v>6</v>
      </c>
      <c r="F18" s="8" t="s">
        <v>7</v>
      </c>
      <c r="G18" s="10" t="s">
        <v>3</v>
      </c>
      <c r="H18" s="8" t="s">
        <v>8</v>
      </c>
      <c r="I18" s="9" t="s">
        <v>2</v>
      </c>
      <c r="K18" s="8" t="s">
        <v>4</v>
      </c>
      <c r="L18" s="8" t="s">
        <v>5</v>
      </c>
      <c r="M18" s="8" t="s">
        <v>5</v>
      </c>
      <c r="N18" s="8" t="s">
        <v>6</v>
      </c>
      <c r="O18" s="8" t="s">
        <v>7</v>
      </c>
      <c r="P18" s="10" t="s">
        <v>3</v>
      </c>
      <c r="Q18" s="8" t="s">
        <v>8</v>
      </c>
      <c r="R18" s="9" t="s">
        <v>2</v>
      </c>
      <c r="T18" s="8" t="s">
        <v>4</v>
      </c>
      <c r="U18" s="8" t="s">
        <v>5</v>
      </c>
      <c r="V18" s="8" t="s">
        <v>5</v>
      </c>
      <c r="W18" s="8" t="s">
        <v>6</v>
      </c>
      <c r="X18" s="8" t="s">
        <v>7</v>
      </c>
      <c r="Y18" s="10" t="s">
        <v>3</v>
      </c>
      <c r="Z18" s="8" t="s">
        <v>8</v>
      </c>
      <c r="AA18" s="9" t="s">
        <v>2</v>
      </c>
      <c r="AC18" s="8" t="s">
        <v>4</v>
      </c>
      <c r="AD18" s="8" t="s">
        <v>5</v>
      </c>
      <c r="AE18" s="8" t="s">
        <v>5</v>
      </c>
      <c r="AF18" s="8" t="s">
        <v>6</v>
      </c>
      <c r="AG18" s="8" t="s">
        <v>7</v>
      </c>
      <c r="AH18" s="10" t="s">
        <v>3</v>
      </c>
      <c r="AI18" s="8" t="s">
        <v>8</v>
      </c>
      <c r="AJ18" s="9" t="s">
        <v>2</v>
      </c>
      <c r="AL18" s="13"/>
      <c r="AM18" s="14" t="s">
        <v>27</v>
      </c>
      <c r="AN18" s="13"/>
      <c r="AO18" s="13"/>
      <c r="AP18" s="14"/>
      <c r="AQ18" s="13"/>
      <c r="AR18" s="14"/>
      <c r="AS18" s="14"/>
      <c r="AT18" s="13"/>
      <c r="AU18" s="13"/>
      <c r="AV18" s="13"/>
      <c r="AW18" s="13"/>
      <c r="AX18" s="13"/>
      <c r="AY18" s="13"/>
      <c r="AZ18" s="13"/>
      <c r="BA18" s="13"/>
      <c r="BB18" s="14"/>
      <c r="BC18" s="14"/>
      <c r="BD18" s="14"/>
      <c r="BE18" s="14"/>
      <c r="BF18" s="13"/>
      <c r="BG18" s="13"/>
      <c r="BH18" s="13"/>
    </row>
    <row r="19" spans="1:60" ht="13.95" customHeight="1">
      <c r="A19"/>
      <c r="B19" s="16" t="str">
        <f>IF(DAY(B20-7)&gt;DAY(B20),"",B20-7)</f>
        <v/>
      </c>
      <c r="C19" s="16" t="str">
        <f>IF(DAY(B20-6)&gt;DAY(B20),"",B20-6)</f>
        <v/>
      </c>
      <c r="D19" s="16" t="str">
        <f>IF(DAY(B20-5)&gt;DAY(B20),"",B20-5)</f>
        <v/>
      </c>
      <c r="E19" s="16" t="str">
        <f>IF(DAY(B20-4)&gt;DAY(B20),"",B20-4)</f>
        <v/>
      </c>
      <c r="F19" s="16" t="str">
        <f>IF(DAY(B20-3)&gt;DAY(B20),"",B20-3)</f>
        <v/>
      </c>
      <c r="G19" s="17" t="str">
        <f>IF(DAY(B20-2)&gt;DAY(B20),"",B20-2)</f>
        <v/>
      </c>
      <c r="H19" s="16">
        <f>IF(DAY(B20-1)&gt;DAY(B20),"",B20-1)</f>
        <v>45809</v>
      </c>
      <c r="I19" s="5">
        <f>_xlfn.ISOWEEKNUM(H19)</f>
        <v>22</v>
      </c>
      <c r="K19" s="16" t="str">
        <f>IF(DAY(K20-7)&gt;DAY(K20),"",K20-7)</f>
        <v/>
      </c>
      <c r="L19" s="16">
        <f>IF(DAY(K20-6)&gt;DAY(K20),"",K20-6)</f>
        <v>45839</v>
      </c>
      <c r="M19" s="16">
        <f>IF(DAY(K20-5)&gt;DAY(K20),"",K20-5)</f>
        <v>45840</v>
      </c>
      <c r="N19" s="16">
        <f>IF(DAY(K20-4)&gt;DAY(K20),"",K20-4)</f>
        <v>45841</v>
      </c>
      <c r="O19" s="16">
        <f>IF(DAY(K20-3)&gt;DAY(K20),"",K20-3)</f>
        <v>45842</v>
      </c>
      <c r="P19" s="17">
        <f>IF(DAY(K20-2)&gt;DAY(K20),"",K20-2)</f>
        <v>45843</v>
      </c>
      <c r="Q19" s="16">
        <f>IF(DAY(K20-1)&gt;DAY(K20),"",K20-1)</f>
        <v>45844</v>
      </c>
      <c r="R19" s="5">
        <f>_xlfn.ISOWEEKNUM(Q19)</f>
        <v>27</v>
      </c>
      <c r="T19" s="16" t="str">
        <f>IF(DAY(T20-7)&gt;DAY(T20),"",T20-7)</f>
        <v/>
      </c>
      <c r="U19" s="16" t="str">
        <f>IF(DAY(T20-6)&gt;DAY(T20),"",T20-6)</f>
        <v/>
      </c>
      <c r="V19" s="16" t="str">
        <f>IF(DAY(T20-5)&gt;DAY(T20),"",T20-5)</f>
        <v/>
      </c>
      <c r="W19" s="16" t="str">
        <f>IF(DAY(T20-4)&gt;DAY(T20),"",T20-4)</f>
        <v/>
      </c>
      <c r="X19" s="16">
        <f>IF(DAY(T20-3)&gt;DAY(T20),"",T20-3)</f>
        <v>45870</v>
      </c>
      <c r="Y19" s="17">
        <f>IF(DAY(T20-2)&gt;DAY(T20),"",T20-2)</f>
        <v>45871</v>
      </c>
      <c r="Z19" s="16">
        <f>IF(DAY(T20-1)&gt;DAY(T20),"",T20-1)</f>
        <v>45872</v>
      </c>
      <c r="AA19" s="5">
        <f>_xlfn.ISOWEEKNUM(Z19)</f>
        <v>31</v>
      </c>
      <c r="AC19" s="16">
        <f>IF(DAY(AC20-7)&gt;DAY(AC20),"",AC20-7)</f>
        <v>45901</v>
      </c>
      <c r="AD19" s="16">
        <f>IF(DAY(AC20-6)&gt;DAY(AC20),"",AC20-6)</f>
        <v>45902</v>
      </c>
      <c r="AE19" s="16">
        <f>IF(DAY(AC20-5)&gt;DAY(AC20),"",AC20-5)</f>
        <v>45903</v>
      </c>
      <c r="AF19" s="16">
        <f>IF(DAY(AC20-4)&gt;DAY(AC20),"",AC20-4)</f>
        <v>45904</v>
      </c>
      <c r="AG19" s="16">
        <f>IF(DAY(AC20-3)&gt;DAY(AC20),"",AC20-3)</f>
        <v>45905</v>
      </c>
      <c r="AH19" s="17">
        <f>IF(DAY(AC20-2)&gt;DAY(AC20),"",AC20-2)</f>
        <v>45906</v>
      </c>
      <c r="AI19" s="16">
        <f>IF(DAY(AC20-1)&gt;DAY(AC20),"",AC20-1)</f>
        <v>45907</v>
      </c>
      <c r="AJ19" s="5">
        <f>_xlfn.ISOWEEKNUM(AI19)</f>
        <v>36</v>
      </c>
      <c r="AL19" s="13"/>
      <c r="AM19" s="14" t="s">
        <v>26</v>
      </c>
      <c r="AN19" s="13"/>
      <c r="AO19" s="13"/>
      <c r="AP19" s="14"/>
      <c r="AQ19" s="13"/>
      <c r="AR19" s="14"/>
      <c r="AS19" s="14"/>
      <c r="AT19" s="13"/>
      <c r="AU19" s="13"/>
      <c r="AV19" s="13"/>
      <c r="AW19" s="13"/>
      <c r="AX19" s="13"/>
      <c r="AY19" s="13"/>
      <c r="AZ19" s="13"/>
      <c r="BA19" s="13"/>
      <c r="BB19" s="14"/>
      <c r="BC19" s="14"/>
      <c r="BD19" s="14"/>
      <c r="BE19" s="14"/>
      <c r="BF19" s="13"/>
      <c r="BG19" s="13"/>
      <c r="BH19" s="13"/>
    </row>
    <row r="20" spans="1:60" ht="13.95" customHeight="1">
      <c r="A20"/>
      <c r="B20" s="18">
        <f>IF(DAY(DATE(Premier_an,Premier_mois+8,1)+7-WEEKDAY(DATE(Premier_an,Premier_mois+8,1)-1,2))=1,
DATE(Premier_an,Premier_mois+8,1)+7-WEEKDAY(DATE(Premier_an,Premier_mois+8,1)-1,2)+7,
DATE(Premier_an,Premier_mois+8,1)+7-WEEKDAY(DATE(Premier_an,Premier_mois+8,1)-1,2))</f>
        <v>45810</v>
      </c>
      <c r="C20" s="18">
        <f t="shared" ref="C20:H20" si="23">B20+1</f>
        <v>45811</v>
      </c>
      <c r="D20" s="18">
        <f t="shared" si="23"/>
        <v>45812</v>
      </c>
      <c r="E20" s="18">
        <f t="shared" si="23"/>
        <v>45813</v>
      </c>
      <c r="F20" s="18">
        <f t="shared" si="23"/>
        <v>45814</v>
      </c>
      <c r="G20" s="19">
        <f t="shared" si="23"/>
        <v>45815</v>
      </c>
      <c r="H20" s="18">
        <f t="shared" si="23"/>
        <v>45816</v>
      </c>
      <c r="I20" s="6">
        <f>_xlfn.ISOWEEKNUM(B20)</f>
        <v>23</v>
      </c>
      <c r="K20" s="18">
        <f>IF(DAY(DATE(Premier_an,Premier_mois+9,1)+7-WEEKDAY(DATE(Premier_an,Premier_mois+9,1)-1,2))=1,
DATE(Premier_an,Premier_mois+9,1)+7-WEEKDAY(DATE(Premier_an,Premier_mois+9,1)-1,2)+7,
DATE(Premier_an,Premier_mois+9,1)+7-WEEKDAY(DATE(Premier_an,Premier_mois+9,1)-1,2))</f>
        <v>45845</v>
      </c>
      <c r="L20" s="18">
        <f t="shared" ref="L20:Q20" si="24">K20+1</f>
        <v>45846</v>
      </c>
      <c r="M20" s="18">
        <f t="shared" si="24"/>
        <v>45847</v>
      </c>
      <c r="N20" s="18">
        <f t="shared" si="24"/>
        <v>45848</v>
      </c>
      <c r="O20" s="18">
        <f t="shared" si="24"/>
        <v>45849</v>
      </c>
      <c r="P20" s="19">
        <f t="shared" si="24"/>
        <v>45850</v>
      </c>
      <c r="Q20" s="18">
        <f t="shared" si="24"/>
        <v>45851</v>
      </c>
      <c r="R20" s="6">
        <f>_xlfn.ISOWEEKNUM(K20)</f>
        <v>28</v>
      </c>
      <c r="T20" s="18">
        <f>IF(DAY(DATE(Premier_an,Premier_mois+10,1)+7-WEEKDAY(DATE(Premier_an,Premier_mois+10,1)-1,2))=1,
DATE(Premier_an,Premier_mois+10,1)+7-WEEKDAY(DATE(Premier_an,Premier_mois+10,1)-1,2)+7,
DATE(Premier_an,Premier_mois+10,1)+7-WEEKDAY(DATE(Premier_an,Premier_mois+10,1)-1,2))</f>
        <v>45873</v>
      </c>
      <c r="U20" s="18">
        <f t="shared" ref="U20:Z20" si="25">T20+1</f>
        <v>45874</v>
      </c>
      <c r="V20" s="18">
        <f>U20+1</f>
        <v>45875</v>
      </c>
      <c r="W20" s="18">
        <f t="shared" si="25"/>
        <v>45876</v>
      </c>
      <c r="X20" s="18">
        <f t="shared" si="25"/>
        <v>45877</v>
      </c>
      <c r="Y20" s="19">
        <f t="shared" si="25"/>
        <v>45878</v>
      </c>
      <c r="Z20" s="18">
        <f t="shared" si="25"/>
        <v>45879</v>
      </c>
      <c r="AA20" s="6">
        <f>_xlfn.ISOWEEKNUM(T20)</f>
        <v>32</v>
      </c>
      <c r="AC20" s="18">
        <f>IF(DAY(DATE(Premier_an,Premier_mois+11,1)+7-WEEKDAY(DATE(Premier_an,Premier_mois+11,1)-1,2))=1,
DATE(Premier_an,Premier_mois+11,1)+7-WEEKDAY(DATE(Premier_an,Premier_mois+11,1)-1,2)+7,
DATE(Premier_an,Premier_mois+11,1)+7-WEEKDAY(DATE(Premier_an,Premier_mois+11,1)-1,2))</f>
        <v>45908</v>
      </c>
      <c r="AD20" s="18">
        <f t="shared" ref="AD20:AI20" si="26">AC20+1</f>
        <v>45909</v>
      </c>
      <c r="AE20" s="18">
        <f t="shared" si="26"/>
        <v>45910</v>
      </c>
      <c r="AF20" s="18">
        <f t="shared" si="26"/>
        <v>45911</v>
      </c>
      <c r="AG20" s="18">
        <f t="shared" si="26"/>
        <v>45912</v>
      </c>
      <c r="AH20" s="19">
        <f t="shared" si="26"/>
        <v>45913</v>
      </c>
      <c r="AI20" s="18">
        <f t="shared" si="26"/>
        <v>45914</v>
      </c>
      <c r="AJ20" s="6">
        <f>_xlfn.ISOWEEKNUM(AC20)</f>
        <v>37</v>
      </c>
      <c r="AL20" s="13"/>
      <c r="AM20" s="15"/>
      <c r="AN20" s="13"/>
      <c r="AO20" s="13"/>
      <c r="AP20" s="14"/>
      <c r="AQ20" s="13"/>
      <c r="AR20" s="14"/>
      <c r="AS20" s="14"/>
      <c r="AT20" s="13"/>
      <c r="AU20" s="13"/>
      <c r="AV20" s="13"/>
      <c r="AW20" s="13"/>
      <c r="AX20" s="13"/>
      <c r="AY20" s="13"/>
      <c r="AZ20" s="13"/>
      <c r="BA20" s="13"/>
      <c r="BB20" s="14"/>
      <c r="BC20" s="14"/>
      <c r="BD20" s="14"/>
      <c r="BE20" s="14"/>
      <c r="BF20" s="13"/>
      <c r="BG20" s="13"/>
      <c r="BH20" s="13"/>
    </row>
    <row r="21" spans="1:60" ht="13.95" customHeight="1">
      <c r="A21"/>
      <c r="B21" s="18">
        <f>B20+7</f>
        <v>45817</v>
      </c>
      <c r="C21" s="18">
        <f t="shared" ref="C21:H21" si="27">B21+1</f>
        <v>45818</v>
      </c>
      <c r="D21" s="18">
        <f t="shared" si="27"/>
        <v>45819</v>
      </c>
      <c r="E21" s="18">
        <f t="shared" si="27"/>
        <v>45820</v>
      </c>
      <c r="F21" s="18">
        <f t="shared" si="27"/>
        <v>45821</v>
      </c>
      <c r="G21" s="19">
        <f t="shared" si="27"/>
        <v>45822</v>
      </c>
      <c r="H21" s="18">
        <f t="shared" si="27"/>
        <v>45823</v>
      </c>
      <c r="I21" s="6">
        <f>_xlfn.ISOWEEKNUM(B21)</f>
        <v>24</v>
      </c>
      <c r="K21" s="18">
        <f>K20+7</f>
        <v>45852</v>
      </c>
      <c r="L21" s="18">
        <f t="shared" ref="L21:Q21" si="28">K21+1</f>
        <v>45853</v>
      </c>
      <c r="M21" s="18">
        <f t="shared" si="28"/>
        <v>45854</v>
      </c>
      <c r="N21" s="18">
        <f t="shared" si="28"/>
        <v>45855</v>
      </c>
      <c r="O21" s="18">
        <f t="shared" si="28"/>
        <v>45856</v>
      </c>
      <c r="P21" s="19">
        <f t="shared" si="28"/>
        <v>45857</v>
      </c>
      <c r="Q21" s="18">
        <f t="shared" si="28"/>
        <v>45858</v>
      </c>
      <c r="R21" s="6">
        <f>_xlfn.ISOWEEKNUM(K21)</f>
        <v>29</v>
      </c>
      <c r="T21" s="18">
        <f>T20+7</f>
        <v>45880</v>
      </c>
      <c r="U21" s="18">
        <f t="shared" ref="U21:Z21" si="29">T21+1</f>
        <v>45881</v>
      </c>
      <c r="V21" s="18">
        <f t="shared" si="29"/>
        <v>45882</v>
      </c>
      <c r="W21" s="18">
        <f t="shared" si="29"/>
        <v>45883</v>
      </c>
      <c r="X21" s="18">
        <f t="shared" si="29"/>
        <v>45884</v>
      </c>
      <c r="Y21" s="19">
        <f t="shared" si="29"/>
        <v>45885</v>
      </c>
      <c r="Z21" s="18">
        <f t="shared" si="29"/>
        <v>45886</v>
      </c>
      <c r="AA21" s="6">
        <f>_xlfn.ISOWEEKNUM(T21)</f>
        <v>33</v>
      </c>
      <c r="AC21" s="18">
        <f>AC20+7</f>
        <v>45915</v>
      </c>
      <c r="AD21" s="18">
        <f t="shared" ref="AD21:AI21" si="30">AC21+1</f>
        <v>45916</v>
      </c>
      <c r="AE21" s="18">
        <f t="shared" si="30"/>
        <v>45917</v>
      </c>
      <c r="AF21" s="18">
        <f t="shared" si="30"/>
        <v>45918</v>
      </c>
      <c r="AG21" s="18">
        <f t="shared" si="30"/>
        <v>45919</v>
      </c>
      <c r="AH21" s="19">
        <f t="shared" si="30"/>
        <v>45920</v>
      </c>
      <c r="AI21" s="18">
        <f t="shared" si="30"/>
        <v>45921</v>
      </c>
      <c r="AJ21" s="6">
        <f>_xlfn.ISOWEEKNUM(AC21)</f>
        <v>38</v>
      </c>
      <c r="AL21" s="13"/>
      <c r="AM21" s="15"/>
      <c r="AN21" s="13"/>
      <c r="AO21" s="13"/>
      <c r="AP21" s="14"/>
      <c r="AQ21" s="13"/>
      <c r="AR21" s="14"/>
      <c r="AS21" s="14"/>
      <c r="AT21" s="13"/>
      <c r="AU21" s="13"/>
      <c r="AV21" s="13"/>
      <c r="AW21" s="13"/>
      <c r="AX21" s="13"/>
      <c r="AY21" s="13"/>
      <c r="AZ21" s="13"/>
      <c r="BA21" s="13"/>
      <c r="BB21" s="14"/>
      <c r="BC21" s="14"/>
      <c r="BD21" s="14"/>
      <c r="BE21" s="14"/>
      <c r="BF21" s="13"/>
      <c r="BG21" s="13"/>
      <c r="BH21" s="13"/>
    </row>
    <row r="22" spans="1:60" ht="13.95" customHeight="1">
      <c r="A22"/>
      <c r="B22" s="18">
        <f>B21+7</f>
        <v>45824</v>
      </c>
      <c r="C22" s="18">
        <f t="shared" ref="C22:H22" si="31">B22+1</f>
        <v>45825</v>
      </c>
      <c r="D22" s="18">
        <f t="shared" si="31"/>
        <v>45826</v>
      </c>
      <c r="E22" s="18">
        <f t="shared" si="31"/>
        <v>45827</v>
      </c>
      <c r="F22" s="18">
        <f t="shared" si="31"/>
        <v>45828</v>
      </c>
      <c r="G22" s="19">
        <f t="shared" si="31"/>
        <v>45829</v>
      </c>
      <c r="H22" s="18">
        <f t="shared" si="31"/>
        <v>45830</v>
      </c>
      <c r="I22" s="6">
        <f>_xlfn.ISOWEEKNUM(B22)</f>
        <v>25</v>
      </c>
      <c r="K22" s="18">
        <f>K21+7</f>
        <v>45859</v>
      </c>
      <c r="L22" s="18">
        <f t="shared" ref="L22:Q22" si="32">K22+1</f>
        <v>45860</v>
      </c>
      <c r="M22" s="18">
        <f t="shared" si="32"/>
        <v>45861</v>
      </c>
      <c r="N22" s="18">
        <f t="shared" si="32"/>
        <v>45862</v>
      </c>
      <c r="O22" s="18">
        <f t="shared" si="32"/>
        <v>45863</v>
      </c>
      <c r="P22" s="19">
        <f t="shared" si="32"/>
        <v>45864</v>
      </c>
      <c r="Q22" s="18">
        <f t="shared" si="32"/>
        <v>45865</v>
      </c>
      <c r="R22" s="6">
        <f>_xlfn.ISOWEEKNUM(K22)</f>
        <v>30</v>
      </c>
      <c r="T22" s="18">
        <f>T21+7</f>
        <v>45887</v>
      </c>
      <c r="U22" s="18">
        <f t="shared" ref="U22:Z22" si="33">T22+1</f>
        <v>45888</v>
      </c>
      <c r="V22" s="18">
        <f t="shared" si="33"/>
        <v>45889</v>
      </c>
      <c r="W22" s="18">
        <f t="shared" si="33"/>
        <v>45890</v>
      </c>
      <c r="X22" s="18">
        <f t="shared" si="33"/>
        <v>45891</v>
      </c>
      <c r="Y22" s="19">
        <f t="shared" si="33"/>
        <v>45892</v>
      </c>
      <c r="Z22" s="18">
        <f t="shared" si="33"/>
        <v>45893</v>
      </c>
      <c r="AA22" s="6">
        <f>_xlfn.ISOWEEKNUM(T22)</f>
        <v>34</v>
      </c>
      <c r="AC22" s="18">
        <f>AC21+7</f>
        <v>45922</v>
      </c>
      <c r="AD22" s="18">
        <f t="shared" ref="AD22:AI22" si="34">AC22+1</f>
        <v>45923</v>
      </c>
      <c r="AE22" s="18">
        <f t="shared" si="34"/>
        <v>45924</v>
      </c>
      <c r="AF22" s="18">
        <f t="shared" si="34"/>
        <v>45925</v>
      </c>
      <c r="AG22" s="18">
        <f t="shared" si="34"/>
        <v>45926</v>
      </c>
      <c r="AH22" s="19">
        <f t="shared" si="34"/>
        <v>45927</v>
      </c>
      <c r="AI22" s="18">
        <f t="shared" si="34"/>
        <v>45928</v>
      </c>
      <c r="AJ22" s="6">
        <f>_xlfn.ISOWEEKNUM(AC22)</f>
        <v>39</v>
      </c>
      <c r="AL22" s="13"/>
      <c r="AM22" s="14" t="s">
        <v>23</v>
      </c>
      <c r="AN22" s="13"/>
      <c r="AO22" s="13"/>
      <c r="AP22" s="14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</row>
    <row r="23" spans="1:60" ht="13.95" customHeight="1">
      <c r="A23"/>
      <c r="B23" s="18">
        <f>B22+7</f>
        <v>45831</v>
      </c>
      <c r="C23" s="18">
        <f>IF(DAY(B23+1)&lt;DAY(B23),"",B23+1)</f>
        <v>45832</v>
      </c>
      <c r="D23" s="18">
        <f>IF(DAY(B23+2)&lt;DAY(B23),"",B23+2)</f>
        <v>45833</v>
      </c>
      <c r="E23" s="18">
        <f>IF(DAY(B23+3)&lt;DAY(B23),"",B23+3)</f>
        <v>45834</v>
      </c>
      <c r="F23" s="18">
        <f>IF(DAY(B23+4)&lt;DAY(B23),"",B23+4)</f>
        <v>45835</v>
      </c>
      <c r="G23" s="19">
        <f>IF(DAY(B23+5)&lt;DAY(B23),"",B23+5)</f>
        <v>45836</v>
      </c>
      <c r="H23" s="18">
        <f>IF(DAY(B23+6)&lt;DAY(B23),"",B23+6)</f>
        <v>45837</v>
      </c>
      <c r="I23" s="6">
        <f>_xlfn.ISOWEEKNUM(B23)</f>
        <v>26</v>
      </c>
      <c r="K23" s="18">
        <f>K22+7</f>
        <v>45866</v>
      </c>
      <c r="L23" s="18">
        <f>IF(DAY(K23+1)&lt;DAY(K23),"",K23+1)</f>
        <v>45867</v>
      </c>
      <c r="M23" s="18">
        <f>IF(DAY(K23+2)&lt;DAY(K23),"",K23+2)</f>
        <v>45868</v>
      </c>
      <c r="N23" s="18">
        <f>IF(DAY(K23+3)&lt;DAY(K23),"",K23+3)</f>
        <v>45869</v>
      </c>
      <c r="O23" s="18" t="str">
        <f>IF(DAY(K23+4)&lt;DAY(K23),"",K23+4)</f>
        <v/>
      </c>
      <c r="P23" s="19" t="str">
        <f>IF(DAY(K23+5)&lt;DAY(K23),"",K23+5)</f>
        <v/>
      </c>
      <c r="Q23" s="18" t="str">
        <f>IF(DAY(K23+6)&lt;DAY(K23),"",K23+6)</f>
        <v/>
      </c>
      <c r="R23" s="6">
        <f>_xlfn.ISOWEEKNUM(K23)</f>
        <v>31</v>
      </c>
      <c r="T23" s="18">
        <f>T22+7</f>
        <v>45894</v>
      </c>
      <c r="U23" s="18">
        <f>IF(DAY(T23+1)&lt;DAY(T23),"",T23+1)</f>
        <v>45895</v>
      </c>
      <c r="V23" s="18">
        <f>IF(DAY(T23+2)&lt;DAY(T23),"",T23+2)</f>
        <v>45896</v>
      </c>
      <c r="W23" s="18">
        <f>IF(DAY(T23+3)&lt;DAY(T23),"",T23+3)</f>
        <v>45897</v>
      </c>
      <c r="X23" s="18">
        <f>IF(DAY(T23+4)&lt;DAY(T23),"",T23+4)</f>
        <v>45898</v>
      </c>
      <c r="Y23" s="19">
        <f>IF(DAY(T23+5)&lt;DAY(T23),"",T23+5)</f>
        <v>45899</v>
      </c>
      <c r="Z23" s="18">
        <f>IF(DAY(T23+6)&lt;DAY(T23),"",T23+6)</f>
        <v>45900</v>
      </c>
      <c r="AA23" s="6">
        <f>_xlfn.ISOWEEKNUM(T23)</f>
        <v>35</v>
      </c>
      <c r="AC23" s="18">
        <f>AC22+7</f>
        <v>45929</v>
      </c>
      <c r="AD23" s="18">
        <f>IF(DAY(AC23+1)&lt;DAY(AC23),"",AC23+1)</f>
        <v>45930</v>
      </c>
      <c r="AE23" s="18" t="str">
        <f>IF(DAY(AC23+2)&lt;DAY(AC23),"",AC23+2)</f>
        <v/>
      </c>
      <c r="AF23" s="18" t="str">
        <f>IF(DAY(AC23+3)&lt;DAY(AC23),"",AC23+3)</f>
        <v/>
      </c>
      <c r="AG23" s="18" t="str">
        <f>IF(DAY(AC23+4)&lt;DAY(AC23),"",AC23+4)</f>
        <v/>
      </c>
      <c r="AH23" s="19" t="str">
        <f>IF(DAY(AC23+5)&lt;DAY(AC23),"",AC23+5)</f>
        <v/>
      </c>
      <c r="AI23" s="18" t="str">
        <f>IF(DAY(AC23+6)&lt;DAY(AC23),"",AC23+6)</f>
        <v/>
      </c>
      <c r="AJ23" s="6">
        <f>_xlfn.ISOWEEKNUM(AC23)</f>
        <v>40</v>
      </c>
      <c r="AL23" s="13"/>
      <c r="AM23" s="15"/>
      <c r="AN23" s="13"/>
      <c r="AO23" s="13"/>
      <c r="AP23" s="14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</row>
    <row r="24" spans="1:60" ht="13.95" customHeight="1">
      <c r="A24"/>
      <c r="B24" s="20">
        <f>IF(DAY(B23+7)&lt;DAY(B23),"",B23+7)</f>
        <v>45838</v>
      </c>
      <c r="C24" s="20" t="str">
        <f>IF(DAY(B23+8)&lt;DAY(B23),"",B23+8)</f>
        <v/>
      </c>
      <c r="D24" s="20" t="str">
        <f>IF(DAY(B23+9)&lt;DAY(B23),"",B23+9)</f>
        <v/>
      </c>
      <c r="E24" s="20" t="str">
        <f>IF(DAY(B23+10)&lt;DAY(B23),"",B23+10)</f>
        <v/>
      </c>
      <c r="F24" s="20" t="str">
        <f>IF(DAY(B23+11)&lt;DAY(B23),"",B23+11)</f>
        <v/>
      </c>
      <c r="G24" s="20" t="str">
        <f>IF(DAY(B23+12)&lt;DAY(B23),"",B23+12)</f>
        <v/>
      </c>
      <c r="H24" s="20" t="str">
        <f>IF(DAY(B23+13)&lt;DAY(B23),"",B23+13)</f>
        <v/>
      </c>
      <c r="I24" s="7">
        <f>IFERROR(_xlfn.ISOWEEKNUM(B24),"")</f>
        <v>27</v>
      </c>
      <c r="K24" s="20" t="str">
        <f>IF(DAY(K23+7)&lt;DAY(K23),"",K23+7)</f>
        <v/>
      </c>
      <c r="L24" s="20" t="str">
        <f>IF(DAY(K23+8)&lt;DAY(K23),"",K23+8)</f>
        <v/>
      </c>
      <c r="M24" s="20" t="str">
        <f>IF(DAY(K23+9)&lt;DAY(K23),"",K23+9)</f>
        <v/>
      </c>
      <c r="N24" s="20" t="str">
        <f>IF(DAY(K23+10)&lt;DAY(K23),"",K23+10)</f>
        <v/>
      </c>
      <c r="O24" s="20" t="str">
        <f>IF(DAY(K23+11)&lt;DAY(K23),"",K23+11)</f>
        <v/>
      </c>
      <c r="P24" s="20" t="str">
        <f>IF(DAY(K23+12)&lt;DAY(K23),"",K23+12)</f>
        <v/>
      </c>
      <c r="Q24" s="20" t="str">
        <f>IF(DAY(K23+13)&lt;DAY(K23),"",K23+13)</f>
        <v/>
      </c>
      <c r="R24" s="7" t="str">
        <f>IFERROR(_xlfn.ISOWEEKNUM(K24),"")</f>
        <v/>
      </c>
      <c r="T24" s="20" t="str">
        <f>IF(DAY(T23+7)&lt;DAY(T23),"",T23+7)</f>
        <v/>
      </c>
      <c r="U24" s="20" t="str">
        <f>IF(DAY(T23+8)&lt;DAY(T23),"",T23+8)</f>
        <v/>
      </c>
      <c r="V24" s="20" t="str">
        <f>IF(DAY(T23+9)&lt;DAY(T23),"",T23+9)</f>
        <v/>
      </c>
      <c r="W24" s="20" t="str">
        <f>IF(DAY(T23+10)&lt;DAY(T23),"",T23+10)</f>
        <v/>
      </c>
      <c r="X24" s="20" t="str">
        <f>IF(DAY(T23+11)&lt;DAY(T23),"",T23+11)</f>
        <v/>
      </c>
      <c r="Y24" s="20" t="str">
        <f>IF(DAY(T23+12)&lt;DAY(T23),"",T23+12)</f>
        <v/>
      </c>
      <c r="Z24" s="20" t="str">
        <f>IF(DAY(T23+13)&lt;DAY(T23),"",T23+13)</f>
        <v/>
      </c>
      <c r="AA24" s="7" t="str">
        <f>IFERROR(_xlfn.ISOWEEKNUM(T24),"")</f>
        <v/>
      </c>
      <c r="AC24" s="20" t="str">
        <f>IF(DAY(AC23+7)&lt;DAY(AC23),"",AC23+7)</f>
        <v/>
      </c>
      <c r="AD24" s="20" t="str">
        <f>IF(DAY(AC23+8)&lt;DAY(AC23),"",AC23+8)</f>
        <v/>
      </c>
      <c r="AE24" s="20" t="str">
        <f>IF(DAY(AC23+9)&lt;DAY(AC23),"",AC23+9)</f>
        <v/>
      </c>
      <c r="AF24" s="20" t="str">
        <f>IF(DAY(AC23+10)&lt;DAY(AC23),"",AC23+10)</f>
        <v/>
      </c>
      <c r="AG24" s="20" t="str">
        <f>IF(DAY(AC23+11)&lt;DAY(AC23),"",AC23+11)</f>
        <v/>
      </c>
      <c r="AH24" s="20" t="str">
        <f>IF(DAY(AC23+12)&lt;DAY(AC23),"",AC23+12)</f>
        <v/>
      </c>
      <c r="AI24" s="20" t="str">
        <f>IF(DAY(AC23+13)&lt;DAY(AC23),"",AC23+13)</f>
        <v/>
      </c>
      <c r="AJ24" s="7" t="str">
        <f>IFERROR(_xlfn.ISOWEEKNUM(AC24),"")</f>
        <v/>
      </c>
      <c r="AL24" s="13"/>
      <c r="AM24" s="14" t="s">
        <v>21</v>
      </c>
      <c r="AN24" s="13"/>
      <c r="AO24" s="13"/>
      <c r="AP24" s="14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</row>
    <row r="25" spans="1:60" ht="13.95" customHeight="1" thickBot="1">
      <c r="A25"/>
      <c r="C25" s="4" t="str">
        <f>PROPER(TEXT(B28,"MMMM"))&amp;" "&amp;YEAR(B28)</f>
        <v>Octobre 2025</v>
      </c>
      <c r="D25" s="4"/>
      <c r="L25" s="4" t="str">
        <f>PROPER(TEXT(K28,"MMMM"))&amp;" "&amp;YEAR(K28)</f>
        <v>Novembre 2025</v>
      </c>
      <c r="M25" s="4"/>
      <c r="U25" s="4" t="str">
        <f>PROPER(TEXT(T28,"MMMM"))&amp;" "&amp;YEAR(T28)</f>
        <v>Décembre 2025</v>
      </c>
      <c r="V25" s="4"/>
      <c r="AD25" s="4" t="str">
        <f>PROPER(TEXT(AC28,"MMMM"))&amp;" "&amp;YEAR(AC28)</f>
        <v>Janvier 2026</v>
      </c>
      <c r="AE25" s="4"/>
      <c r="AL25" s="13"/>
      <c r="AM25" s="15"/>
      <c r="AN25" s="13"/>
      <c r="AO25" s="13"/>
      <c r="AP25" s="14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</row>
    <row r="26" spans="1:60" ht="13.95" customHeight="1" thickBot="1">
      <c r="A26"/>
      <c r="B26" s="8" t="s">
        <v>4</v>
      </c>
      <c r="C26" s="8" t="s">
        <v>5</v>
      </c>
      <c r="D26" s="8" t="s">
        <v>5</v>
      </c>
      <c r="E26" s="8" t="s">
        <v>6</v>
      </c>
      <c r="F26" s="8" t="s">
        <v>7</v>
      </c>
      <c r="G26" s="10" t="s">
        <v>3</v>
      </c>
      <c r="H26" s="8" t="s">
        <v>8</v>
      </c>
      <c r="I26" s="9" t="s">
        <v>2</v>
      </c>
      <c r="K26" s="8" t="s">
        <v>4</v>
      </c>
      <c r="L26" s="8" t="s">
        <v>5</v>
      </c>
      <c r="M26" s="8" t="s">
        <v>5</v>
      </c>
      <c r="N26" s="8" t="s">
        <v>6</v>
      </c>
      <c r="O26" s="8" t="s">
        <v>7</v>
      </c>
      <c r="P26" s="10" t="s">
        <v>3</v>
      </c>
      <c r="Q26" s="8" t="s">
        <v>8</v>
      </c>
      <c r="R26" s="9" t="s">
        <v>2</v>
      </c>
      <c r="T26" s="8" t="s">
        <v>4</v>
      </c>
      <c r="U26" s="8" t="s">
        <v>5</v>
      </c>
      <c r="V26" s="8" t="s">
        <v>5</v>
      </c>
      <c r="W26" s="8" t="s">
        <v>6</v>
      </c>
      <c r="X26" s="8" t="s">
        <v>7</v>
      </c>
      <c r="Y26" s="10" t="s">
        <v>3</v>
      </c>
      <c r="Z26" s="8" t="s">
        <v>8</v>
      </c>
      <c r="AA26" s="9" t="s">
        <v>2</v>
      </c>
      <c r="AC26" s="8" t="s">
        <v>4</v>
      </c>
      <c r="AD26" s="8" t="s">
        <v>5</v>
      </c>
      <c r="AE26" s="8" t="s">
        <v>5</v>
      </c>
      <c r="AF26" s="8" t="s">
        <v>6</v>
      </c>
      <c r="AG26" s="8" t="s">
        <v>7</v>
      </c>
      <c r="AH26" s="10" t="s">
        <v>3</v>
      </c>
      <c r="AI26" s="8" t="s">
        <v>8</v>
      </c>
      <c r="AJ26" s="9" t="s">
        <v>2</v>
      </c>
      <c r="AM26"/>
    </row>
    <row r="27" spans="1:60" customFormat="1" ht="13.95" customHeight="1">
      <c r="B27" s="16" t="str">
        <f>IF(DAY(B28-7)&gt;DAY(B28),"",B28-7)</f>
        <v/>
      </c>
      <c r="C27" s="16" t="str">
        <f>IF(DAY(B28-6)&gt;DAY(B28),"",B28-6)</f>
        <v/>
      </c>
      <c r="D27" s="16">
        <f>IF(DAY(B28-5)&gt;DAY(B28),"",B28-5)</f>
        <v>45931</v>
      </c>
      <c r="E27" s="16">
        <f>IF(DAY(B28-4)&gt;DAY(B28),"",B28-4)</f>
        <v>45932</v>
      </c>
      <c r="F27" s="16">
        <f>IF(DAY(B28-3)&gt;DAY(B28),"",B28-3)</f>
        <v>45933</v>
      </c>
      <c r="G27" s="17">
        <f>IF(DAY(B28-2)&gt;DAY(B28),"",B28-2)</f>
        <v>45934</v>
      </c>
      <c r="H27" s="16">
        <f>IF(DAY(B28-1)&gt;DAY(B28),"",B28-1)</f>
        <v>45935</v>
      </c>
      <c r="I27" s="5">
        <f>_xlfn.ISOWEEKNUM(H27)</f>
        <v>40</v>
      </c>
      <c r="J27" s="3"/>
      <c r="K27" s="16" t="str">
        <f>IF(DAY(K28-7)&gt;DAY(K28),"",K28-7)</f>
        <v/>
      </c>
      <c r="L27" s="16" t="str">
        <f>IF(DAY(K28-6)&gt;DAY(K28),"",K28-6)</f>
        <v/>
      </c>
      <c r="M27" s="16" t="str">
        <f>IF(DAY(K28-5)&gt;DAY(K28),"",K28-5)</f>
        <v/>
      </c>
      <c r="N27" s="16" t="str">
        <f>IF(DAY(K28-4)&gt;DAY(K28),"",K28-4)</f>
        <v/>
      </c>
      <c r="O27" s="16" t="str">
        <f>IF(DAY(K28-3)&gt;DAY(K28),"",K28-3)</f>
        <v/>
      </c>
      <c r="P27" s="17">
        <f>IF(DAY(K28-2)&gt;DAY(K28),"",K28-2)</f>
        <v>45962</v>
      </c>
      <c r="Q27" s="16">
        <f>IF(DAY(K28-1)&gt;DAY(K28),"",K28-1)</f>
        <v>45963</v>
      </c>
      <c r="R27" s="5">
        <f>_xlfn.ISOWEEKNUM(Q27)</f>
        <v>44</v>
      </c>
      <c r="S27" s="3"/>
      <c r="T27" s="16">
        <f>IF(DAY(T28-7)&gt;DAY(T28),"",T28-7)</f>
        <v>45992</v>
      </c>
      <c r="U27" s="16">
        <f>IF(DAY(T28-6)&gt;DAY(T28),"",T28-6)</f>
        <v>45993</v>
      </c>
      <c r="V27" s="16">
        <f>IF(DAY(T28-5)&gt;DAY(T28),"",T28-5)</f>
        <v>45994</v>
      </c>
      <c r="W27" s="16">
        <f>IF(DAY(T28-4)&gt;DAY(T28),"",T28-4)</f>
        <v>45995</v>
      </c>
      <c r="X27" s="16">
        <f>IF(DAY(T28-3)&gt;DAY(T28),"",T28-3)</f>
        <v>45996</v>
      </c>
      <c r="Y27" s="17">
        <f>IF(DAY(T28-2)&gt;DAY(T28),"",T28-2)</f>
        <v>45997</v>
      </c>
      <c r="Z27" s="16">
        <f>IF(DAY(T28-1)&gt;DAY(T28),"",T28-1)</f>
        <v>45998</v>
      </c>
      <c r="AA27" s="5">
        <f>_xlfn.ISOWEEKNUM(Z27)</f>
        <v>49</v>
      </c>
      <c r="AB27" s="3"/>
      <c r="AC27" s="16" t="str">
        <f>IF(DAY(AC28-7)&gt;DAY(AC28),"",AC28-7)</f>
        <v/>
      </c>
      <c r="AD27" s="16" t="str">
        <f>IF(DAY(AC28-6)&gt;DAY(AC28),"",AC28-6)</f>
        <v/>
      </c>
      <c r="AE27" s="16" t="str">
        <f>IF(DAY(AC28-5)&gt;DAY(AC28),"",AC28-5)</f>
        <v/>
      </c>
      <c r="AF27" s="16">
        <f>IF(DAY(AC28-4)&gt;DAY(AC28),"",AC28-4)</f>
        <v>46023</v>
      </c>
      <c r="AG27" s="16">
        <f>IF(DAY(AC28-3)&gt;DAY(AC28),"",AC28-3)</f>
        <v>46024</v>
      </c>
      <c r="AH27" s="17">
        <f>IF(DAY(AC28-2)&gt;DAY(AC28),"",AC28-2)</f>
        <v>46025</v>
      </c>
      <c r="AI27" s="16">
        <f>IF(DAY(AC28-1)&gt;DAY(AC28),"",AC28-1)</f>
        <v>46026</v>
      </c>
      <c r="AJ27" s="5">
        <f>_xlfn.ISOWEEKNUM(AI27)</f>
        <v>1</v>
      </c>
      <c r="AO27" s="12"/>
      <c r="AP27" s="1"/>
      <c r="AQ27" s="3"/>
      <c r="AR27" s="3"/>
      <c r="BB27" s="3"/>
    </row>
    <row r="28" spans="1:60" customFormat="1" ht="13.95" customHeight="1">
      <c r="B28" s="18">
        <f>IF(DAY(DATE(Premier_an,Premier_mois+12,1)+7-WEEKDAY(DATE(Premier_an,Premier_mois+12,1)-1,2))=1,
DATE(Premier_an,Premier_mois+12,1)+7-WEEKDAY(DATE(Premier_an,Premier_mois+12,1)-1,2)+7,
DATE(Premier_an,Premier_mois+12,1)+7-WEEKDAY(DATE(Premier_an,Premier_mois+12,1)-1,2))</f>
        <v>45936</v>
      </c>
      <c r="C28" s="18">
        <f t="shared" ref="C28:H28" si="35">B28+1</f>
        <v>45937</v>
      </c>
      <c r="D28" s="18">
        <f t="shared" si="35"/>
        <v>45938</v>
      </c>
      <c r="E28" s="18">
        <f t="shared" si="35"/>
        <v>45939</v>
      </c>
      <c r="F28" s="18">
        <f t="shared" si="35"/>
        <v>45940</v>
      </c>
      <c r="G28" s="19">
        <f t="shared" si="35"/>
        <v>45941</v>
      </c>
      <c r="H28" s="18">
        <f t="shared" si="35"/>
        <v>45942</v>
      </c>
      <c r="I28" s="6">
        <f>_xlfn.ISOWEEKNUM(B28)</f>
        <v>41</v>
      </c>
      <c r="J28" s="3"/>
      <c r="K28" s="18">
        <f>IF(DAY(DATE(Premier_an,Premier_mois+13,1)+7-WEEKDAY(DATE(Premier_an,Premier_mois+13,1)-1,2))=1,
DATE(Premier_an,Premier_mois+13,1)+7-WEEKDAY(DATE(Premier_an,Premier_mois+13,1)-1,2)+7,
DATE(Premier_an,Premier_mois+13,1)+7-WEEKDAY(DATE(Premier_an,Premier_mois+13,1)-1,2))</f>
        <v>45964</v>
      </c>
      <c r="L28" s="18">
        <f t="shared" ref="L28:Q28" si="36">K28+1</f>
        <v>45965</v>
      </c>
      <c r="M28" s="18">
        <f t="shared" si="36"/>
        <v>45966</v>
      </c>
      <c r="N28" s="18">
        <f t="shared" si="36"/>
        <v>45967</v>
      </c>
      <c r="O28" s="18">
        <f t="shared" si="36"/>
        <v>45968</v>
      </c>
      <c r="P28" s="19">
        <f t="shared" si="36"/>
        <v>45969</v>
      </c>
      <c r="Q28" s="18">
        <f t="shared" si="36"/>
        <v>45970</v>
      </c>
      <c r="R28" s="6">
        <f>_xlfn.ISOWEEKNUM(K28)</f>
        <v>45</v>
      </c>
      <c r="S28" s="3"/>
      <c r="T28" s="18">
        <f>IF(DAY(DATE(Premier_an,Premier_mois+14,1)+7-WEEKDAY(DATE(Premier_an,Premier_mois+14,1)-1,2))=1,
DATE(Premier_an,Premier_mois+14,1)+7-WEEKDAY(DATE(Premier_an,Premier_mois+14,1)-1,2)+7,
DATE(Premier_an,Premier_mois+14,1)+7-WEEKDAY(DATE(Premier_an,Premier_mois+14,1)-1,2))</f>
        <v>45999</v>
      </c>
      <c r="U28" s="18">
        <f t="shared" ref="U28:Z28" si="37">T28+1</f>
        <v>46000</v>
      </c>
      <c r="V28" s="18">
        <f t="shared" si="37"/>
        <v>46001</v>
      </c>
      <c r="W28" s="18">
        <f t="shared" si="37"/>
        <v>46002</v>
      </c>
      <c r="X28" s="18">
        <f t="shared" si="37"/>
        <v>46003</v>
      </c>
      <c r="Y28" s="19">
        <f t="shared" si="37"/>
        <v>46004</v>
      </c>
      <c r="Z28" s="18">
        <f t="shared" si="37"/>
        <v>46005</v>
      </c>
      <c r="AA28" s="6">
        <f>_xlfn.ISOWEEKNUM(T28)</f>
        <v>50</v>
      </c>
      <c r="AB28" s="3"/>
      <c r="AC28" s="18">
        <f>IF(DAY(DATE(Premier_an,Premier_mois+15,1)+7-WEEKDAY(DATE(Premier_an,Premier_mois+15,1)-1,2))=1,
DATE(Premier_an,Premier_mois+15,1)+7-WEEKDAY(DATE(Premier_an,Premier_mois+15,1)-1,2)+7,
DATE(Premier_an,Premier_mois+15,1)+7-WEEKDAY(DATE(Premier_an,Premier_mois+15,1)-1,2))</f>
        <v>46027</v>
      </c>
      <c r="AD28" s="18">
        <f t="shared" ref="AD28:AI28" si="38">AC28+1</f>
        <v>46028</v>
      </c>
      <c r="AE28" s="18">
        <f t="shared" si="38"/>
        <v>46029</v>
      </c>
      <c r="AF28" s="18">
        <f t="shared" si="38"/>
        <v>46030</v>
      </c>
      <c r="AG28" s="18">
        <f t="shared" si="38"/>
        <v>46031</v>
      </c>
      <c r="AH28" s="19">
        <f t="shared" si="38"/>
        <v>46032</v>
      </c>
      <c r="AI28" s="18">
        <f t="shared" si="38"/>
        <v>46033</v>
      </c>
      <c r="AJ28" s="6">
        <f>_xlfn.ISOWEEKNUM(AC28)</f>
        <v>2</v>
      </c>
      <c r="AM28" s="3"/>
      <c r="AO28" s="12"/>
      <c r="AP28" s="1"/>
      <c r="AQ28" s="3"/>
      <c r="AR28" s="3"/>
      <c r="BB28" s="3"/>
    </row>
    <row r="29" spans="1:60" customFormat="1" ht="13.95" customHeight="1">
      <c r="B29" s="18">
        <f>B28+7</f>
        <v>45943</v>
      </c>
      <c r="C29" s="18">
        <f t="shared" ref="C29:H29" si="39">B29+1</f>
        <v>45944</v>
      </c>
      <c r="D29" s="18">
        <f t="shared" si="39"/>
        <v>45945</v>
      </c>
      <c r="E29" s="18">
        <f t="shared" si="39"/>
        <v>45946</v>
      </c>
      <c r="F29" s="18">
        <f t="shared" si="39"/>
        <v>45947</v>
      </c>
      <c r="G29" s="19">
        <f t="shared" si="39"/>
        <v>45948</v>
      </c>
      <c r="H29" s="18">
        <f t="shared" si="39"/>
        <v>45949</v>
      </c>
      <c r="I29" s="6">
        <f>_xlfn.ISOWEEKNUM(B29)</f>
        <v>42</v>
      </c>
      <c r="J29" s="3"/>
      <c r="K29" s="18">
        <f>K28+7</f>
        <v>45971</v>
      </c>
      <c r="L29" s="18">
        <f t="shared" ref="L29:Q29" si="40">K29+1</f>
        <v>45972</v>
      </c>
      <c r="M29" s="18">
        <f t="shared" si="40"/>
        <v>45973</v>
      </c>
      <c r="N29" s="18">
        <f t="shared" si="40"/>
        <v>45974</v>
      </c>
      <c r="O29" s="18">
        <f t="shared" si="40"/>
        <v>45975</v>
      </c>
      <c r="P29" s="19">
        <f t="shared" si="40"/>
        <v>45976</v>
      </c>
      <c r="Q29" s="18">
        <f t="shared" si="40"/>
        <v>45977</v>
      </c>
      <c r="R29" s="6">
        <f>_xlfn.ISOWEEKNUM(K29)</f>
        <v>46</v>
      </c>
      <c r="S29" s="3"/>
      <c r="T29" s="18">
        <f>T28+7</f>
        <v>46006</v>
      </c>
      <c r="U29" s="18">
        <f t="shared" ref="U29:Z29" si="41">T29+1</f>
        <v>46007</v>
      </c>
      <c r="V29" s="18">
        <f t="shared" si="41"/>
        <v>46008</v>
      </c>
      <c r="W29" s="18">
        <f t="shared" si="41"/>
        <v>46009</v>
      </c>
      <c r="X29" s="18">
        <f t="shared" si="41"/>
        <v>46010</v>
      </c>
      <c r="Y29" s="19">
        <f t="shared" si="41"/>
        <v>46011</v>
      </c>
      <c r="Z29" s="18">
        <f t="shared" si="41"/>
        <v>46012</v>
      </c>
      <c r="AA29" s="6">
        <f>_xlfn.ISOWEEKNUM(T29)</f>
        <v>51</v>
      </c>
      <c r="AB29" s="3"/>
      <c r="AC29" s="18">
        <f>AC28+7</f>
        <v>46034</v>
      </c>
      <c r="AD29" s="18">
        <f t="shared" ref="AD29:AI29" si="42">AC29+1</f>
        <v>46035</v>
      </c>
      <c r="AE29" s="18">
        <f t="shared" si="42"/>
        <v>46036</v>
      </c>
      <c r="AF29" s="18">
        <f t="shared" si="42"/>
        <v>46037</v>
      </c>
      <c r="AG29" s="18">
        <f t="shared" si="42"/>
        <v>46038</v>
      </c>
      <c r="AH29" s="19">
        <f t="shared" si="42"/>
        <v>46039</v>
      </c>
      <c r="AI29" s="18">
        <f t="shared" si="42"/>
        <v>46040</v>
      </c>
      <c r="AJ29" s="6">
        <f>_xlfn.ISOWEEKNUM(AC29)</f>
        <v>3</v>
      </c>
      <c r="AM29" s="3"/>
      <c r="AO29" s="12"/>
      <c r="AP29" s="1"/>
      <c r="AQ29" s="3"/>
      <c r="AR29" s="3"/>
    </row>
    <row r="30" spans="1:60" customFormat="1" ht="13.95" customHeight="1">
      <c r="B30" s="18">
        <f>B29+7</f>
        <v>45950</v>
      </c>
      <c r="C30" s="18">
        <f t="shared" ref="C30:H30" si="43">B30+1</f>
        <v>45951</v>
      </c>
      <c r="D30" s="18">
        <f t="shared" si="43"/>
        <v>45952</v>
      </c>
      <c r="E30" s="18">
        <f t="shared" si="43"/>
        <v>45953</v>
      </c>
      <c r="F30" s="18">
        <f t="shared" si="43"/>
        <v>45954</v>
      </c>
      <c r="G30" s="19">
        <f t="shared" si="43"/>
        <v>45955</v>
      </c>
      <c r="H30" s="18">
        <f t="shared" si="43"/>
        <v>45956</v>
      </c>
      <c r="I30" s="6">
        <f>_xlfn.ISOWEEKNUM(B30)</f>
        <v>43</v>
      </c>
      <c r="J30" s="3"/>
      <c r="K30" s="18">
        <f>K29+7</f>
        <v>45978</v>
      </c>
      <c r="L30" s="18">
        <f t="shared" ref="L30:Q30" si="44">K30+1</f>
        <v>45979</v>
      </c>
      <c r="M30" s="18">
        <f t="shared" si="44"/>
        <v>45980</v>
      </c>
      <c r="N30" s="18">
        <f t="shared" si="44"/>
        <v>45981</v>
      </c>
      <c r="O30" s="18">
        <f t="shared" si="44"/>
        <v>45982</v>
      </c>
      <c r="P30" s="19">
        <f t="shared" si="44"/>
        <v>45983</v>
      </c>
      <c r="Q30" s="18">
        <f t="shared" si="44"/>
        <v>45984</v>
      </c>
      <c r="R30" s="6">
        <f>_xlfn.ISOWEEKNUM(K30)</f>
        <v>47</v>
      </c>
      <c r="S30" s="3"/>
      <c r="T30" s="18">
        <f>T29+7</f>
        <v>46013</v>
      </c>
      <c r="U30" s="18">
        <f t="shared" ref="U30:Z30" si="45">T30+1</f>
        <v>46014</v>
      </c>
      <c r="V30" s="18">
        <f t="shared" si="45"/>
        <v>46015</v>
      </c>
      <c r="W30" s="18">
        <f t="shared" si="45"/>
        <v>46016</v>
      </c>
      <c r="X30" s="18">
        <f t="shared" si="45"/>
        <v>46017</v>
      </c>
      <c r="Y30" s="19">
        <f t="shared" si="45"/>
        <v>46018</v>
      </c>
      <c r="Z30" s="18">
        <f t="shared" si="45"/>
        <v>46019</v>
      </c>
      <c r="AA30" s="6">
        <f>_xlfn.ISOWEEKNUM(T30)</f>
        <v>52</v>
      </c>
      <c r="AB30" s="3"/>
      <c r="AC30" s="18">
        <f>AC29+7</f>
        <v>46041</v>
      </c>
      <c r="AD30" s="18">
        <f t="shared" ref="AD30:AI30" si="46">AC30+1</f>
        <v>46042</v>
      </c>
      <c r="AE30" s="18">
        <f t="shared" si="46"/>
        <v>46043</v>
      </c>
      <c r="AF30" s="18">
        <f t="shared" si="46"/>
        <v>46044</v>
      </c>
      <c r="AG30" s="18">
        <f t="shared" si="46"/>
        <v>46045</v>
      </c>
      <c r="AH30" s="19">
        <f t="shared" si="46"/>
        <v>46046</v>
      </c>
      <c r="AI30" s="18">
        <f t="shared" si="46"/>
        <v>46047</v>
      </c>
      <c r="AJ30" s="6">
        <f>_xlfn.ISOWEEKNUM(AC30)</f>
        <v>4</v>
      </c>
      <c r="AM30" s="3"/>
      <c r="AO30" s="12"/>
      <c r="AP30" s="1"/>
      <c r="AQ30" s="3"/>
      <c r="AR30" s="3"/>
    </row>
    <row r="31" spans="1:60" customFormat="1" ht="13.95" customHeight="1">
      <c r="B31" s="18">
        <f>B30+7</f>
        <v>45957</v>
      </c>
      <c r="C31" s="18">
        <f>IF(DAY(B31+1)&lt;DAY(B31),"",B31+1)</f>
        <v>45958</v>
      </c>
      <c r="D31" s="18">
        <f>IF(DAY(B31+2)&lt;DAY(B31),"",B31+2)</f>
        <v>45959</v>
      </c>
      <c r="E31" s="18">
        <f>IF(DAY(B31+3)&lt;DAY(B31),"",B31+3)</f>
        <v>45960</v>
      </c>
      <c r="F31" s="18">
        <f>IF(DAY(B31+4)&lt;DAY(B31),"",B31+4)</f>
        <v>45961</v>
      </c>
      <c r="G31" s="19" t="str">
        <f>IF(DAY(B31+5)&lt;DAY(B31),"",B31+5)</f>
        <v/>
      </c>
      <c r="H31" s="18" t="str">
        <f>IF(DAY(B31+6)&lt;DAY(B31),"",B31+6)</f>
        <v/>
      </c>
      <c r="I31" s="6">
        <f>_xlfn.ISOWEEKNUM(B31)</f>
        <v>44</v>
      </c>
      <c r="J31" s="3"/>
      <c r="K31" s="18">
        <f>K30+7</f>
        <v>45985</v>
      </c>
      <c r="L31" s="18">
        <f>IF(DAY(K31+1)&lt;DAY(K31),"",K31+1)</f>
        <v>45986</v>
      </c>
      <c r="M31" s="18">
        <f>IF(DAY(K31+2)&lt;DAY(K31),"",K31+2)</f>
        <v>45987</v>
      </c>
      <c r="N31" s="18">
        <f>IF(DAY(K31+3)&lt;DAY(K31),"",K31+3)</f>
        <v>45988</v>
      </c>
      <c r="O31" s="18">
        <f>IF(DAY(K31+4)&lt;DAY(K31),"",K31+4)</f>
        <v>45989</v>
      </c>
      <c r="P31" s="19">
        <f>IF(DAY(K31+5)&lt;DAY(K31),"",K31+5)</f>
        <v>45990</v>
      </c>
      <c r="Q31" s="18">
        <f>IF(DAY(K31+6)&lt;DAY(K31),"",K31+6)</f>
        <v>45991</v>
      </c>
      <c r="R31" s="6">
        <f>_xlfn.ISOWEEKNUM(K31)</f>
        <v>48</v>
      </c>
      <c r="S31" s="3"/>
      <c r="T31" s="18">
        <f>T30+7</f>
        <v>46020</v>
      </c>
      <c r="U31" s="18">
        <f>IF(DAY(T31+1)&lt;DAY(T31),"",T31+1)</f>
        <v>46021</v>
      </c>
      <c r="V31" s="18">
        <f>IF(DAY(T31+2)&lt;DAY(T31),"",T31+2)</f>
        <v>46022</v>
      </c>
      <c r="W31" s="18" t="str">
        <f>IF(DAY(T31+3)&lt;DAY(T31),"",T31+3)</f>
        <v/>
      </c>
      <c r="X31" s="18" t="str">
        <f>IF(DAY(T31+4)&lt;DAY(T31),"",T31+4)</f>
        <v/>
      </c>
      <c r="Y31" s="19" t="str">
        <f>IF(DAY(T31+5)&lt;DAY(T31),"",T31+5)</f>
        <v/>
      </c>
      <c r="Z31" s="18" t="str">
        <f>IF(DAY(T31+6)&lt;DAY(T31),"",T31+6)</f>
        <v/>
      </c>
      <c r="AA31" s="6">
        <f>_xlfn.ISOWEEKNUM(T31)</f>
        <v>1</v>
      </c>
      <c r="AB31" s="3"/>
      <c r="AC31" s="18">
        <f>AC30+7</f>
        <v>46048</v>
      </c>
      <c r="AD31" s="18">
        <f>IF(DAY(AC31+1)&lt;DAY(AC31),"",AC31+1)</f>
        <v>46049</v>
      </c>
      <c r="AE31" s="18">
        <f>IF(DAY(AC31+2)&lt;DAY(AC31),"",AC31+2)</f>
        <v>46050</v>
      </c>
      <c r="AF31" s="18">
        <f>IF(DAY(AC31+3)&lt;DAY(AC31),"",AC31+3)</f>
        <v>46051</v>
      </c>
      <c r="AG31" s="18">
        <f>IF(DAY(AC31+4)&lt;DAY(AC31),"",AC31+4)</f>
        <v>46052</v>
      </c>
      <c r="AH31" s="19">
        <f>IF(DAY(AC31+5)&lt;DAY(AC31),"",AC31+5)</f>
        <v>46053</v>
      </c>
      <c r="AI31" s="18" t="str">
        <f>IF(DAY(AC31+6)&lt;DAY(AC31),"",AC31+6)</f>
        <v/>
      </c>
      <c r="AJ31" s="6">
        <f>_xlfn.ISOWEEKNUM(AC31)</f>
        <v>5</v>
      </c>
      <c r="AO31" s="12"/>
      <c r="AP31" s="1"/>
      <c r="AQ31" s="3"/>
      <c r="AR31" s="3"/>
    </row>
    <row r="32" spans="1:60" customFormat="1" ht="13.95" customHeight="1">
      <c r="B32" s="20" t="str">
        <f>IF(DAY(B31+7)&lt;DAY(B31),"",B31+7)</f>
        <v/>
      </c>
      <c r="C32" s="20" t="str">
        <f>IF(DAY(B31+8)&lt;DAY(B31),"",B31+8)</f>
        <v/>
      </c>
      <c r="D32" s="20" t="str">
        <f>IF(DAY(B31+9)&lt;DAY(B31),"",B31+9)</f>
        <v/>
      </c>
      <c r="E32" s="20" t="str">
        <f>IF(DAY(B31+10)&lt;DAY(B31),"",B31+10)</f>
        <v/>
      </c>
      <c r="F32" s="20" t="str">
        <f>IF(DAY(B31+11)&lt;DAY(B31),"",B31+11)</f>
        <v/>
      </c>
      <c r="G32" s="20" t="str">
        <f>IF(DAY(B31+12)&lt;DAY(B31),"",B31+12)</f>
        <v/>
      </c>
      <c r="H32" s="20" t="str">
        <f>IF(DAY(B31+13)&lt;DAY(B31),"",B31+13)</f>
        <v/>
      </c>
      <c r="I32" s="7" t="str">
        <f>IFERROR(_xlfn.ISOWEEKNUM(B32),"")</f>
        <v/>
      </c>
      <c r="J32" s="3"/>
      <c r="K32" s="20" t="str">
        <f>IF(DAY(K31+7)&lt;DAY(K31),"",K31+7)</f>
        <v/>
      </c>
      <c r="L32" s="20" t="str">
        <f>IF(DAY(K31+8)&lt;DAY(K31),"",K31+8)</f>
        <v/>
      </c>
      <c r="M32" s="20" t="str">
        <f>IF(DAY(K31+9)&lt;DAY(K31),"",K31+9)</f>
        <v/>
      </c>
      <c r="N32" s="20" t="str">
        <f>IF(DAY(K31+10)&lt;DAY(K31),"",K31+10)</f>
        <v/>
      </c>
      <c r="O32" s="20" t="str">
        <f>IF(DAY(K31+11)&lt;DAY(K31),"",K31+11)</f>
        <v/>
      </c>
      <c r="P32" s="20" t="str">
        <f>IF(DAY(K31+12)&lt;DAY(K31),"",K31+12)</f>
        <v/>
      </c>
      <c r="Q32" s="20" t="str">
        <f>IF(DAY(K31+13)&lt;DAY(K31),"",K31+13)</f>
        <v/>
      </c>
      <c r="R32" s="7" t="str">
        <f>IFERROR(_xlfn.ISOWEEKNUM(K32),"")</f>
        <v/>
      </c>
      <c r="S32" s="3"/>
      <c r="T32" s="20" t="str">
        <f>IF(DAY(T31+7)&lt;DAY(T31),"",T31+7)</f>
        <v/>
      </c>
      <c r="U32" s="20" t="str">
        <f>IF(DAY(T31+8)&lt;DAY(T31),"",T31+8)</f>
        <v/>
      </c>
      <c r="V32" s="20" t="str">
        <f>IF(DAY(T31+9)&lt;DAY(T31),"",T31+9)</f>
        <v/>
      </c>
      <c r="W32" s="20" t="str">
        <f>IF(DAY(T31+10)&lt;DAY(T31),"",T31+10)</f>
        <v/>
      </c>
      <c r="X32" s="20" t="str">
        <f>IF(DAY(T31+11)&lt;DAY(T31),"",T31+11)</f>
        <v/>
      </c>
      <c r="Y32" s="20" t="str">
        <f>IF(DAY(T31+12)&lt;DAY(T31),"",T31+12)</f>
        <v/>
      </c>
      <c r="Z32" s="20" t="str">
        <f>IF(DAY(T31+13)&lt;DAY(T31),"",T31+13)</f>
        <v/>
      </c>
      <c r="AA32" s="7" t="str">
        <f>IFERROR(_xlfn.ISOWEEKNUM(T32),"")</f>
        <v/>
      </c>
      <c r="AB32" s="3"/>
      <c r="AC32" s="20" t="str">
        <f>IF(DAY(AC31+7)&lt;DAY(AC31),"",AC31+7)</f>
        <v/>
      </c>
      <c r="AD32" s="20" t="str">
        <f>IF(DAY(AC31+8)&lt;DAY(AC31),"",AC31+8)</f>
        <v/>
      </c>
      <c r="AE32" s="20" t="str">
        <f>IF(DAY(AC31+9)&lt;DAY(AC31),"",AC31+9)</f>
        <v/>
      </c>
      <c r="AF32" s="20" t="str">
        <f>IF(DAY(AC31+10)&lt;DAY(AC31),"",AC31+10)</f>
        <v/>
      </c>
      <c r="AG32" s="20" t="str">
        <f>IF(DAY(AC31+11)&lt;DAY(AC31),"",AC31+11)</f>
        <v/>
      </c>
      <c r="AH32" s="20" t="str">
        <f>IF(DAY(AC31+12)&lt;DAY(AC31),"",AC31+12)</f>
        <v/>
      </c>
      <c r="AI32" s="20" t="str">
        <f>IF(DAY(AC31+13)&lt;DAY(AC31),"",AC31+13)</f>
        <v/>
      </c>
      <c r="AJ32" s="7" t="str">
        <f>IFERROR(_xlfn.ISOWEEKNUM(AC32),"")</f>
        <v/>
      </c>
      <c r="AO32" s="12"/>
      <c r="AP32" s="1"/>
      <c r="AQ32" s="3"/>
      <c r="AR32" s="3"/>
    </row>
    <row r="33" spans="1:44" customFormat="1" ht="13.95" customHeight="1">
      <c r="AO33" s="12"/>
      <c r="AP33" s="1"/>
      <c r="AQ33" s="3"/>
      <c r="AR33" s="3"/>
    </row>
    <row r="34" spans="1:44" customFormat="1" ht="13.95" customHeight="1">
      <c r="AO34" s="12"/>
      <c r="AP34" s="1"/>
      <c r="AQ34" s="3"/>
      <c r="AR34" s="3"/>
    </row>
    <row r="35" spans="1:44" customFormat="1" ht="13.95" customHeight="1">
      <c r="AO35" s="12"/>
      <c r="AP35" s="1"/>
      <c r="AQ35" s="3"/>
      <c r="AR35" s="3"/>
    </row>
    <row r="36" spans="1:44" ht="13.95" customHeight="1">
      <c r="A36"/>
    </row>
    <row r="37" spans="1:44" ht="13.95" customHeight="1">
      <c r="A37"/>
    </row>
    <row r="38" spans="1:44" ht="13.95" customHeight="1">
      <c r="A38"/>
    </row>
    <row r="39" spans="1:44" ht="13.95" customHeight="1">
      <c r="A39"/>
    </row>
    <row r="40" spans="1:44" ht="13.95" customHeight="1">
      <c r="A40"/>
    </row>
    <row r="41" spans="1:44" ht="13.95" customHeight="1">
      <c r="A41"/>
    </row>
    <row r="42" spans="1:44" ht="13.95" customHeight="1">
      <c r="A42"/>
    </row>
    <row r="43" spans="1:44" ht="13.95" customHeight="1">
      <c r="A43"/>
    </row>
    <row r="44" spans="1:44" ht="13.95" customHeight="1">
      <c r="A44"/>
    </row>
    <row r="45" spans="1:44" ht="13.95" customHeight="1">
      <c r="A45"/>
    </row>
  </sheetData>
  <dataConsolidate/>
  <conditionalFormatting sqref="B3:H8 K3:Q8 T3:Z8 AC3:AI8 B11:H16 AC11:AI16 B19:H24 K19:Q24 T19:Z24 AC19:AI24 B27:H32 K27:Q32 T27:Z32 AC27:AI32 T11:Z16 K11:Q16">
    <cfRule type="expression" dxfId="17" priority="1">
      <formula>B3=TODAY()</formula>
    </cfRule>
    <cfRule type="expression" dxfId="16" priority="7">
      <formula>(B3="")</formula>
    </cfRule>
    <cfRule type="expression" dxfId="15" priority="13">
      <formula>OR(TEXT(B3,"JJJJ")="samedi",TEXT(B3,"JJJJ")="dimanche")</formula>
    </cfRule>
    <cfRule type="expression" dxfId="9" priority="23">
      <formula>OR(B3=Fériés,B3=GetFermetures(0))</formula>
    </cfRule>
  </conditionalFormatting>
  <conditionalFormatting sqref="C1 L1 U1 AD1 C9 L9 U9 AD9 C17 L17 U17 AD17 C25 L25 U25 AD25">
    <cfRule type="expression" dxfId="14" priority="2">
      <formula>C1=PROPER(TEXT(TODAY(),"MMMM"))&amp;" "&amp;YEAR(TODAY())</formula>
    </cfRule>
  </conditionalFormatting>
  <conditionalFormatting sqref="B8:I8 B16:I16 B24:I24 B32:I32">
    <cfRule type="expression" dxfId="13" priority="3">
      <formula>$B8=""</formula>
    </cfRule>
  </conditionalFormatting>
  <conditionalFormatting sqref="K8:R8 K16:R16 K24:R24 K32:R32">
    <cfRule type="expression" dxfId="12" priority="4">
      <formula>$K8=""</formula>
    </cfRule>
  </conditionalFormatting>
  <conditionalFormatting sqref="T8:AA8 T16:AA16 T24:AA24 T32:AA32">
    <cfRule type="expression" dxfId="11" priority="5">
      <formula>$T8=""</formula>
    </cfRule>
  </conditionalFormatting>
  <conditionalFormatting sqref="AC8:AJ8 AC16:AJ16 AC24:AJ24 AC32:AJ32">
    <cfRule type="expression" dxfId="10" priority="6">
      <formula>$AC8=""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3823FF5-8721-471B-996F-850F137A383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Fournisseurs</vt:lpstr>
      <vt:lpstr>Calendrier</vt:lpstr>
      <vt:lpstr>Dater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T T</cp:lastModifiedBy>
  <dcterms:created xsi:type="dcterms:W3CDTF">2024-07-31T16:46:15Z</dcterms:created>
  <dcterms:modified xsi:type="dcterms:W3CDTF">2024-11-06T22:16:03Z</dcterms:modified>
</cp:coreProperties>
</file>