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1315" windowHeight="9795"/>
  </bookViews>
  <sheets>
    <sheet name="STATS (2)" sheetId="1" r:id="rId1"/>
    <sheet name="ccp" sheetId="2" r:id="rId2"/>
    <sheet name="Feuil3" sheetId="3" r:id="rId3"/>
  </sheets>
  <externalReferences>
    <externalReference r:id="rId4"/>
    <externalReference r:id="rId5"/>
  </externalReferences>
  <definedNames>
    <definedName name="liste">[2]macro!$A$1:$A$63</definedName>
  </definedNames>
  <calcPr calcId="144525"/>
</workbook>
</file>

<file path=xl/calcChain.xml><?xml version="1.0" encoding="utf-8"?>
<calcChain xmlns="http://schemas.openxmlformats.org/spreadsheetml/2006/main">
  <c r="I5" i="1" l="1"/>
  <c r="D3" i="1"/>
  <c r="F3" i="1"/>
  <c r="N46" i="1"/>
  <c r="O39" i="1"/>
  <c r="O35" i="1"/>
  <c r="O34" i="1"/>
  <c r="J35" i="1"/>
  <c r="I38" i="1" s="1"/>
  <c r="N16" i="1"/>
  <c r="N15" i="1"/>
  <c r="N14" i="1"/>
  <c r="C14" i="1"/>
  <c r="N13" i="1"/>
  <c r="J13" i="1"/>
  <c r="C13" i="1"/>
  <c r="N12" i="1"/>
  <c r="J12" i="1"/>
  <c r="C12" i="1"/>
  <c r="N11" i="1"/>
  <c r="M3" i="1" s="1"/>
  <c r="J11" i="1"/>
  <c r="C11" i="1"/>
  <c r="O10" i="1"/>
  <c r="M4" i="1" s="1"/>
  <c r="N10" i="1"/>
  <c r="C10" i="1"/>
  <c r="N9" i="1"/>
  <c r="J9" i="1"/>
  <c r="C9" i="1"/>
  <c r="C48" i="1" s="1"/>
  <c r="N8" i="1"/>
  <c r="J8" i="1"/>
  <c r="C8" i="1"/>
  <c r="N7" i="1"/>
  <c r="C7" i="1"/>
  <c r="D2" i="1" s="1"/>
  <c r="F2" i="1" l="1"/>
  <c r="O4" i="1"/>
  <c r="O2" i="1" l="1"/>
  <c r="O5" i="1" s="1"/>
  <c r="M46" i="1"/>
  <c r="F4" i="1"/>
  <c r="I3" i="1" s="1"/>
  <c r="P22" i="1"/>
  <c r="N5" i="1" l="1"/>
</calcChain>
</file>

<file path=xl/sharedStrings.xml><?xml version="1.0" encoding="utf-8"?>
<sst xmlns="http://schemas.openxmlformats.org/spreadsheetml/2006/main" count="35" uniqueCount="28">
  <si>
    <t>carte auchan</t>
  </si>
  <si>
    <t>total depense</t>
  </si>
  <si>
    <t>reste</t>
  </si>
  <si>
    <t>total recette</t>
  </si>
  <si>
    <t>total dépense</t>
  </si>
  <si>
    <t>=montant total achat</t>
  </si>
  <si>
    <t>achat internet</t>
  </si>
  <si>
    <t>achat internet beau père</t>
  </si>
  <si>
    <t>cheque dépose</t>
  </si>
  <si>
    <t>auchan</t>
  </si>
  <si>
    <t>divers</t>
  </si>
  <si>
    <t>amazone</t>
  </si>
  <si>
    <t>autoroute</t>
  </si>
  <si>
    <t>paye</t>
  </si>
  <si>
    <t>boucherie</t>
  </si>
  <si>
    <t>prime fidelite ccp</t>
  </si>
  <si>
    <t>bon prix</t>
  </si>
  <si>
    <t>boulangerie</t>
  </si>
  <si>
    <t>prime interressement</t>
  </si>
  <si>
    <t>bouteille gaz</t>
  </si>
  <si>
    <t>rbt achat autres</t>
  </si>
  <si>
    <t>boulagerie</t>
  </si>
  <si>
    <t>bricolage</t>
  </si>
  <si>
    <t>chaussure corinne</t>
  </si>
  <si>
    <t>course</t>
  </si>
  <si>
    <t>total vers liv a</t>
  </si>
  <si>
    <t>revenu</t>
  </si>
  <si>
    <t>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</si>
</sst>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0" xfId="0" applyNumberFormat="1" applyFont="1"/>
    <xf numFmtId="2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2" fontId="0" fillId="0" borderId="0" xfId="0" applyNumberFormat="1" applyProtection="1">
      <protection locked="0"/>
    </xf>
    <xf numFmtId="0" fontId="0" fillId="0" borderId="0" xfId="0" applyAlignment="1">
      <alignment horizontal="right"/>
    </xf>
    <xf numFmtId="1" fontId="0" fillId="0" borderId="0" xfId="0" applyNumberFormat="1" applyAlignment="1" applyProtection="1">
      <alignment horizontal="center"/>
      <protection locked="0"/>
    </xf>
    <xf numFmtId="2" fontId="1" fillId="0" borderId="0" xfId="0" applyNumberFormat="1" applyFont="1"/>
    <xf numFmtId="2" fontId="2" fillId="0" borderId="0" xfId="0" applyNumberFormat="1" applyFont="1" applyProtection="1"/>
    <xf numFmtId="1" fontId="0" fillId="0" borderId="0" xfId="0" applyNumberFormat="1"/>
    <xf numFmtId="2" fontId="0" fillId="0" borderId="0" xfId="0" applyNumberFormat="1" applyFill="1"/>
    <xf numFmtId="2" fontId="0" fillId="3" borderId="0" xfId="0" applyNumberFormat="1" applyFill="1"/>
    <xf numFmtId="49" fontId="0" fillId="3" borderId="0" xfId="0" applyNumberFormat="1" applyFill="1" applyAlignment="1">
      <alignment wrapText="1"/>
    </xf>
    <xf numFmtId="2" fontId="0" fillId="0" borderId="0" xfId="0" applyNumberFormat="1" applyAlignment="1">
      <alignment horizontal="center"/>
    </xf>
    <xf numFmtId="0" fontId="0" fillId="3" borderId="0" xfId="0" applyFill="1" applyAlignment="1">
      <alignment wrapText="1"/>
    </xf>
    <xf numFmtId="0" fontId="2" fillId="0" borderId="0" xfId="0" applyFont="1" applyFill="1"/>
    <xf numFmtId="0" fontId="0" fillId="0" borderId="0" xfId="0" applyFill="1"/>
    <xf numFmtId="2" fontId="0" fillId="4" borderId="0" xfId="0" applyNumberFormat="1" applyFill="1"/>
    <xf numFmtId="2" fontId="0" fillId="2" borderId="0" xfId="0" applyNumberFormat="1" applyFill="1"/>
    <xf numFmtId="2" fontId="0" fillId="5" borderId="0" xfId="0" applyNumberFormat="1" applyFill="1"/>
    <xf numFmtId="2" fontId="2" fillId="0" borderId="0" xfId="0" applyNumberFormat="1" applyFont="1" applyFill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ont>
        <color auto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auv%20disk%20z/PREVISION%20BUDGET/2019/prevision%20budget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p"/>
      <sheetName val="liva coco"/>
      <sheetName val="liva jaja"/>
      <sheetName val="carte auchan"/>
      <sheetName val="STATS"/>
      <sheetName val="macro "/>
      <sheetName val="Feuil1"/>
      <sheetName val="STATS (2)"/>
    </sheetNames>
    <sheetDataSet>
      <sheetData sheetId="0">
        <row r="16">
          <cell r="D16" t="str">
            <v>sfr internet</v>
          </cell>
          <cell r="F16">
            <v>32.97</v>
          </cell>
        </row>
        <row r="17">
          <cell r="D17" t="str">
            <v>sfr tel j</v>
          </cell>
          <cell r="F17">
            <v>5.99</v>
          </cell>
        </row>
        <row r="18">
          <cell r="D18" t="str">
            <v>telestar</v>
          </cell>
          <cell r="F18">
            <v>5.5</v>
          </cell>
        </row>
        <row r="19">
          <cell r="D19" t="str">
            <v>loyer</v>
          </cell>
          <cell r="F19">
            <v>653</v>
          </cell>
        </row>
        <row r="20">
          <cell r="D20" t="str">
            <v>auchan</v>
          </cell>
          <cell r="F20">
            <v>137.44</v>
          </cell>
        </row>
        <row r="21">
          <cell r="D21" t="str">
            <v>gan vie</v>
          </cell>
          <cell r="F21">
            <v>58.39</v>
          </cell>
        </row>
        <row r="22">
          <cell r="D22" t="str">
            <v>retrait espece</v>
          </cell>
          <cell r="F22">
            <v>40</v>
          </cell>
        </row>
        <row r="23">
          <cell r="D23" t="str">
            <v>o 4 saison</v>
          </cell>
          <cell r="F23">
            <v>8.1999999999999993</v>
          </cell>
        </row>
        <row r="24">
          <cell r="D24" t="str">
            <v>sfr tel c</v>
          </cell>
          <cell r="F24">
            <v>12.99</v>
          </cell>
        </row>
        <row r="25">
          <cell r="D25" t="str">
            <v>grand frais</v>
          </cell>
          <cell r="F25">
            <v>100.54</v>
          </cell>
        </row>
        <row r="26">
          <cell r="D26" t="str">
            <v>jardinage</v>
          </cell>
          <cell r="F26">
            <v>40.619999999999997</v>
          </cell>
        </row>
        <row r="27">
          <cell r="D27" t="str">
            <v>versement carte auchan</v>
          </cell>
          <cell r="F27">
            <v>922.56000000000131</v>
          </cell>
        </row>
        <row r="28">
          <cell r="D28" t="str">
            <v>edf</v>
          </cell>
          <cell r="F28">
            <v>280.5</v>
          </cell>
        </row>
        <row r="29">
          <cell r="D29" t="str">
            <v>o 4 saison</v>
          </cell>
          <cell r="F29">
            <v>10</v>
          </cell>
        </row>
        <row r="30">
          <cell r="D30" t="str">
            <v>paye</v>
          </cell>
          <cell r="G30">
            <v>2898.74</v>
          </cell>
        </row>
        <row r="31">
          <cell r="D31" t="str">
            <v>rbt achat internet</v>
          </cell>
          <cell r="G31">
            <v>12</v>
          </cell>
        </row>
        <row r="32">
          <cell r="D32" t="str">
            <v>achat internet</v>
          </cell>
          <cell r="F32">
            <v>38.299999999999997</v>
          </cell>
        </row>
        <row r="33">
          <cell r="D33" t="str">
            <v>o 4 saison</v>
          </cell>
          <cell r="F33">
            <v>5.55</v>
          </cell>
        </row>
        <row r="34">
          <cell r="D34" t="str">
            <v>achat internet</v>
          </cell>
          <cell r="F34">
            <v>58.83</v>
          </cell>
        </row>
        <row r="35">
          <cell r="D35" t="str">
            <v>rbt achat internet</v>
          </cell>
          <cell r="G35">
            <v>11.48</v>
          </cell>
        </row>
        <row r="36">
          <cell r="D36" t="str">
            <v>boulangerie</v>
          </cell>
          <cell r="F36">
            <v>8.1999999999999993</v>
          </cell>
        </row>
        <row r="37">
          <cell r="D37" t="str">
            <v>rbt achat beau père</v>
          </cell>
          <cell r="G37">
            <v>50</v>
          </cell>
        </row>
        <row r="38">
          <cell r="D38" t="str">
            <v>tutelaire</v>
          </cell>
          <cell r="F38">
            <v>24.75</v>
          </cell>
        </row>
        <row r="39">
          <cell r="D39" t="str">
            <v>sfr tel j</v>
          </cell>
          <cell r="F39">
            <v>5.99</v>
          </cell>
        </row>
        <row r="40">
          <cell r="D40" t="str">
            <v>sfr internet</v>
          </cell>
          <cell r="F40">
            <v>32.97</v>
          </cell>
        </row>
        <row r="41">
          <cell r="D41" t="str">
            <v>o 4 saison</v>
          </cell>
          <cell r="F41">
            <v>5.0999999999999996</v>
          </cell>
        </row>
        <row r="42">
          <cell r="D42" t="str">
            <v>auchan</v>
          </cell>
          <cell r="F42">
            <v>139.9</v>
          </cell>
        </row>
        <row r="43">
          <cell r="D43" t="str">
            <v>telestar</v>
          </cell>
          <cell r="F43">
            <v>5.5</v>
          </cell>
        </row>
        <row r="44">
          <cell r="D44" t="str">
            <v>o 4 saison</v>
          </cell>
          <cell r="F44">
            <v>3.6</v>
          </cell>
        </row>
        <row r="45">
          <cell r="D45" t="str">
            <v>loyer</v>
          </cell>
          <cell r="F45">
            <v>653</v>
          </cell>
        </row>
        <row r="46">
          <cell r="D46" t="str">
            <v>rbt paypal</v>
          </cell>
          <cell r="G46">
            <v>46.27</v>
          </cell>
        </row>
        <row r="47">
          <cell r="D47" t="str">
            <v>retrait espece</v>
          </cell>
          <cell r="F47">
            <v>60</v>
          </cell>
        </row>
        <row r="48">
          <cell r="D48" t="str">
            <v>gan vie</v>
          </cell>
          <cell r="F48">
            <v>58.39</v>
          </cell>
        </row>
        <row r="49">
          <cell r="D49" t="str">
            <v>frais bancaire</v>
          </cell>
          <cell r="F49">
            <v>14.75</v>
          </cell>
        </row>
        <row r="50">
          <cell r="D50" t="str">
            <v>o 4 saison</v>
          </cell>
          <cell r="F50">
            <v>1.1000000000000001</v>
          </cell>
        </row>
        <row r="51">
          <cell r="D51" t="str">
            <v>auchan</v>
          </cell>
          <cell r="F51">
            <v>8</v>
          </cell>
        </row>
        <row r="52">
          <cell r="D52" t="str">
            <v>eurofil</v>
          </cell>
          <cell r="F52">
            <v>264.95999999999998</v>
          </cell>
        </row>
        <row r="53">
          <cell r="D53" t="str">
            <v>rbt sante</v>
          </cell>
          <cell r="G53">
            <v>28.63</v>
          </cell>
        </row>
        <row r="54">
          <cell r="D54" t="str">
            <v>course intermarche</v>
          </cell>
          <cell r="F54">
            <v>6</v>
          </cell>
        </row>
        <row r="55">
          <cell r="D55" t="str">
            <v>achat internet</v>
          </cell>
          <cell r="F55">
            <v>25.97</v>
          </cell>
        </row>
        <row r="56">
          <cell r="D56" t="str">
            <v>rbt sante</v>
          </cell>
          <cell r="G56">
            <v>63.79</v>
          </cell>
        </row>
        <row r="57">
          <cell r="D57" t="str">
            <v>sfr tel c</v>
          </cell>
          <cell r="F57">
            <v>12.99</v>
          </cell>
        </row>
        <row r="58">
          <cell r="D58" t="str">
            <v>achat internet beau père</v>
          </cell>
          <cell r="F58">
            <v>12.6</v>
          </cell>
        </row>
        <row r="59">
          <cell r="D59" t="str">
            <v>rbt sante</v>
          </cell>
          <cell r="G59">
            <v>32.799999999999997</v>
          </cell>
        </row>
        <row r="60">
          <cell r="D60" t="str">
            <v>mc do</v>
          </cell>
          <cell r="F60">
            <v>17.399999999999999</v>
          </cell>
        </row>
        <row r="61">
          <cell r="D61" t="str">
            <v>rbt sante</v>
          </cell>
          <cell r="G61">
            <v>30.5</v>
          </cell>
        </row>
        <row r="62">
          <cell r="D62" t="str">
            <v>santé</v>
          </cell>
          <cell r="F62">
            <v>95</v>
          </cell>
        </row>
        <row r="63">
          <cell r="D63" t="str">
            <v>versement carte auchan</v>
          </cell>
          <cell r="F63">
            <v>463.62999999999897</v>
          </cell>
        </row>
        <row r="64">
          <cell r="D64" t="str">
            <v>rbt sante</v>
          </cell>
          <cell r="G64">
            <v>65.7</v>
          </cell>
        </row>
        <row r="65">
          <cell r="D65" t="str">
            <v>santé</v>
          </cell>
          <cell r="F65">
            <v>134</v>
          </cell>
        </row>
        <row r="66">
          <cell r="D66" t="str">
            <v>course intermarche</v>
          </cell>
          <cell r="F66">
            <v>30.9</v>
          </cell>
        </row>
        <row r="67">
          <cell r="D67" t="str">
            <v>pharma non remb</v>
          </cell>
          <cell r="F67">
            <v>59.65</v>
          </cell>
        </row>
        <row r="68">
          <cell r="D68" t="str">
            <v>edf</v>
          </cell>
          <cell r="F68">
            <v>280.5</v>
          </cell>
        </row>
        <row r="69">
          <cell r="D69" t="str">
            <v>mc do</v>
          </cell>
          <cell r="F69">
            <v>20.8</v>
          </cell>
        </row>
        <row r="70">
          <cell r="D70" t="str">
            <v>autoroute</v>
          </cell>
          <cell r="F70">
            <v>72.7</v>
          </cell>
        </row>
        <row r="71">
          <cell r="D71" t="str">
            <v>paye</v>
          </cell>
          <cell r="G71">
            <v>2748.46</v>
          </cell>
        </row>
        <row r="72">
          <cell r="D72" t="str">
            <v>achat internet beau père</v>
          </cell>
          <cell r="F72">
            <v>27.84</v>
          </cell>
        </row>
        <row r="73">
          <cell r="D73" t="str">
            <v>paypal</v>
          </cell>
          <cell r="F73">
            <v>27.84</v>
          </cell>
        </row>
        <row r="74">
          <cell r="D74" t="str">
            <v>retrait espece</v>
          </cell>
          <cell r="F74">
            <v>30</v>
          </cell>
        </row>
        <row r="75">
          <cell r="D75" t="str">
            <v>boulangerie</v>
          </cell>
          <cell r="F75">
            <v>15.3</v>
          </cell>
        </row>
        <row r="76">
          <cell r="D76" t="str">
            <v>divers1</v>
          </cell>
          <cell r="F76">
            <v>12</v>
          </cell>
        </row>
        <row r="77">
          <cell r="D77" t="str">
            <v>o 4 saison</v>
          </cell>
          <cell r="F77">
            <v>5.7</v>
          </cell>
        </row>
        <row r="78">
          <cell r="D78" t="str">
            <v>tutelaire</v>
          </cell>
          <cell r="F78">
            <v>24.75</v>
          </cell>
        </row>
        <row r="79">
          <cell r="D79" t="str">
            <v>sfr internet</v>
          </cell>
          <cell r="F79">
            <v>32.97</v>
          </cell>
        </row>
        <row r="80">
          <cell r="D80" t="str">
            <v>telestar</v>
          </cell>
          <cell r="F80">
            <v>5.5</v>
          </cell>
        </row>
        <row r="81">
          <cell r="D81" t="str">
            <v>paypal</v>
          </cell>
          <cell r="F81">
            <v>33.96</v>
          </cell>
        </row>
        <row r="82">
          <cell r="D82" t="str">
            <v>loyer</v>
          </cell>
          <cell r="F82">
            <v>653</v>
          </cell>
        </row>
        <row r="83">
          <cell r="D83" t="str">
            <v>gan vie</v>
          </cell>
          <cell r="F83">
            <v>58.39</v>
          </cell>
        </row>
        <row r="84">
          <cell r="D84" t="str">
            <v>rbt paypal</v>
          </cell>
          <cell r="G84">
            <v>11.82</v>
          </cell>
        </row>
        <row r="85">
          <cell r="D85" t="str">
            <v>retrait espece</v>
          </cell>
          <cell r="F85">
            <v>80</v>
          </cell>
        </row>
        <row r="86">
          <cell r="D86" t="str">
            <v>sfr tel j</v>
          </cell>
          <cell r="F86">
            <v>5.99</v>
          </cell>
        </row>
        <row r="87">
          <cell r="D87" t="str">
            <v>bricolage</v>
          </cell>
          <cell r="F87">
            <v>14</v>
          </cell>
        </row>
        <row r="88">
          <cell r="D88" t="str">
            <v>sfr tel c</v>
          </cell>
          <cell r="F88">
            <v>12.99</v>
          </cell>
        </row>
        <row r="89">
          <cell r="D89" t="str">
            <v>essence</v>
          </cell>
          <cell r="F89">
            <v>60.4</v>
          </cell>
        </row>
        <row r="90">
          <cell r="D90" t="str">
            <v>essence</v>
          </cell>
          <cell r="F90">
            <v>61.41</v>
          </cell>
        </row>
        <row r="91">
          <cell r="D91" t="str">
            <v>rbt achat beau père</v>
          </cell>
          <cell r="G91">
            <v>185</v>
          </cell>
        </row>
        <row r="92">
          <cell r="D92" t="str">
            <v>versement carte auchan</v>
          </cell>
          <cell r="F92">
            <v>872.01000000000022</v>
          </cell>
        </row>
        <row r="93">
          <cell r="D93" t="str">
            <v>edf</v>
          </cell>
          <cell r="F93">
            <v>280.5</v>
          </cell>
        </row>
        <row r="94">
          <cell r="D94" t="str">
            <v>course intermarche</v>
          </cell>
          <cell r="F94">
            <v>18.64</v>
          </cell>
        </row>
        <row r="95">
          <cell r="D95" t="str">
            <v>credit lodgy</v>
          </cell>
          <cell r="F95">
            <v>237.39</v>
          </cell>
        </row>
        <row r="96">
          <cell r="D96" t="str">
            <v>rbt achat beau père</v>
          </cell>
          <cell r="G96">
            <v>250</v>
          </cell>
        </row>
        <row r="97">
          <cell r="D97" t="str">
            <v>paye</v>
          </cell>
          <cell r="G97">
            <v>2256.17</v>
          </cell>
        </row>
        <row r="98">
          <cell r="D98" t="str">
            <v>retrait espece</v>
          </cell>
          <cell r="F98">
            <v>20</v>
          </cell>
        </row>
        <row r="99">
          <cell r="D99" t="str">
            <v>essence</v>
          </cell>
          <cell r="F99">
            <v>44.51</v>
          </cell>
        </row>
        <row r="100">
          <cell r="D100" t="str">
            <v>essence</v>
          </cell>
          <cell r="F100">
            <v>66.150000000000006</v>
          </cell>
        </row>
        <row r="101">
          <cell r="D101" t="str">
            <v>o 4 saison</v>
          </cell>
          <cell r="F101">
            <v>6.2</v>
          </cell>
        </row>
        <row r="102">
          <cell r="D102" t="str">
            <v>tutelaire</v>
          </cell>
          <cell r="F102">
            <v>24.75</v>
          </cell>
        </row>
        <row r="103">
          <cell r="D103" t="str">
            <v>sfr internet</v>
          </cell>
          <cell r="F103">
            <v>32.97</v>
          </cell>
        </row>
        <row r="104">
          <cell r="D104" t="str">
            <v>rbt achat beau père</v>
          </cell>
          <cell r="G104">
            <v>75</v>
          </cell>
        </row>
        <row r="105">
          <cell r="D105" t="str">
            <v>paypal</v>
          </cell>
          <cell r="F105">
            <v>57.13</v>
          </cell>
        </row>
        <row r="106">
          <cell r="D106" t="str">
            <v>achat internet</v>
          </cell>
          <cell r="F106">
            <v>16.989999999999998</v>
          </cell>
        </row>
        <row r="107">
          <cell r="D107" t="str">
            <v>retrait espece</v>
          </cell>
          <cell r="F107">
            <v>60</v>
          </cell>
        </row>
        <row r="108">
          <cell r="D108" t="str">
            <v>loyer</v>
          </cell>
          <cell r="F108">
            <v>653</v>
          </cell>
        </row>
        <row r="109">
          <cell r="D109" t="str">
            <v>grand frais</v>
          </cell>
          <cell r="F109">
            <v>92.38</v>
          </cell>
        </row>
        <row r="110">
          <cell r="D110" t="str">
            <v>gan vie</v>
          </cell>
          <cell r="F110">
            <v>58.39</v>
          </cell>
        </row>
        <row r="111">
          <cell r="D111" t="str">
            <v>achat internet</v>
          </cell>
          <cell r="F111">
            <v>44.99</v>
          </cell>
        </row>
        <row r="112">
          <cell r="D112" t="str">
            <v>sfr tel j</v>
          </cell>
          <cell r="F112">
            <v>5.99</v>
          </cell>
        </row>
        <row r="113">
          <cell r="D113" t="str">
            <v>paypal</v>
          </cell>
          <cell r="F113">
            <v>72.349999999999994</v>
          </cell>
        </row>
        <row r="114">
          <cell r="D114" t="str">
            <v>o 4 saison</v>
          </cell>
          <cell r="F114">
            <v>5.6</v>
          </cell>
        </row>
        <row r="115">
          <cell r="D115" t="str">
            <v>sfr tel c</v>
          </cell>
          <cell r="F115">
            <v>12.99</v>
          </cell>
        </row>
        <row r="116">
          <cell r="D116" t="str">
            <v>santé</v>
          </cell>
          <cell r="F116">
            <v>182.66</v>
          </cell>
        </row>
        <row r="117">
          <cell r="D117" t="str">
            <v>versement carte auchan</v>
          </cell>
          <cell r="F117">
            <v>532.0600000000004</v>
          </cell>
        </row>
        <row r="118">
          <cell r="D118" t="str">
            <v>cheque depose</v>
          </cell>
          <cell r="G118">
            <v>100</v>
          </cell>
        </row>
        <row r="119">
          <cell r="D119" t="str">
            <v>edf</v>
          </cell>
          <cell r="F119">
            <v>280.5</v>
          </cell>
        </row>
        <row r="120">
          <cell r="D120" t="str">
            <v>o 4 saison</v>
          </cell>
          <cell r="F120">
            <v>9.6</v>
          </cell>
        </row>
        <row r="121">
          <cell r="D121" t="str">
            <v>course intermarche</v>
          </cell>
          <cell r="F121">
            <v>54.04</v>
          </cell>
        </row>
        <row r="122">
          <cell r="D122" t="str">
            <v>credit lodgy</v>
          </cell>
          <cell r="F122">
            <v>237.39</v>
          </cell>
        </row>
        <row r="123">
          <cell r="D123" t="str">
            <v>achat internet</v>
          </cell>
          <cell r="F123">
            <v>24.99</v>
          </cell>
        </row>
        <row r="124">
          <cell r="D124" t="str">
            <v>achat internet</v>
          </cell>
          <cell r="F124">
            <v>29.99</v>
          </cell>
        </row>
        <row r="125">
          <cell r="D125" t="str">
            <v>paye</v>
          </cell>
          <cell r="G125">
            <v>2411.5300000000002</v>
          </cell>
        </row>
        <row r="126">
          <cell r="D126" t="str">
            <v>magniola</v>
          </cell>
          <cell r="F126">
            <v>52.5</v>
          </cell>
        </row>
        <row r="127">
          <cell r="D127" t="str">
            <v>paypal</v>
          </cell>
          <cell r="F127">
            <v>46.79</v>
          </cell>
        </row>
        <row r="128">
          <cell r="D128" t="str">
            <v>paypal</v>
          </cell>
          <cell r="F128">
            <v>5.99</v>
          </cell>
        </row>
        <row r="129">
          <cell r="D129" t="str">
            <v>rbt ebay</v>
          </cell>
          <cell r="G129">
            <v>13.6</v>
          </cell>
        </row>
        <row r="130">
          <cell r="D130" t="str">
            <v>rbt paypal</v>
          </cell>
          <cell r="G130">
            <v>9.8000000000000007</v>
          </cell>
        </row>
        <row r="131">
          <cell r="D131" t="str">
            <v>boulangerie</v>
          </cell>
          <cell r="F131">
            <v>11.7</v>
          </cell>
        </row>
        <row r="132">
          <cell r="D132" t="str">
            <v>o 4 saison</v>
          </cell>
          <cell r="F132">
            <v>12.81</v>
          </cell>
        </row>
        <row r="133">
          <cell r="D133" t="str">
            <v>mc do</v>
          </cell>
          <cell r="F133">
            <v>17.600000000000001</v>
          </cell>
        </row>
        <row r="134">
          <cell r="D134" t="str">
            <v>bricolage</v>
          </cell>
          <cell r="F134">
            <v>11</v>
          </cell>
        </row>
        <row r="135">
          <cell r="D135" t="str">
            <v>paypal</v>
          </cell>
          <cell r="F135">
            <v>34.29</v>
          </cell>
        </row>
        <row r="136">
          <cell r="D136" t="str">
            <v>achat internet</v>
          </cell>
          <cell r="F136">
            <v>4.95</v>
          </cell>
        </row>
        <row r="137">
          <cell r="D137" t="str">
            <v>paypal</v>
          </cell>
          <cell r="F137">
            <v>11.99</v>
          </cell>
        </row>
        <row r="138">
          <cell r="D138" t="str">
            <v>achat internet</v>
          </cell>
          <cell r="F138">
            <v>17.98</v>
          </cell>
        </row>
        <row r="139">
          <cell r="D139" t="str">
            <v>paypal</v>
          </cell>
          <cell r="F139">
            <v>24.97</v>
          </cell>
        </row>
        <row r="140">
          <cell r="D140" t="str">
            <v>paypal</v>
          </cell>
          <cell r="F140">
            <v>31.74</v>
          </cell>
        </row>
        <row r="141">
          <cell r="D141" t="str">
            <v>tutelaire</v>
          </cell>
          <cell r="F141">
            <v>24.75</v>
          </cell>
        </row>
        <row r="142">
          <cell r="D142" t="str">
            <v>rbt ebay</v>
          </cell>
          <cell r="G142">
            <v>12.25</v>
          </cell>
        </row>
        <row r="143">
          <cell r="D143" t="str">
            <v>paypal</v>
          </cell>
          <cell r="F143">
            <v>5.99</v>
          </cell>
        </row>
        <row r="144">
          <cell r="D144" t="str">
            <v>paypal</v>
          </cell>
          <cell r="F144">
            <v>41.83</v>
          </cell>
        </row>
        <row r="145">
          <cell r="D145" t="str">
            <v>sfr internet</v>
          </cell>
          <cell r="F145">
            <v>32.97</v>
          </cell>
        </row>
        <row r="146">
          <cell r="D146" t="str">
            <v>auchan</v>
          </cell>
          <cell r="F146">
            <v>0.4</v>
          </cell>
        </row>
        <row r="147">
          <cell r="D147" t="str">
            <v>paypal</v>
          </cell>
          <cell r="F147">
            <v>62</v>
          </cell>
        </row>
        <row r="148">
          <cell r="D148" t="str">
            <v>frais bancaire</v>
          </cell>
          <cell r="F148">
            <v>14.75</v>
          </cell>
        </row>
        <row r="149">
          <cell r="D149" t="str">
            <v>paypal</v>
          </cell>
          <cell r="F149">
            <v>33.770000000000003</v>
          </cell>
        </row>
        <row r="150">
          <cell r="D150" t="str">
            <v>retrait espece</v>
          </cell>
          <cell r="F150">
            <v>60</v>
          </cell>
        </row>
        <row r="151">
          <cell r="D151" t="str">
            <v>loyer</v>
          </cell>
          <cell r="F151">
            <v>653</v>
          </cell>
        </row>
        <row r="152">
          <cell r="D152" t="str">
            <v>eurofil</v>
          </cell>
          <cell r="F152">
            <v>264.95999999999998</v>
          </cell>
        </row>
        <row r="153">
          <cell r="D153" t="str">
            <v>gan vie</v>
          </cell>
          <cell r="F153">
            <v>43.47</v>
          </cell>
        </row>
        <row r="154">
          <cell r="D154" t="str">
            <v>course intermarche</v>
          </cell>
          <cell r="F154">
            <v>31.08</v>
          </cell>
        </row>
        <row r="155">
          <cell r="D155" t="str">
            <v>sfr tel c</v>
          </cell>
          <cell r="F155">
            <v>12.99</v>
          </cell>
        </row>
        <row r="156">
          <cell r="D156" t="str">
            <v>sfr tel j</v>
          </cell>
          <cell r="F156">
            <v>5.99</v>
          </cell>
        </row>
        <row r="157">
          <cell r="D157" t="str">
            <v>gan vie</v>
          </cell>
          <cell r="F157">
            <v>58.39</v>
          </cell>
        </row>
        <row r="158">
          <cell r="D158" t="str">
            <v>paypal</v>
          </cell>
          <cell r="F158">
            <v>38.69</v>
          </cell>
        </row>
        <row r="159">
          <cell r="D159" t="str">
            <v>santé</v>
          </cell>
          <cell r="F159">
            <v>182.66</v>
          </cell>
        </row>
        <row r="160">
          <cell r="D160" t="str">
            <v>versement carte auchan</v>
          </cell>
          <cell r="F160">
            <v>486.74</v>
          </cell>
        </row>
        <row r="161">
          <cell r="D161" t="str">
            <v>grand frais</v>
          </cell>
          <cell r="F161">
            <v>105.06</v>
          </cell>
        </row>
        <row r="162">
          <cell r="D162" t="str">
            <v>cheque depose</v>
          </cell>
          <cell r="G162">
            <v>100</v>
          </cell>
        </row>
        <row r="163">
          <cell r="D163" t="str">
            <v>rbt bricolage</v>
          </cell>
          <cell r="G163">
            <v>6.9</v>
          </cell>
        </row>
        <row r="164">
          <cell r="D164" t="str">
            <v>boulangerie</v>
          </cell>
          <cell r="F164">
            <v>8.1999999999999993</v>
          </cell>
        </row>
        <row r="165">
          <cell r="D165" t="str">
            <v>edf</v>
          </cell>
          <cell r="F165">
            <v>280.5</v>
          </cell>
        </row>
        <row r="166">
          <cell r="D166" t="str">
            <v>paypal</v>
          </cell>
          <cell r="F166">
            <v>47.93</v>
          </cell>
        </row>
        <row r="167">
          <cell r="D167" t="str">
            <v>credit lodgy</v>
          </cell>
          <cell r="F167">
            <v>237.39</v>
          </cell>
        </row>
        <row r="168">
          <cell r="D168" t="str">
            <v>paye</v>
          </cell>
          <cell r="G168">
            <v>2262.12</v>
          </cell>
        </row>
        <row r="169">
          <cell r="D169" t="str">
            <v>bricolage</v>
          </cell>
          <cell r="F169">
            <v>25.9</v>
          </cell>
        </row>
        <row r="170">
          <cell r="D170" t="str">
            <v>boulangerie</v>
          </cell>
          <cell r="F170">
            <v>10.5</v>
          </cell>
        </row>
        <row r="171">
          <cell r="D171" t="str">
            <v>rbt divers1</v>
          </cell>
          <cell r="G171">
            <v>10.82</v>
          </cell>
        </row>
        <row r="172">
          <cell r="D172" t="str">
            <v>paypal</v>
          </cell>
          <cell r="F172">
            <v>24.99</v>
          </cell>
        </row>
        <row r="173">
          <cell r="D173" t="str">
            <v>tutelaire</v>
          </cell>
          <cell r="F173">
            <v>24.75</v>
          </cell>
        </row>
        <row r="174">
          <cell r="D174" t="str">
            <v>mc do</v>
          </cell>
          <cell r="F174">
            <v>18.2</v>
          </cell>
        </row>
        <row r="175">
          <cell r="D175" t="str">
            <v>sfr internet</v>
          </cell>
          <cell r="F175">
            <v>36.06</v>
          </cell>
        </row>
        <row r="176">
          <cell r="D176" t="str">
            <v>divers1</v>
          </cell>
          <cell r="F176">
            <v>65.69</v>
          </cell>
        </row>
        <row r="177">
          <cell r="D177" t="str">
            <v>rbt sante</v>
          </cell>
          <cell r="G177">
            <v>13.02</v>
          </cell>
        </row>
        <row r="178">
          <cell r="D178" t="str">
            <v>telestar</v>
          </cell>
          <cell r="F178">
            <v>17.7</v>
          </cell>
        </row>
        <row r="179">
          <cell r="D179" t="str">
            <v>auchan</v>
          </cell>
          <cell r="F179">
            <v>20</v>
          </cell>
        </row>
        <row r="180">
          <cell r="D180" t="str">
            <v>achat internet</v>
          </cell>
          <cell r="F180">
            <v>77.709999999999994</v>
          </cell>
        </row>
        <row r="181">
          <cell r="D181" t="str">
            <v>rbt sante</v>
          </cell>
          <cell r="G181">
            <v>29.36</v>
          </cell>
        </row>
        <row r="182">
          <cell r="D182" t="str">
            <v>retrait espece</v>
          </cell>
          <cell r="F182">
            <v>80</v>
          </cell>
        </row>
        <row r="183">
          <cell r="D183" t="str">
            <v>divers1</v>
          </cell>
          <cell r="F183">
            <v>19.989999999999998</v>
          </cell>
        </row>
        <row r="184">
          <cell r="D184" t="str">
            <v>divers1</v>
          </cell>
          <cell r="F184">
            <v>26.7</v>
          </cell>
        </row>
        <row r="185">
          <cell r="D185" t="str">
            <v>achat internet beau père</v>
          </cell>
          <cell r="F185">
            <v>72.900000000000006</v>
          </cell>
        </row>
        <row r="186">
          <cell r="D186" t="str">
            <v>achat internet beau père</v>
          </cell>
          <cell r="F186">
            <v>189</v>
          </cell>
        </row>
        <row r="187">
          <cell r="D187" t="str">
            <v>rbt achat beau père</v>
          </cell>
          <cell r="G187">
            <v>270</v>
          </cell>
        </row>
        <row r="188">
          <cell r="D188" t="str">
            <v>santé</v>
          </cell>
          <cell r="F188">
            <v>43.38</v>
          </cell>
        </row>
        <row r="189">
          <cell r="D189" t="str">
            <v>loyer</v>
          </cell>
          <cell r="F189">
            <v>653</v>
          </cell>
        </row>
        <row r="190">
          <cell r="D190" t="str">
            <v>grand frais</v>
          </cell>
          <cell r="F190">
            <v>78.39</v>
          </cell>
        </row>
        <row r="191">
          <cell r="D191" t="str">
            <v>boulangerie</v>
          </cell>
          <cell r="F191">
            <v>11.9</v>
          </cell>
        </row>
        <row r="192">
          <cell r="D192" t="str">
            <v>gan vie</v>
          </cell>
          <cell r="F192">
            <v>43.47</v>
          </cell>
        </row>
        <row r="193">
          <cell r="D193" t="str">
            <v>gan vie</v>
          </cell>
          <cell r="F193">
            <v>58.39</v>
          </cell>
        </row>
        <row r="194">
          <cell r="D194" t="str">
            <v>sfr tel j</v>
          </cell>
          <cell r="F194">
            <v>5.99</v>
          </cell>
        </row>
        <row r="195">
          <cell r="D195" t="str">
            <v>sfr tel c</v>
          </cell>
          <cell r="F195">
            <v>12.99</v>
          </cell>
        </row>
        <row r="196">
          <cell r="D196" t="str">
            <v>jeton lavage</v>
          </cell>
          <cell r="F196">
            <v>4</v>
          </cell>
        </row>
        <row r="197">
          <cell r="D197" t="str">
            <v>rbt divers1</v>
          </cell>
          <cell r="G197">
            <v>2370</v>
          </cell>
        </row>
        <row r="198">
          <cell r="D198" t="str">
            <v>santé</v>
          </cell>
          <cell r="F198">
            <v>182.68</v>
          </cell>
        </row>
        <row r="199">
          <cell r="D199" t="str">
            <v>divers1</v>
          </cell>
          <cell r="F199">
            <v>59.95</v>
          </cell>
        </row>
        <row r="200">
          <cell r="D200" t="str">
            <v>divers1</v>
          </cell>
          <cell r="F200">
            <v>66.959999999999994</v>
          </cell>
        </row>
        <row r="201">
          <cell r="D201" t="str">
            <v>versement carte auchan</v>
          </cell>
          <cell r="F201">
            <v>1107.8099999999995</v>
          </cell>
        </row>
        <row r="202">
          <cell r="D202" t="str">
            <v>edf</v>
          </cell>
          <cell r="F202">
            <v>280.5</v>
          </cell>
        </row>
        <row r="203">
          <cell r="D203" t="str">
            <v>achat internet</v>
          </cell>
          <cell r="F203">
            <v>73.959999999999994</v>
          </cell>
        </row>
        <row r="204">
          <cell r="D204" t="str">
            <v>credit lodgy</v>
          </cell>
          <cell r="F204">
            <v>237.39</v>
          </cell>
        </row>
        <row r="205">
          <cell r="D205" t="str">
            <v>divers1</v>
          </cell>
          <cell r="F205">
            <v>29.2</v>
          </cell>
        </row>
        <row r="206">
          <cell r="D206" t="str">
            <v>paye</v>
          </cell>
          <cell r="G206">
            <v>2625.76</v>
          </cell>
        </row>
        <row r="207">
          <cell r="D207" t="str">
            <v>divers1</v>
          </cell>
          <cell r="F207">
            <v>13.98</v>
          </cell>
        </row>
        <row r="208">
          <cell r="D208" t="str">
            <v>boulangerie</v>
          </cell>
          <cell r="F208">
            <v>8.1999999999999993</v>
          </cell>
        </row>
        <row r="209">
          <cell r="D209" t="str">
            <v>grand frais</v>
          </cell>
          <cell r="F209">
            <v>99.39</v>
          </cell>
        </row>
        <row r="210">
          <cell r="D210" t="str">
            <v>tutelaire</v>
          </cell>
          <cell r="F210">
            <v>24.75</v>
          </cell>
        </row>
        <row r="211">
          <cell r="D211" t="str">
            <v>achat internet</v>
          </cell>
          <cell r="F211">
            <v>49.99</v>
          </cell>
        </row>
        <row r="212">
          <cell r="D212" t="str">
            <v>rbt sante</v>
          </cell>
          <cell r="G212">
            <v>29.06</v>
          </cell>
        </row>
        <row r="213">
          <cell r="D213" t="str">
            <v>sfr internet</v>
          </cell>
          <cell r="F213">
            <v>36.79</v>
          </cell>
        </row>
        <row r="214">
          <cell r="D214" t="str">
            <v>divers1</v>
          </cell>
          <cell r="F214">
            <v>160</v>
          </cell>
        </row>
        <row r="215">
          <cell r="D215" t="str">
            <v>mc do</v>
          </cell>
          <cell r="F215">
            <v>11</v>
          </cell>
        </row>
        <row r="216">
          <cell r="D216" t="str">
            <v>rbt sante</v>
          </cell>
          <cell r="G216">
            <v>15.34</v>
          </cell>
        </row>
        <row r="217">
          <cell r="D217" t="str">
            <v>loyer</v>
          </cell>
          <cell r="F217">
            <v>653</v>
          </cell>
        </row>
        <row r="218">
          <cell r="D218" t="str">
            <v>retrait espece</v>
          </cell>
          <cell r="F218">
            <v>60</v>
          </cell>
        </row>
        <row r="219">
          <cell r="D219" t="str">
            <v>auchan</v>
          </cell>
          <cell r="F219">
            <v>21.13</v>
          </cell>
        </row>
        <row r="220">
          <cell r="D220" t="str">
            <v>divers1</v>
          </cell>
          <cell r="F220">
            <v>45.9</v>
          </cell>
        </row>
        <row r="221">
          <cell r="D221" t="str">
            <v>achat internet</v>
          </cell>
          <cell r="F221">
            <v>7.28</v>
          </cell>
        </row>
        <row r="222">
          <cell r="D222" t="str">
            <v>gan vie</v>
          </cell>
          <cell r="F222">
            <v>43.47</v>
          </cell>
        </row>
        <row r="223">
          <cell r="D223" t="str">
            <v>sfr tel c</v>
          </cell>
          <cell r="F223">
            <v>12.99</v>
          </cell>
        </row>
        <row r="224">
          <cell r="D224" t="str">
            <v>sfr tel j</v>
          </cell>
          <cell r="F224">
            <v>5.99</v>
          </cell>
        </row>
        <row r="225">
          <cell r="D225" t="str">
            <v>gan vie</v>
          </cell>
          <cell r="F225">
            <v>58.39</v>
          </cell>
        </row>
        <row r="226">
          <cell r="D226" t="str">
            <v>boulangerie</v>
          </cell>
          <cell r="F226">
            <v>8.3000000000000007</v>
          </cell>
        </row>
        <row r="227">
          <cell r="D227" t="str">
            <v>grand frais</v>
          </cell>
          <cell r="F227">
            <v>57.99</v>
          </cell>
        </row>
        <row r="228">
          <cell r="D228" t="str">
            <v>divers1</v>
          </cell>
          <cell r="F228">
            <v>2370</v>
          </cell>
        </row>
        <row r="229">
          <cell r="D229" t="str">
            <v>versement carte auchan</v>
          </cell>
          <cell r="F229">
            <v>1318.3699999999992</v>
          </cell>
        </row>
        <row r="230">
          <cell r="D230" t="str">
            <v>divers1</v>
          </cell>
          <cell r="F230">
            <v>70.959999999999994</v>
          </cell>
        </row>
        <row r="231">
          <cell r="D231" t="str">
            <v>coiffeur</v>
          </cell>
          <cell r="F231">
            <v>16</v>
          </cell>
        </row>
        <row r="232">
          <cell r="D232" t="str">
            <v>boulangerie</v>
          </cell>
          <cell r="F232">
            <v>16.2</v>
          </cell>
        </row>
        <row r="233">
          <cell r="D233" t="str">
            <v>achat internet</v>
          </cell>
          <cell r="F233">
            <v>51.99</v>
          </cell>
        </row>
        <row r="234">
          <cell r="D234" t="str">
            <v>edf</v>
          </cell>
          <cell r="F234">
            <v>280.5</v>
          </cell>
        </row>
        <row r="235">
          <cell r="D235" t="str">
            <v>rbt achat beau père</v>
          </cell>
          <cell r="G235">
            <v>90</v>
          </cell>
        </row>
        <row r="236">
          <cell r="D236" t="str">
            <v>credit lodgy</v>
          </cell>
          <cell r="F236">
            <v>237.39</v>
          </cell>
        </row>
        <row r="237">
          <cell r="D237" t="str">
            <v>autoroute</v>
          </cell>
          <cell r="F237">
            <v>50.5</v>
          </cell>
        </row>
        <row r="238">
          <cell r="D238" t="str">
            <v>paye</v>
          </cell>
          <cell r="G238">
            <v>2410.2199999999998</v>
          </cell>
        </row>
        <row r="239">
          <cell r="D239" t="str">
            <v>santé</v>
          </cell>
          <cell r="F239">
            <v>75</v>
          </cell>
        </row>
        <row r="240">
          <cell r="D240" t="str">
            <v>bricolage</v>
          </cell>
          <cell r="F240">
            <v>40.799999999999997</v>
          </cell>
        </row>
        <row r="241">
          <cell r="D241" t="str">
            <v>grand frais</v>
          </cell>
          <cell r="F241">
            <v>96.82</v>
          </cell>
        </row>
        <row r="242">
          <cell r="D242" t="str">
            <v>achat internet</v>
          </cell>
          <cell r="F242">
            <v>67.98</v>
          </cell>
        </row>
        <row r="243">
          <cell r="D243" t="str">
            <v>tutelaire</v>
          </cell>
          <cell r="F243">
            <v>24.75</v>
          </cell>
        </row>
        <row r="244">
          <cell r="D244" t="str">
            <v>sfr internet</v>
          </cell>
          <cell r="F244">
            <v>30.98</v>
          </cell>
        </row>
        <row r="245">
          <cell r="D245" t="str">
            <v>auchan</v>
          </cell>
          <cell r="F245">
            <v>48.09</v>
          </cell>
        </row>
        <row r="246">
          <cell r="D246" t="str">
            <v>mc do</v>
          </cell>
          <cell r="F246">
            <v>11.6</v>
          </cell>
        </row>
        <row r="247">
          <cell r="D247" t="str">
            <v>divers1</v>
          </cell>
          <cell r="F247">
            <v>100</v>
          </cell>
        </row>
        <row r="248">
          <cell r="D248" t="str">
            <v>loyer</v>
          </cell>
          <cell r="F248">
            <v>653</v>
          </cell>
        </row>
        <row r="249">
          <cell r="D249" t="str">
            <v>prime interressement</v>
          </cell>
          <cell r="G249">
            <v>865.73</v>
          </cell>
        </row>
        <row r="250">
          <cell r="D250" t="str">
            <v>frais bancaire</v>
          </cell>
          <cell r="F250">
            <v>14.75</v>
          </cell>
        </row>
        <row r="251">
          <cell r="D251" t="str">
            <v>lodgy</v>
          </cell>
          <cell r="F251">
            <v>45</v>
          </cell>
        </row>
        <row r="252">
          <cell r="D252" t="str">
            <v>retrait espece</v>
          </cell>
          <cell r="F252">
            <v>60</v>
          </cell>
        </row>
        <row r="253">
          <cell r="D253" t="str">
            <v>boulangerie</v>
          </cell>
          <cell r="F253">
            <v>5.8</v>
          </cell>
        </row>
        <row r="254">
          <cell r="D254" t="str">
            <v>achat internet</v>
          </cell>
          <cell r="F254">
            <v>31.41</v>
          </cell>
        </row>
        <row r="255">
          <cell r="D255" t="str">
            <v>achat internet beau père</v>
          </cell>
          <cell r="F255">
            <v>9.5500000000000007</v>
          </cell>
        </row>
        <row r="256">
          <cell r="D256" t="str">
            <v>eurofil</v>
          </cell>
          <cell r="F256">
            <v>225.88</v>
          </cell>
        </row>
        <row r="257">
          <cell r="D257" t="str">
            <v>gan vie</v>
          </cell>
          <cell r="F257">
            <v>43.47</v>
          </cell>
        </row>
        <row r="258">
          <cell r="D258" t="str">
            <v>gan vie</v>
          </cell>
          <cell r="F258">
            <v>58.39</v>
          </cell>
        </row>
        <row r="259">
          <cell r="D259" t="str">
            <v>sfr tel j</v>
          </cell>
          <cell r="F259">
            <v>5.69</v>
          </cell>
        </row>
        <row r="260">
          <cell r="D260" t="str">
            <v>sfr tel c</v>
          </cell>
          <cell r="F260">
            <v>12.99</v>
          </cell>
        </row>
        <row r="261">
          <cell r="D261" t="str">
            <v>grand frais</v>
          </cell>
          <cell r="F261">
            <v>75.099999999999994</v>
          </cell>
        </row>
        <row r="262">
          <cell r="D262" t="str">
            <v>achat internet</v>
          </cell>
          <cell r="F262">
            <v>24.94</v>
          </cell>
        </row>
        <row r="263">
          <cell r="D263" t="str">
            <v>rbt achat beau père</v>
          </cell>
          <cell r="G263">
            <v>30</v>
          </cell>
        </row>
        <row r="264">
          <cell r="D264" t="str">
            <v>versement carte auchan</v>
          </cell>
          <cell r="F264">
            <v>619.11</v>
          </cell>
        </row>
        <row r="265">
          <cell r="D265" t="str">
            <v>credit lodgy</v>
          </cell>
          <cell r="F265">
            <v>237.39</v>
          </cell>
        </row>
        <row r="266">
          <cell r="D266" t="str">
            <v>paye</v>
          </cell>
          <cell r="G266">
            <v>2316.94</v>
          </cell>
        </row>
        <row r="267">
          <cell r="D267" t="str">
            <v>achat internet</v>
          </cell>
          <cell r="F267">
            <v>24.98</v>
          </cell>
        </row>
        <row r="268">
          <cell r="D268" t="str">
            <v>rbt sante</v>
          </cell>
          <cell r="G268">
            <v>48.42</v>
          </cell>
        </row>
        <row r="269">
          <cell r="D269" t="str">
            <v>rbt sante</v>
          </cell>
          <cell r="G269">
            <v>35.58</v>
          </cell>
        </row>
        <row r="270">
          <cell r="D270" t="str">
            <v>divers1</v>
          </cell>
          <cell r="F270">
            <v>75.97</v>
          </cell>
        </row>
        <row r="271">
          <cell r="D271" t="str">
            <v>grand frais</v>
          </cell>
          <cell r="F271">
            <v>135.1</v>
          </cell>
        </row>
        <row r="272">
          <cell r="D272" t="str">
            <v>achat internet beau père</v>
          </cell>
          <cell r="F272">
            <v>27.84</v>
          </cell>
        </row>
        <row r="273">
          <cell r="D273" t="str">
            <v>auchan</v>
          </cell>
          <cell r="F273">
            <v>59.7</v>
          </cell>
        </row>
        <row r="274">
          <cell r="D274" t="str">
            <v>achat internet</v>
          </cell>
          <cell r="F274">
            <v>33.549999999999997</v>
          </cell>
        </row>
        <row r="275">
          <cell r="D275" t="str">
            <v>course intermarche</v>
          </cell>
          <cell r="F275">
            <v>20.75</v>
          </cell>
        </row>
        <row r="276">
          <cell r="D276" t="str">
            <v>tutelaire</v>
          </cell>
          <cell r="F276">
            <v>24.75</v>
          </cell>
        </row>
        <row r="277">
          <cell r="D277" t="str">
            <v>rbt achat internet</v>
          </cell>
          <cell r="G277">
            <v>9.99</v>
          </cell>
        </row>
        <row r="278">
          <cell r="D278" t="str">
            <v>sfr internet</v>
          </cell>
          <cell r="F278">
            <v>30.98</v>
          </cell>
        </row>
        <row r="279">
          <cell r="D279" t="str">
            <v>rbt sante</v>
          </cell>
          <cell r="G279">
            <v>7.5</v>
          </cell>
        </row>
        <row r="280">
          <cell r="D280" t="str">
            <v>telestar</v>
          </cell>
          <cell r="F280">
            <v>17.7</v>
          </cell>
        </row>
        <row r="281">
          <cell r="D281" t="str">
            <v>rbt sante</v>
          </cell>
          <cell r="G281">
            <v>7.5</v>
          </cell>
        </row>
        <row r="282">
          <cell r="D282" t="str">
            <v>achat internet</v>
          </cell>
          <cell r="F282">
            <v>9.99</v>
          </cell>
        </row>
        <row r="283">
          <cell r="D283" t="str">
            <v>achat internet</v>
          </cell>
          <cell r="F283">
            <v>18.079999999999998</v>
          </cell>
        </row>
        <row r="284">
          <cell r="D284" t="str">
            <v>loyer</v>
          </cell>
          <cell r="F284">
            <v>653</v>
          </cell>
        </row>
        <row r="285">
          <cell r="D285" t="str">
            <v>divers1</v>
          </cell>
          <cell r="F285">
            <v>25</v>
          </cell>
        </row>
        <row r="286">
          <cell r="D286" t="str">
            <v>retrait espece</v>
          </cell>
          <cell r="F286">
            <v>60</v>
          </cell>
        </row>
        <row r="287">
          <cell r="D287" t="str">
            <v>rbt edf</v>
          </cell>
          <cell r="G287">
            <v>279.37</v>
          </cell>
        </row>
        <row r="288">
          <cell r="D288" t="str">
            <v>divers1</v>
          </cell>
          <cell r="F288">
            <v>100</v>
          </cell>
        </row>
        <row r="289">
          <cell r="D289" t="str">
            <v>gan vie</v>
          </cell>
          <cell r="F289">
            <v>43.47</v>
          </cell>
        </row>
        <row r="290">
          <cell r="D290" t="str">
            <v>docteur j</v>
          </cell>
          <cell r="F290">
            <v>25</v>
          </cell>
        </row>
        <row r="291">
          <cell r="D291" t="str">
            <v>sfr tel c</v>
          </cell>
          <cell r="F291">
            <v>12.99</v>
          </cell>
        </row>
        <row r="292">
          <cell r="D292" t="str">
            <v>sfr tel j</v>
          </cell>
          <cell r="F292">
            <v>5.69</v>
          </cell>
        </row>
        <row r="293">
          <cell r="D293" t="str">
            <v>gan vie</v>
          </cell>
          <cell r="F293">
            <v>58.39</v>
          </cell>
        </row>
        <row r="294">
          <cell r="D294" t="str">
            <v>versement carte auchan</v>
          </cell>
          <cell r="F294">
            <v>667.99</v>
          </cell>
        </row>
        <row r="295">
          <cell r="D295" t="str">
            <v>santé</v>
          </cell>
          <cell r="F295">
            <v>85</v>
          </cell>
        </row>
        <row r="296">
          <cell r="D296" t="str">
            <v>grand frais</v>
          </cell>
          <cell r="F296">
            <v>47.91</v>
          </cell>
        </row>
        <row r="297">
          <cell r="D297" t="str">
            <v>edf</v>
          </cell>
          <cell r="F297">
            <v>263.11</v>
          </cell>
        </row>
        <row r="298">
          <cell r="D298" t="str">
            <v>credit lodgy</v>
          </cell>
          <cell r="F298">
            <v>237.39</v>
          </cell>
        </row>
        <row r="299">
          <cell r="D299" t="str">
            <v>autoroute</v>
          </cell>
          <cell r="F299">
            <v>18.100000000000001</v>
          </cell>
        </row>
        <row r="300">
          <cell r="D300" t="str">
            <v>paye</v>
          </cell>
          <cell r="G300">
            <v>2816.05</v>
          </cell>
        </row>
        <row r="301">
          <cell r="D301" t="str">
            <v>bricolage</v>
          </cell>
          <cell r="F301">
            <v>38.200000000000003</v>
          </cell>
        </row>
        <row r="302">
          <cell r="D302" t="str">
            <v>lidl</v>
          </cell>
          <cell r="F302">
            <v>43.44</v>
          </cell>
        </row>
        <row r="303">
          <cell r="D303" t="str">
            <v>divers1</v>
          </cell>
          <cell r="F303">
            <v>33</v>
          </cell>
        </row>
        <row r="304">
          <cell r="D304" t="str">
            <v>boulangerie</v>
          </cell>
          <cell r="F304">
            <v>8.4</v>
          </cell>
        </row>
        <row r="305">
          <cell r="D305" t="str">
            <v>rbt sante</v>
          </cell>
          <cell r="G305">
            <v>15.73</v>
          </cell>
        </row>
        <row r="306">
          <cell r="D306" t="str">
            <v>retrait espece</v>
          </cell>
          <cell r="F306">
            <v>40</v>
          </cell>
        </row>
        <row r="307">
          <cell r="D307" t="str">
            <v>auchan</v>
          </cell>
          <cell r="F307">
            <v>59.7</v>
          </cell>
        </row>
        <row r="308">
          <cell r="D308" t="str">
            <v>tutelaire</v>
          </cell>
          <cell r="F308">
            <v>24.75</v>
          </cell>
        </row>
        <row r="309">
          <cell r="D309" t="str">
            <v>course intermarche</v>
          </cell>
          <cell r="F309">
            <v>2.84</v>
          </cell>
        </row>
        <row r="310">
          <cell r="D310" t="str">
            <v>sfr internet</v>
          </cell>
          <cell r="F310">
            <v>30.98</v>
          </cell>
        </row>
        <row r="311">
          <cell r="D311" t="str">
            <v>boulangerie</v>
          </cell>
          <cell r="F311">
            <v>5</v>
          </cell>
        </row>
        <row r="312">
          <cell r="D312" t="str">
            <v>divers1</v>
          </cell>
          <cell r="F312">
            <v>35.53</v>
          </cell>
        </row>
        <row r="313">
          <cell r="D313" t="str">
            <v>lidl</v>
          </cell>
          <cell r="F313">
            <v>43.4</v>
          </cell>
        </row>
        <row r="314">
          <cell r="D314" t="str">
            <v>achat internet</v>
          </cell>
          <cell r="F314">
            <v>13</v>
          </cell>
        </row>
        <row r="315">
          <cell r="D315" t="str">
            <v>achat internet</v>
          </cell>
          <cell r="F315">
            <v>49.19</v>
          </cell>
        </row>
        <row r="316">
          <cell r="D316" t="str">
            <v>divers1</v>
          </cell>
          <cell r="F316">
            <v>100</v>
          </cell>
        </row>
        <row r="317">
          <cell r="D317" t="str">
            <v>loyer</v>
          </cell>
          <cell r="F317">
            <v>653</v>
          </cell>
        </row>
        <row r="318">
          <cell r="D318" t="str">
            <v>achat internet</v>
          </cell>
          <cell r="F318">
            <v>18.09</v>
          </cell>
        </row>
        <row r="319">
          <cell r="D319" t="str">
            <v>grand frais</v>
          </cell>
          <cell r="F319">
            <v>159.91</v>
          </cell>
        </row>
        <row r="320">
          <cell r="D320" t="str">
            <v>cheque depose</v>
          </cell>
          <cell r="G320">
            <v>200</v>
          </cell>
        </row>
        <row r="321">
          <cell r="D321" t="str">
            <v>gan vie</v>
          </cell>
          <cell r="F321">
            <v>43.47</v>
          </cell>
        </row>
        <row r="322">
          <cell r="D322" t="str">
            <v>gan vie</v>
          </cell>
          <cell r="F322">
            <v>58.39</v>
          </cell>
        </row>
        <row r="323">
          <cell r="D323" t="str">
            <v>sfr tel j</v>
          </cell>
          <cell r="F323">
            <v>5.69</v>
          </cell>
        </row>
        <row r="324">
          <cell r="D324" t="str">
            <v>sfr tel c</v>
          </cell>
          <cell r="F324">
            <v>12.99</v>
          </cell>
        </row>
        <row r="325">
          <cell r="D325" t="str">
            <v>santé</v>
          </cell>
          <cell r="F325">
            <v>15.73</v>
          </cell>
        </row>
        <row r="326">
          <cell r="D326" t="str">
            <v>rbt achat internet</v>
          </cell>
          <cell r="G326">
            <v>139.9</v>
          </cell>
        </row>
        <row r="327">
          <cell r="D327" t="str">
            <v>vers liv a jaja</v>
          </cell>
          <cell r="F327">
            <v>1000</v>
          </cell>
        </row>
        <row r="328">
          <cell r="D328" t="str">
            <v>achat internet</v>
          </cell>
          <cell r="F328">
            <v>117.9</v>
          </cell>
        </row>
        <row r="329">
          <cell r="D329" t="str">
            <v>boulangerie</v>
          </cell>
          <cell r="F329">
            <v>11.4</v>
          </cell>
        </row>
        <row r="330">
          <cell r="D330" t="str">
            <v>achat internet</v>
          </cell>
          <cell r="F330">
            <v>10.19</v>
          </cell>
        </row>
        <row r="331">
          <cell r="D331" t="str">
            <v>paypal</v>
          </cell>
          <cell r="F331">
            <v>18.989999999999998</v>
          </cell>
        </row>
        <row r="332">
          <cell r="D332" t="str">
            <v>versement carte auchan</v>
          </cell>
          <cell r="F332">
            <v>664.97</v>
          </cell>
        </row>
        <row r="333">
          <cell r="D333" t="str">
            <v>achat internet</v>
          </cell>
          <cell r="F333">
            <v>24.9</v>
          </cell>
        </row>
        <row r="334">
          <cell r="D334" t="str">
            <v>achat internet</v>
          </cell>
          <cell r="F334">
            <v>62.98</v>
          </cell>
        </row>
        <row r="335">
          <cell r="D335" t="str">
            <v>achat internet</v>
          </cell>
          <cell r="F335">
            <v>159</v>
          </cell>
        </row>
        <row r="336">
          <cell r="D336" t="str">
            <v>achat internet</v>
          </cell>
          <cell r="F336">
            <v>139.9</v>
          </cell>
        </row>
        <row r="337">
          <cell r="D337" t="str">
            <v>edf</v>
          </cell>
          <cell r="F337">
            <v>263.11</v>
          </cell>
        </row>
        <row r="338">
          <cell r="D338" t="str">
            <v>credit lodgy</v>
          </cell>
          <cell r="F338">
            <v>237.39</v>
          </cell>
        </row>
        <row r="339">
          <cell r="D339" t="str">
            <v>autoroute</v>
          </cell>
          <cell r="F339">
            <v>18.100000000000001</v>
          </cell>
        </row>
        <row r="340">
          <cell r="D340" t="str">
            <v>cheque depose</v>
          </cell>
          <cell r="F340">
            <v>0</v>
          </cell>
        </row>
        <row r="341">
          <cell r="D341" t="str">
            <v>vers liv a coco</v>
          </cell>
          <cell r="F341">
            <v>17878.8</v>
          </cell>
        </row>
        <row r="342">
          <cell r="D342" t="str">
            <v>cheque depose</v>
          </cell>
          <cell r="F342">
            <v>0</v>
          </cell>
        </row>
        <row r="343">
          <cell r="D343" t="str">
            <v>retrait espece</v>
          </cell>
          <cell r="F343">
            <v>80</v>
          </cell>
        </row>
        <row r="344">
          <cell r="D344" t="str">
            <v>paye</v>
          </cell>
          <cell r="G344">
            <v>3034.17</v>
          </cell>
        </row>
        <row r="345">
          <cell r="D345" t="str">
            <v>mc do</v>
          </cell>
          <cell r="F345">
            <v>23</v>
          </cell>
        </row>
        <row r="346">
          <cell r="D346" t="str">
            <v>achat internet</v>
          </cell>
          <cell r="F346">
            <v>278.48</v>
          </cell>
        </row>
        <row r="347">
          <cell r="D347" t="str">
            <v>vers liv a jaja</v>
          </cell>
          <cell r="F347">
            <v>1000</v>
          </cell>
        </row>
        <row r="348">
          <cell r="D348" t="str">
            <v>auchan</v>
          </cell>
          <cell r="F348">
            <v>59.7</v>
          </cell>
        </row>
        <row r="349">
          <cell r="D349" t="str">
            <v>course intermarche</v>
          </cell>
          <cell r="F349">
            <v>26.82</v>
          </cell>
        </row>
        <row r="350">
          <cell r="D350" t="str">
            <v>gan vie</v>
          </cell>
          <cell r="F350">
            <v>73.39</v>
          </cell>
        </row>
        <row r="351">
          <cell r="D351" t="str">
            <v>prime fidelité ccp</v>
          </cell>
          <cell r="G351">
            <v>10.67</v>
          </cell>
        </row>
        <row r="352">
          <cell r="D352" t="str">
            <v>tutelaire</v>
          </cell>
          <cell r="F352">
            <v>24.75</v>
          </cell>
        </row>
        <row r="353">
          <cell r="D353" t="str">
            <v>vers liv a jaja</v>
          </cell>
          <cell r="F353">
            <v>17945.830000000002</v>
          </cell>
        </row>
        <row r="354">
          <cell r="D354" t="str">
            <v>rbt gan</v>
          </cell>
          <cell r="G354">
            <v>40027.949999999997</v>
          </cell>
        </row>
        <row r="355">
          <cell r="D355" t="str">
            <v>sfr internet</v>
          </cell>
          <cell r="F355">
            <v>30.99</v>
          </cell>
        </row>
        <row r="356">
          <cell r="D356" t="str">
            <v>boucherie</v>
          </cell>
          <cell r="F356">
            <v>26.5</v>
          </cell>
        </row>
        <row r="357">
          <cell r="D357" t="str">
            <v>paypal</v>
          </cell>
          <cell r="F357">
            <v>3.95</v>
          </cell>
        </row>
        <row r="358">
          <cell r="D358" t="str">
            <v>achat internet</v>
          </cell>
          <cell r="F358">
            <v>24.97</v>
          </cell>
        </row>
        <row r="359">
          <cell r="D359" t="str">
            <v>achat internet</v>
          </cell>
          <cell r="F359">
            <v>24.13</v>
          </cell>
        </row>
        <row r="360">
          <cell r="D360" t="str">
            <v>achat internet</v>
          </cell>
          <cell r="F360">
            <v>37.979999999999997</v>
          </cell>
        </row>
        <row r="361">
          <cell r="D361" t="str">
            <v>loyer</v>
          </cell>
          <cell r="F361">
            <v>653</v>
          </cell>
        </row>
        <row r="362">
          <cell r="D362" t="str">
            <v>achat internet</v>
          </cell>
          <cell r="F362">
            <v>18.09</v>
          </cell>
        </row>
        <row r="363">
          <cell r="D363" t="str">
            <v>rbt frais bancaire</v>
          </cell>
          <cell r="G363">
            <v>1.5</v>
          </cell>
        </row>
        <row r="364">
          <cell r="D364" t="str">
            <v>frais bancaire</v>
          </cell>
          <cell r="F364">
            <v>1.5</v>
          </cell>
        </row>
        <row r="365">
          <cell r="D365" t="str">
            <v>course intermarche</v>
          </cell>
          <cell r="F365">
            <v>22.7</v>
          </cell>
        </row>
        <row r="366">
          <cell r="D366" t="str">
            <v>course intermarche</v>
          </cell>
          <cell r="F366">
            <v>110.29</v>
          </cell>
        </row>
        <row r="367">
          <cell r="D367" t="str">
            <v>frais bancaire</v>
          </cell>
          <cell r="F367">
            <v>14.75</v>
          </cell>
        </row>
        <row r="368">
          <cell r="D368" t="str">
            <v>rbt ebay</v>
          </cell>
          <cell r="G368">
            <v>8.65</v>
          </cell>
        </row>
        <row r="369">
          <cell r="D369" t="str">
            <v>mc do</v>
          </cell>
          <cell r="F369">
            <v>11.9</v>
          </cell>
        </row>
        <row r="370">
          <cell r="D370" t="str">
            <v>eurofil</v>
          </cell>
          <cell r="F370">
            <v>256.2</v>
          </cell>
        </row>
        <row r="371">
          <cell r="D371" t="str">
            <v>gan vie</v>
          </cell>
          <cell r="F371">
            <v>43.47</v>
          </cell>
        </row>
        <row r="372">
          <cell r="D372" t="str">
            <v>sfr tel c</v>
          </cell>
          <cell r="F372">
            <v>12</v>
          </cell>
        </row>
        <row r="373">
          <cell r="D373" t="str">
            <v>sfr tel j</v>
          </cell>
          <cell r="F373">
            <v>5.69</v>
          </cell>
        </row>
        <row r="374">
          <cell r="D374" t="str">
            <v>report</v>
          </cell>
          <cell r="G374">
            <v>344.73</v>
          </cell>
        </row>
      </sheetData>
      <sheetData sheetId="1"/>
      <sheetData sheetId="2"/>
      <sheetData sheetId="3">
        <row r="8">
          <cell r="F8">
            <v>392.53999999999905</v>
          </cell>
        </row>
        <row r="9">
          <cell r="F9">
            <v>392.53999999999905</v>
          </cell>
        </row>
        <row r="16">
          <cell r="D16" t="str">
            <v>auchan</v>
          </cell>
          <cell r="F16">
            <v>204.7</v>
          </cell>
        </row>
        <row r="17">
          <cell r="D17" t="str">
            <v>essence</v>
          </cell>
          <cell r="F17">
            <v>69.430000000000007</v>
          </cell>
        </row>
        <row r="18">
          <cell r="D18" t="str">
            <v>bouteille gaz</v>
          </cell>
          <cell r="F18">
            <v>45</v>
          </cell>
        </row>
        <row r="19">
          <cell r="D19" t="str">
            <v>achat internet</v>
          </cell>
          <cell r="F19">
            <v>68.41</v>
          </cell>
        </row>
        <row r="20">
          <cell r="D20" t="str">
            <v>maison bon cafe</v>
          </cell>
          <cell r="F20">
            <v>5</v>
          </cell>
        </row>
        <row r="21">
          <cell r="D21" t="str">
            <v>versement carte auchan</v>
          </cell>
          <cell r="G21">
            <v>922.56000000000131</v>
          </cell>
        </row>
        <row r="22">
          <cell r="D22" t="str">
            <v>auchan</v>
          </cell>
          <cell r="F22">
            <v>175.3</v>
          </cell>
        </row>
        <row r="23">
          <cell r="D23" t="str">
            <v>maison bon cafe</v>
          </cell>
          <cell r="F23">
            <v>5</v>
          </cell>
        </row>
        <row r="24">
          <cell r="D24" t="str">
            <v>essence</v>
          </cell>
          <cell r="F24">
            <v>50.43</v>
          </cell>
        </row>
        <row r="25">
          <cell r="D25" t="str">
            <v>auchan</v>
          </cell>
          <cell r="F25">
            <v>139.62</v>
          </cell>
        </row>
        <row r="26">
          <cell r="D26" t="str">
            <v>auchan</v>
          </cell>
          <cell r="F26">
            <v>98.24</v>
          </cell>
        </row>
        <row r="27">
          <cell r="D27" t="str">
            <v>maison bon cafe</v>
          </cell>
          <cell r="F27">
            <v>5</v>
          </cell>
        </row>
        <row r="28">
          <cell r="D28" t="str">
            <v>auchan</v>
          </cell>
          <cell r="F28">
            <v>307.62</v>
          </cell>
        </row>
        <row r="29">
          <cell r="D29" t="str">
            <v>auchan</v>
          </cell>
          <cell r="F29">
            <v>51.93</v>
          </cell>
        </row>
        <row r="30">
          <cell r="D30" t="str">
            <v>jeton lavage</v>
          </cell>
          <cell r="F30">
            <v>6</v>
          </cell>
        </row>
        <row r="31">
          <cell r="D31" t="str">
            <v>essence</v>
          </cell>
          <cell r="F31">
            <v>83.42</v>
          </cell>
        </row>
        <row r="32">
          <cell r="D32" t="str">
            <v>versement carte auchan</v>
          </cell>
          <cell r="G32">
            <v>463.63</v>
          </cell>
        </row>
        <row r="33">
          <cell r="D33" t="str">
            <v>maison bon cafe</v>
          </cell>
          <cell r="F33">
            <v>10</v>
          </cell>
        </row>
        <row r="34">
          <cell r="D34" t="str">
            <v>auchan</v>
          </cell>
          <cell r="F34">
            <v>139.5</v>
          </cell>
        </row>
        <row r="35">
          <cell r="D35" t="str">
            <v>santé</v>
          </cell>
          <cell r="F35">
            <v>123.6</v>
          </cell>
        </row>
        <row r="36">
          <cell r="D36" t="str">
            <v>maison bon cafe</v>
          </cell>
          <cell r="F36">
            <v>5</v>
          </cell>
        </row>
        <row r="37">
          <cell r="D37" t="str">
            <v>auchan</v>
          </cell>
          <cell r="F37">
            <v>185.53</v>
          </cell>
        </row>
        <row r="38">
          <cell r="D38" t="str">
            <v>versement carte auchan</v>
          </cell>
          <cell r="G38">
            <v>872.01000000000022</v>
          </cell>
        </row>
        <row r="39">
          <cell r="D39" t="str">
            <v>auchan</v>
          </cell>
          <cell r="G39">
            <v>400</v>
          </cell>
        </row>
        <row r="40">
          <cell r="D40" t="str">
            <v>essence</v>
          </cell>
          <cell r="F40">
            <v>78.599999999999994</v>
          </cell>
        </row>
        <row r="41">
          <cell r="D41" t="str">
            <v>auchan</v>
          </cell>
          <cell r="F41">
            <v>2</v>
          </cell>
        </row>
        <row r="42">
          <cell r="D42" t="str">
            <v>auchan</v>
          </cell>
          <cell r="F42">
            <v>35.880000000000003</v>
          </cell>
        </row>
        <row r="43">
          <cell r="D43" t="str">
            <v>essence</v>
          </cell>
          <cell r="F43">
            <v>79.81</v>
          </cell>
        </row>
        <row r="44">
          <cell r="D44" t="str">
            <v>auchan</v>
          </cell>
          <cell r="F44">
            <v>62.18</v>
          </cell>
        </row>
        <row r="45">
          <cell r="D45" t="str">
            <v>electro depot</v>
          </cell>
          <cell r="F45">
            <v>45.02</v>
          </cell>
        </row>
        <row r="46">
          <cell r="D46" t="str">
            <v>auchan</v>
          </cell>
          <cell r="F46">
            <v>183.79</v>
          </cell>
        </row>
        <row r="47">
          <cell r="D47" t="str">
            <v>lodgy</v>
          </cell>
          <cell r="F47">
            <v>409.2</v>
          </cell>
        </row>
        <row r="48">
          <cell r="D48" t="str">
            <v>jeton lavage</v>
          </cell>
          <cell r="F48">
            <v>6</v>
          </cell>
        </row>
        <row r="49">
          <cell r="D49" t="str">
            <v>auchan</v>
          </cell>
          <cell r="F49">
            <v>207.12</v>
          </cell>
        </row>
        <row r="50">
          <cell r="D50" t="str">
            <v>auchan</v>
          </cell>
          <cell r="F50">
            <v>92.05</v>
          </cell>
        </row>
        <row r="51">
          <cell r="D51" t="str">
            <v>essence</v>
          </cell>
          <cell r="F51">
            <v>70.36</v>
          </cell>
        </row>
        <row r="52">
          <cell r="D52" t="str">
            <v>versement carte auchan</v>
          </cell>
          <cell r="G52">
            <v>532.0600000000004</v>
          </cell>
        </row>
        <row r="53">
          <cell r="D53" t="str">
            <v>jeton lavage</v>
          </cell>
          <cell r="F53">
            <v>4</v>
          </cell>
        </row>
        <row r="54">
          <cell r="D54" t="str">
            <v>maison bon cafe</v>
          </cell>
          <cell r="F54">
            <v>5</v>
          </cell>
        </row>
        <row r="55">
          <cell r="D55" t="str">
            <v>maison bon cafe</v>
          </cell>
          <cell r="F55">
            <v>5</v>
          </cell>
        </row>
        <row r="56">
          <cell r="D56" t="str">
            <v>achat internet</v>
          </cell>
          <cell r="F56">
            <v>88.64</v>
          </cell>
        </row>
        <row r="57">
          <cell r="D57" t="str">
            <v>auchan</v>
          </cell>
          <cell r="F57">
            <v>288.60000000000002</v>
          </cell>
        </row>
        <row r="58">
          <cell r="D58" t="str">
            <v>rbt divers1</v>
          </cell>
          <cell r="G58">
            <v>8.99</v>
          </cell>
        </row>
        <row r="59">
          <cell r="D59" t="str">
            <v>bricolage</v>
          </cell>
          <cell r="F59">
            <v>36.75</v>
          </cell>
        </row>
        <row r="60">
          <cell r="D60" t="str">
            <v>essence</v>
          </cell>
          <cell r="F60">
            <v>66.06</v>
          </cell>
        </row>
        <row r="61">
          <cell r="D61" t="str">
            <v>divers1</v>
          </cell>
          <cell r="F61">
            <v>47</v>
          </cell>
        </row>
        <row r="62">
          <cell r="D62" t="str">
            <v>versement carte auchan</v>
          </cell>
          <cell r="G62">
            <v>486.74</v>
          </cell>
        </row>
        <row r="63">
          <cell r="D63" t="str">
            <v>maison bon cafe</v>
          </cell>
          <cell r="F63">
            <v>5</v>
          </cell>
        </row>
        <row r="64">
          <cell r="D64" t="str">
            <v>auchan</v>
          </cell>
          <cell r="F64">
            <v>228.87</v>
          </cell>
        </row>
        <row r="65">
          <cell r="D65" t="str">
            <v>divers1</v>
          </cell>
          <cell r="F65">
            <v>14</v>
          </cell>
        </row>
        <row r="66">
          <cell r="D66" t="str">
            <v>achat internet</v>
          </cell>
          <cell r="F66">
            <v>40.98</v>
          </cell>
        </row>
        <row r="67">
          <cell r="D67" t="str">
            <v>essence</v>
          </cell>
          <cell r="F67">
            <v>56.77</v>
          </cell>
        </row>
        <row r="68">
          <cell r="D68" t="str">
            <v>maison bon cafe</v>
          </cell>
          <cell r="F68">
            <v>5</v>
          </cell>
        </row>
        <row r="69">
          <cell r="D69" t="str">
            <v>achat internet</v>
          </cell>
          <cell r="F69">
            <v>49</v>
          </cell>
        </row>
        <row r="70">
          <cell r="D70" t="str">
            <v>decathlon</v>
          </cell>
          <cell r="F70">
            <v>17</v>
          </cell>
        </row>
        <row r="71">
          <cell r="D71" t="str">
            <v>course intermarche</v>
          </cell>
          <cell r="F71">
            <v>11.1</v>
          </cell>
        </row>
        <row r="72">
          <cell r="D72" t="str">
            <v>essence</v>
          </cell>
          <cell r="F72">
            <v>52.74</v>
          </cell>
        </row>
        <row r="73">
          <cell r="D73" t="str">
            <v>auchan</v>
          </cell>
          <cell r="F73">
            <v>6.28</v>
          </cell>
        </row>
        <row r="74">
          <cell r="D74" t="str">
            <v>versement carte auchan</v>
          </cell>
          <cell r="G74">
            <v>1107.8099999999995</v>
          </cell>
        </row>
        <row r="75">
          <cell r="D75" t="str">
            <v>auchan</v>
          </cell>
          <cell r="F75">
            <v>89.67</v>
          </cell>
        </row>
        <row r="76">
          <cell r="D76" t="str">
            <v>maison bon cafe</v>
          </cell>
          <cell r="F76">
            <v>5</v>
          </cell>
        </row>
        <row r="77">
          <cell r="D77" t="str">
            <v>divers1</v>
          </cell>
          <cell r="F77">
            <v>49</v>
          </cell>
        </row>
        <row r="78">
          <cell r="D78" t="str">
            <v>bricolage</v>
          </cell>
          <cell r="F78">
            <v>101.3</v>
          </cell>
        </row>
        <row r="79">
          <cell r="D79" t="str">
            <v>auchan</v>
          </cell>
          <cell r="F79">
            <v>46.99</v>
          </cell>
        </row>
        <row r="80">
          <cell r="D80" t="str">
            <v>auchan</v>
          </cell>
          <cell r="F80">
            <v>48.95</v>
          </cell>
        </row>
        <row r="81">
          <cell r="D81" t="str">
            <v>auchan</v>
          </cell>
          <cell r="F81">
            <v>341.86</v>
          </cell>
        </row>
        <row r="82">
          <cell r="D82" t="str">
            <v>auchan</v>
          </cell>
          <cell r="F82">
            <v>63.56</v>
          </cell>
        </row>
        <row r="83">
          <cell r="D83" t="str">
            <v>essence</v>
          </cell>
          <cell r="F83">
            <v>52.82</v>
          </cell>
        </row>
        <row r="84">
          <cell r="D84" t="str">
            <v>rbt auchan</v>
          </cell>
          <cell r="G84">
            <v>1</v>
          </cell>
        </row>
        <row r="85">
          <cell r="D85" t="str">
            <v>auchan</v>
          </cell>
          <cell r="F85">
            <v>35.950000000000003</v>
          </cell>
        </row>
        <row r="86">
          <cell r="D86" t="str">
            <v>maison bon cafe</v>
          </cell>
          <cell r="F86">
            <v>5</v>
          </cell>
        </row>
        <row r="87">
          <cell r="D87" t="str">
            <v>auchan</v>
          </cell>
          <cell r="F87">
            <v>40.93</v>
          </cell>
        </row>
        <row r="88">
          <cell r="D88" t="str">
            <v>achat internet</v>
          </cell>
          <cell r="F88">
            <v>1</v>
          </cell>
        </row>
        <row r="89">
          <cell r="D89" t="str">
            <v>auchan</v>
          </cell>
          <cell r="F89">
            <v>24.73</v>
          </cell>
        </row>
        <row r="90">
          <cell r="D90" t="str">
            <v>maison bon cafe</v>
          </cell>
          <cell r="F90">
            <v>5</v>
          </cell>
        </row>
        <row r="91">
          <cell r="D91" t="str">
            <v>auchan</v>
          </cell>
          <cell r="F91">
            <v>73.239999999999995</v>
          </cell>
        </row>
        <row r="92">
          <cell r="D92" t="str">
            <v>auchan</v>
          </cell>
          <cell r="F92">
            <v>51.81</v>
          </cell>
        </row>
        <row r="93">
          <cell r="D93" t="str">
            <v>essence</v>
          </cell>
          <cell r="F93">
            <v>72</v>
          </cell>
        </row>
        <row r="94">
          <cell r="D94" t="str">
            <v>versement carte auchan</v>
          </cell>
          <cell r="G94">
            <v>1318.3699999999992</v>
          </cell>
        </row>
        <row r="95">
          <cell r="D95" t="str">
            <v>auchan</v>
          </cell>
          <cell r="F95">
            <v>44.72</v>
          </cell>
        </row>
        <row r="96">
          <cell r="D96" t="str">
            <v>auchan</v>
          </cell>
          <cell r="F96">
            <v>168.76</v>
          </cell>
        </row>
        <row r="97">
          <cell r="D97" t="str">
            <v>achat internet beau père</v>
          </cell>
          <cell r="F97">
            <v>50</v>
          </cell>
        </row>
        <row r="98">
          <cell r="D98" t="str">
            <v>achat internet</v>
          </cell>
          <cell r="F98">
            <v>106.86</v>
          </cell>
        </row>
        <row r="99">
          <cell r="D99" t="str">
            <v>auchan</v>
          </cell>
          <cell r="F99">
            <v>39.979999999999997</v>
          </cell>
        </row>
        <row r="100">
          <cell r="D100" t="str">
            <v>auchan</v>
          </cell>
          <cell r="F100">
            <v>82.63</v>
          </cell>
        </row>
        <row r="101">
          <cell r="D101" t="str">
            <v>essence</v>
          </cell>
          <cell r="F101">
            <v>38.31</v>
          </cell>
        </row>
        <row r="102">
          <cell r="D102" t="str">
            <v>electro depot</v>
          </cell>
          <cell r="F102">
            <v>173.98</v>
          </cell>
        </row>
        <row r="103">
          <cell r="D103" t="str">
            <v>maison bon cafe</v>
          </cell>
          <cell r="F103">
            <v>5</v>
          </cell>
        </row>
        <row r="104">
          <cell r="D104" t="str">
            <v>auchan</v>
          </cell>
          <cell r="F104">
            <v>40.76</v>
          </cell>
        </row>
        <row r="105">
          <cell r="D105" t="str">
            <v>electro depot</v>
          </cell>
          <cell r="F105">
            <v>19.989999999999998</v>
          </cell>
        </row>
        <row r="106">
          <cell r="D106" t="str">
            <v>auchan</v>
          </cell>
          <cell r="F106">
            <v>21.22</v>
          </cell>
        </row>
        <row r="107">
          <cell r="D107" t="str">
            <v>auchan</v>
          </cell>
          <cell r="F107">
            <v>388.48</v>
          </cell>
        </row>
        <row r="108">
          <cell r="D108" t="str">
            <v>essence</v>
          </cell>
          <cell r="F108">
            <v>53.06</v>
          </cell>
        </row>
        <row r="109">
          <cell r="D109" t="str">
            <v>mc do</v>
          </cell>
          <cell r="F109">
            <v>12.5</v>
          </cell>
        </row>
        <row r="110">
          <cell r="D110" t="str">
            <v>essence</v>
          </cell>
          <cell r="F110">
            <v>72.12</v>
          </cell>
        </row>
        <row r="111">
          <cell r="D111" t="str">
            <v>versement carte auchan</v>
          </cell>
          <cell r="G111">
            <v>619.11</v>
          </cell>
        </row>
        <row r="112">
          <cell r="D112" t="str">
            <v>essence</v>
          </cell>
          <cell r="F112">
            <v>28.23</v>
          </cell>
        </row>
        <row r="113">
          <cell r="D113" t="str">
            <v>essence</v>
          </cell>
          <cell r="F113">
            <v>42.37</v>
          </cell>
        </row>
        <row r="114">
          <cell r="D114" t="str">
            <v>maison bon cafe</v>
          </cell>
          <cell r="F114">
            <v>5</v>
          </cell>
        </row>
        <row r="115">
          <cell r="D115" t="str">
            <v>jeton lavage</v>
          </cell>
          <cell r="F115">
            <v>5</v>
          </cell>
        </row>
        <row r="116">
          <cell r="D116" t="str">
            <v>essence</v>
          </cell>
          <cell r="F116">
            <v>53.07</v>
          </cell>
        </row>
        <row r="117">
          <cell r="D117" t="str">
            <v>maison bon cafe</v>
          </cell>
          <cell r="F117">
            <v>5</v>
          </cell>
        </row>
        <row r="118">
          <cell r="D118" t="str">
            <v>maison bon cafe</v>
          </cell>
          <cell r="F118">
            <v>5</v>
          </cell>
        </row>
        <row r="119">
          <cell r="D119" t="str">
            <v>auchan</v>
          </cell>
          <cell r="F119">
            <v>283.98</v>
          </cell>
        </row>
        <row r="120">
          <cell r="D120" t="str">
            <v>essence</v>
          </cell>
          <cell r="F120">
            <v>28.35</v>
          </cell>
        </row>
        <row r="121">
          <cell r="D121" t="str">
            <v>auchan</v>
          </cell>
          <cell r="F121">
            <v>82.16</v>
          </cell>
        </row>
        <row r="122">
          <cell r="D122" t="str">
            <v>maison bon cafe</v>
          </cell>
          <cell r="F122">
            <v>5</v>
          </cell>
        </row>
        <row r="123">
          <cell r="D123" t="str">
            <v>essence</v>
          </cell>
          <cell r="F123">
            <v>75.95</v>
          </cell>
        </row>
        <row r="124">
          <cell r="D124" t="str">
            <v>versement carte auchan</v>
          </cell>
          <cell r="G124">
            <v>667.99</v>
          </cell>
        </row>
        <row r="125">
          <cell r="D125" t="str">
            <v>auchan</v>
          </cell>
          <cell r="F125">
            <v>241.87</v>
          </cell>
        </row>
        <row r="126">
          <cell r="D126" t="str">
            <v>maison bon cafe</v>
          </cell>
          <cell r="F126">
            <v>5</v>
          </cell>
        </row>
        <row r="127">
          <cell r="D127" t="str">
            <v>bricolage</v>
          </cell>
          <cell r="F127">
            <v>35.700000000000003</v>
          </cell>
        </row>
        <row r="128">
          <cell r="D128" t="str">
            <v>essence</v>
          </cell>
          <cell r="F128">
            <v>42.92</v>
          </cell>
        </row>
        <row r="129">
          <cell r="D129" t="str">
            <v>auchan</v>
          </cell>
          <cell r="F129">
            <v>199.25</v>
          </cell>
        </row>
        <row r="130">
          <cell r="D130" t="str">
            <v>auchan</v>
          </cell>
          <cell r="F130">
            <v>88.86</v>
          </cell>
        </row>
        <row r="131">
          <cell r="D131" t="str">
            <v>maison bon cafe</v>
          </cell>
          <cell r="F131">
            <v>5</v>
          </cell>
        </row>
        <row r="132">
          <cell r="D132" t="str">
            <v>essence</v>
          </cell>
          <cell r="F132">
            <v>49.39</v>
          </cell>
        </row>
        <row r="133">
          <cell r="D133" t="str">
            <v>versement carte auchan</v>
          </cell>
          <cell r="G133">
            <v>664.97</v>
          </cell>
        </row>
        <row r="134">
          <cell r="D134" t="str">
            <v>maison bon cafe</v>
          </cell>
          <cell r="F134">
            <v>5</v>
          </cell>
        </row>
        <row r="135">
          <cell r="D135" t="str">
            <v>bouteille gaz</v>
          </cell>
          <cell r="F135">
            <v>41</v>
          </cell>
        </row>
        <row r="136">
          <cell r="D136" t="str">
            <v>auchan</v>
          </cell>
          <cell r="F136">
            <v>232.08</v>
          </cell>
        </row>
        <row r="137">
          <cell r="D137" t="str">
            <v>achat internet</v>
          </cell>
          <cell r="F137">
            <v>43.22</v>
          </cell>
        </row>
        <row r="138">
          <cell r="D138" t="str">
            <v>achat internet</v>
          </cell>
          <cell r="F138">
            <v>88.74</v>
          </cell>
        </row>
        <row r="139">
          <cell r="D139" t="str">
            <v>achat internet</v>
          </cell>
          <cell r="F139">
            <v>124.75</v>
          </cell>
        </row>
        <row r="140">
          <cell r="D140" t="str">
            <v>essence</v>
          </cell>
          <cell r="F140">
            <v>68.89</v>
          </cell>
        </row>
        <row r="141">
          <cell r="D141" t="str">
            <v>essence</v>
          </cell>
          <cell r="F141">
            <v>61.29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20"/>
      <sheetName val="fev"/>
      <sheetName val="mars"/>
      <sheetName val="avr"/>
      <sheetName val="mai"/>
      <sheetName val="juin"/>
      <sheetName val="juillet"/>
      <sheetName val="aout"/>
      <sheetName val="sept"/>
      <sheetName val="oct"/>
      <sheetName val="nov"/>
      <sheetName val="dec"/>
      <sheetName val="macro"/>
      <sheetName val="macro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P48"/>
  <sheetViews>
    <sheetView tabSelected="1" workbookViewId="0">
      <selection activeCell="I5" sqref="I5"/>
    </sheetView>
  </sheetViews>
  <sheetFormatPr baseColWidth="10" defaultRowHeight="15" x14ac:dyDescent="0.25"/>
  <cols>
    <col min="1" max="1" width="2.5703125" customWidth="1"/>
    <col min="2" max="2" width="29.5703125" customWidth="1"/>
    <col min="3" max="3" width="13.28515625" customWidth="1"/>
    <col min="4" max="4" width="9.28515625" customWidth="1"/>
    <col min="5" max="5" width="18.85546875" customWidth="1"/>
    <col min="6" max="6" width="14.28515625" customWidth="1"/>
    <col min="7" max="7" width="3.42578125" customWidth="1"/>
    <col min="8" max="8" width="9.28515625" customWidth="1"/>
    <col min="9" max="9" width="20.42578125" customWidth="1"/>
    <col min="11" max="11" width="3.140625" style="3" customWidth="1"/>
    <col min="12" max="12" width="15.140625" customWidth="1"/>
    <col min="13" max="13" width="14.42578125" customWidth="1"/>
    <col min="15" max="15" width="12.7109375" bestFit="1" customWidth="1"/>
  </cols>
  <sheetData>
    <row r="1" spans="2:16" x14ac:dyDescent="0.25">
      <c r="F1" s="1"/>
      <c r="H1" s="2"/>
      <c r="L1" s="4" t="s">
        <v>0</v>
      </c>
      <c r="M1" s="4"/>
      <c r="N1" s="4"/>
      <c r="O1" s="4"/>
    </row>
    <row r="2" spans="2:16" x14ac:dyDescent="0.25">
      <c r="C2" t="s">
        <v>1</v>
      </c>
      <c r="D2" s="5">
        <f>SUM($C$6:$C$33)+SUM($F$7:$F$33)</f>
        <v>3052.34</v>
      </c>
      <c r="E2" s="6" t="s">
        <v>2</v>
      </c>
      <c r="F2" s="5">
        <f>D3-D2</f>
        <v>199.99999999999955</v>
      </c>
      <c r="H2" s="7"/>
      <c r="I2" s="2"/>
      <c r="O2" s="8">
        <f ca="1">'[1]carte auchan'!F8</f>
        <v>392.53999999999905</v>
      </c>
    </row>
    <row r="3" spans="2:16" x14ac:dyDescent="0.25">
      <c r="C3" t="s">
        <v>3</v>
      </c>
      <c r="D3" s="5">
        <f>SUM(J7:J34)</f>
        <v>3252.3399999999997</v>
      </c>
      <c r="E3" s="8"/>
      <c r="F3" s="9">
        <f>ccp!D10</f>
        <v>200</v>
      </c>
      <c r="G3" s="10"/>
      <c r="H3" s="10"/>
      <c r="I3" s="2">
        <f>IF(F4=0,"ok",F3-F2)</f>
        <v>4.5474735088646412E-13</v>
      </c>
      <c r="L3" t="s">
        <v>4</v>
      </c>
      <c r="M3" s="2">
        <f>SUM(N7:N39)</f>
        <v>8457.7799999999988</v>
      </c>
      <c r="O3" t="s">
        <v>2</v>
      </c>
    </row>
    <row r="4" spans="2:16" x14ac:dyDescent="0.25">
      <c r="E4" s="11"/>
      <c r="F4" s="10">
        <f>F3-F2</f>
        <v>4.5474735088646412E-13</v>
      </c>
      <c r="L4" t="s">
        <v>3</v>
      </c>
      <c r="M4">
        <f>SUM(O7:O39)</f>
        <v>8065.24</v>
      </c>
      <c r="O4" s="12">
        <f>M3-M4</f>
        <v>392.53999999999905</v>
      </c>
      <c r="P4" s="13" t="s">
        <v>5</v>
      </c>
    </row>
    <row r="5" spans="2:16" x14ac:dyDescent="0.25">
      <c r="F5" s="2"/>
      <c r="I5" s="2">
        <f>IF(F3-F2=0,"ok",F3-F2)</f>
        <v>4.5474735088646412E-13</v>
      </c>
      <c r="N5" s="8">
        <f ca="1">'[1]carte auchan'!F9</f>
        <v>392.53999999999905</v>
      </c>
      <c r="O5" s="14" t="str">
        <f ca="1">IF(O2=O4, "OK", O2-O4)</f>
        <v>OK</v>
      </c>
      <c r="P5" s="15"/>
    </row>
    <row r="6" spans="2:16" x14ac:dyDescent="0.25">
      <c r="C6" s="2"/>
    </row>
    <row r="7" spans="2:16" x14ac:dyDescent="0.25">
      <c r="B7" t="s">
        <v>6</v>
      </c>
      <c r="C7" s="2">
        <f>SUMPRODUCT(([1]ccp!D15:D721="achat internet")*([1]ccp!F15:F721))</f>
        <v>1713.65</v>
      </c>
      <c r="L7" t="s">
        <v>6</v>
      </c>
      <c r="N7" s="16">
        <f>SUMPRODUCT(('[1]carte auchan'!$D$15:D227="achat internet")*('[1]carte auchan'!$F$15:F227))</f>
        <v>611.6</v>
      </c>
      <c r="O7" s="17"/>
    </row>
    <row r="8" spans="2:16" x14ac:dyDescent="0.25">
      <c r="B8" t="s">
        <v>7</v>
      </c>
      <c r="C8" s="2">
        <f>SUMPRODUCT(([1]ccp!$D$15:$D$721="achat internet beau père")*([1]ccp!$F$15:$F$721))</f>
        <v>339.73</v>
      </c>
      <c r="I8" t="s">
        <v>8</v>
      </c>
      <c r="J8">
        <f>SUMPRODUCT(([1]ccp!$D$15:$D$721="cheque depose")*([1]ccp!$G$15:$G$721))</f>
        <v>400</v>
      </c>
      <c r="L8" t="s">
        <v>7</v>
      </c>
      <c r="N8" s="16">
        <f>SUMPRODUCT(('[1]carte auchan'!$D$15:D227="achat internet beau père")*('[1]carte auchan'!$F$15:F227))</f>
        <v>50</v>
      </c>
      <c r="O8" s="17"/>
    </row>
    <row r="9" spans="2:16" x14ac:dyDescent="0.25">
      <c r="B9" t="s">
        <v>9</v>
      </c>
      <c r="C9" s="2">
        <f>SUMPRODUCT(([1]ccp!$D$15:$D$721="auchan")*([1]ccp!$F$15:$F$721))</f>
        <v>554.06000000000006</v>
      </c>
      <c r="I9" t="s">
        <v>10</v>
      </c>
      <c r="J9">
        <f>SUMPRODUCT(([1]ccp!$D$15:$D$721="divers")*([1]ccp!$G$15:$G$721))</f>
        <v>0</v>
      </c>
      <c r="L9" t="s">
        <v>11</v>
      </c>
      <c r="N9" s="16">
        <f>SUMPRODUCT(('[1]carte auchan'!$D$15:D227="amazone")*('[1]carte auchan'!$F$15:F227))</f>
        <v>0</v>
      </c>
      <c r="O9" s="11"/>
    </row>
    <row r="10" spans="2:16" x14ac:dyDescent="0.25">
      <c r="B10" t="s">
        <v>12</v>
      </c>
      <c r="C10" s="2">
        <f>SUMPRODUCT(([1]ccp!$D$15:$D$721="autoroute")*([1]ccp!$F$15:$F$721))</f>
        <v>159.4</v>
      </c>
      <c r="I10" t="s">
        <v>13</v>
      </c>
      <c r="J10">
        <v>1802.57</v>
      </c>
      <c r="L10" t="s">
        <v>9</v>
      </c>
      <c r="N10" s="16">
        <f>SUMPRODUCT(('[1]carte auchan'!$D$15:D227="auchan")*('[1]carte auchan'!$F$15:F227))</f>
        <v>5141.6499999999987</v>
      </c>
      <c r="O10" s="11">
        <f>SUMPRODUCT(('[1]carte auchan'!$D$15:D226="auchan")*('[1]carte auchan'!$G$15:G226))</f>
        <v>400</v>
      </c>
    </row>
    <row r="11" spans="2:16" x14ac:dyDescent="0.25">
      <c r="B11" t="s">
        <v>14</v>
      </c>
      <c r="C11" s="2">
        <f>SUMPRODUCT(([1]ccp!$D$15:$D$721="boucherie")*([1]ccp!$F$15:$F$721))</f>
        <v>26.5</v>
      </c>
      <c r="I11" t="s">
        <v>15</v>
      </c>
      <c r="J11">
        <f>SUMPRODUCT(([1]ccp!$D$15:$D$721="prime fidelité ccp")*([1]ccp!$G$15:$G$721))</f>
        <v>10.67</v>
      </c>
      <c r="L11" t="s">
        <v>16</v>
      </c>
      <c r="N11" s="16">
        <f>SUMPRODUCT(('[1]carte auchan'!$D$15:D227="bon prix")*('[1]carte auchan'!$F$15:F227))</f>
        <v>0</v>
      </c>
      <c r="O11" s="17"/>
    </row>
    <row r="12" spans="2:16" x14ac:dyDescent="0.25">
      <c r="B12" t="s">
        <v>17</v>
      </c>
      <c r="C12" s="2">
        <f>SUMPRODUCT(([1]ccp!$D$15:$D$721="boulangerie")*([1]ccp!$F$15:$F$721))</f>
        <v>129.10000000000002</v>
      </c>
      <c r="I12" t="s">
        <v>18</v>
      </c>
      <c r="J12">
        <f>SUMPRODUCT(([1]ccp!$D$15:$D$721="prime interressement")*([1]ccp!$G$15:$G$721))</f>
        <v>865.73</v>
      </c>
      <c r="L12" t="s">
        <v>19</v>
      </c>
      <c r="N12" s="16">
        <f>SUMPRODUCT(('[1]carte auchan'!$D$15:$D$227="bouteille gaz")*('[1]carte auchan'!$F$15:F227))</f>
        <v>86</v>
      </c>
      <c r="O12" s="17"/>
    </row>
    <row r="13" spans="2:16" x14ac:dyDescent="0.25">
      <c r="B13" t="s">
        <v>19</v>
      </c>
      <c r="C13" s="2">
        <f>SUMPRODUCT(([1]ccp!$D$15:$D$721="bouteille gaz")*([1]ccp!$F$15:$F$721))</f>
        <v>0</v>
      </c>
      <c r="I13" t="s">
        <v>20</v>
      </c>
      <c r="J13">
        <f>SUMPRODUCT(([1]ccp!$D$15:$D$721="rbt achat internet")*([1]ccp!$G$15:$G$721))</f>
        <v>173.37</v>
      </c>
      <c r="L13" t="s">
        <v>21</v>
      </c>
      <c r="N13" s="16">
        <f>SUMPRODUCT(('[1]carte auchan'!$D$15:D227="boulangerie")*('[1]carte auchan'!$F$15:F227))</f>
        <v>0</v>
      </c>
      <c r="O13" s="17"/>
    </row>
    <row r="14" spans="2:16" x14ac:dyDescent="0.25">
      <c r="B14" t="s">
        <v>22</v>
      </c>
      <c r="C14" s="2">
        <f>SUMPRODUCT(([1]ccp!$D$15:$D$721="bricolage")*([1]ccp!$F$15:$F$721))</f>
        <v>129.89999999999998</v>
      </c>
      <c r="L14" t="s">
        <v>22</v>
      </c>
      <c r="N14" s="16">
        <f>SUMPRODUCT(('[1]carte auchan'!$D$15:D227="bricolage")*('[1]carte auchan'!$F$15:F227))</f>
        <v>173.75</v>
      </c>
      <c r="O14" s="17"/>
    </row>
    <row r="15" spans="2:16" x14ac:dyDescent="0.25">
      <c r="C15" s="2"/>
      <c r="L15" t="s">
        <v>23</v>
      </c>
      <c r="N15" s="16">
        <f>SUMPRODUCT(('[1]carte auchan'!$D$15:D227="chaussure corinne")*('[1]carte auchan'!$F$15:F227))</f>
        <v>0</v>
      </c>
      <c r="O15" s="17"/>
    </row>
    <row r="16" spans="2:16" x14ac:dyDescent="0.25">
      <c r="C16" s="2"/>
      <c r="L16" t="s">
        <v>24</v>
      </c>
      <c r="N16" s="16">
        <f>SUMPRODUCT(('[1]carte auchan'!$D$15:D227="course")*('[1]carte auchan'!$F$15:F227))</f>
        <v>0</v>
      </c>
      <c r="O16" s="17"/>
    </row>
    <row r="17" spans="3:16" x14ac:dyDescent="0.25">
      <c r="C17" s="2"/>
      <c r="L17" t="s">
        <v>26</v>
      </c>
      <c r="N17" s="16">
        <v>2394.7800000000002</v>
      </c>
      <c r="O17" s="17"/>
    </row>
    <row r="18" spans="3:16" x14ac:dyDescent="0.25">
      <c r="C18" s="2"/>
      <c r="N18" s="16"/>
      <c r="O18" s="17"/>
    </row>
    <row r="19" spans="3:16" x14ac:dyDescent="0.25">
      <c r="C19" s="2"/>
      <c r="N19" s="16"/>
      <c r="O19" s="17"/>
    </row>
    <row r="20" spans="3:16" x14ac:dyDescent="0.25">
      <c r="C20" s="2"/>
      <c r="N20" s="16"/>
      <c r="O20" s="17"/>
    </row>
    <row r="21" spans="3:16" x14ac:dyDescent="0.25">
      <c r="C21" s="2"/>
      <c r="L21" s="2"/>
      <c r="M21" s="2"/>
      <c r="N21" s="16"/>
      <c r="O21" s="17"/>
    </row>
    <row r="22" spans="3:16" x14ac:dyDescent="0.25">
      <c r="C22" s="2"/>
      <c r="N22" s="16"/>
      <c r="O22" s="17"/>
      <c r="P22" t="str">
        <f>IF(F2=F3,"vrai","rt")</f>
        <v>vrai</v>
      </c>
    </row>
    <row r="23" spans="3:16" x14ac:dyDescent="0.25">
      <c r="C23" s="2"/>
      <c r="N23" s="16"/>
      <c r="O23" s="17"/>
    </row>
    <row r="24" spans="3:16" x14ac:dyDescent="0.25">
      <c r="C24" s="2"/>
      <c r="N24" s="16"/>
      <c r="O24" s="17"/>
    </row>
    <row r="25" spans="3:16" x14ac:dyDescent="0.25">
      <c r="C25" s="2"/>
      <c r="N25" s="16"/>
      <c r="O25" s="17"/>
    </row>
    <row r="26" spans="3:16" x14ac:dyDescent="0.25">
      <c r="C26" s="2"/>
      <c r="N26" s="16"/>
      <c r="O26" s="17"/>
    </row>
    <row r="27" spans="3:16" x14ac:dyDescent="0.25">
      <c r="C27" s="2"/>
      <c r="N27" s="16"/>
      <c r="O27" s="11"/>
    </row>
    <row r="28" spans="3:16" x14ac:dyDescent="0.25">
      <c r="C28" s="2"/>
      <c r="M28" s="18"/>
      <c r="N28" s="16"/>
      <c r="O28" s="11"/>
    </row>
    <row r="29" spans="3:16" x14ac:dyDescent="0.25">
      <c r="C29" s="2"/>
      <c r="N29" s="16"/>
      <c r="O29" s="11"/>
    </row>
    <row r="30" spans="3:16" x14ac:dyDescent="0.25">
      <c r="C30" s="2"/>
      <c r="N30" s="16"/>
      <c r="O30" s="11"/>
    </row>
    <row r="31" spans="3:16" x14ac:dyDescent="0.25">
      <c r="C31" s="2"/>
      <c r="N31" s="16"/>
      <c r="O31" s="11"/>
    </row>
    <row r="32" spans="3:16" x14ac:dyDescent="0.25">
      <c r="C32" s="2"/>
      <c r="N32" s="16"/>
      <c r="O32" s="11"/>
    </row>
    <row r="33" spans="3:15" x14ac:dyDescent="0.25">
      <c r="C33" s="18"/>
      <c r="K33" s="19"/>
      <c r="N33" s="16"/>
      <c r="O33" s="17"/>
    </row>
    <row r="34" spans="3:15" x14ac:dyDescent="0.25">
      <c r="C34" s="2"/>
      <c r="I34" s="2"/>
      <c r="N34" s="16"/>
      <c r="O34" s="17">
        <f>SUMPRODUCT(('[1]carte auchan'!$D$15:D226="rbt divers1")*('[1]carte auchan'!$G$15:G226))</f>
        <v>8.99</v>
      </c>
    </row>
    <row r="35" spans="3:15" x14ac:dyDescent="0.25">
      <c r="C35" s="2"/>
      <c r="I35" s="20" t="s">
        <v>25</v>
      </c>
      <c r="J35" s="2">
        <f>F30+F31</f>
        <v>0</v>
      </c>
      <c r="N35" s="16"/>
      <c r="O35" s="17">
        <f>SUMPRODUCT(('[1]carte auchan'!$D$15:D227="rbt auchan")*('[1]carte auchan'!$G$15:G227))</f>
        <v>1</v>
      </c>
    </row>
    <row r="36" spans="3:15" x14ac:dyDescent="0.25">
      <c r="C36" s="2"/>
      <c r="N36" s="16"/>
      <c r="O36" s="17"/>
    </row>
    <row r="37" spans="3:15" x14ac:dyDescent="0.25">
      <c r="C37" s="2"/>
      <c r="M37" s="18"/>
      <c r="N37" s="16"/>
      <c r="O37" s="11"/>
    </row>
    <row r="38" spans="3:15" x14ac:dyDescent="0.25">
      <c r="C38" s="2"/>
      <c r="I38" s="2">
        <f>40000-J35-C41</f>
        <v>40000</v>
      </c>
      <c r="M38" s="18"/>
      <c r="N38" s="16"/>
      <c r="O38" s="11"/>
    </row>
    <row r="39" spans="3:15" x14ac:dyDescent="0.25">
      <c r="C39" s="2"/>
      <c r="N39" s="21"/>
      <c r="O39">
        <f>SUMPRODUCT(('[1]carte auchan'!$D$15:D227="versement carte auchan")*('[1]carte auchan'!$G$15:G227))</f>
        <v>7655.25</v>
      </c>
    </row>
    <row r="40" spans="3:15" x14ac:dyDescent="0.25">
      <c r="C40" s="2"/>
    </row>
    <row r="41" spans="3:15" x14ac:dyDescent="0.25">
      <c r="C41" s="2"/>
    </row>
    <row r="42" spans="3:15" x14ac:dyDescent="0.25">
      <c r="C42" s="2"/>
    </row>
    <row r="43" spans="3:15" x14ac:dyDescent="0.25">
      <c r="C43" s="2"/>
    </row>
    <row r="44" spans="3:15" x14ac:dyDescent="0.25">
      <c r="C44" s="2"/>
      <c r="N44">
        <v>5561.66</v>
      </c>
    </row>
    <row r="45" spans="3:15" x14ac:dyDescent="0.25">
      <c r="C45" s="2"/>
    </row>
    <row r="46" spans="3:15" x14ac:dyDescent="0.25">
      <c r="M46" s="2" t="str">
        <f>IF(F3=F2,"ok",F3-F2)</f>
        <v>ok</v>
      </c>
      <c r="N46" s="2">
        <f>O37-N44</f>
        <v>-5561.66</v>
      </c>
    </row>
    <row r="48" spans="3:15" x14ac:dyDescent="0.25">
      <c r="C48" s="2">
        <f>SUM($C$9:C47)</f>
        <v>998.96</v>
      </c>
    </row>
  </sheetData>
  <mergeCells count="2">
    <mergeCell ref="L1:O1"/>
    <mergeCell ref="P4:P5"/>
  </mergeCells>
  <conditionalFormatting sqref="O5">
    <cfRule type="containsText" dxfId="3" priority="2" operator="containsText" text="ok">
      <formula>NOT(ISERROR(SEARCH("ok",O5)))</formula>
    </cfRule>
    <cfRule type="cellIs" dxfId="2" priority="3" operator="lessThan">
      <formula>-0.1</formula>
    </cfRule>
    <cfRule type="cellIs" dxfId="1" priority="4" operator="greaterThan">
      <formula>0.5</formula>
    </cfRule>
  </conditionalFormatting>
  <conditionalFormatting sqref="H2">
    <cfRule type="containsText" dxfId="0" priority="1" operator="containsText" text="ok">
      <formula>NOT(ISERROR(SEARCH("ok",H2)))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D10"/>
  <sheetViews>
    <sheetView workbookViewId="0">
      <selection activeCell="D11" sqref="D11"/>
    </sheetView>
  </sheetViews>
  <sheetFormatPr baseColWidth="10" defaultRowHeight="15" x14ac:dyDescent="0.25"/>
  <sheetData>
    <row r="10" spans="3:4" x14ac:dyDescent="0.25">
      <c r="C10" t="s">
        <v>27</v>
      </c>
      <c r="D10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STATS (2)</vt:lpstr>
      <vt:lpstr>ccp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</dc:creator>
  <cp:lastModifiedBy>jeann</cp:lastModifiedBy>
  <dcterms:created xsi:type="dcterms:W3CDTF">2023-11-10T18:42:44Z</dcterms:created>
  <dcterms:modified xsi:type="dcterms:W3CDTF">2023-11-10T18:50:39Z</dcterms:modified>
</cp:coreProperties>
</file>