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1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esktop\"/>
    </mc:Choice>
  </mc:AlternateContent>
  <xr:revisionPtr revIDLastSave="0" documentId="13_ncr:1_{FF73CF37-BFCD-4AD6-964D-F846F3A51F97}" xr6:coauthVersionLast="47" xr6:coauthVersionMax="47" xr10:uidLastSave="{00000000-0000-0000-0000-000000000000}"/>
  <bookViews>
    <workbookView xWindow="25695" yWindow="0" windowWidth="26010" windowHeight="20985" activeTab="1" xr2:uid="{2B4A40C3-B280-4D14-8E66-2817169B7A6F}"/>
  </bookViews>
  <sheets>
    <sheet name="Tableau de bord" sheetId="1" r:id="rId1"/>
    <sheet name="Vue Mensuel" sheetId="2" r:id="rId2"/>
    <sheet name="Prévisionnel" sheetId="3" r:id="rId3"/>
    <sheet name="Données" sheetId="4" r:id="rId4"/>
    <sheet name="Paramètres" sheetId="6" r:id="rId5"/>
    <sheet name="TCD" sheetId="5" r:id="rId6"/>
  </sheets>
  <externalReferences>
    <externalReference r:id="rId7"/>
  </externalReferences>
  <definedNames>
    <definedName name="ListeDepensesFixes">TabDepensesFixes[Dépenses fixes]</definedName>
    <definedName name="ListeDepensesVariables">TabDepensesVariables[Dépenses variables]</definedName>
    <definedName name="ListeEpargnes">TabEpargnes[Épargnes]</definedName>
    <definedName name="ListeRevenus">TabRevenus[Revenus]</definedName>
    <definedName name="MoisVueMensuel">'Vue Mensuel'!$B$3</definedName>
  </definedNames>
  <calcPr calcId="191029"/>
  <pivotCaches>
    <pivotCache cacheId="1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2" l="1"/>
  <c r="E9" i="2"/>
  <c r="E10" i="2"/>
  <c r="E11" i="2"/>
  <c r="E12" i="2"/>
  <c r="M8" i="2"/>
  <c r="O8" i="2" s="1"/>
  <c r="L20" i="2"/>
  <c r="L6" i="2"/>
  <c r="G6" i="2"/>
  <c r="G21" i="2"/>
  <c r="M22" i="2"/>
  <c r="O22" i="2" s="1"/>
  <c r="M23" i="2"/>
  <c r="O23" i="2" s="1"/>
  <c r="M24" i="2"/>
  <c r="O24" i="2" s="1"/>
  <c r="M25" i="2"/>
  <c r="O25" i="2" s="1"/>
  <c r="M26" i="2"/>
  <c r="O26" i="2" s="1"/>
  <c r="M27" i="2"/>
  <c r="O27" i="2" s="1"/>
  <c r="M28" i="2"/>
  <c r="O28" i="2" s="1"/>
  <c r="M29" i="2"/>
  <c r="O29" i="2" s="1"/>
  <c r="M30" i="2"/>
  <c r="O30" i="2" s="1"/>
  <c r="M31" i="2"/>
  <c r="O31" i="2" s="1"/>
  <c r="M32" i="2"/>
  <c r="O32" i="2" s="1"/>
  <c r="M33" i="2"/>
  <c r="O33" i="2" s="1"/>
  <c r="M34" i="2"/>
  <c r="O34" i="2" s="1"/>
  <c r="M35" i="2"/>
  <c r="O35" i="2" s="1"/>
  <c r="M36" i="2"/>
  <c r="O36" i="2" s="1"/>
  <c r="M37" i="2"/>
  <c r="O37" i="2" s="1"/>
  <c r="M38" i="2"/>
  <c r="O38" i="2" s="1"/>
  <c r="M39" i="2"/>
  <c r="O39" i="2" s="1"/>
  <c r="M40" i="2"/>
  <c r="O40" i="2" s="1"/>
  <c r="M41" i="2"/>
  <c r="O41" i="2" s="1"/>
  <c r="M42" i="2"/>
  <c r="O42" i="2" s="1"/>
  <c r="M43" i="2"/>
  <c r="O43" i="2" s="1"/>
  <c r="M44" i="2"/>
  <c r="O44" i="2" s="1"/>
  <c r="H23" i="2"/>
  <c r="J23" i="2" s="1"/>
  <c r="H24" i="2"/>
  <c r="J24" i="2" s="1"/>
  <c r="M9" i="2"/>
  <c r="O9" i="2" s="1"/>
  <c r="M10" i="2"/>
  <c r="O10" i="2" s="1"/>
  <c r="M11" i="2"/>
  <c r="O11" i="2" s="1"/>
  <c r="M12" i="2"/>
  <c r="O12" i="2" s="1"/>
  <c r="M13" i="2"/>
  <c r="O13" i="2" s="1"/>
  <c r="M14" i="2"/>
  <c r="O14" i="2" s="1"/>
  <c r="M15" i="2"/>
  <c r="O15" i="2" s="1"/>
  <c r="M16" i="2"/>
  <c r="O16" i="2" s="1"/>
  <c r="M17" i="2"/>
  <c r="O17" i="2" s="1"/>
  <c r="M18" i="2"/>
  <c r="O18" i="2" s="1"/>
  <c r="H8" i="2"/>
  <c r="J8" i="2" s="1"/>
  <c r="H9" i="2"/>
  <c r="J9" i="2" s="1"/>
  <c r="H10" i="2"/>
  <c r="J10" i="2" s="1"/>
  <c r="H11" i="2"/>
  <c r="J11" i="2" s="1"/>
  <c r="H12" i="2"/>
  <c r="J12" i="2" s="1"/>
  <c r="H13" i="2"/>
  <c r="J13" i="2" s="1"/>
  <c r="H14" i="2"/>
  <c r="J14" i="2" s="1"/>
  <c r="H15" i="2"/>
  <c r="J15" i="2" s="1"/>
  <c r="H16" i="2"/>
  <c r="J16" i="2" s="1"/>
  <c r="H17" i="2"/>
  <c r="J17" i="2" s="1"/>
  <c r="H18" i="2"/>
  <c r="J18" i="2" s="1"/>
  <c r="H19" i="2"/>
  <c r="J19" i="2" s="1"/>
  <c r="D38" i="3" l="1"/>
  <c r="O38" i="3"/>
  <c r="N38" i="3"/>
  <c r="M38" i="3"/>
  <c r="L38" i="3"/>
  <c r="K38" i="3"/>
  <c r="J38" i="3"/>
  <c r="I38" i="3"/>
  <c r="H38" i="3"/>
  <c r="G38" i="3"/>
  <c r="F38" i="3"/>
  <c r="E38" i="3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3" i="4"/>
  <c r="K4" i="4"/>
  <c r="K5" i="4"/>
  <c r="K6" i="4"/>
  <c r="J3" i="4"/>
  <c r="J4" i="4"/>
  <c r="J5" i="4"/>
  <c r="J6" i="4"/>
  <c r="I3" i="4"/>
  <c r="I4" i="4"/>
  <c r="I5" i="4"/>
  <c r="I6" i="4"/>
  <c r="H3" i="4"/>
  <c r="H4" i="4"/>
  <c r="H5" i="4"/>
  <c r="H6" i="4"/>
</calcChain>
</file>

<file path=xl/sharedStrings.xml><?xml version="1.0" encoding="utf-8"?>
<sst xmlns="http://schemas.openxmlformats.org/spreadsheetml/2006/main" count="512" uniqueCount="106">
  <si>
    <t>TabRevenus</t>
  </si>
  <si>
    <t>TabDepensesFixes</t>
  </si>
  <si>
    <t>TabDepensesVariables</t>
  </si>
  <si>
    <t>Revenus</t>
  </si>
  <si>
    <t>Dépenses fixes</t>
  </si>
  <si>
    <t>Dépenses variables</t>
  </si>
  <si>
    <t>Épargnes</t>
  </si>
  <si>
    <t>Montant souhaité</t>
  </si>
  <si>
    <t>Date max</t>
  </si>
  <si>
    <t>Compte</t>
  </si>
  <si>
    <t>Déjà épargné</t>
  </si>
  <si>
    <t>Épargne Immo</t>
  </si>
  <si>
    <t>PEL</t>
  </si>
  <si>
    <t>Épargne précautions</t>
  </si>
  <si>
    <t>Date</t>
  </si>
  <si>
    <t>Libellé</t>
  </si>
  <si>
    <t>Débit euros</t>
  </si>
  <si>
    <t>Crédit euros</t>
  </si>
  <si>
    <t>Catégorie</t>
  </si>
  <si>
    <t>Poste</t>
  </si>
  <si>
    <t>Libellé2</t>
  </si>
  <si>
    <t>Solde</t>
  </si>
  <si>
    <t>Année</t>
  </si>
  <si>
    <t>Mois</t>
  </si>
  <si>
    <t>Mois lettre</t>
  </si>
  <si>
    <t>ghrtsgsrgrtgsrgrgsr</t>
  </si>
  <si>
    <t>PAIEMENT PAR CARTE      
dazdaa</t>
  </si>
  <si>
    <t>Revenus 1</t>
  </si>
  <si>
    <t>Revenus 2</t>
  </si>
  <si>
    <t>Revenus 3</t>
  </si>
  <si>
    <t>Revenus 4</t>
  </si>
  <si>
    <t>Revenus 5</t>
  </si>
  <si>
    <t>Revenus 6</t>
  </si>
  <si>
    <t>Revenus 7</t>
  </si>
  <si>
    <t>Revenus 8</t>
  </si>
  <si>
    <t>Revenus 9</t>
  </si>
  <si>
    <t>Revenus 10</t>
  </si>
  <si>
    <t>Revenus 11</t>
  </si>
  <si>
    <t>Dépenses fixes 1</t>
  </si>
  <si>
    <t>Dépenses fixes 2</t>
  </si>
  <si>
    <t>Dépenses fixes 3</t>
  </si>
  <si>
    <t>Dépenses fixes 4</t>
  </si>
  <si>
    <t>Dépenses fixes 5</t>
  </si>
  <si>
    <t>Dépenses fixes 6</t>
  </si>
  <si>
    <t>Dépenses fixes 7</t>
  </si>
  <si>
    <t>Dépenses fixes 8</t>
  </si>
  <si>
    <t>Dépenses fixes 9</t>
  </si>
  <si>
    <t>Dépenses fixes 10</t>
  </si>
  <si>
    <t>Dépenses fixes 11</t>
  </si>
  <si>
    <t>Dépenses variables 1</t>
  </si>
  <si>
    <t>Dépenses variables 2</t>
  </si>
  <si>
    <t>Dépenses variables 3</t>
  </si>
  <si>
    <t>Dépenses variables 4</t>
  </si>
  <si>
    <t>Dépenses variables 5</t>
  </si>
  <si>
    <t>Dépenses variables 6</t>
  </si>
  <si>
    <t>Dépenses variables 7</t>
  </si>
  <si>
    <t>Dépenses variables 8</t>
  </si>
  <si>
    <t>Dépenses variables 9</t>
  </si>
  <si>
    <t>Dépenses variables 10</t>
  </si>
  <si>
    <t>Dépenses variables 11</t>
  </si>
  <si>
    <t>Dépenses variables 12</t>
  </si>
  <si>
    <t>Dépenses variables 13</t>
  </si>
  <si>
    <t>Dépenses variables 14</t>
  </si>
  <si>
    <t>Dépenses variables 15</t>
  </si>
  <si>
    <t>Dépenses variables 16</t>
  </si>
  <si>
    <t>Dépenses variables 17</t>
  </si>
  <si>
    <t>Dépenses variables 18</t>
  </si>
  <si>
    <t>Dépenses variables 19</t>
  </si>
  <si>
    <t>Dépenses variables 20</t>
  </si>
  <si>
    <t>Dépenses variables 21</t>
  </si>
  <si>
    <t>Dépenses variables 22</t>
  </si>
  <si>
    <t>Dépenses variables 23</t>
  </si>
  <si>
    <t>aaaaa</t>
  </si>
  <si>
    <t>Revenus 12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</si>
  <si>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</si>
  <si>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</si>
  <si>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</si>
  <si>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</si>
  <si>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</si>
  <si>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</si>
  <si>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</si>
  <si>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</si>
  <si>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</si>
  <si>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</si>
  <si>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</si>
  <si>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</si>
  <si>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Catégories d'Epargnes</t>
  </si>
  <si>
    <t>Dépenses Variables</t>
  </si>
  <si>
    <t>Catégories des Revenus</t>
  </si>
  <si>
    <t>Catégories dépenses variables</t>
  </si>
  <si>
    <t>Catégories dépenses fixes</t>
  </si>
  <si>
    <t>Catégories d'épargnes</t>
  </si>
  <si>
    <t>Syntèses</t>
  </si>
  <si>
    <t>Catégories</t>
  </si>
  <si>
    <t>Prévisionnel</t>
  </si>
  <si>
    <t>Réel</t>
  </si>
  <si>
    <t>Bilan</t>
  </si>
  <si>
    <t>Catégories Revenus</t>
  </si>
  <si>
    <t>Catégories Dépenses Fixes</t>
  </si>
  <si>
    <t>Solde du mois</t>
  </si>
  <si>
    <t>Catégories Dépenses variables</t>
  </si>
  <si>
    <t>Catégories Épargnes</t>
  </si>
  <si>
    <t>Étiquettes de lignes</t>
  </si>
  <si>
    <t>Total général</t>
  </si>
  <si>
    <t>Somme de Solde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</si>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</sst>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u val="double"/>
      <sz val="14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2EFDA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7" fillId="0" borderId="0">
      <alignment horizontal="center" vertical="center"/>
    </xf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 wrapText="1"/>
    </xf>
    <xf numFmtId="44" fontId="5" fillId="2" borderId="0" xfId="0" applyNumberFormat="1" applyFont="1" applyFill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4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2" fillId="0" borderId="2" xfId="0" applyFont="1" applyBorder="1"/>
    <xf numFmtId="0" fontId="2" fillId="2" borderId="2" xfId="0" applyFont="1" applyFill="1" applyBorder="1"/>
    <xf numFmtId="44" fontId="3" fillId="3" borderId="1" xfId="1" applyFont="1" applyFill="1" applyBorder="1" applyAlignment="1">
      <alignment horizontal="right" vertical="center"/>
    </xf>
    <xf numFmtId="0" fontId="0" fillId="5" borderId="0" xfId="0" applyFill="1"/>
    <xf numFmtId="0" fontId="0" fillId="5" borderId="0" xfId="0" applyFill="1" applyAlignment="1">
      <alignment horizontal="center" vertical="center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7" fillId="0" borderId="0" xfId="2" applyAlignment="1">
      <alignment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7" fillId="0" borderId="0" xfId="2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3">
    <cellStyle name="Monétaire" xfId="1" builtinId="4"/>
    <cellStyle name="Normal" xfId="0" builtinId="0"/>
    <cellStyle name="Titre Catégorie" xfId="2" xr:uid="{B93AEBC2-D358-4B95-9FE6-5C7B40B06217}"/>
  </cellStyles>
  <dxfs count="13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rgb="FFE2EFDA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rgb="FFE2EFDA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E2EFDA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theme="9" tint="0.79998168889431442"/>
          <bgColor theme="9" tint="0.79998168889431442"/>
        </patternFill>
      </fill>
      <border>
        <left style="thin">
          <color auto="1"/>
        </left>
      </border>
    </dxf>
    <dxf>
      <fill>
        <patternFill patternType="solid">
          <fgColor theme="9" tint="0.79998168889431442"/>
          <bgColor theme="9" tint="0.79998168889431442"/>
        </patternFill>
      </fill>
    </dxf>
    <dxf>
      <font>
        <b/>
        <color theme="9" tint="-0.249977111117893"/>
      </font>
      <border>
        <left style="dashDotDot">
          <color auto="1"/>
        </left>
        <right style="dashDotDot">
          <color auto="1"/>
        </right>
        <vertical style="dashDotDot">
          <color auto="1"/>
        </vertical>
      </border>
    </dxf>
    <dxf>
      <font>
        <b/>
        <color theme="9" tint="-0.249977111117893"/>
      </font>
      <border>
        <left style="dashDotDot">
          <color auto="1"/>
        </left>
        <right style="dashDotDot">
          <color auto="1"/>
        </right>
        <vertical style="dashDotDot">
          <color auto="1"/>
        </vertical>
      </border>
    </dxf>
    <dxf>
      <font>
        <b/>
        <color theme="9" tint="-0.249977111117893"/>
      </font>
      <border>
        <top style="thin">
          <color theme="9"/>
        </top>
      </border>
    </dxf>
    <dxf>
      <font>
        <b/>
        <color theme="9" tint="-0.249977111117893"/>
      </font>
      <border>
        <bottom style="thin">
          <color theme="9"/>
        </bottom>
      </border>
    </dxf>
    <dxf>
      <font>
        <color theme="9" tint="-0.249977111117893"/>
      </font>
      <border>
        <left style="dashDotDot">
          <color theme="9"/>
        </left>
        <right style="dashDotDot">
          <color theme="9"/>
        </right>
        <top style="thin">
          <color theme="9"/>
        </top>
        <bottom style="thin">
          <color theme="9"/>
        </bottom>
        <vertical style="dashDotDot">
          <color theme="9"/>
        </vertical>
      </border>
    </dxf>
    <dxf>
      <fill>
        <patternFill patternType="solid">
          <fgColor theme="8" tint="0.79998168889431442"/>
          <bgColor theme="8" tint="0.79998168889431442"/>
        </patternFill>
      </fill>
    </dxf>
    <dxf>
      <fill>
        <patternFill patternType="solid">
          <fgColor theme="8" tint="0.79998168889431442"/>
          <bgColor theme="8" tint="0.79998168889431442"/>
        </patternFill>
      </fill>
    </dxf>
    <dxf>
      <font>
        <b/>
        <color theme="8" tint="-0.249977111117893"/>
      </font>
    </dxf>
    <dxf>
      <font>
        <b/>
        <color theme="8" tint="-0.249977111117893"/>
      </font>
    </dxf>
    <dxf>
      <font>
        <b/>
        <color theme="8" tint="-0.249977111117893"/>
      </font>
      <border>
        <top style="thin">
          <color theme="8"/>
        </top>
      </border>
    </dxf>
    <dxf>
      <font>
        <b/>
        <color theme="8" tint="-0.249977111117893"/>
      </font>
      <border>
        <bottom style="thin">
          <color theme="8"/>
        </bottom>
      </border>
    </dxf>
    <dxf>
      <font>
        <color theme="8" tint="-0.249977111117893"/>
      </font>
      <border>
        <left style="dashDotDot">
          <color theme="8"/>
        </left>
        <right style="dashDotDot">
          <color theme="8"/>
        </right>
        <top style="thin">
          <color theme="8"/>
        </top>
        <bottom style="thin">
          <color theme="8"/>
        </bottom>
        <vertical style="dashDotDot">
          <color theme="8"/>
        </vertical>
      </border>
    </dxf>
    <dxf>
      <fill>
        <patternFill patternType="solid">
          <fgColor theme="5" tint="0.79998168889431442"/>
          <bgColor theme="5" tint="0.79998168889431442"/>
        </patternFill>
      </fill>
    </dxf>
    <dxf>
      <fill>
        <patternFill patternType="solid">
          <fgColor theme="5" tint="0.79998168889431442"/>
          <bgColor theme="5" tint="0.79998168889431442"/>
        </patternFill>
      </fill>
    </dxf>
    <dxf>
      <font>
        <b/>
        <color theme="5" tint="-0.249977111117893"/>
      </font>
    </dxf>
    <dxf>
      <font>
        <b/>
        <color theme="5" tint="-0.249977111117893"/>
      </font>
    </dxf>
    <dxf>
      <font>
        <b/>
        <color theme="5" tint="-0.249977111117893"/>
      </font>
      <border>
        <top style="thin">
          <color theme="5"/>
        </top>
      </border>
    </dxf>
    <dxf>
      <font>
        <b/>
        <color theme="5" tint="-0.249977111117893"/>
      </font>
      <border>
        <bottom style="thin">
          <color theme="5"/>
        </bottom>
      </border>
    </dxf>
    <dxf>
      <font>
        <color theme="5" tint="-0.249977111117893"/>
      </font>
      <border>
        <left style="dashDotDot">
          <color theme="5"/>
        </left>
        <right style="dashDotDot">
          <color theme="5"/>
        </right>
        <top style="thin">
          <color theme="5"/>
        </top>
        <bottom style="thin">
          <color theme="5"/>
        </bottom>
        <vertical style="dashDotDot">
          <color theme="5"/>
        </vertical>
      </border>
    </dxf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solid">
          <fgColor theme="7" tint="0.79998168889431442"/>
          <bgColor theme="7" tint="0.79998168889431442"/>
        </patternFill>
      </fill>
    </dxf>
    <dxf>
      <font>
        <b/>
        <color theme="7" tint="-0.249977111117893"/>
      </font>
    </dxf>
    <dxf>
      <font>
        <b/>
        <color theme="7" tint="-0.249977111117893"/>
      </font>
    </dxf>
    <dxf>
      <font>
        <b/>
        <color theme="7" tint="-0.249977111117893"/>
      </font>
      <border>
        <top style="thin">
          <color theme="7"/>
        </top>
      </border>
    </dxf>
    <dxf>
      <font>
        <b/>
        <color theme="7" tint="-0.249977111117893"/>
      </font>
      <border>
        <bottom style="thin">
          <color theme="7"/>
        </bottom>
      </border>
    </dxf>
    <dxf>
      <font>
        <color theme="7" tint="-0.249977111117893"/>
      </font>
      <border>
        <left style="dashDotDot">
          <color theme="7"/>
        </left>
        <right style="dashDotDot">
          <color theme="7"/>
        </right>
        <top style="thin">
          <color theme="7"/>
        </top>
        <bottom style="thin">
          <color theme="7"/>
        </bottom>
        <vertical style="dashDotDot">
          <color theme="7"/>
        </vertical>
      </border>
    </dxf>
  </dxfs>
  <tableStyles count="4" defaultTableStyle="TableStyleMedium2" defaultPivotStyle="PivotStyleLight16">
    <tableStyle name="TabDepensesFixes" pivot="0" count="7" xr9:uid="{ABE90C3F-D414-4396-80F6-67DF244FE574}">
      <tableStyleElement type="wholeTable" dxfId="135"/>
      <tableStyleElement type="headerRow" dxfId="134"/>
      <tableStyleElement type="totalRow" dxfId="133"/>
      <tableStyleElement type="firstColumn" dxfId="132"/>
      <tableStyleElement type="lastColumn" dxfId="131"/>
      <tableStyleElement type="firstRowStripe" dxfId="130"/>
      <tableStyleElement type="firstColumnStripe" dxfId="129"/>
    </tableStyle>
    <tableStyle name="TabDepensesVariables" pivot="0" count="7" xr9:uid="{74312D6C-D865-4058-A992-31C2360439F1}">
      <tableStyleElement type="wholeTable" dxfId="128"/>
      <tableStyleElement type="headerRow" dxfId="127"/>
      <tableStyleElement type="totalRow" dxfId="126"/>
      <tableStyleElement type="firstColumn" dxfId="125"/>
      <tableStyleElement type="lastColumn" dxfId="124"/>
      <tableStyleElement type="firstRowStripe" dxfId="123"/>
      <tableStyleElement type="firstColumnStripe" dxfId="122"/>
    </tableStyle>
    <tableStyle name="TabEpargnes" pivot="0" count="7" xr9:uid="{B19F2552-319C-44F4-A065-70002BF709A0}">
      <tableStyleElement type="wholeTable" dxfId="121"/>
      <tableStyleElement type="headerRow" dxfId="120"/>
      <tableStyleElement type="totalRow" dxfId="119"/>
      <tableStyleElement type="firstColumn" dxfId="118"/>
      <tableStyleElement type="lastColumn" dxfId="117"/>
      <tableStyleElement type="firstRowStripe" dxfId="116"/>
      <tableStyleElement type="firstColumnStripe" dxfId="115"/>
    </tableStyle>
    <tableStyle name="TabRevenus" pivot="0" count="7" xr9:uid="{8458C3C1-A9C6-4889-ACFC-3E8E4C2B99F8}">
      <tableStyleElement type="wholeTable" dxfId="114"/>
      <tableStyleElement type="headerRow" dxfId="113"/>
      <tableStyleElement type="totalRow" dxfId="112"/>
      <tableStyleElement type="firstColumn" dxfId="111"/>
      <tableStyleElement type="lastColumn" dxfId="110"/>
      <tableStyleElement type="firstRowStripe" dxfId="109"/>
      <tableStyleElement type="firstColumnStripe" dxfId="10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9217</xdr:colOff>
      <xdr:row>3</xdr:row>
      <xdr:rowOff>0</xdr:rowOff>
    </xdr:from>
    <xdr:to>
      <xdr:col>4</xdr:col>
      <xdr:colOff>1840476</xdr:colOff>
      <xdr:row>6</xdr:row>
      <xdr:rowOff>180975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4F01757B-2E50-48B2-8FA3-1FFA16BB695B}"/>
            </a:ext>
          </a:extLst>
        </xdr:cNvPr>
        <xdr:cNvSpPr/>
      </xdr:nvSpPr>
      <xdr:spPr>
        <a:xfrm>
          <a:off x="3057217" y="571500"/>
          <a:ext cx="1831259" cy="75247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 revenu</a:t>
          </a:r>
          <a:br>
            <a:rPr lang="fr-FR" sz="1100"/>
          </a:br>
          <a:r>
            <a:rPr lang="fr-FR" sz="1100"/>
            <a:t>(désactivé sur se fichier)</a:t>
          </a:r>
        </a:p>
      </xdr:txBody>
    </xdr:sp>
    <xdr:clientData/>
  </xdr:twoCellAnchor>
  <xdr:twoCellAnchor>
    <xdr:from>
      <xdr:col>5</xdr:col>
      <xdr:colOff>9292</xdr:colOff>
      <xdr:row>2</xdr:row>
      <xdr:rowOff>171451</xdr:rowOff>
    </xdr:from>
    <xdr:to>
      <xdr:col>5</xdr:col>
      <xdr:colOff>1840551</xdr:colOff>
      <xdr:row>6</xdr:row>
      <xdr:rowOff>185621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22B7BCE5-A860-4206-84D3-323DAB7884E4}"/>
            </a:ext>
          </a:extLst>
        </xdr:cNvPr>
        <xdr:cNvSpPr/>
      </xdr:nvSpPr>
      <xdr:spPr>
        <a:xfrm>
          <a:off x="4905142" y="552451"/>
          <a:ext cx="1831259" cy="77617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Ajouter une</a:t>
          </a:r>
          <a:endParaRPr lang="fr-FR">
            <a:effectLst/>
          </a:endParaRPr>
        </a:p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Dépense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Fixe</a:t>
          </a:r>
        </a:p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(désactivé sur se fichier)</a:t>
          </a:r>
          <a:endParaRPr lang="fr-FR">
            <a:effectLst/>
          </a:endParaRPr>
        </a:p>
      </xdr:txBody>
    </xdr:sp>
    <xdr:clientData/>
  </xdr:twoCellAnchor>
  <xdr:twoCellAnchor>
    <xdr:from>
      <xdr:col>6</xdr:col>
      <xdr:colOff>9525</xdr:colOff>
      <xdr:row>2</xdr:row>
      <xdr:rowOff>180976</xdr:rowOff>
    </xdr:from>
    <xdr:to>
      <xdr:col>6</xdr:col>
      <xdr:colOff>1840784</xdr:colOff>
      <xdr:row>6</xdr:row>
      <xdr:rowOff>180976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81550CEF-03EC-4A26-AF42-A05205002623}"/>
            </a:ext>
          </a:extLst>
        </xdr:cNvPr>
        <xdr:cNvSpPr/>
      </xdr:nvSpPr>
      <xdr:spPr>
        <a:xfrm>
          <a:off x="6753225" y="561976"/>
          <a:ext cx="1831259" cy="762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une</a:t>
          </a:r>
        </a:p>
        <a:p>
          <a:pPr algn="ctr"/>
          <a:r>
            <a:rPr lang="fr-FR" sz="1100"/>
            <a:t>Dépense</a:t>
          </a:r>
          <a:r>
            <a:rPr lang="fr-FR" sz="1100" baseline="0"/>
            <a:t> Variable</a:t>
          </a:r>
        </a:p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(désactivé sur se fichier)</a:t>
          </a:r>
          <a:endParaRPr lang="fr-FR" sz="1100" baseline="0"/>
        </a:p>
      </xdr:txBody>
    </xdr:sp>
    <xdr:clientData/>
  </xdr:twoCellAnchor>
  <xdr:twoCellAnchor>
    <xdr:from>
      <xdr:col>7</xdr:col>
      <xdr:colOff>9525</xdr:colOff>
      <xdr:row>3</xdr:row>
      <xdr:rowOff>0</xdr:rowOff>
    </xdr:from>
    <xdr:to>
      <xdr:col>7</xdr:col>
      <xdr:colOff>1840784</xdr:colOff>
      <xdr:row>6</xdr:row>
      <xdr:rowOff>180975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2A67CD5E-DB02-4B97-9E63-EE0FF612BADC}"/>
            </a:ext>
          </a:extLst>
        </xdr:cNvPr>
        <xdr:cNvSpPr/>
      </xdr:nvSpPr>
      <xdr:spPr>
        <a:xfrm>
          <a:off x="8601075" y="571500"/>
          <a:ext cx="1831259" cy="752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un revenu</a:t>
          </a:r>
        </a:p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(désactivé sur se fichier)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ranc\Desktop\~%20%20Budget%20%20~\Budget_2023_V3.xlsm" TargetMode="External"/><Relationship Id="rId1" Type="http://schemas.openxmlformats.org/officeDocument/2006/relationships/externalLinkPath" Target="~%20%20Budget%20%20~/Budget_2023_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ableau de bord"/>
      <sheetName val="Vue Mensuel"/>
      <sheetName val="Prévisionnel"/>
      <sheetName val="Données"/>
      <sheetName val="Paramètres"/>
      <sheetName val="TCD"/>
    </sheetNames>
    <definedNames>
      <definedName name="Nouveau_DepFixe"/>
      <definedName name="Nouveau_DepVaria"/>
      <definedName name="Nouveau_Revenu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çois Barre" refreshedDate="45214.471391550927" createdVersion="8" refreshedVersion="8" minRefreshableVersion="3" recordCount="47" xr:uid="{93DE944F-AE6D-4444-8715-5A621AC76039}">
  <cacheSource type="worksheet">
    <worksheetSource name="ImportReleve"/>
  </cacheSource>
  <cacheFields count="11">
    <cacheField name="Date" numFmtId="14">
      <sharedItems containsSemiMixedTypes="0" containsNonDate="0" containsDate="1" containsString="0" minDate="2020-01-28T00:00:00" maxDate="2023-10-07T00:00:00"/>
    </cacheField>
    <cacheField name="Libellé" numFmtId="0">
      <sharedItems/>
    </cacheField>
    <cacheField name="Débit euros" numFmtId="44">
      <sharedItems containsString="0" containsBlank="1" containsNumber="1" minValue="15.56" maxValue="9856"/>
    </cacheField>
    <cacheField name="Crédit euros" numFmtId="44">
      <sharedItems containsString="0" containsBlank="1" containsNumber="1" containsInteger="1" minValue="23" maxValue="50"/>
    </cacheField>
    <cacheField name="Catégorie" numFmtId="44">
      <sharedItems count="3">
        <s v="Dépenses variables"/>
        <s v="Revenus"/>
        <s v="Dépenses fixes"/>
      </sharedItems>
    </cacheField>
    <cacheField name="Poste" numFmtId="0">
      <sharedItems count="12">
        <s v="Dépenses variables 1"/>
        <s v="Dépenses variables 2"/>
        <s v="Revenus 1"/>
        <s v="Dépenses fixes 1"/>
        <s v="Dépenses variables 3"/>
        <s v="Dépenses variables 4"/>
        <s v="Dépenses fixes 2"/>
        <s v="Dépenses fixes 3"/>
        <s v="Dépenses variables 5"/>
        <s v="Dépenses variables 6"/>
        <s v="Dépenses variables 7"/>
        <s v="Revenus 2"/>
      </sharedItems>
    </cacheField>
    <cacheField name="Libellé2" numFmtId="0">
      <sharedItems count="1">
        <s v="aaaaa"/>
      </sharedItems>
    </cacheField>
    <cacheField name="Solde" numFmtId="44">
      <sharedItems containsSemiMixedTypes="0" containsString="0" containsNumber="1" minValue="-9856" maxValue="50"/>
    </cacheField>
    <cacheField name="Année" numFmtId="0">
      <sharedItems containsSemiMixedTypes="0" containsString="0" containsNumber="1" containsInteger="1" minValue="2020" maxValue="2023" count="4">
        <n v="2023"/>
        <n v="2022"/>
        <n v="2021"/>
        <n v="2020"/>
      </sharedItems>
    </cacheField>
    <cacheField name="Mois" numFmtId="0">
      <sharedItems containsSemiMixedTypes="0" containsString="0" containsNumber="1" containsInteger="1" minValue="1" maxValue="12" count="12">
        <n v="10"/>
        <n v="9"/>
        <n v="8"/>
        <n v="7"/>
        <n v="6"/>
        <n v="5"/>
        <n v="4"/>
        <n v="3"/>
        <n v="2"/>
        <n v="1"/>
        <n v="12"/>
        <n v="11"/>
      </sharedItems>
    </cacheField>
    <cacheField name="Mois lett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">
  <r>
    <d v="2023-10-06T00:00:00"/>
    <s v="ghrtsgsrgrtgsrgrgsr"/>
    <n v="85"/>
    <m/>
    <x v="0"/>
    <x v="0"/>
    <x v="0"/>
    <n v="-85"/>
    <x v="0"/>
    <x v="0"/>
    <s v="Oct"/>
  </r>
  <r>
    <d v="2023-09-05T00:00:00"/>
    <s v="PAIEMENT PAR CARTE      _x000a_dazdaa"/>
    <n v="42"/>
    <m/>
    <x v="0"/>
    <x v="1"/>
    <x v="0"/>
    <n v="-42"/>
    <x v="0"/>
    <x v="1"/>
    <s v="Sept"/>
  </r>
  <r>
    <d v="2023-08-05T00:00:00"/>
    <s v="PAIEMENT PAR CARTE      _x000a_dazdaa"/>
    <m/>
    <n v="50"/>
    <x v="1"/>
    <x v="2"/>
    <x v="0"/>
    <n v="50"/>
    <x v="0"/>
    <x v="2"/>
    <s v="Août"/>
  </r>
  <r>
    <d v="2023-07-03T00:00:00"/>
    <s v="PAIEMENT PAR CARTE      _x000a_dazdaa"/>
    <n v="29"/>
    <m/>
    <x v="2"/>
    <x v="3"/>
    <x v="0"/>
    <n v="-29"/>
    <x v="0"/>
    <x v="3"/>
    <s v="Juil"/>
  </r>
  <r>
    <d v="2023-06-04T00:00:00"/>
    <s v="PAIEMENT PAR CARTE      _x000a_dazdaa"/>
    <n v="1203"/>
    <m/>
    <x v="0"/>
    <x v="4"/>
    <x v="0"/>
    <n v="-1203"/>
    <x v="0"/>
    <x v="4"/>
    <s v="Juin"/>
  </r>
  <r>
    <d v="2023-05-05T00:00:00"/>
    <s v="PAIEMENT PAR CARTE      _x000a_dazdaa"/>
    <n v="215"/>
    <m/>
    <x v="0"/>
    <x v="5"/>
    <x v="0"/>
    <n v="-215"/>
    <x v="0"/>
    <x v="5"/>
    <s v="Mai"/>
  </r>
  <r>
    <d v="2023-04-06T00:00:00"/>
    <s v="PAIEMENT PAR CARTE      _x000a_dazdaa"/>
    <n v="15.56"/>
    <m/>
    <x v="2"/>
    <x v="6"/>
    <x v="0"/>
    <n v="-15.56"/>
    <x v="0"/>
    <x v="6"/>
    <s v="Avr"/>
  </r>
  <r>
    <d v="2023-03-07T00:00:00"/>
    <s v="PAIEMENT PAR CARTE      _x000a_dazdaa"/>
    <n v="123"/>
    <m/>
    <x v="2"/>
    <x v="7"/>
    <x v="0"/>
    <n v="-123"/>
    <x v="0"/>
    <x v="7"/>
    <s v="Mars"/>
  </r>
  <r>
    <d v="2023-02-08T00:00:00"/>
    <s v="PAIEMENT PAR CARTE      _x000a_dazdaa"/>
    <n v="516"/>
    <m/>
    <x v="0"/>
    <x v="8"/>
    <x v="0"/>
    <n v="-516"/>
    <x v="0"/>
    <x v="8"/>
    <s v="Févr"/>
  </r>
  <r>
    <d v="2023-01-09T00:00:00"/>
    <s v="PAIEMENT PAR CARTE      _x000a_dazdaa"/>
    <n v="9856"/>
    <m/>
    <x v="0"/>
    <x v="9"/>
    <x v="0"/>
    <n v="-9856"/>
    <x v="0"/>
    <x v="9"/>
    <s v="Janv"/>
  </r>
  <r>
    <d v="2022-12-10T00:00:00"/>
    <s v="PAIEMENT PAR CARTE      _x000a_dazdaa"/>
    <n v="98"/>
    <m/>
    <x v="0"/>
    <x v="10"/>
    <x v="0"/>
    <n v="-98"/>
    <x v="1"/>
    <x v="10"/>
    <s v="Déc"/>
  </r>
  <r>
    <d v="2022-11-11T00:00:00"/>
    <s v="PAIEMENT PAR CARTE      _x000a_dazdaa"/>
    <m/>
    <n v="23"/>
    <x v="1"/>
    <x v="11"/>
    <x v="0"/>
    <n v="23"/>
    <x v="1"/>
    <x v="11"/>
    <s v="Nov"/>
  </r>
  <r>
    <d v="2022-10-12T00:00:00"/>
    <s v="PAIEMENT PAR CARTE      _x000a_dazdaa"/>
    <n v="85"/>
    <m/>
    <x v="0"/>
    <x v="0"/>
    <x v="0"/>
    <n v="-85"/>
    <x v="1"/>
    <x v="0"/>
    <s v="Oct"/>
  </r>
  <r>
    <d v="2022-09-13T00:00:00"/>
    <s v="PAIEMENT PAR CARTE      _x000a_dazdaa"/>
    <n v="42"/>
    <m/>
    <x v="0"/>
    <x v="1"/>
    <x v="0"/>
    <n v="-42"/>
    <x v="1"/>
    <x v="1"/>
    <s v="Sept"/>
  </r>
  <r>
    <d v="2022-08-14T00:00:00"/>
    <s v="PAIEMENT PAR CARTE      _x000a_dazdaa"/>
    <m/>
    <n v="50"/>
    <x v="1"/>
    <x v="2"/>
    <x v="0"/>
    <n v="50"/>
    <x v="1"/>
    <x v="2"/>
    <s v="Août"/>
  </r>
  <r>
    <d v="2022-07-15T00:00:00"/>
    <s v="PAIEMENT PAR CARTE      _x000a_dazdaa"/>
    <n v="29"/>
    <m/>
    <x v="2"/>
    <x v="3"/>
    <x v="0"/>
    <n v="-29"/>
    <x v="1"/>
    <x v="3"/>
    <s v="Juil"/>
  </r>
  <r>
    <d v="2022-06-16T00:00:00"/>
    <s v="PAIEMENT PAR CARTE      _x000a_dazdaa"/>
    <n v="1203"/>
    <m/>
    <x v="0"/>
    <x v="4"/>
    <x v="0"/>
    <n v="-1203"/>
    <x v="1"/>
    <x v="4"/>
    <s v="Juin"/>
  </r>
  <r>
    <d v="2022-05-18T00:00:00"/>
    <s v="PAIEMENT PAR CARTE      _x000a_dazdaa"/>
    <n v="215"/>
    <m/>
    <x v="0"/>
    <x v="5"/>
    <x v="0"/>
    <n v="-215"/>
    <x v="1"/>
    <x v="5"/>
    <s v="Mai"/>
  </r>
  <r>
    <d v="2022-04-19T00:00:00"/>
    <s v="PAIEMENT PAR CARTE      _x000a_dazdaa"/>
    <n v="15.56"/>
    <m/>
    <x v="2"/>
    <x v="6"/>
    <x v="0"/>
    <n v="-15.56"/>
    <x v="1"/>
    <x v="6"/>
    <s v="Avr"/>
  </r>
  <r>
    <d v="2022-03-21T00:00:00"/>
    <s v="PAIEMENT PAR CARTE      _x000a_dazdaa"/>
    <n v="123"/>
    <m/>
    <x v="2"/>
    <x v="7"/>
    <x v="0"/>
    <n v="-123"/>
    <x v="1"/>
    <x v="7"/>
    <s v="Mars"/>
  </r>
  <r>
    <d v="2022-02-20T00:00:00"/>
    <s v="PAIEMENT PAR CARTE      _x000a_dazdaa"/>
    <n v="516"/>
    <m/>
    <x v="0"/>
    <x v="8"/>
    <x v="0"/>
    <n v="-516"/>
    <x v="1"/>
    <x v="8"/>
    <s v="Févr"/>
  </r>
  <r>
    <d v="2022-01-22T00:00:00"/>
    <s v="PAIEMENT PAR CARTE      _x000a_dazdaa"/>
    <n v="9856"/>
    <m/>
    <x v="0"/>
    <x v="9"/>
    <x v="0"/>
    <n v="-9856"/>
    <x v="1"/>
    <x v="9"/>
    <s v="Janv"/>
  </r>
  <r>
    <d v="2021-12-24T00:00:00"/>
    <s v="PAIEMENT PAR CARTE      _x000a_dazdaa"/>
    <n v="98"/>
    <m/>
    <x v="0"/>
    <x v="10"/>
    <x v="0"/>
    <n v="-98"/>
    <x v="2"/>
    <x v="10"/>
    <s v="Déc"/>
  </r>
  <r>
    <d v="2021-11-25T00:00:00"/>
    <s v="PAIEMENT PAR CARTE      _x000a_dazdaa"/>
    <m/>
    <n v="23"/>
    <x v="1"/>
    <x v="11"/>
    <x v="0"/>
    <n v="23"/>
    <x v="2"/>
    <x v="11"/>
    <s v="Nov"/>
  </r>
  <r>
    <d v="2021-10-27T00:00:00"/>
    <s v="PAIEMENT PAR CARTE      _x000a_dazdaa"/>
    <n v="85"/>
    <m/>
    <x v="0"/>
    <x v="0"/>
    <x v="0"/>
    <n v="-85"/>
    <x v="2"/>
    <x v="0"/>
    <s v="Oct"/>
  </r>
  <r>
    <d v="2021-09-28T00:00:00"/>
    <s v="PAIEMENT PAR CARTE      _x000a_dazdaa"/>
    <n v="42"/>
    <m/>
    <x v="0"/>
    <x v="1"/>
    <x v="0"/>
    <n v="-42"/>
    <x v="2"/>
    <x v="1"/>
    <s v="Sept"/>
  </r>
  <r>
    <d v="2021-08-30T00:00:00"/>
    <s v="PAIEMENT PAR CARTE      _x000a_dazdaa"/>
    <m/>
    <n v="50"/>
    <x v="1"/>
    <x v="2"/>
    <x v="0"/>
    <n v="50"/>
    <x v="2"/>
    <x v="2"/>
    <s v="Août"/>
  </r>
  <r>
    <d v="2021-08-01T00:00:00"/>
    <s v="PAIEMENT PAR CARTE      _x000a_dazdaa"/>
    <n v="29"/>
    <m/>
    <x v="2"/>
    <x v="3"/>
    <x v="0"/>
    <n v="-29"/>
    <x v="2"/>
    <x v="2"/>
    <s v="Août"/>
  </r>
  <r>
    <d v="2021-07-03T00:00:00"/>
    <s v="PAIEMENT PAR CARTE      _x000a_dazdaa"/>
    <n v="1203"/>
    <m/>
    <x v="0"/>
    <x v="4"/>
    <x v="0"/>
    <n v="-1203"/>
    <x v="2"/>
    <x v="3"/>
    <s v="Juil"/>
  </r>
  <r>
    <d v="2021-06-04T00:00:00"/>
    <s v="PAIEMENT PAR CARTE      _x000a_dazdaa"/>
    <n v="215"/>
    <m/>
    <x v="0"/>
    <x v="5"/>
    <x v="0"/>
    <n v="-215"/>
    <x v="2"/>
    <x v="4"/>
    <s v="Juin"/>
  </r>
  <r>
    <d v="2021-05-06T00:00:00"/>
    <s v="PAIEMENT PAR CARTE      _x000a_dazdaa"/>
    <n v="15.56"/>
    <m/>
    <x v="2"/>
    <x v="6"/>
    <x v="0"/>
    <n v="-15.56"/>
    <x v="2"/>
    <x v="5"/>
    <s v="Mai"/>
  </r>
  <r>
    <d v="2021-04-07T00:00:00"/>
    <s v="PAIEMENT PAR CARTE      _x000a_dazdaa"/>
    <n v="123"/>
    <m/>
    <x v="2"/>
    <x v="7"/>
    <x v="0"/>
    <n v="-123"/>
    <x v="2"/>
    <x v="6"/>
    <s v="Avr"/>
  </r>
  <r>
    <d v="2021-03-09T00:00:00"/>
    <s v="PAIEMENT PAR CARTE      _x000a_dazdaa"/>
    <n v="516"/>
    <m/>
    <x v="0"/>
    <x v="8"/>
    <x v="0"/>
    <n v="-516"/>
    <x v="2"/>
    <x v="7"/>
    <s v="Mars"/>
  </r>
  <r>
    <d v="2021-02-08T00:00:00"/>
    <s v="PAIEMENT PAR CARTE      _x000a_dazdaa"/>
    <n v="9856"/>
    <m/>
    <x v="0"/>
    <x v="9"/>
    <x v="0"/>
    <n v="-9856"/>
    <x v="2"/>
    <x v="8"/>
    <s v="Févr"/>
  </r>
  <r>
    <d v="2021-01-10T00:00:00"/>
    <s v="PAIEMENT PAR CARTE      _x000a_dazdaa"/>
    <n v="98"/>
    <m/>
    <x v="0"/>
    <x v="10"/>
    <x v="0"/>
    <n v="-98"/>
    <x v="2"/>
    <x v="9"/>
    <s v="Janv"/>
  </r>
  <r>
    <d v="2020-12-12T00:00:00"/>
    <s v="PAIEMENT PAR CARTE      _x000a_dazdaa"/>
    <m/>
    <n v="23"/>
    <x v="1"/>
    <x v="11"/>
    <x v="0"/>
    <n v="23"/>
    <x v="3"/>
    <x v="10"/>
    <s v="Déc"/>
  </r>
  <r>
    <d v="2020-11-13T00:00:00"/>
    <s v="PAIEMENT PAR CARTE      _x000a_dazdaa"/>
    <n v="85"/>
    <m/>
    <x v="0"/>
    <x v="0"/>
    <x v="0"/>
    <n v="-85"/>
    <x v="3"/>
    <x v="11"/>
    <s v="Nov"/>
  </r>
  <r>
    <d v="2020-10-15T00:00:00"/>
    <s v="PAIEMENT PAR CARTE      _x000a_dazdaa"/>
    <n v="42"/>
    <m/>
    <x v="0"/>
    <x v="1"/>
    <x v="0"/>
    <n v="-42"/>
    <x v="3"/>
    <x v="0"/>
    <s v="Oct"/>
  </r>
  <r>
    <d v="2020-09-16T00:00:00"/>
    <s v="PAIEMENT PAR CARTE      _x000a_dazdaa"/>
    <m/>
    <n v="50"/>
    <x v="1"/>
    <x v="2"/>
    <x v="0"/>
    <n v="50"/>
    <x v="3"/>
    <x v="1"/>
    <s v="Sept"/>
  </r>
  <r>
    <d v="2020-08-18T00:00:00"/>
    <s v="PAIEMENT PAR CARTE      _x000a_dazdaa"/>
    <n v="29"/>
    <m/>
    <x v="2"/>
    <x v="3"/>
    <x v="0"/>
    <n v="-29"/>
    <x v="3"/>
    <x v="2"/>
    <s v="Août"/>
  </r>
  <r>
    <d v="2020-07-20T00:00:00"/>
    <s v="PAIEMENT PAR CARTE      _x000a_dazdaa"/>
    <n v="1203"/>
    <m/>
    <x v="0"/>
    <x v="4"/>
    <x v="0"/>
    <n v="-1203"/>
    <x v="3"/>
    <x v="3"/>
    <s v="Juil"/>
  </r>
  <r>
    <d v="2020-06-21T00:00:00"/>
    <s v="PAIEMENT PAR CARTE      _x000a_dazdaa"/>
    <n v="215"/>
    <m/>
    <x v="0"/>
    <x v="5"/>
    <x v="0"/>
    <n v="-215"/>
    <x v="3"/>
    <x v="4"/>
    <s v="Juin"/>
  </r>
  <r>
    <d v="2020-05-23T00:00:00"/>
    <s v="PAIEMENT PAR CARTE      _x000a_dazdaa"/>
    <n v="15.56"/>
    <m/>
    <x v="2"/>
    <x v="6"/>
    <x v="0"/>
    <n v="-15.56"/>
    <x v="3"/>
    <x v="5"/>
    <s v="Mai"/>
  </r>
  <r>
    <d v="2020-04-24T00:00:00"/>
    <s v="PAIEMENT PAR CARTE      _x000a_dazdaa"/>
    <n v="123"/>
    <m/>
    <x v="2"/>
    <x v="7"/>
    <x v="0"/>
    <n v="-123"/>
    <x v="3"/>
    <x v="6"/>
    <s v="Avr"/>
  </r>
  <r>
    <d v="2020-03-26T00:00:00"/>
    <s v="PAIEMENT PAR CARTE      _x000a_dazdaa"/>
    <n v="516"/>
    <m/>
    <x v="0"/>
    <x v="8"/>
    <x v="0"/>
    <n v="-516"/>
    <x v="3"/>
    <x v="7"/>
    <s v="Mars"/>
  </r>
  <r>
    <d v="2020-02-26T00:00:00"/>
    <s v="PAIEMENT PAR CARTE      _x000a_dazdaa"/>
    <n v="9856"/>
    <m/>
    <x v="0"/>
    <x v="9"/>
    <x v="0"/>
    <n v="-9856"/>
    <x v="3"/>
    <x v="8"/>
    <s v="Févr"/>
  </r>
  <r>
    <d v="2020-01-28T00:00:00"/>
    <s v="PAIEMENT PAR CARTE      _x000a_dazdaa"/>
    <n v="98"/>
    <m/>
    <x v="0"/>
    <x v="10"/>
    <x v="0"/>
    <n v="-98"/>
    <x v="3"/>
    <x v="9"/>
    <s v="Janv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DF6A08A-076A-4872-981A-229071EAF2CF}" name="Tableau croisé dynamique5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5:L13" firstHeaderRow="1" firstDataRow="1" firstDataCol="1" rowPageCount="1" colPageCount="1"/>
  <pivotFields count="11">
    <pivotField numFmtId="14" showAll="0"/>
    <pivotField showAll="0"/>
    <pivotField showAll="0"/>
    <pivotField showAll="0"/>
    <pivotField axis="axisPage" showAll="0">
      <items count="4">
        <item x="2"/>
        <item x="0"/>
        <item x="1"/>
        <item t="default"/>
      </items>
    </pivotField>
    <pivotField axis="axisRow" showAll="0">
      <items count="13">
        <item x="3"/>
        <item x="6"/>
        <item x="7"/>
        <item x="0"/>
        <item x="1"/>
        <item x="4"/>
        <item x="5"/>
        <item x="8"/>
        <item x="9"/>
        <item x="10"/>
        <item x="2"/>
        <item x="11"/>
        <item t="default"/>
      </items>
    </pivotField>
    <pivotField showAll="0">
      <items count="2">
        <item x="0"/>
        <item t="default"/>
      </items>
    </pivotField>
    <pivotField dataField="1" numFmtId="44" showAll="0"/>
    <pivotField showAll="0">
      <items count="5">
        <item x="3"/>
        <item x="2"/>
        <item x="1"/>
        <item x="0"/>
        <item t="default"/>
      </items>
    </pivotField>
    <pivotField showAll="0">
      <items count="13">
        <item x="9"/>
        <item x="8"/>
        <item x="7"/>
        <item x="6"/>
        <item x="5"/>
        <item x="4"/>
        <item x="3"/>
        <item x="2"/>
        <item x="1"/>
        <item x="0"/>
        <item x="11"/>
        <item x="10"/>
        <item t="default"/>
      </items>
    </pivotField>
    <pivotField showAll="0"/>
  </pivotFields>
  <rowFields count="1">
    <field x="5"/>
  </rowFields>
  <rowItems count="8"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1">
    <pageField fld="4" item="1" hier="-1"/>
  </pageFields>
  <dataFields count="1">
    <dataField name="Somme de Sold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C225CD-62A3-45E6-9B3B-6303E6E6E741}" name="Tableau croisé dynamique4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H5:I9" firstHeaderRow="1" firstDataRow="1" firstDataCol="1" rowPageCount="1" colPageCount="1"/>
  <pivotFields count="11">
    <pivotField numFmtId="14" showAll="0"/>
    <pivotField showAll="0"/>
    <pivotField showAll="0"/>
    <pivotField showAll="0"/>
    <pivotField axis="axisPage" showAll="0">
      <items count="4">
        <item x="2"/>
        <item x="0"/>
        <item x="1"/>
        <item t="default"/>
      </items>
    </pivotField>
    <pivotField axis="axisRow" showAll="0">
      <items count="13">
        <item x="3"/>
        <item x="6"/>
        <item x="7"/>
        <item x="0"/>
        <item x="1"/>
        <item x="4"/>
        <item x="5"/>
        <item x="8"/>
        <item x="9"/>
        <item x="10"/>
        <item x="2"/>
        <item x="11"/>
        <item t="default"/>
      </items>
    </pivotField>
    <pivotField showAll="0">
      <items count="2">
        <item x="0"/>
        <item t="default"/>
      </items>
    </pivotField>
    <pivotField dataField="1" numFmtId="44" showAll="0"/>
    <pivotField showAll="0">
      <items count="5">
        <item x="3"/>
        <item x="2"/>
        <item x="1"/>
        <item x="0"/>
        <item t="default"/>
      </items>
    </pivotField>
    <pivotField showAll="0">
      <items count="13">
        <item x="9"/>
        <item x="8"/>
        <item x="7"/>
        <item x="6"/>
        <item x="5"/>
        <item x="4"/>
        <item x="3"/>
        <item x="2"/>
        <item x="1"/>
        <item x="0"/>
        <item x="11"/>
        <item x="10"/>
        <item t="default"/>
      </items>
    </pivotField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4" item="0" hier="-1"/>
  </pageFields>
  <dataFields count="1">
    <dataField name="Somme de Sold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CD089B-DF71-4EB2-B9F6-B21BCB531633}" name="Tableau croisé dynamique3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5:F8" firstHeaderRow="1" firstDataRow="1" firstDataCol="1" rowPageCount="1" colPageCount="1"/>
  <pivotFields count="11">
    <pivotField numFmtId="14" showAll="0"/>
    <pivotField showAll="0"/>
    <pivotField showAll="0"/>
    <pivotField showAll="0"/>
    <pivotField axis="axisPage" showAll="0">
      <items count="4">
        <item x="2"/>
        <item x="0"/>
        <item x="1"/>
        <item t="default"/>
      </items>
    </pivotField>
    <pivotField axis="axisRow" showAll="0">
      <items count="13">
        <item x="3"/>
        <item x="6"/>
        <item x="7"/>
        <item x="0"/>
        <item x="1"/>
        <item x="4"/>
        <item x="5"/>
        <item x="8"/>
        <item x="9"/>
        <item x="10"/>
        <item x="2"/>
        <item x="11"/>
        <item t="default"/>
      </items>
    </pivotField>
    <pivotField showAll="0">
      <items count="2">
        <item x="0"/>
        <item t="default"/>
      </items>
    </pivotField>
    <pivotField dataField="1" numFmtId="44" showAll="0"/>
    <pivotField showAll="0">
      <items count="5">
        <item x="3"/>
        <item x="2"/>
        <item x="1"/>
        <item x="0"/>
        <item t="default"/>
      </items>
    </pivotField>
    <pivotField showAll="0">
      <items count="13">
        <item x="9"/>
        <item x="8"/>
        <item x="7"/>
        <item x="6"/>
        <item x="5"/>
        <item x="4"/>
        <item x="3"/>
        <item x="2"/>
        <item x="1"/>
        <item x="0"/>
        <item x="11"/>
        <item x="10"/>
        <item t="default"/>
      </items>
    </pivotField>
    <pivotField showAll="0"/>
  </pivotFields>
  <rowFields count="1">
    <field x="5"/>
  </rowFields>
  <rowItems count="3">
    <i>
      <x v="10"/>
    </i>
    <i>
      <x v="11"/>
    </i>
    <i t="grand">
      <x/>
    </i>
  </rowItems>
  <colItems count="1">
    <i/>
  </colItems>
  <pageFields count="1">
    <pageField fld="4" item="2" hier="-1"/>
  </pageFields>
  <dataFields count="1">
    <dataField name="Somme de Sold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F08E77-83E6-46AB-AE7A-792F22B99782}" name="Tableau croisé dynamique2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42:B67" firstHeaderRow="1" firstDataRow="1" firstDataCol="1" rowPageCount="2" colPageCount="1"/>
  <pivotFields count="11">
    <pivotField numFmtId="14" showAll="0"/>
    <pivotField showAll="0"/>
    <pivotField showAll="0"/>
    <pivotField showAll="0"/>
    <pivotField showAll="0">
      <items count="4">
        <item x="2"/>
        <item x="0"/>
        <item x="1"/>
        <item t="default"/>
      </items>
    </pivotField>
    <pivotField axis="axisRow" showAll="0">
      <items count="13">
        <item x="3"/>
        <item x="6"/>
        <item x="7"/>
        <item x="0"/>
        <item x="1"/>
        <item x="4"/>
        <item x="5"/>
        <item x="8"/>
        <item x="9"/>
        <item x="10"/>
        <item x="2"/>
        <item x="11"/>
        <item t="default"/>
      </items>
    </pivotField>
    <pivotField axis="axisRow" showAll="0">
      <items count="2">
        <item x="0"/>
        <item t="default"/>
      </items>
    </pivotField>
    <pivotField dataField="1" numFmtId="44" showAll="0"/>
    <pivotField axis="axisPage" showAll="0">
      <items count="5">
        <item x="3"/>
        <item x="2"/>
        <item x="1"/>
        <item x="0"/>
        <item t="default"/>
      </items>
    </pivotField>
    <pivotField axis="axisPage" showAll="0">
      <items count="13">
        <item x="9"/>
        <item x="8"/>
        <item x="7"/>
        <item x="6"/>
        <item x="5"/>
        <item x="4"/>
        <item x="3"/>
        <item x="2"/>
        <item x="1"/>
        <item x="0"/>
        <item x="11"/>
        <item x="10"/>
        <item t="default"/>
      </items>
    </pivotField>
    <pivotField showAll="0"/>
  </pivotFields>
  <rowFields count="2">
    <field x="5"/>
    <field x="6"/>
  </rowFields>
  <rowItems count="25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 t="grand">
      <x/>
    </i>
  </rowItems>
  <colItems count="1">
    <i/>
  </colItems>
  <pageFields count="2">
    <pageField fld="8" hier="-1"/>
    <pageField fld="9" hier="-1"/>
  </pageFields>
  <dataFields count="1">
    <dataField name="Somme de Solde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B26AA9E-60DA-4387-A4BB-C236295034E3}" name="Tableau croisé dynamique1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1:A5" firstHeaderRow="1" firstDataRow="1" firstDataCol="1"/>
  <pivotFields count="11">
    <pivotField numFmtId="14" showAl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numFmtId="44" showAll="0"/>
    <pivotField showAll="0"/>
    <pivotField showAll="0"/>
    <pivotField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9AEAFE5-60F4-4736-B078-ED99880865C7}" name="TabMensuelRevenus" displayName="TabMensuelRevenus" ref="G7:J19" totalsRowShown="0" headerRowDxfId="107" dataDxfId="106">
  <autoFilter ref="G7:J19" xr:uid="{C9AEAFE5-60F4-4736-B078-ED99880865C7}"/>
  <tableColumns count="4">
    <tableColumn id="1" xr3:uid="{146F529F-70DC-45F3-9999-54C2FC74B2CC}" name="Catégories Revenus" dataDxfId="105"/>
    <tableColumn id="2" xr3:uid="{0AB9FB08-9574-45E4-894E-517685FC4455}" name="Prévisionnel" dataDxfId="104">
      <calculatedColumnFormula>INDEX(PrévisoRevenus[[Janvier]:[Décembre]],MATCH(TabMensuelRevenus[[#This Row],[Catégories Revenus]],PrévisoRevenus[Revenus],0),MATCH(MoisVueMensuel,PrévisoRevenus[[#Headers],[Janvier]:[Décembre]],0))</calculatedColumnFormula>
    </tableColumn>
    <tableColumn id="3" xr3:uid="{984519D5-BFA1-4089-8A30-8E39E7CDA67C}" name="Réel" dataDxfId="103"/>
    <tableColumn id="4" xr3:uid="{E103ACFD-C7F0-4439-81AC-5ABBFA5A6D65}" name="Bilan" dataDxfId="102">
      <calculatedColumnFormula>TabMensuelRevenus[[#This Row],[Réel]]-TabMensuelRevenus[[#This Row],[Prévisionnel]]</calculatedColumnFormula>
    </tableColumn>
  </tableColumns>
  <tableStyleInfo name="TabRevenus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9A68DC7-7F82-435A-B6B6-8B474B840B2F}" name="TabMensuelEpargnes" displayName="TabMensuelEpargnes" ref="G22:J24" totalsRowShown="0" headerRowDxfId="101" dataDxfId="100">
  <autoFilter ref="G22:J24" xr:uid="{A9A68DC7-7F82-435A-B6B6-8B474B840B2F}"/>
  <tableColumns count="4">
    <tableColumn id="1" xr3:uid="{77DBF329-9DC3-4FF4-B8C6-71928B16904E}" name="Catégories Épargnes" dataDxfId="99"/>
    <tableColumn id="2" xr3:uid="{57255C9B-51FD-44C5-9766-957B4AA486D1}" name="Prévisionnel" dataDxfId="98">
      <calculatedColumnFormula>INDEX(PrévisoEpargnes[[Janvier]:[Décembre]],MATCH(TabMensuelEpargnes[[#This Row],[Catégories Épargnes]],PrévisoEpargnes[Catégories d''Epargnes],0),MATCH(MoisVueMensuel,PrévisoEpargnes[[#Headers],[Janvier]:[Décembre]],0))</calculatedColumnFormula>
    </tableColumn>
    <tableColumn id="3" xr3:uid="{E27C813F-819E-4921-97A9-B84B2290DA3D}" name="Réel" dataDxfId="97"/>
    <tableColumn id="4" xr3:uid="{338C6966-EC9E-4260-A657-2771D6941AC2}" name="Bilan" dataDxfId="96">
      <calculatedColumnFormula>TabMensuelEpargnes[[#This Row],[Réel]]-TabMensuelEpargnes[[#This Row],[Prévisionnel]]</calculatedColumnFormula>
    </tableColumn>
  </tableColumns>
  <tableStyleInfo name="TabEpargnes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EC883FDC-1678-4122-A538-784580CE96CB}" name="TabMensuelDepFixes" displayName="TabMensuelDepFixes" ref="L7:O18" totalsRowShown="0" headerRowDxfId="95" dataDxfId="94">
  <autoFilter ref="L7:O18" xr:uid="{EC883FDC-1678-4122-A538-784580CE96CB}"/>
  <tableColumns count="4">
    <tableColumn id="1" xr3:uid="{4A6FCB08-9C86-4FD5-9A81-AA20433CAA49}" name="Catégories Dépenses Fixes" dataDxfId="93"/>
    <tableColumn id="2" xr3:uid="{414B237E-3ADE-47E4-85ED-582F39963ED6}" name="Prévisionnel" dataDxfId="92">
      <calculatedColumnFormula>INDEX(PrévisoDepensesFixes[[Janvier]:[Décembre]],MATCH(TabMensuelDepFixes[[#This Row],[Catégories Dépenses Fixes]],PrévisoDepensesFixes[Dépenses fixes],0),MATCH(MoisVueMensuel,PrévisoDepensesFixes[[#Headers],[Janvier]:[Décembre]],0))</calculatedColumnFormula>
    </tableColumn>
    <tableColumn id="3" xr3:uid="{98548E45-8480-42DD-B78A-303302462256}" name="Réel" dataDxfId="91"/>
    <tableColumn id="4" xr3:uid="{716CE2F9-9420-40E9-A5FC-935C2DEACAE9}" name="Bilan" dataDxfId="90">
      <calculatedColumnFormula>TabMensuelDepFixes[[#This Row],[Réel]]-TabMensuelDepFixes[[#This Row],[Prévisionnel]]</calculatedColumnFormula>
    </tableColumn>
  </tableColumns>
  <tableStyleInfo name="TabDepensesFixes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C417F446-16A8-4AFF-A6BF-A9E01072765A}" name="TabMensuelDepVariables" displayName="TabMensuelDepVariables" ref="L21:O44" totalsRowShown="0" headerRowDxfId="89" dataDxfId="88">
  <autoFilter ref="L21:O44" xr:uid="{C417F446-16A8-4AFF-A6BF-A9E01072765A}"/>
  <tableColumns count="4">
    <tableColumn id="1" xr3:uid="{EE1FB629-BB6E-4C80-84D3-B44952AC22AD}" name="Catégories Dépenses variables" dataDxfId="87"/>
    <tableColumn id="2" xr3:uid="{822682DF-673E-4E2B-B212-E33C8D09C9DD}" name="Prévisionnel" dataDxfId="86">
      <calculatedColumnFormula>INDEX(PrévisoDepensesVariables[[Janvier]:[Décembre]],MATCH(TabMensuelDepVariables[[#This Row],[Catégories Dépenses variables]],PrévisoDepensesVariables[Dépenses Variables],0),MATCH(MoisVueMensuel,PrévisoDepensesVariables[[#Headers],[Janvier]:[Décembre]],0))</calculatedColumnFormula>
    </tableColumn>
    <tableColumn id="3" xr3:uid="{E4C298C4-BC1D-4C63-AD57-96F9EDA41C0B}" name="Réel" dataDxfId="85"/>
    <tableColumn id="4" xr3:uid="{F86896BF-31BF-476F-B84E-0BD825AD798D}" name="Bilan" dataDxfId="84">
      <calculatedColumnFormula>TabMensuelDepVariables[[#This Row],[Réel]]-TabMensuelDepVariables[[#This Row],[Prévisionnel]]</calculatedColumnFormula>
    </tableColumn>
  </tableColumns>
  <tableStyleInfo name="TabDepensesVariables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3EB057FB-321C-4DA7-9BF8-E3D9312FDC90}" name="Tableau11" displayName="Tableau11" ref="B7:E12" totalsRowShown="0" headerRowDxfId="83" dataDxfId="82">
  <autoFilter ref="B7:E12" xr:uid="{3EB057FB-321C-4DA7-9BF8-E3D9312FDC90}"/>
  <tableColumns count="4">
    <tableColumn id="1" xr3:uid="{3B3A826F-8573-4D23-914D-74C3C3D8687C}" name="Catégories" dataDxfId="81"/>
    <tableColumn id="2" xr3:uid="{57E7711F-F72D-4CA2-85D5-0D2A1FCA5615}" name="Prévisionnel" dataDxfId="80"/>
    <tableColumn id="3" xr3:uid="{136E0113-3AA3-4F12-BCCB-1C6B1E4F5AD7}" name="Réel" dataDxfId="79"/>
    <tableColumn id="4" xr3:uid="{049B3B72-08B8-457B-BABC-F0B7FADFCD8A}" name="Bilan" dataDxfId="78">
      <calculatedColumnFormula>Tableau11[[#This Row],[Réel]]-Tableau11[[#This Row],[Prévisionnel]]</calculatedColumnFormula>
    </tableColumn>
  </tableColumns>
  <tableStyleInfo name="TabRevenus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A436E37-D0C0-4EAF-AD97-A8214280F795}" name="PrévisoDepensesVariables" displayName="PrévisoDepensesVariables" ref="C40:O63" totalsRowShown="0">
  <autoFilter ref="C40:O63" xr:uid="{3A436E37-D0C0-4EAF-AD97-A8214280F795}"/>
  <tableColumns count="13">
    <tableColumn id="1" xr3:uid="{9A553EB1-D898-4665-8806-508898366A75}" name="Dépenses Variables"/>
    <tableColumn id="2" xr3:uid="{64EF962D-FCD9-4DA7-8A2E-3EC8862C5E88}" name="Janvier" dataDxfId="77"/>
    <tableColumn id="3" xr3:uid="{A40B84D9-9204-4CB7-974B-5F043B7485DA}" name="Février" dataDxfId="76"/>
    <tableColumn id="4" xr3:uid="{7D14AF9D-DF0B-4B62-971F-5EF80A4171F4}" name="Mars" dataDxfId="75"/>
    <tableColumn id="5" xr3:uid="{99182C2B-B748-4E00-96F6-A2FDEC8D6567}" name="Avril" dataDxfId="74"/>
    <tableColumn id="6" xr3:uid="{D5041F9F-6018-479A-A1F0-B2E5CC34B9E5}" name="Mai" dataDxfId="73"/>
    <tableColumn id="7" xr3:uid="{85989713-E175-4254-8412-36680F45319E}" name="Juin" dataDxfId="72"/>
    <tableColumn id="8" xr3:uid="{10FB05E7-BDDA-46F5-9B83-018D9F46AB18}" name="Juillet" dataDxfId="71"/>
    <tableColumn id="9" xr3:uid="{9C02E0FB-12E3-4E39-AC04-857E19007BFC}" name="Août" dataDxfId="70"/>
    <tableColumn id="10" xr3:uid="{A112C98F-9584-4C2A-B8AD-CEB02D5EA660}" name="Septembre" dataDxfId="69"/>
    <tableColumn id="11" xr3:uid="{A29F318F-CFC5-4D32-AC72-417CDE11B839}" name="Octobre" dataDxfId="68"/>
    <tableColumn id="12" xr3:uid="{A1CF7C3A-8F07-46D9-AC94-5250136D530B}" name="Novembre" dataDxfId="67"/>
    <tableColumn id="13" xr3:uid="{B4E4DD70-8994-4092-AABB-E1791799F73C}" name="Décembre" dataDxfId="66"/>
  </tableColumns>
  <tableStyleInfo name="TabDepensesVariables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46E79E7-4958-4C3F-9109-DF21C2924FB8}" name="PrévisoRevenus" displayName="PrévisoRevenus" ref="C3:O15" totalsRowShown="0">
  <autoFilter ref="C3:O15" xr:uid="{546E79E7-4958-4C3F-9109-DF21C2924FB8}"/>
  <tableColumns count="13">
    <tableColumn id="1" xr3:uid="{51680FA3-61E8-4948-BA95-B25B8F248FDC}" name="Revenus"/>
    <tableColumn id="2" xr3:uid="{132D7F04-8D17-4E2E-89EA-65084C2F5D6D}" name="Janvier" dataDxfId="65"/>
    <tableColumn id="3" xr3:uid="{71D8FD77-9875-4B23-84BD-FB785EFD1718}" name="Février" dataDxfId="64"/>
    <tableColumn id="4" xr3:uid="{836CE712-3E21-4EB9-8CE3-7DAE9E71B390}" name="Mars" dataDxfId="63"/>
    <tableColumn id="5" xr3:uid="{40334155-C7C6-499F-8826-166FFFE19C27}" name="Avril" dataDxfId="62"/>
    <tableColumn id="6" xr3:uid="{0771C8E5-10B6-4402-A2AC-9C14FFD652CE}" name="Mai" dataDxfId="61"/>
    <tableColumn id="7" xr3:uid="{01188264-4E7B-4582-8953-6832507E5A6C}" name="Juin" dataDxfId="60"/>
    <tableColumn id="8" xr3:uid="{DCF1B8F4-D507-4F67-970A-9B34D894E4AE}" name="Juillet" dataDxfId="59"/>
    <tableColumn id="9" xr3:uid="{1B454F76-FCB4-4603-80EC-9E8C61F72F40}" name="Août" dataDxfId="58"/>
    <tableColumn id="10" xr3:uid="{DA2A9120-FF26-4062-9A4D-64E653B99E14}" name="Septembre" dataDxfId="57"/>
    <tableColumn id="11" xr3:uid="{95558BAD-582E-4C28-B102-73D4CF874BF2}" name="Octobre" dataDxfId="56"/>
    <tableColumn id="12" xr3:uid="{C768A4CE-06B8-4C8E-9D3D-6A984AEE6D1D}" name="Novembre" dataDxfId="55"/>
    <tableColumn id="13" xr3:uid="{1A35E7A8-7886-4350-9A26-19B30FF71067}" name="Décembre" dataDxfId="54"/>
  </tableColumns>
  <tableStyleInfo name="TabRevenus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268AE08-21AA-4E63-8737-B8CBE3B28562}" name="PrévisoDepensesFixes" displayName="PrévisoDepensesFixes" ref="C25:O36" totalsRowShown="0" headerRowDxfId="53" dataDxfId="52">
  <autoFilter ref="C25:O36" xr:uid="{B268AE08-21AA-4E63-8737-B8CBE3B28562}"/>
  <tableColumns count="13">
    <tableColumn id="1" xr3:uid="{8910F96A-9960-49DB-9FA0-E3FD483E397F}" name="Dépenses fixes" dataDxfId="51"/>
    <tableColumn id="2" xr3:uid="{4D817CA2-64B7-497F-A921-5B87A2589029}" name="Janvier" dataDxfId="50"/>
    <tableColumn id="3" xr3:uid="{360CA473-EE61-4C39-AA40-1EFF961EE9D9}" name="Février" dataDxfId="49"/>
    <tableColumn id="4" xr3:uid="{195CB5D6-C343-4786-B243-452B5CAC2449}" name="Mars" dataDxfId="48"/>
    <tableColumn id="5" xr3:uid="{EAFEB10D-3EB5-48C0-8E3A-26E8374AE3DE}" name="Avril" dataDxfId="47"/>
    <tableColumn id="6" xr3:uid="{7538A612-3F1F-4494-BC63-DB2789E99432}" name="Mai" dataDxfId="46"/>
    <tableColumn id="7" xr3:uid="{81D272AA-63A5-4D21-8813-347971B2E7BF}" name="Juin" dataDxfId="45"/>
    <tableColumn id="8" xr3:uid="{E8666383-23F6-4840-BB49-CA1602921E99}" name="Juillet" dataDxfId="44"/>
    <tableColumn id="9" xr3:uid="{DE981411-560A-4A2A-8171-2B28413FA18D}" name="Août" dataDxfId="43"/>
    <tableColumn id="10" xr3:uid="{67C8FA77-73DD-454E-A9D7-E969065C9AC7}" name="Septembre" dataDxfId="42"/>
    <tableColumn id="11" xr3:uid="{CA9330F4-3AB5-4F4B-BE3A-FE77B8CFB852}" name="Octobre" dataDxfId="41"/>
    <tableColumn id="12" xr3:uid="{EC8CB4D8-5775-422C-AD33-A9779EE4F804}" name="Novembre" dataDxfId="40"/>
    <tableColumn id="13" xr3:uid="{3CA39D40-D58D-4E05-829D-96C39CC7D49C}" name="Décembre" dataDxfId="39"/>
  </tableColumns>
  <tableStyleInfo name="TabDepensesFixes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558BC2D9-0AD2-452F-BE71-53F7AE3ECF29}" name="PrévisoEpargnes" displayName="PrévisoEpargnes" ref="C19:O21" totalsRowShown="0">
  <autoFilter ref="C19:O21" xr:uid="{558BC2D9-0AD2-452F-BE71-53F7AE3ECF29}"/>
  <tableColumns count="13">
    <tableColumn id="1" xr3:uid="{1FCB3A12-FD91-4F14-8763-A1384972A968}" name="Catégories d'Epargnes"/>
    <tableColumn id="2" xr3:uid="{C457FBCD-E463-48EC-AC47-D20D6A6300E7}" name="Janvier" dataDxfId="38"/>
    <tableColumn id="3" xr3:uid="{280B9216-3AEE-4CD1-93F5-AF2319A65E43}" name="Février" dataDxfId="37"/>
    <tableColumn id="4" xr3:uid="{723DF2FB-A581-4407-B65E-02641B08232B}" name="Mars" dataDxfId="36"/>
    <tableColumn id="5" xr3:uid="{07E4FB7C-6242-4626-A358-FD7DAD1BCA53}" name="Avril" dataDxfId="35"/>
    <tableColumn id="6" xr3:uid="{C1C7584A-7352-478F-96C4-1691BF02EDEE}" name="Mai" dataDxfId="34"/>
    <tableColumn id="7" xr3:uid="{32EDB317-031D-41F1-8BEA-E463E25051D7}" name="Juin" dataDxfId="33"/>
    <tableColumn id="8" xr3:uid="{05CAAA85-B2F4-45BF-AB3E-0E9A505C4118}" name="Juillet" dataDxfId="32"/>
    <tableColumn id="9" xr3:uid="{A58DE4B1-019F-4776-AD0E-163EFB21F546}" name="Août" dataDxfId="31"/>
    <tableColumn id="10" xr3:uid="{5A03E810-D455-49D2-80DA-AAFD4FBD7BB1}" name="Septembre" dataDxfId="30"/>
    <tableColumn id="11" xr3:uid="{A8E1CCE5-3291-4927-B449-02B632FA7199}" name="Octobre" dataDxfId="29"/>
    <tableColumn id="12" xr3:uid="{8CD18FE8-CBAB-444D-88B9-4F883026FA64}" name="Novembre" dataDxfId="28"/>
    <tableColumn id="13" xr3:uid="{389D3613-3BAB-4FC3-9AF4-8C902945F06C}" name="Décembre" dataDxfId="27"/>
  </tableColumns>
  <tableStyleInfo name="TabEpargnes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347820-D1A9-4E8A-A62C-282E86D1D139}" name="ImportReleve" displayName="ImportReleve" ref="A2:K49" totalsRowShown="0" headerRowDxfId="26" dataDxfId="24" headerRowBorderDxfId="25" tableBorderDxfId="23">
  <autoFilter ref="A2:K49" xr:uid="{3E347820-D1A9-4E8A-A62C-282E86D1D139}"/>
  <tableColumns count="11">
    <tableColumn id="1" xr3:uid="{8A625339-624E-4C78-BCF7-B70A38BE126F}" name="Date"/>
    <tableColumn id="2" xr3:uid="{BC3AE576-27DD-42B4-ACB1-026B19C0C6D5}" name="Libellé"/>
    <tableColumn id="3" xr3:uid="{27E271E1-3F55-4091-A06D-B9195D13D7BA}" name="Débit euros" dataCellStyle="Monétaire"/>
    <tableColumn id="4" xr3:uid="{3CA24B41-B7AC-4C1B-B7D0-DE6A3FD56027}" name="Crédit euros" dataCellStyle="Monétaire"/>
    <tableColumn id="5" xr3:uid="{05C8C925-616C-429D-832A-8C56802758FC}" name="Catégorie" dataDxfId="22"/>
    <tableColumn id="6" xr3:uid="{8F278DDA-55BC-4800-BB56-FF9E4843479C}" name="Poste" dataDxfId="21"/>
    <tableColumn id="7" xr3:uid="{89606CFD-6A45-4650-BC04-454DF63BC86E}" name="Libellé2" dataDxfId="20"/>
    <tableColumn id="8" xr3:uid="{43389736-4FE6-47BD-8486-120F4EB0677E}" name="Solde" dataDxfId="19">
      <calculatedColumnFormula>IF(ISNUMBER(ImportReleve[[#This Row],[Débit euros]]), -ImportReleve[[#This Row],[Débit euros]],ImportReleve[Crédit euros])</calculatedColumnFormula>
    </tableColumn>
    <tableColumn id="9" xr3:uid="{3B77E165-4385-4330-B84D-A69A792AE531}" name="Année" dataDxfId="18">
      <calculatedColumnFormula>YEAR(ImportReleve[[#This Row],[Date]])</calculatedColumnFormula>
    </tableColumn>
    <tableColumn id="10" xr3:uid="{6F482111-9BE8-437D-B904-FFEE2DBAEC56}" name="Mois" dataDxfId="17">
      <calculatedColumnFormula>MONTH(ImportReleve[[#This Row],[Date]])</calculatedColumnFormula>
    </tableColumn>
    <tableColumn id="11" xr3:uid="{069DD4B9-EBAA-423D-8AA1-81D5246FF4F3}" name="Mois lettre" dataDxfId="16">
      <calculatedColumnFormula>PROPER(TEXT(ImportReleve[[#This Row],[Date]],"mmm"))</calculatedColumnFormula>
    </tableColumn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67A7E2-F556-410F-A943-33AB1AAAC08B}" name="TabRevenus" displayName="TabRevenus" ref="E9:E20" totalsRowShown="0" headerRowDxfId="15" dataDxfId="14">
  <autoFilter ref="E9:E20" xr:uid="{FD67A7E2-F556-410F-A943-33AB1AAAC08B}"/>
  <sortState xmlns:xlrd2="http://schemas.microsoft.com/office/spreadsheetml/2017/richdata2" ref="E10:E18">
    <sortCondition ref="E9:E18"/>
  </sortState>
  <tableColumns count="1">
    <tableColumn id="1" xr3:uid="{F4EA6BDD-AA5C-437D-A022-DC63CA3CEF21}" name="Revenus" dataDxfId="13"/>
  </tableColumns>
  <tableStyleInfo name="TableStyleLight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D08D8D-C9DB-47F9-813F-A6455EC7AC3A}" name="TabDepensesFixes" displayName="TabDepensesFixes" ref="F9:F20" totalsRowShown="0" headerRowDxfId="12" dataDxfId="11">
  <autoFilter ref="F9:F20" xr:uid="{8AD08D8D-C9DB-47F9-813F-A6455EC7AC3A}"/>
  <sortState xmlns:xlrd2="http://schemas.microsoft.com/office/spreadsheetml/2017/richdata2" ref="F10:F20">
    <sortCondition ref="F9:F20"/>
  </sortState>
  <tableColumns count="1">
    <tableColumn id="1" xr3:uid="{D62B3115-EA29-46B2-8EE6-7996319B6C95}" name="Dépenses fixes" dataDxfId="10"/>
  </tableColumns>
  <tableStyleInfo name="TableStyleLight5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E7394F0-8546-4386-941B-B1EB5B3D97E7}" name="TabDepensesVariables" displayName="TabDepensesVariables" ref="G9:G32" totalsRowShown="0" headerRowDxfId="9" dataDxfId="8">
  <autoFilter ref="G9:G32" xr:uid="{4E7394F0-8546-4386-941B-B1EB5B3D97E7}"/>
  <sortState xmlns:xlrd2="http://schemas.microsoft.com/office/spreadsheetml/2017/richdata2" ref="G10:G29">
    <sortCondition ref="G9:G29"/>
  </sortState>
  <tableColumns count="1">
    <tableColumn id="1" xr3:uid="{6A078A85-F74F-44E1-9959-276AED9CD63D}" name="Dépenses variables" dataDxfId="7"/>
  </tableColumns>
  <tableStyleInfo name="TableStyleLight3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AE2CC0B-E469-4B68-A171-F691FD07F64E}" name="TabEpargnes" displayName="TabEpargnes" ref="H9:L11" totalsRowShown="0" headerRowDxfId="6" dataDxfId="5">
  <autoFilter ref="H9:L11" xr:uid="{6AE2CC0B-E469-4B68-A171-F691FD07F64E}"/>
  <tableColumns count="5">
    <tableColumn id="1" xr3:uid="{EEB74375-B7D3-46A1-9929-7A37770A834E}" name="Épargnes" dataDxfId="4"/>
    <tableColumn id="2" xr3:uid="{C99F00A6-B28F-4DC0-9D97-988E1D04CCCC}" name="Montant souhaité" dataDxfId="3"/>
    <tableColumn id="3" xr3:uid="{90596CC2-6AD8-4984-87F2-A8C26DBF9996}" name="Date max" dataDxfId="2"/>
    <tableColumn id="4" xr3:uid="{CED50F2E-388B-4176-9A1E-2803286FC227}" name="Compte" dataDxfId="1"/>
    <tableColumn id="5" xr3:uid="{E7F1A22F-15C2-4136-B136-1F6F7CB6D7C2}" name="Déjà épargné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table" Target="../tables/table6.xml"/><Relationship Id="rId4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table" Target="../tables/table11.xml"/><Relationship Id="rId1" Type="http://schemas.openxmlformats.org/officeDocument/2006/relationships/drawing" Target="../drawings/drawing1.xml"/><Relationship Id="rId5" Type="http://schemas.openxmlformats.org/officeDocument/2006/relationships/table" Target="../tables/table14.xml"/><Relationship Id="rId4" Type="http://schemas.openxmlformats.org/officeDocument/2006/relationships/table" Target="../tables/table1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5EB8D-F4B2-42D2-A029-10E126BF6CD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42C7D6-344E-44A8-895E-3A50DBA01C19}">
  <dimension ref="B2:O44"/>
  <sheetViews>
    <sheetView tabSelected="1" workbookViewId="0">
      <selection activeCell="E32" sqref="E32"/>
    </sheetView>
  </sheetViews>
  <sheetFormatPr baseColWidth="10" defaultColWidth="11.42578125" defaultRowHeight="15" x14ac:dyDescent="0.25"/>
  <cols>
    <col min="1" max="1" width="11.42578125" style="1"/>
    <col min="2" max="2" width="19" style="1" customWidth="1"/>
    <col min="3" max="3" width="17.140625" style="1" customWidth="1"/>
    <col min="4" max="4" width="15.5703125" style="1" customWidth="1"/>
    <col min="5" max="6" width="11.42578125" style="1"/>
    <col min="7" max="7" width="22.140625" style="1" customWidth="1"/>
    <col min="8" max="8" width="16.42578125" style="1" customWidth="1"/>
    <col min="9" max="9" width="14.42578125" style="1" customWidth="1"/>
    <col min="10" max="10" width="15" style="1" customWidth="1"/>
    <col min="11" max="11" width="11.42578125" style="1"/>
    <col min="12" max="12" width="22.140625" style="1" customWidth="1"/>
    <col min="13" max="13" width="16.42578125" style="1" customWidth="1"/>
    <col min="14" max="14" width="14.42578125" style="1" customWidth="1"/>
    <col min="15" max="15" width="15" style="1" customWidth="1"/>
    <col min="16" max="16384" width="11.42578125" style="1"/>
  </cols>
  <sheetData>
    <row r="2" spans="2:15" ht="15.75" thickBot="1" x14ac:dyDescent="0.3"/>
    <row r="3" spans="2:15" ht="16.5" thickTop="1" thickBot="1" x14ac:dyDescent="0.3">
      <c r="B3" s="22" t="s">
        <v>79</v>
      </c>
      <c r="C3" s="23"/>
      <c r="D3" s="24"/>
    </row>
    <row r="4" spans="2:15" ht="15.75" thickTop="1" x14ac:dyDescent="0.25"/>
    <row r="6" spans="2:15" ht="18.75" x14ac:dyDescent="0.25">
      <c r="B6" s="25" t="s">
        <v>92</v>
      </c>
      <c r="C6" s="25"/>
      <c r="D6" s="25"/>
      <c r="E6" s="25"/>
      <c r="F6" s="21"/>
      <c r="G6" s="25" t="str">
        <f>Paramètres!E9</f>
        <v>Revenus</v>
      </c>
      <c r="H6" s="25"/>
      <c r="I6" s="25"/>
      <c r="J6" s="25"/>
      <c r="L6" s="25" t="str">
        <f>Paramètres!F9</f>
        <v>Dépenses fixes</v>
      </c>
      <c r="M6" s="25"/>
      <c r="N6" s="25"/>
      <c r="O6" s="25"/>
    </row>
    <row r="7" spans="2:15" x14ac:dyDescent="0.25">
      <c r="B7" s="1" t="s">
        <v>93</v>
      </c>
      <c r="C7" s="1" t="s">
        <v>94</v>
      </c>
      <c r="D7" s="1" t="s">
        <v>95</v>
      </c>
      <c r="E7" s="1" t="s">
        <v>96</v>
      </c>
      <c r="G7" s="1" t="s">
        <v>97</v>
      </c>
      <c r="H7" s="1" t="s">
        <v>94</v>
      </c>
      <c r="I7" s="1" t="s">
        <v>95</v>
      </c>
      <c r="J7" s="1" t="s">
        <v>96</v>
      </c>
      <c r="L7" s="1" t="s">
        <v>98</v>
      </c>
      <c r="M7" s="1" t="s">
        <v>94</v>
      </c>
      <c r="N7" s="1" t="s">
        <v>95</v>
      </c>
      <c r="O7" s="1" t="s">
        <v>96</v>
      </c>
    </row>
    <row r="8" spans="2:15" x14ac:dyDescent="0.25">
      <c r="B8" s="1" t="s">
        <v>3</v>
      </c>
      <c r="E8" s="1">
        <f>Tableau11[[#This Row],[Réel]]-Tableau11[[#This Row],[Prévisionnel]]</f>
        <v>0</v>
      </c>
      <c r="F8"/>
      <c r="G8" s="1" t="s">
        <v>27</v>
      </c>
      <c r="H8" s="19">
        <f>INDEX(PrévisoRevenus[[Janvier]:[Décembre]],MATCH(TabMensuelRevenus[[#This Row],[Catégories Revenus]],PrévisoRevenus[Revenus],0),MATCH(MoisVueMensuel,PrévisoRevenus[[#Headers],[Janvier]:[Décembre]],0))</f>
        <v>656</v>
      </c>
      <c r="I8" s="19"/>
      <c r="J8" s="19">
        <f>TabMensuelRevenus[[#This Row],[Réel]]-TabMensuelRevenus[[#This Row],[Prévisionnel]]</f>
        <v>-656</v>
      </c>
      <c r="L8" s="1" t="s">
        <v>38</v>
      </c>
      <c r="M8" s="19">
        <f>INDEX(PrévisoDepensesFixes[[Janvier]:[Décembre]],MATCH(TabMensuelDepFixes[[#This Row],[Catégories Dépenses Fixes]],PrévisoDepensesFixes[Dépenses fixes],0),MATCH(MoisVueMensuel,PrévisoDepensesFixes[[#Headers],[Janvier]:[Décembre]],0))</f>
        <v>656</v>
      </c>
      <c r="N8" s="19"/>
      <c r="O8" s="19">
        <f>TabMensuelDepFixes[[#This Row],[Réel]]-TabMensuelDepFixes[[#This Row],[Prévisionnel]]</f>
        <v>-656</v>
      </c>
    </row>
    <row r="9" spans="2:15" x14ac:dyDescent="0.25">
      <c r="B9" s="1" t="s">
        <v>6</v>
      </c>
      <c r="E9" s="1">
        <f>Tableau11[[#This Row],[Réel]]-Tableau11[[#This Row],[Prévisionnel]]</f>
        <v>0</v>
      </c>
      <c r="F9"/>
      <c r="G9" s="1" t="s">
        <v>28</v>
      </c>
      <c r="H9" s="19">
        <f>INDEX(PrévisoRevenus[[Janvier]:[Décembre]],MATCH(TabMensuelRevenus[[#This Row],[Catégories Revenus]],PrévisoRevenus[Revenus],0),MATCH(MoisVueMensuel,PrévisoRevenus[[#Headers],[Janvier]:[Décembre]],0))</f>
        <v>33</v>
      </c>
      <c r="I9" s="19"/>
      <c r="J9" s="19">
        <f>TabMensuelRevenus[[#This Row],[Réel]]-TabMensuelRevenus[[#This Row],[Prévisionnel]]</f>
        <v>-33</v>
      </c>
      <c r="L9" s="1" t="s">
        <v>39</v>
      </c>
      <c r="M9" s="19">
        <f>INDEX(PrévisoDepensesFixes[[Janvier]:[Décembre]],MATCH(TabMensuelDepFixes[[#This Row],[Catégories Dépenses Fixes]],PrévisoDepensesFixes[Dépenses fixes],0),MATCH(MoisVueMensuel,PrévisoDepensesFixes[[#Headers],[Janvier]:[Décembre]],0))</f>
        <v>33</v>
      </c>
      <c r="N9" s="19"/>
      <c r="O9" s="19">
        <f>TabMensuelDepFixes[[#This Row],[Réel]]-TabMensuelDepFixes[[#This Row],[Prévisionnel]]</f>
        <v>-33</v>
      </c>
    </row>
    <row r="10" spans="2:15" x14ac:dyDescent="0.25">
      <c r="B10" s="1" t="s">
        <v>4</v>
      </c>
      <c r="E10" s="1">
        <f>Tableau11[[#This Row],[Réel]]-Tableau11[[#This Row],[Prévisionnel]]</f>
        <v>0</v>
      </c>
      <c r="F10"/>
      <c r="G10" s="1" t="s">
        <v>29</v>
      </c>
      <c r="H10" s="19">
        <f>INDEX(PrévisoRevenus[[Janvier]:[Décembre]],MATCH(TabMensuelRevenus[[#This Row],[Catégories Revenus]],PrévisoRevenus[Revenus],0),MATCH(MoisVueMensuel,PrévisoRevenus[[#Headers],[Janvier]:[Décembre]],0))</f>
        <v>2</v>
      </c>
      <c r="I10" s="19"/>
      <c r="J10" s="19">
        <f>TabMensuelRevenus[[#This Row],[Réel]]-TabMensuelRevenus[[#This Row],[Prévisionnel]]</f>
        <v>-2</v>
      </c>
      <c r="L10" s="1" t="s">
        <v>40</v>
      </c>
      <c r="M10" s="19">
        <f>INDEX(PrévisoDepensesFixes[[Janvier]:[Décembre]],MATCH(TabMensuelDepFixes[[#This Row],[Catégories Dépenses Fixes]],PrévisoDepensesFixes[Dépenses fixes],0),MATCH(MoisVueMensuel,PrévisoDepensesFixes[[#Headers],[Janvier]:[Décembre]],0))</f>
        <v>2</v>
      </c>
      <c r="N10" s="19"/>
      <c r="O10" s="19">
        <f>TabMensuelDepFixes[[#This Row],[Réel]]-TabMensuelDepFixes[[#This Row],[Prévisionnel]]</f>
        <v>-2</v>
      </c>
    </row>
    <row r="11" spans="2:15" x14ac:dyDescent="0.25">
      <c r="B11" s="1" t="s">
        <v>5</v>
      </c>
      <c r="E11" s="1">
        <f>Tableau11[[#This Row],[Réel]]-Tableau11[[#This Row],[Prévisionnel]]</f>
        <v>0</v>
      </c>
      <c r="F11"/>
      <c r="G11" s="1" t="s">
        <v>30</v>
      </c>
      <c r="H11" s="19">
        <f>INDEX(PrévisoRevenus[[Janvier]:[Décembre]],MATCH(TabMensuelRevenus[[#This Row],[Catégories Revenus]],PrévisoRevenus[Revenus],0),MATCH(MoisVueMensuel,PrévisoRevenus[[#Headers],[Janvier]:[Décembre]],0))</f>
        <v>32</v>
      </c>
      <c r="I11" s="19"/>
      <c r="J11" s="19">
        <f>TabMensuelRevenus[[#This Row],[Réel]]-TabMensuelRevenus[[#This Row],[Prévisionnel]]</f>
        <v>-32</v>
      </c>
      <c r="L11" s="1" t="s">
        <v>41</v>
      </c>
      <c r="M11" s="19">
        <f>INDEX(PrévisoDepensesFixes[[Janvier]:[Décembre]],MATCH(TabMensuelDepFixes[[#This Row],[Catégories Dépenses Fixes]],PrévisoDepensesFixes[Dépenses fixes],0),MATCH(MoisVueMensuel,PrévisoDepensesFixes[[#Headers],[Janvier]:[Décembre]],0))</f>
        <v>32</v>
      </c>
      <c r="N11" s="19"/>
      <c r="O11" s="19">
        <f>TabMensuelDepFixes[[#This Row],[Réel]]-TabMensuelDepFixes[[#This Row],[Prévisionnel]]</f>
        <v>-32</v>
      </c>
    </row>
    <row r="12" spans="2:15" x14ac:dyDescent="0.25">
      <c r="B12" s="1" t="s">
        <v>99</v>
      </c>
      <c r="E12" s="1">
        <f>Tableau11[[#This Row],[Réel]]-Tableau11[[#This Row],[Prévisionnel]]</f>
        <v>0</v>
      </c>
      <c r="F12"/>
      <c r="G12" s="1" t="s">
        <v>31</v>
      </c>
      <c r="H12" s="19">
        <f>INDEX(PrévisoRevenus[[Janvier]:[Décembre]],MATCH(TabMensuelRevenus[[#This Row],[Catégories Revenus]],PrévisoRevenus[Revenus],0),MATCH(MoisVueMensuel,PrévisoRevenus[[#Headers],[Janvier]:[Décembre]],0))</f>
        <v>1</v>
      </c>
      <c r="I12" s="19"/>
      <c r="J12" s="19">
        <f>TabMensuelRevenus[[#This Row],[Réel]]-TabMensuelRevenus[[#This Row],[Prévisionnel]]</f>
        <v>-1</v>
      </c>
      <c r="L12" s="1" t="s">
        <v>42</v>
      </c>
      <c r="M12" s="19">
        <f>INDEX(PrévisoDepensesFixes[[Janvier]:[Décembre]],MATCH(TabMensuelDepFixes[[#This Row],[Catégories Dépenses Fixes]],PrévisoDepensesFixes[Dépenses fixes],0),MATCH(MoisVueMensuel,PrévisoDepensesFixes[[#Headers],[Janvier]:[Décembre]],0))</f>
        <v>1</v>
      </c>
      <c r="N12" s="19"/>
      <c r="O12" s="19">
        <f>TabMensuelDepFixes[[#This Row],[Réel]]-TabMensuelDepFixes[[#This Row],[Prévisionnel]]</f>
        <v>-1</v>
      </c>
    </row>
    <row r="13" spans="2:15" x14ac:dyDescent="0.25">
      <c r="F13"/>
      <c r="G13" s="1" t="s">
        <v>32</v>
      </c>
      <c r="H13" s="19">
        <f>INDEX(PrévisoRevenus[[Janvier]:[Décembre]],MATCH(TabMensuelRevenus[[#This Row],[Catégories Revenus]],PrévisoRevenus[Revenus],0),MATCH(MoisVueMensuel,PrévisoRevenus[[#Headers],[Janvier]:[Décembre]],0))</f>
        <v>45</v>
      </c>
      <c r="I13" s="19"/>
      <c r="J13" s="19">
        <f>TabMensuelRevenus[[#This Row],[Réel]]-TabMensuelRevenus[[#This Row],[Prévisionnel]]</f>
        <v>-45</v>
      </c>
      <c r="L13" s="1" t="s">
        <v>43</v>
      </c>
      <c r="M13" s="19">
        <f>INDEX(PrévisoDepensesFixes[[Janvier]:[Décembre]],MATCH(TabMensuelDepFixes[[#This Row],[Catégories Dépenses Fixes]],PrévisoDepensesFixes[Dépenses fixes],0),MATCH(MoisVueMensuel,PrévisoDepensesFixes[[#Headers],[Janvier]:[Décembre]],0))</f>
        <v>45</v>
      </c>
      <c r="N13" s="19"/>
      <c r="O13" s="19">
        <f>TabMensuelDepFixes[[#This Row],[Réel]]-TabMensuelDepFixes[[#This Row],[Prévisionnel]]</f>
        <v>-45</v>
      </c>
    </row>
    <row r="14" spans="2:15" x14ac:dyDescent="0.25">
      <c r="F14"/>
      <c r="G14" s="1" t="s">
        <v>33</v>
      </c>
      <c r="H14" s="19">
        <f>INDEX(PrévisoRevenus[[Janvier]:[Décembre]],MATCH(TabMensuelRevenus[[#This Row],[Catégories Revenus]],PrévisoRevenus[Revenus],0),MATCH(MoisVueMensuel,PrévisoRevenus[[#Headers],[Janvier]:[Décembre]],0))</f>
        <v>1265</v>
      </c>
      <c r="I14" s="19"/>
      <c r="J14" s="19">
        <f>TabMensuelRevenus[[#This Row],[Réel]]-TabMensuelRevenus[[#This Row],[Prévisionnel]]</f>
        <v>-1265</v>
      </c>
      <c r="L14" s="1" t="s">
        <v>44</v>
      </c>
      <c r="M14" s="19">
        <f>INDEX(PrévisoDepensesFixes[[Janvier]:[Décembre]],MATCH(TabMensuelDepFixes[[#This Row],[Catégories Dépenses Fixes]],PrévisoDepensesFixes[Dépenses fixes],0),MATCH(MoisVueMensuel,PrévisoDepensesFixes[[#Headers],[Janvier]:[Décembre]],0))</f>
        <v>1265</v>
      </c>
      <c r="N14" s="19"/>
      <c r="O14" s="19">
        <f>TabMensuelDepFixes[[#This Row],[Réel]]-TabMensuelDepFixes[[#This Row],[Prévisionnel]]</f>
        <v>-1265</v>
      </c>
    </row>
    <row r="15" spans="2:15" x14ac:dyDescent="0.25">
      <c r="F15"/>
      <c r="G15" s="1" t="s">
        <v>34</v>
      </c>
      <c r="H15" s="19">
        <f>INDEX(PrévisoRevenus[[Janvier]:[Décembre]],MATCH(TabMensuelRevenus[[#This Row],[Catégories Revenus]],PrévisoRevenus[Revenus],0),MATCH(MoisVueMensuel,PrévisoRevenus[[#Headers],[Janvier]:[Décembre]],0))</f>
        <v>212458</v>
      </c>
      <c r="I15" s="19"/>
      <c r="J15" s="19">
        <f>TabMensuelRevenus[[#This Row],[Réel]]-TabMensuelRevenus[[#This Row],[Prévisionnel]]</f>
        <v>-212458</v>
      </c>
      <c r="L15" s="1" t="s">
        <v>45</v>
      </c>
      <c r="M15" s="19">
        <f>INDEX(PrévisoDepensesFixes[[Janvier]:[Décembre]],MATCH(TabMensuelDepFixes[[#This Row],[Catégories Dépenses Fixes]],PrévisoDepensesFixes[Dépenses fixes],0),MATCH(MoisVueMensuel,PrévisoDepensesFixes[[#Headers],[Janvier]:[Décembre]],0))</f>
        <v>212458</v>
      </c>
      <c r="N15" s="19"/>
      <c r="O15" s="19">
        <f>TabMensuelDepFixes[[#This Row],[Réel]]-TabMensuelDepFixes[[#This Row],[Prévisionnel]]</f>
        <v>-212458</v>
      </c>
    </row>
    <row r="16" spans="2:15" x14ac:dyDescent="0.25">
      <c r="F16"/>
      <c r="G16" s="1" t="s">
        <v>35</v>
      </c>
      <c r="H16" s="19">
        <f>INDEX(PrévisoRevenus[[Janvier]:[Décembre]],MATCH(TabMensuelRevenus[[#This Row],[Catégories Revenus]],PrévisoRevenus[Revenus],0),MATCH(MoisVueMensuel,PrévisoRevenus[[#Headers],[Janvier]:[Décembre]],0))</f>
        <v>23</v>
      </c>
      <c r="I16" s="19"/>
      <c r="J16" s="19">
        <f>TabMensuelRevenus[[#This Row],[Réel]]-TabMensuelRevenus[[#This Row],[Prévisionnel]]</f>
        <v>-23</v>
      </c>
      <c r="L16" s="1" t="s">
        <v>46</v>
      </c>
      <c r="M16" s="19">
        <f>INDEX(PrévisoDepensesFixes[[Janvier]:[Décembre]],MATCH(TabMensuelDepFixes[[#This Row],[Catégories Dépenses Fixes]],PrévisoDepensesFixes[Dépenses fixes],0),MATCH(MoisVueMensuel,PrévisoDepensesFixes[[#Headers],[Janvier]:[Décembre]],0))</f>
        <v>23</v>
      </c>
      <c r="N16" s="19"/>
      <c r="O16" s="19">
        <f>TabMensuelDepFixes[[#This Row],[Réel]]-TabMensuelDepFixes[[#This Row],[Prévisionnel]]</f>
        <v>-23</v>
      </c>
    </row>
    <row r="17" spans="7:15" x14ac:dyDescent="0.25">
      <c r="G17" s="1" t="s">
        <v>36</v>
      </c>
      <c r="H17" s="19">
        <f>INDEX(PrévisoRevenus[[Janvier]:[Décembre]],MATCH(TabMensuelRevenus[[#This Row],[Catégories Revenus]],PrévisoRevenus[Revenus],0),MATCH(MoisVueMensuel,PrévisoRevenus[[#Headers],[Janvier]:[Décembre]],0))</f>
        <v>1265</v>
      </c>
      <c r="I17" s="19"/>
      <c r="J17" s="19">
        <f>TabMensuelRevenus[[#This Row],[Réel]]-TabMensuelRevenus[[#This Row],[Prévisionnel]]</f>
        <v>-1265</v>
      </c>
      <c r="L17" s="1" t="s">
        <v>47</v>
      </c>
      <c r="M17" s="19">
        <f>INDEX(PrévisoDepensesFixes[[Janvier]:[Décembre]],MATCH(TabMensuelDepFixes[[#This Row],[Catégories Dépenses Fixes]],PrévisoDepensesFixes[Dépenses fixes],0),MATCH(MoisVueMensuel,PrévisoDepensesFixes[[#Headers],[Janvier]:[Décembre]],0))</f>
        <v>45</v>
      </c>
      <c r="N17" s="19"/>
      <c r="O17" s="19">
        <f>TabMensuelDepFixes[[#This Row],[Réel]]-TabMensuelDepFixes[[#This Row],[Prévisionnel]]</f>
        <v>-45</v>
      </c>
    </row>
    <row r="18" spans="7:15" x14ac:dyDescent="0.25">
      <c r="G18" s="1" t="s">
        <v>37</v>
      </c>
      <c r="H18" s="19">
        <f>INDEX(PrévisoRevenus[[Janvier]:[Décembre]],MATCH(TabMensuelRevenus[[#This Row],[Catégories Revenus]],PrévisoRevenus[Revenus],0),MATCH(MoisVueMensuel,PrévisoRevenus[[#Headers],[Janvier]:[Décembre]],0))</f>
        <v>212458</v>
      </c>
      <c r="I18" s="19"/>
      <c r="J18" s="19">
        <f>TabMensuelRevenus[[#This Row],[Réel]]-TabMensuelRevenus[[#This Row],[Prévisionnel]]</f>
        <v>-212458</v>
      </c>
      <c r="L18" s="1" t="s">
        <v>48</v>
      </c>
      <c r="M18" s="19">
        <f>INDEX(PrévisoDepensesFixes[[Janvier]:[Décembre]],MATCH(TabMensuelDepFixes[[#This Row],[Catégories Dépenses Fixes]],PrévisoDepensesFixes[Dépenses fixes],0),MATCH(MoisVueMensuel,PrévisoDepensesFixes[[#Headers],[Janvier]:[Décembre]],0))</f>
        <v>12</v>
      </c>
      <c r="N18" s="19"/>
      <c r="O18" s="19">
        <f>TabMensuelDepFixes[[#This Row],[Réel]]-TabMensuelDepFixes[[#This Row],[Prévisionnel]]</f>
        <v>-12</v>
      </c>
    </row>
    <row r="19" spans="7:15" x14ac:dyDescent="0.25">
      <c r="G19" s="1" t="s">
        <v>73</v>
      </c>
      <c r="H19" s="19">
        <f>INDEX(PrévisoRevenus[[Janvier]:[Décembre]],MATCH(TabMensuelRevenus[[#This Row],[Catégories Revenus]],PrévisoRevenus[Revenus],0),MATCH(MoisVueMensuel,PrévisoRevenus[[#Headers],[Janvier]:[Décembre]],0))</f>
        <v>23</v>
      </c>
      <c r="I19" s="19"/>
      <c r="J19" s="19">
        <f>TabMensuelRevenus[[#This Row],[Réel]]-TabMensuelRevenus[[#This Row],[Prévisionnel]]</f>
        <v>-23</v>
      </c>
    </row>
    <row r="20" spans="7:15" ht="18.75" x14ac:dyDescent="0.25">
      <c r="L20" s="25" t="str">
        <f>Paramètres!G9</f>
        <v>Dépenses variables</v>
      </c>
      <c r="M20" s="25"/>
      <c r="N20" s="25"/>
      <c r="O20" s="25"/>
    </row>
    <row r="21" spans="7:15" ht="18.75" x14ac:dyDescent="0.25">
      <c r="G21" s="25" t="str">
        <f>TabEpargnes[[#Headers],[Épargnes]]</f>
        <v>Épargnes</v>
      </c>
      <c r="H21" s="25"/>
      <c r="I21" s="25"/>
      <c r="J21" s="25"/>
      <c r="L21" s="1" t="s">
        <v>100</v>
      </c>
      <c r="M21" s="1" t="s">
        <v>94</v>
      </c>
      <c r="N21" s="1" t="s">
        <v>95</v>
      </c>
      <c r="O21" s="1" t="s">
        <v>96</v>
      </c>
    </row>
    <row r="22" spans="7:15" x14ac:dyDescent="0.25">
      <c r="G22" s="1" t="s">
        <v>101</v>
      </c>
      <c r="H22" s="1" t="s">
        <v>94</v>
      </c>
      <c r="I22" s="1" t="s">
        <v>95</v>
      </c>
      <c r="J22" s="1" t="s">
        <v>96</v>
      </c>
      <c r="L22" s="1" t="s">
        <v>49</v>
      </c>
      <c r="M22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656</v>
      </c>
      <c r="N22" s="19"/>
      <c r="O22" s="19">
        <f>TabMensuelDepVariables[[#This Row],[Réel]]-TabMensuelDepVariables[[#This Row],[Prévisionnel]]</f>
        <v>-656</v>
      </c>
    </row>
    <row r="23" spans="7:15" x14ac:dyDescent="0.25">
      <c r="G23" s="1" t="s">
        <v>11</v>
      </c>
      <c r="H23" s="19">
        <f>INDEX(PrévisoEpargnes[[Janvier]:[Décembre]],MATCH(TabMensuelEpargnes[[#This Row],[Catégories Épargnes]],PrévisoEpargnes[Catégories d''Epargnes],0),MATCH(MoisVueMensuel,PrévisoEpargnes[[#Headers],[Janvier]:[Décembre]],0))</f>
        <v>6</v>
      </c>
      <c r="I23" s="19"/>
      <c r="J23" s="19">
        <f>TabMensuelEpargnes[[#This Row],[Réel]]-TabMensuelEpargnes[[#This Row],[Prévisionnel]]</f>
        <v>-6</v>
      </c>
      <c r="L23" s="1" t="s">
        <v>50</v>
      </c>
      <c r="M23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33</v>
      </c>
      <c r="N23" s="19"/>
      <c r="O23" s="19">
        <f>TabMensuelDepVariables[[#This Row],[Réel]]-TabMensuelDepVariables[[#This Row],[Prévisionnel]]</f>
        <v>-33</v>
      </c>
    </row>
    <row r="24" spans="7:15" x14ac:dyDescent="0.25">
      <c r="G24" s="1" t="s">
        <v>13</v>
      </c>
      <c r="H24" s="19">
        <f>INDEX(PrévisoEpargnes[[Janvier]:[Décembre]],MATCH(TabMensuelEpargnes[[#This Row],[Catégories Épargnes]],PrévisoEpargnes[Catégories d''Epargnes],0),MATCH(MoisVueMensuel,PrévisoEpargnes[[#Headers],[Janvier]:[Décembre]],0))</f>
        <v>16</v>
      </c>
      <c r="I24" s="19"/>
      <c r="J24" s="19">
        <f>TabMensuelEpargnes[[#This Row],[Réel]]-TabMensuelEpargnes[[#This Row],[Prévisionnel]]</f>
        <v>-16</v>
      </c>
      <c r="L24" s="1" t="s">
        <v>51</v>
      </c>
      <c r="M24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2</v>
      </c>
      <c r="N24" s="19"/>
      <c r="O24" s="19">
        <f>TabMensuelDepVariables[[#This Row],[Réel]]-TabMensuelDepVariables[[#This Row],[Prévisionnel]]</f>
        <v>-2</v>
      </c>
    </row>
    <row r="25" spans="7:15" x14ac:dyDescent="0.25">
      <c r="L25" s="1" t="s">
        <v>52</v>
      </c>
      <c r="M25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32</v>
      </c>
      <c r="N25" s="19"/>
      <c r="O25" s="19">
        <f>TabMensuelDepVariables[[#This Row],[Réel]]-TabMensuelDepVariables[[#This Row],[Prévisionnel]]</f>
        <v>-32</v>
      </c>
    </row>
    <row r="26" spans="7:15" x14ac:dyDescent="0.25">
      <c r="L26" s="1" t="s">
        <v>53</v>
      </c>
      <c r="M26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1</v>
      </c>
      <c r="N26" s="19"/>
      <c r="O26" s="19">
        <f>TabMensuelDepVariables[[#This Row],[Réel]]-TabMensuelDepVariables[[#This Row],[Prévisionnel]]</f>
        <v>-1</v>
      </c>
    </row>
    <row r="27" spans="7:15" x14ac:dyDescent="0.25">
      <c r="L27" s="1" t="s">
        <v>54</v>
      </c>
      <c r="M27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45</v>
      </c>
      <c r="N27" s="19"/>
      <c r="O27" s="19">
        <f>TabMensuelDepVariables[[#This Row],[Réel]]-TabMensuelDepVariables[[#This Row],[Prévisionnel]]</f>
        <v>-45</v>
      </c>
    </row>
    <row r="28" spans="7:15" x14ac:dyDescent="0.25">
      <c r="L28" s="1" t="s">
        <v>55</v>
      </c>
      <c r="M28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1265</v>
      </c>
      <c r="N28" s="19"/>
      <c r="O28" s="19">
        <f>TabMensuelDepVariables[[#This Row],[Réel]]-TabMensuelDepVariables[[#This Row],[Prévisionnel]]</f>
        <v>-1265</v>
      </c>
    </row>
    <row r="29" spans="7:15" x14ac:dyDescent="0.25">
      <c r="L29" s="1" t="s">
        <v>56</v>
      </c>
      <c r="M29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212458</v>
      </c>
      <c r="N29" s="19"/>
      <c r="O29" s="19">
        <f>TabMensuelDepVariables[[#This Row],[Réel]]-TabMensuelDepVariables[[#This Row],[Prévisionnel]]</f>
        <v>-212458</v>
      </c>
    </row>
    <row r="30" spans="7:15" x14ac:dyDescent="0.25">
      <c r="L30" s="1" t="s">
        <v>57</v>
      </c>
      <c r="M30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23</v>
      </c>
      <c r="N30" s="19"/>
      <c r="O30" s="19">
        <f>TabMensuelDepVariables[[#This Row],[Réel]]-TabMensuelDepVariables[[#This Row],[Prévisionnel]]</f>
        <v>-23</v>
      </c>
    </row>
    <row r="31" spans="7:15" x14ac:dyDescent="0.25">
      <c r="L31" s="1" t="s">
        <v>58</v>
      </c>
      <c r="M31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45</v>
      </c>
      <c r="N31" s="19"/>
      <c r="O31" s="19">
        <f>TabMensuelDepVariables[[#This Row],[Réel]]-TabMensuelDepVariables[[#This Row],[Prévisionnel]]</f>
        <v>-45</v>
      </c>
    </row>
    <row r="32" spans="7:15" x14ac:dyDescent="0.25">
      <c r="L32" s="1" t="s">
        <v>59</v>
      </c>
      <c r="M32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12</v>
      </c>
      <c r="N32" s="19"/>
      <c r="O32" s="19">
        <f>TabMensuelDepVariables[[#This Row],[Réel]]-TabMensuelDepVariables[[#This Row],[Prévisionnel]]</f>
        <v>-12</v>
      </c>
    </row>
    <row r="33" spans="12:15" x14ac:dyDescent="0.25">
      <c r="L33" s="1" t="s">
        <v>60</v>
      </c>
      <c r="M33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12</v>
      </c>
      <c r="N33" s="19"/>
      <c r="O33" s="19">
        <f>TabMensuelDepVariables[[#This Row],[Réel]]-TabMensuelDepVariables[[#This Row],[Prévisionnel]]</f>
        <v>-12</v>
      </c>
    </row>
    <row r="34" spans="12:15" x14ac:dyDescent="0.25">
      <c r="L34" s="1" t="s">
        <v>61</v>
      </c>
      <c r="M34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42</v>
      </c>
      <c r="N34" s="19"/>
      <c r="O34" s="19">
        <f>TabMensuelDepVariables[[#This Row],[Réel]]-TabMensuelDepVariables[[#This Row],[Prévisionnel]]</f>
        <v>-42</v>
      </c>
    </row>
    <row r="35" spans="12:15" x14ac:dyDescent="0.25">
      <c r="L35" s="1" t="s">
        <v>62</v>
      </c>
      <c r="M35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33</v>
      </c>
      <c r="N35" s="19"/>
      <c r="O35" s="19">
        <f>TabMensuelDepVariables[[#This Row],[Réel]]-TabMensuelDepVariables[[#This Row],[Prévisionnel]]</f>
        <v>-33</v>
      </c>
    </row>
    <row r="36" spans="12:15" x14ac:dyDescent="0.25">
      <c r="L36" s="1" t="s">
        <v>63</v>
      </c>
      <c r="M36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2</v>
      </c>
      <c r="N36" s="19"/>
      <c r="O36" s="19">
        <f>TabMensuelDepVariables[[#This Row],[Réel]]-TabMensuelDepVariables[[#This Row],[Prévisionnel]]</f>
        <v>-2</v>
      </c>
    </row>
    <row r="37" spans="12:15" x14ac:dyDescent="0.25">
      <c r="L37" s="1" t="s">
        <v>64</v>
      </c>
      <c r="M37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33</v>
      </c>
      <c r="N37" s="19"/>
      <c r="O37" s="19">
        <f>TabMensuelDepVariables[[#This Row],[Réel]]-TabMensuelDepVariables[[#This Row],[Prévisionnel]]</f>
        <v>-33</v>
      </c>
    </row>
    <row r="38" spans="12:15" x14ac:dyDescent="0.25">
      <c r="L38" s="1" t="s">
        <v>65</v>
      </c>
      <c r="M38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2</v>
      </c>
      <c r="N38" s="19"/>
      <c r="O38" s="19">
        <f>TabMensuelDepVariables[[#This Row],[Réel]]-TabMensuelDepVariables[[#This Row],[Prévisionnel]]</f>
        <v>-2</v>
      </c>
    </row>
    <row r="39" spans="12:15" x14ac:dyDescent="0.25">
      <c r="L39" s="1" t="s">
        <v>66</v>
      </c>
      <c r="M39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32</v>
      </c>
      <c r="N39" s="19"/>
      <c r="O39" s="19">
        <f>TabMensuelDepVariables[[#This Row],[Réel]]-TabMensuelDepVariables[[#This Row],[Prévisionnel]]</f>
        <v>-32</v>
      </c>
    </row>
    <row r="40" spans="12:15" x14ac:dyDescent="0.25">
      <c r="L40" s="1" t="s">
        <v>67</v>
      </c>
      <c r="M40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1</v>
      </c>
      <c r="N40" s="19"/>
      <c r="O40" s="19">
        <f>TabMensuelDepVariables[[#This Row],[Réel]]-TabMensuelDepVariables[[#This Row],[Prévisionnel]]</f>
        <v>-1</v>
      </c>
    </row>
    <row r="41" spans="12:15" x14ac:dyDescent="0.25">
      <c r="L41" s="1" t="s">
        <v>68</v>
      </c>
      <c r="M41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42</v>
      </c>
      <c r="N41" s="19"/>
      <c r="O41" s="19">
        <f>TabMensuelDepVariables[[#This Row],[Réel]]-TabMensuelDepVariables[[#This Row],[Prévisionnel]]</f>
        <v>-42</v>
      </c>
    </row>
    <row r="42" spans="12:15" x14ac:dyDescent="0.25">
      <c r="L42" s="1" t="s">
        <v>69</v>
      </c>
      <c r="M42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35</v>
      </c>
      <c r="N42" s="19"/>
      <c r="O42" s="19">
        <f>TabMensuelDepVariables[[#This Row],[Réel]]-TabMensuelDepVariables[[#This Row],[Prévisionnel]]</f>
        <v>-35</v>
      </c>
    </row>
    <row r="43" spans="12:15" x14ac:dyDescent="0.25">
      <c r="L43" s="1" t="s">
        <v>70</v>
      </c>
      <c r="M43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40</v>
      </c>
      <c r="N43" s="19"/>
      <c r="O43" s="19">
        <f>TabMensuelDepVariables[[#This Row],[Réel]]-TabMensuelDepVariables[[#This Row],[Prévisionnel]]</f>
        <v>-40</v>
      </c>
    </row>
    <row r="44" spans="12:15" x14ac:dyDescent="0.25">
      <c r="L44" s="1" t="s">
        <v>71</v>
      </c>
      <c r="M44" s="19">
        <f>INDEX(PrévisoDepensesVariables[[Janvier]:[Décembre]],MATCH(TabMensuelDepVariables[[#This Row],[Catégories Dépenses variables]],PrévisoDepensesVariables[Dépenses Variables],0),MATCH(MoisVueMensuel,PrévisoDepensesVariables[[#Headers],[Janvier]:[Décembre]],0))</f>
        <v>45</v>
      </c>
      <c r="N44" s="19"/>
      <c r="O44" s="19">
        <f>TabMensuelDepVariables[[#This Row],[Réel]]-TabMensuelDepVariables[[#This Row],[Prévisionnel]]</f>
        <v>-45</v>
      </c>
    </row>
  </sheetData>
  <mergeCells count="6">
    <mergeCell ref="G21:J21"/>
    <mergeCell ref="B3:D3"/>
    <mergeCell ref="B6:E6"/>
    <mergeCell ref="G6:J6"/>
    <mergeCell ref="L6:O6"/>
    <mergeCell ref="L20:O20"/>
  </mergeCells>
  <phoneticPr fontId="6" type="noConversion"/>
  <dataValidations count="4">
    <dataValidation type="list" allowBlank="1" showInputMessage="1" showErrorMessage="1" sqref="L22:L44" xr:uid="{D0952DD7-EA7D-440F-BD04-7B221FF100DB}">
      <formula1>ListeDepensesVariables</formula1>
    </dataValidation>
    <dataValidation type="list" allowBlank="1" showInputMessage="1" showErrorMessage="1" sqref="G23:G24" xr:uid="{141C5E2B-2897-4DF7-8633-B3F7A23B69DC}">
      <formula1>ListeEpargnes</formula1>
    </dataValidation>
    <dataValidation type="list" allowBlank="1" showInputMessage="1" showErrorMessage="1" sqref="G8:G19" xr:uid="{42C77D2E-8100-43B6-8B8D-81743FCB463E}">
      <formula1>ListeRevenus</formula1>
    </dataValidation>
    <dataValidation type="list" allowBlank="1" showInputMessage="1" showErrorMessage="1" sqref="L8:L18" xr:uid="{D45B4B27-0167-4A39-85C0-0685F93228F2}">
      <formula1>ListeDepensesFixes</formula1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BF19321-9523-47F8-9020-66A992665318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J22:J24 J8:J19 O8:O18 O22:O44 E8:E12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0BDDEC-DCFA-46F0-A9AE-72156D42907A}">
          <x14:formula1>
            <xm:f>Prévisionnel!$D$1:$O$1</xm:f>
          </x14:formula1>
          <xm:sqref>B3:D3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C4C75-628E-4164-A1C1-26E9051B86D1}">
  <dimension ref="C1:O63"/>
  <sheetViews>
    <sheetView workbookViewId="0">
      <selection activeCell="A26" sqref="A26"/>
    </sheetView>
  </sheetViews>
  <sheetFormatPr baseColWidth="10" defaultRowHeight="15" x14ac:dyDescent="0.25"/>
  <cols>
    <col min="3" max="3" width="20.7109375" customWidth="1"/>
    <col min="4" max="15" width="17.7109375" customWidth="1"/>
  </cols>
  <sheetData>
    <row r="1" spans="3:15" x14ac:dyDescent="0.25">
      <c r="C1" s="16"/>
      <c r="D1" s="17" t="s">
        <v>74</v>
      </c>
      <c r="E1" s="17" t="s">
        <v>75</v>
      </c>
      <c r="F1" s="17" t="s">
        <v>76</v>
      </c>
      <c r="G1" s="17" t="s">
        <v>77</v>
      </c>
      <c r="H1" s="17" t="s">
        <v>78</v>
      </c>
      <c r="I1" s="17" t="s">
        <v>79</v>
      </c>
      <c r="J1" s="17" t="s">
        <v>80</v>
      </c>
      <c r="K1" s="17" t="s">
        <v>81</v>
      </c>
      <c r="L1" s="17" t="s">
        <v>82</v>
      </c>
      <c r="M1" s="17" t="s">
        <v>83</v>
      </c>
      <c r="N1" s="17" t="s">
        <v>84</v>
      </c>
      <c r="O1" s="17" t="s">
        <v>85</v>
      </c>
    </row>
    <row r="2" spans="3:15" ht="18.75" x14ac:dyDescent="0.25">
      <c r="C2" s="25" t="s">
        <v>88</v>
      </c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</row>
    <row r="3" spans="3:15" x14ac:dyDescent="0.25">
      <c r="C3" t="s">
        <v>3</v>
      </c>
      <c r="D3" t="s">
        <v>74</v>
      </c>
      <c r="E3" t="s">
        <v>75</v>
      </c>
      <c r="F3" t="s">
        <v>76</v>
      </c>
      <c r="G3" t="s">
        <v>77</v>
      </c>
      <c r="H3" t="s">
        <v>78</v>
      </c>
      <c r="I3" t="s">
        <v>79</v>
      </c>
      <c r="J3" t="s">
        <v>80</v>
      </c>
      <c r="K3" t="s">
        <v>81</v>
      </c>
      <c r="L3" t="s">
        <v>82</v>
      </c>
      <c r="M3" t="s">
        <v>83</v>
      </c>
      <c r="N3" t="s">
        <v>84</v>
      </c>
      <c r="O3" t="s">
        <v>85</v>
      </c>
    </row>
    <row r="4" spans="3:15" x14ac:dyDescent="0.25">
      <c r="C4" t="s">
        <v>27</v>
      </c>
      <c r="D4" s="18">
        <v>65</v>
      </c>
      <c r="E4" s="18">
        <v>78</v>
      </c>
      <c r="F4" s="18">
        <v>98</v>
      </c>
      <c r="G4" s="18">
        <v>489</v>
      </c>
      <c r="H4" s="18">
        <v>35</v>
      </c>
      <c r="I4" s="18">
        <v>656</v>
      </c>
      <c r="J4" s="18">
        <v>9836</v>
      </c>
      <c r="K4" s="18">
        <v>45</v>
      </c>
      <c r="L4" s="18">
        <v>653</v>
      </c>
      <c r="M4" s="18">
        <v>6530</v>
      </c>
      <c r="N4" s="18">
        <v>58953</v>
      </c>
      <c r="O4" s="18">
        <v>478</v>
      </c>
    </row>
    <row r="5" spans="3:15" x14ac:dyDescent="0.25">
      <c r="C5" t="s">
        <v>28</v>
      </c>
      <c r="D5" s="18">
        <v>45</v>
      </c>
      <c r="E5" s="18">
        <v>32</v>
      </c>
      <c r="F5" s="18">
        <v>56</v>
      </c>
      <c r="G5" s="18">
        <v>8549</v>
      </c>
      <c r="H5" s="18">
        <v>98559</v>
      </c>
      <c r="I5" s="18">
        <v>33</v>
      </c>
      <c r="J5" s="18">
        <v>65</v>
      </c>
      <c r="K5" s="18">
        <v>2345</v>
      </c>
      <c r="L5" s="18">
        <v>1425</v>
      </c>
      <c r="M5" s="18">
        <v>32</v>
      </c>
      <c r="N5" s="18">
        <v>32</v>
      </c>
      <c r="O5" s="18">
        <v>23</v>
      </c>
    </row>
    <row r="6" spans="3:15" x14ac:dyDescent="0.25">
      <c r="C6" t="s">
        <v>29</v>
      </c>
      <c r="D6" s="18">
        <v>12</v>
      </c>
      <c r="E6" s="18">
        <v>879</v>
      </c>
      <c r="F6" s="18">
        <v>32</v>
      </c>
      <c r="G6" s="18">
        <v>12</v>
      </c>
      <c r="H6" s="18">
        <v>6</v>
      </c>
      <c r="I6" s="18">
        <v>2</v>
      </c>
      <c r="J6" s="18">
        <v>12</v>
      </c>
      <c r="K6" s="18">
        <v>3235</v>
      </c>
      <c r="L6" s="18">
        <v>62</v>
      </c>
      <c r="M6" s="18">
        <v>65</v>
      </c>
      <c r="N6" s="18">
        <v>452</v>
      </c>
      <c r="O6" s="18">
        <v>45</v>
      </c>
    </row>
    <row r="7" spans="3:15" x14ac:dyDescent="0.25">
      <c r="C7" t="s">
        <v>30</v>
      </c>
      <c r="D7" s="18">
        <v>23</v>
      </c>
      <c r="E7" s="18">
        <v>65</v>
      </c>
      <c r="F7" s="18">
        <v>1</v>
      </c>
      <c r="G7" s="18">
        <v>326</v>
      </c>
      <c r="H7" s="18">
        <v>9489</v>
      </c>
      <c r="I7" s="18">
        <v>32</v>
      </c>
      <c r="J7" s="18">
        <v>23</v>
      </c>
      <c r="K7" s="18">
        <v>45</v>
      </c>
      <c r="L7" s="18">
        <v>98</v>
      </c>
      <c r="M7" s="18">
        <v>23</v>
      </c>
      <c r="N7" s="18">
        <v>23</v>
      </c>
      <c r="O7" s="18">
        <v>2</v>
      </c>
    </row>
    <row r="8" spans="3:15" x14ac:dyDescent="0.25">
      <c r="C8" t="s">
        <v>31</v>
      </c>
      <c r="D8" s="18">
        <v>0</v>
      </c>
      <c r="E8" s="18">
        <v>48</v>
      </c>
      <c r="F8" s="18">
        <v>1555</v>
      </c>
      <c r="G8" s="18">
        <v>21323</v>
      </c>
      <c r="H8" s="18">
        <v>84</v>
      </c>
      <c r="I8" s="18">
        <v>1</v>
      </c>
      <c r="J8" s="18">
        <v>45</v>
      </c>
      <c r="K8" s="18">
        <v>23</v>
      </c>
      <c r="L8" s="18">
        <v>23</v>
      </c>
      <c r="M8" s="18">
        <v>32</v>
      </c>
      <c r="N8" s="18">
        <v>561</v>
      </c>
      <c r="O8" s="18">
        <v>98</v>
      </c>
    </row>
    <row r="9" spans="3:15" x14ac:dyDescent="0.25">
      <c r="C9" t="s">
        <v>32</v>
      </c>
      <c r="D9" s="18">
        <v>12</v>
      </c>
      <c r="E9" s="18">
        <v>4</v>
      </c>
      <c r="F9" s="18">
        <v>6653</v>
      </c>
      <c r="G9" s="18">
        <v>15</v>
      </c>
      <c r="H9" s="18">
        <v>48</v>
      </c>
      <c r="I9" s="18">
        <v>45</v>
      </c>
      <c r="J9" s="18">
        <v>1523</v>
      </c>
      <c r="K9" s="18">
        <v>4</v>
      </c>
      <c r="L9" s="18">
        <v>45</v>
      </c>
      <c r="M9" s="18">
        <v>45</v>
      </c>
      <c r="N9" s="18">
        <v>985</v>
      </c>
      <c r="O9" s="18">
        <v>65</v>
      </c>
    </row>
    <row r="10" spans="3:15" x14ac:dyDescent="0.25">
      <c r="C10" t="s">
        <v>33</v>
      </c>
      <c r="D10" s="18">
        <v>32</v>
      </c>
      <c r="E10" s="18">
        <v>2323</v>
      </c>
      <c r="F10" s="18">
        <v>478</v>
      </c>
      <c r="G10" s="18">
        <v>78</v>
      </c>
      <c r="H10" s="18">
        <v>86</v>
      </c>
      <c r="I10" s="18">
        <v>1265</v>
      </c>
      <c r="J10" s="18">
        <v>232</v>
      </c>
      <c r="K10" s="18">
        <v>56</v>
      </c>
      <c r="L10" s="18">
        <v>2658</v>
      </c>
      <c r="M10" s="18">
        <v>665</v>
      </c>
      <c r="N10" s="18">
        <v>231</v>
      </c>
      <c r="O10" s="18">
        <v>12</v>
      </c>
    </row>
    <row r="11" spans="3:15" x14ac:dyDescent="0.25">
      <c r="C11" t="s">
        <v>34</v>
      </c>
      <c r="D11" s="18">
        <v>42</v>
      </c>
      <c r="E11" s="18">
        <v>65</v>
      </c>
      <c r="F11" s="18">
        <v>98</v>
      </c>
      <c r="G11" s="18">
        <v>5445</v>
      </c>
      <c r="H11" s="18">
        <v>3245</v>
      </c>
      <c r="I11" s="18">
        <v>212458</v>
      </c>
      <c r="J11" s="18">
        <v>7899</v>
      </c>
      <c r="K11" s="18">
        <v>98</v>
      </c>
      <c r="L11" s="18">
        <v>32</v>
      </c>
      <c r="M11" s="18">
        <v>12</v>
      </c>
      <c r="N11" s="18">
        <v>12</v>
      </c>
      <c r="O11" s="18">
        <v>10</v>
      </c>
    </row>
    <row r="12" spans="3:15" x14ac:dyDescent="0.25">
      <c r="C12" t="s">
        <v>35</v>
      </c>
      <c r="D12" s="18">
        <v>89</v>
      </c>
      <c r="E12" s="18">
        <v>78</v>
      </c>
      <c r="F12" s="18">
        <v>65</v>
      </c>
      <c r="G12" s="18">
        <v>78</v>
      </c>
      <c r="H12" s="18">
        <v>2323</v>
      </c>
      <c r="I12" s="18">
        <v>23</v>
      </c>
      <c r="J12" s="18">
        <v>45</v>
      </c>
      <c r="K12" s="18">
        <v>98</v>
      </c>
      <c r="L12" s="18">
        <v>12</v>
      </c>
      <c r="M12" s="18">
        <v>12</v>
      </c>
      <c r="N12" s="18">
        <v>32</v>
      </c>
      <c r="O12" s="18">
        <v>5648</v>
      </c>
    </row>
    <row r="13" spans="3:15" x14ac:dyDescent="0.25">
      <c r="C13" t="s">
        <v>36</v>
      </c>
      <c r="D13" s="18">
        <v>32</v>
      </c>
      <c r="E13" s="18">
        <v>2323</v>
      </c>
      <c r="F13" s="18">
        <v>478</v>
      </c>
      <c r="G13" s="18">
        <v>78</v>
      </c>
      <c r="H13" s="18">
        <v>86</v>
      </c>
      <c r="I13" s="18">
        <v>1265</v>
      </c>
      <c r="J13" s="18">
        <v>232</v>
      </c>
      <c r="K13" s="18">
        <v>56</v>
      </c>
      <c r="L13" s="18">
        <v>2658</v>
      </c>
      <c r="M13" s="18">
        <v>665</v>
      </c>
      <c r="N13" s="18">
        <v>231</v>
      </c>
      <c r="O13" s="18">
        <v>12</v>
      </c>
    </row>
    <row r="14" spans="3:15" x14ac:dyDescent="0.25">
      <c r="C14" t="s">
        <v>37</v>
      </c>
      <c r="D14" s="18">
        <v>42</v>
      </c>
      <c r="E14" s="18">
        <v>65</v>
      </c>
      <c r="F14" s="18">
        <v>98</v>
      </c>
      <c r="G14" s="18">
        <v>5445</v>
      </c>
      <c r="H14" s="18">
        <v>3245</v>
      </c>
      <c r="I14" s="18">
        <v>212458</v>
      </c>
      <c r="J14" s="18">
        <v>7899</v>
      </c>
      <c r="K14" s="18">
        <v>98</v>
      </c>
      <c r="L14" s="18">
        <v>32</v>
      </c>
      <c r="M14" s="18">
        <v>12</v>
      </c>
      <c r="N14" s="18">
        <v>12</v>
      </c>
      <c r="O14" s="18">
        <v>10</v>
      </c>
    </row>
    <row r="15" spans="3:15" x14ac:dyDescent="0.25">
      <c r="C15" t="s">
        <v>73</v>
      </c>
      <c r="D15" s="18">
        <v>89</v>
      </c>
      <c r="E15" s="18">
        <v>78</v>
      </c>
      <c r="F15" s="18">
        <v>65</v>
      </c>
      <c r="G15" s="18">
        <v>78</v>
      </c>
      <c r="H15" s="18">
        <v>2323</v>
      </c>
      <c r="I15" s="18">
        <v>23</v>
      </c>
      <c r="J15" s="18">
        <v>45</v>
      </c>
      <c r="K15" s="18">
        <v>98</v>
      </c>
      <c r="L15" s="18">
        <v>12</v>
      </c>
      <c r="M15" s="18">
        <v>12</v>
      </c>
      <c r="N15" s="18">
        <v>32</v>
      </c>
      <c r="O15" s="18">
        <v>5648</v>
      </c>
    </row>
    <row r="17" spans="3:15" x14ac:dyDescent="0.25"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</row>
    <row r="18" spans="3:15" ht="18.75" x14ac:dyDescent="0.25">
      <c r="C18" s="25" t="s">
        <v>91</v>
      </c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</row>
    <row r="19" spans="3:15" x14ac:dyDescent="0.25">
      <c r="C19" t="s">
        <v>86</v>
      </c>
      <c r="D19" t="s">
        <v>74</v>
      </c>
      <c r="E19" t="s">
        <v>75</v>
      </c>
      <c r="F19" t="s">
        <v>76</v>
      </c>
      <c r="G19" t="s">
        <v>77</v>
      </c>
      <c r="H19" t="s">
        <v>78</v>
      </c>
      <c r="I19" t="s">
        <v>79</v>
      </c>
      <c r="J19" t="s">
        <v>80</v>
      </c>
      <c r="K19" t="s">
        <v>81</v>
      </c>
      <c r="L19" t="s">
        <v>82</v>
      </c>
      <c r="M19" t="s">
        <v>83</v>
      </c>
      <c r="N19" t="s">
        <v>84</v>
      </c>
      <c r="O19" t="s">
        <v>85</v>
      </c>
    </row>
    <row r="20" spans="3:15" x14ac:dyDescent="0.25">
      <c r="C20" t="s">
        <v>11</v>
      </c>
      <c r="D20" s="18">
        <v>1</v>
      </c>
      <c r="E20" s="18">
        <v>2</v>
      </c>
      <c r="F20" s="18">
        <v>3</v>
      </c>
      <c r="G20" s="18">
        <v>4</v>
      </c>
      <c r="H20" s="18">
        <v>5</v>
      </c>
      <c r="I20" s="18">
        <v>6</v>
      </c>
      <c r="J20" s="18">
        <v>7</v>
      </c>
      <c r="K20" s="18">
        <v>8</v>
      </c>
      <c r="L20" s="18">
        <v>9</v>
      </c>
      <c r="M20" s="18">
        <v>10</v>
      </c>
      <c r="N20" s="18">
        <v>11</v>
      </c>
      <c r="O20" s="18">
        <v>12</v>
      </c>
    </row>
    <row r="21" spans="3:15" x14ac:dyDescent="0.25">
      <c r="C21" t="s">
        <v>13</v>
      </c>
      <c r="D21" s="18">
        <v>11</v>
      </c>
      <c r="E21" s="18">
        <v>12</v>
      </c>
      <c r="F21" s="18">
        <v>13</v>
      </c>
      <c r="G21" s="18">
        <v>14</v>
      </c>
      <c r="H21" s="18">
        <v>15</v>
      </c>
      <c r="I21" s="18">
        <v>16</v>
      </c>
      <c r="J21" s="18">
        <v>17</v>
      </c>
      <c r="K21" s="18">
        <v>18</v>
      </c>
      <c r="L21" s="18">
        <v>19</v>
      </c>
      <c r="M21" s="18">
        <v>20</v>
      </c>
      <c r="N21" s="18">
        <v>21</v>
      </c>
      <c r="O21" s="18">
        <v>22</v>
      </c>
    </row>
    <row r="23" spans="3:15" x14ac:dyDescent="0.25"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</row>
    <row r="24" spans="3:15" ht="18.75" x14ac:dyDescent="0.25">
      <c r="C24" s="25" t="s">
        <v>90</v>
      </c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</row>
    <row r="25" spans="3:15" x14ac:dyDescent="0.25">
      <c r="C25" s="1" t="s">
        <v>4</v>
      </c>
      <c r="D25" s="1" t="s">
        <v>74</v>
      </c>
      <c r="E25" s="1" t="s">
        <v>75</v>
      </c>
      <c r="F25" s="1" t="s">
        <v>76</v>
      </c>
      <c r="G25" s="1" t="s">
        <v>77</v>
      </c>
      <c r="H25" s="1" t="s">
        <v>78</v>
      </c>
      <c r="I25" s="1" t="s">
        <v>79</v>
      </c>
      <c r="J25" s="1" t="s">
        <v>80</v>
      </c>
      <c r="K25" s="1" t="s">
        <v>81</v>
      </c>
      <c r="L25" s="1" t="s">
        <v>82</v>
      </c>
      <c r="M25" s="1" t="s">
        <v>83</v>
      </c>
      <c r="N25" s="1" t="s">
        <v>84</v>
      </c>
      <c r="O25" s="1" t="s">
        <v>85</v>
      </c>
    </row>
    <row r="26" spans="3:15" x14ac:dyDescent="0.25">
      <c r="C26" s="1" t="s">
        <v>38</v>
      </c>
      <c r="D26" s="19">
        <v>65</v>
      </c>
      <c r="E26" s="19">
        <v>78</v>
      </c>
      <c r="F26" s="19">
        <v>98</v>
      </c>
      <c r="G26" s="19">
        <v>489</v>
      </c>
      <c r="H26" s="19">
        <v>35</v>
      </c>
      <c r="I26" s="19">
        <v>656</v>
      </c>
      <c r="J26" s="19">
        <v>9836</v>
      </c>
      <c r="K26" s="19">
        <v>45</v>
      </c>
      <c r="L26" s="19">
        <v>653</v>
      </c>
      <c r="M26" s="19">
        <v>6530</v>
      </c>
      <c r="N26" s="19">
        <v>58953</v>
      </c>
      <c r="O26" s="19">
        <v>478</v>
      </c>
    </row>
    <row r="27" spans="3:15" x14ac:dyDescent="0.25">
      <c r="C27" s="1" t="s">
        <v>39</v>
      </c>
      <c r="D27" s="19">
        <v>45</v>
      </c>
      <c r="E27" s="19">
        <v>32</v>
      </c>
      <c r="F27" s="19">
        <v>56</v>
      </c>
      <c r="G27" s="19">
        <v>8549</v>
      </c>
      <c r="H27" s="19">
        <v>98559</v>
      </c>
      <c r="I27" s="19">
        <v>33</v>
      </c>
      <c r="J27" s="19">
        <v>65</v>
      </c>
      <c r="K27" s="19">
        <v>2345</v>
      </c>
      <c r="L27" s="19">
        <v>1425</v>
      </c>
      <c r="M27" s="19">
        <v>32</v>
      </c>
      <c r="N27" s="19">
        <v>32</v>
      </c>
      <c r="O27" s="19">
        <v>23</v>
      </c>
    </row>
    <row r="28" spans="3:15" x14ac:dyDescent="0.25">
      <c r="C28" s="1" t="s">
        <v>40</v>
      </c>
      <c r="D28" s="19">
        <v>12</v>
      </c>
      <c r="E28" s="19">
        <v>879</v>
      </c>
      <c r="F28" s="19">
        <v>32</v>
      </c>
      <c r="G28" s="19">
        <v>12</v>
      </c>
      <c r="H28" s="19">
        <v>6</v>
      </c>
      <c r="I28" s="19">
        <v>2</v>
      </c>
      <c r="J28" s="19">
        <v>12</v>
      </c>
      <c r="K28" s="19">
        <v>3235</v>
      </c>
      <c r="L28" s="19">
        <v>62</v>
      </c>
      <c r="M28" s="19">
        <v>65</v>
      </c>
      <c r="N28" s="19">
        <v>452</v>
      </c>
      <c r="O28" s="19">
        <v>45</v>
      </c>
    </row>
    <row r="29" spans="3:15" x14ac:dyDescent="0.25">
      <c r="C29" s="1" t="s">
        <v>41</v>
      </c>
      <c r="D29" s="19">
        <v>23</v>
      </c>
      <c r="E29" s="19">
        <v>65</v>
      </c>
      <c r="F29" s="19">
        <v>1</v>
      </c>
      <c r="G29" s="19">
        <v>326</v>
      </c>
      <c r="H29" s="19">
        <v>9489</v>
      </c>
      <c r="I29" s="19">
        <v>32</v>
      </c>
      <c r="J29" s="19">
        <v>23</v>
      </c>
      <c r="K29" s="19">
        <v>45</v>
      </c>
      <c r="L29" s="19">
        <v>98</v>
      </c>
      <c r="M29" s="19">
        <v>23</v>
      </c>
      <c r="N29" s="19">
        <v>23</v>
      </c>
      <c r="O29" s="19">
        <v>2</v>
      </c>
    </row>
    <row r="30" spans="3:15" x14ac:dyDescent="0.25">
      <c r="C30" s="1" t="s">
        <v>42</v>
      </c>
      <c r="D30" s="19">
        <v>0</v>
      </c>
      <c r="E30" s="19">
        <v>48</v>
      </c>
      <c r="F30" s="19">
        <v>1555</v>
      </c>
      <c r="G30" s="19">
        <v>21323</v>
      </c>
      <c r="H30" s="19">
        <v>84</v>
      </c>
      <c r="I30" s="19">
        <v>1</v>
      </c>
      <c r="J30" s="19">
        <v>45</v>
      </c>
      <c r="K30" s="19">
        <v>23</v>
      </c>
      <c r="L30" s="19">
        <v>23</v>
      </c>
      <c r="M30" s="19">
        <v>32</v>
      </c>
      <c r="N30" s="19">
        <v>561</v>
      </c>
      <c r="O30" s="19">
        <v>98</v>
      </c>
    </row>
    <row r="31" spans="3:15" x14ac:dyDescent="0.25">
      <c r="C31" s="1" t="s">
        <v>43</v>
      </c>
      <c r="D31" s="19">
        <v>12</v>
      </c>
      <c r="E31" s="19">
        <v>4</v>
      </c>
      <c r="F31" s="19">
        <v>6653</v>
      </c>
      <c r="G31" s="19">
        <v>15</v>
      </c>
      <c r="H31" s="19">
        <v>48</v>
      </c>
      <c r="I31" s="19">
        <v>45</v>
      </c>
      <c r="J31" s="19">
        <v>1523</v>
      </c>
      <c r="K31" s="19">
        <v>4</v>
      </c>
      <c r="L31" s="19">
        <v>45</v>
      </c>
      <c r="M31" s="19">
        <v>45</v>
      </c>
      <c r="N31" s="19">
        <v>985</v>
      </c>
      <c r="O31" s="19">
        <v>65</v>
      </c>
    </row>
    <row r="32" spans="3:15" x14ac:dyDescent="0.25">
      <c r="C32" s="1" t="s">
        <v>44</v>
      </c>
      <c r="D32" s="19">
        <v>32</v>
      </c>
      <c r="E32" s="19">
        <v>2323</v>
      </c>
      <c r="F32" s="19">
        <v>478</v>
      </c>
      <c r="G32" s="19">
        <v>78</v>
      </c>
      <c r="H32" s="19">
        <v>86</v>
      </c>
      <c r="I32" s="19">
        <v>1265</v>
      </c>
      <c r="J32" s="19">
        <v>232</v>
      </c>
      <c r="K32" s="19">
        <v>56</v>
      </c>
      <c r="L32" s="19">
        <v>2658</v>
      </c>
      <c r="M32" s="19">
        <v>665</v>
      </c>
      <c r="N32" s="19">
        <v>231</v>
      </c>
      <c r="O32" s="19">
        <v>12</v>
      </c>
    </row>
    <row r="33" spans="3:15" x14ac:dyDescent="0.25">
      <c r="C33" s="1" t="s">
        <v>45</v>
      </c>
      <c r="D33" s="19">
        <v>42</v>
      </c>
      <c r="E33" s="19">
        <v>65</v>
      </c>
      <c r="F33" s="19">
        <v>98</v>
      </c>
      <c r="G33" s="19">
        <v>5445</v>
      </c>
      <c r="H33" s="19">
        <v>3245</v>
      </c>
      <c r="I33" s="19">
        <v>212458</v>
      </c>
      <c r="J33" s="19">
        <v>7899</v>
      </c>
      <c r="K33" s="19">
        <v>98</v>
      </c>
      <c r="L33" s="19">
        <v>32</v>
      </c>
      <c r="M33" s="19">
        <v>12</v>
      </c>
      <c r="N33" s="19">
        <v>12</v>
      </c>
      <c r="O33" s="19">
        <v>10</v>
      </c>
    </row>
    <row r="34" spans="3:15" x14ac:dyDescent="0.25">
      <c r="C34" s="1" t="s">
        <v>46</v>
      </c>
      <c r="D34" s="19">
        <v>89</v>
      </c>
      <c r="E34" s="19">
        <v>78</v>
      </c>
      <c r="F34" s="19">
        <v>65</v>
      </c>
      <c r="G34" s="19">
        <v>78</v>
      </c>
      <c r="H34" s="19">
        <v>2323</v>
      </c>
      <c r="I34" s="19">
        <v>23</v>
      </c>
      <c r="J34" s="19">
        <v>45</v>
      </c>
      <c r="K34" s="19">
        <v>98</v>
      </c>
      <c r="L34" s="19">
        <v>12</v>
      </c>
      <c r="M34" s="19">
        <v>12</v>
      </c>
      <c r="N34" s="19">
        <v>32</v>
      </c>
      <c r="O34" s="19">
        <v>5648</v>
      </c>
    </row>
    <row r="35" spans="3:15" x14ac:dyDescent="0.25">
      <c r="C35" s="1" t="s">
        <v>47</v>
      </c>
      <c r="D35" s="19">
        <v>5</v>
      </c>
      <c r="E35" s="19">
        <v>48</v>
      </c>
      <c r="F35" s="19">
        <v>45</v>
      </c>
      <c r="G35" s="19">
        <v>98</v>
      </c>
      <c r="H35" s="19">
        <v>123.2</v>
      </c>
      <c r="I35" s="19">
        <v>45</v>
      </c>
      <c r="J35" s="19">
        <v>45</v>
      </c>
      <c r="K35" s="19">
        <v>32</v>
      </c>
      <c r="L35" s="19">
        <v>23</v>
      </c>
      <c r="M35" s="19">
        <v>45</v>
      </c>
      <c r="N35" s="19">
        <v>32</v>
      </c>
      <c r="O35" s="19">
        <v>56</v>
      </c>
    </row>
    <row r="36" spans="3:15" x14ac:dyDescent="0.25">
      <c r="C36" s="1" t="s">
        <v>48</v>
      </c>
      <c r="D36" s="19">
        <v>6</v>
      </c>
      <c r="E36" s="19">
        <v>68</v>
      </c>
      <c r="F36" s="19">
        <v>45498</v>
      </c>
      <c r="G36" s="19">
        <v>1212</v>
      </c>
      <c r="H36" s="19">
        <v>23</v>
      </c>
      <c r="I36" s="19">
        <v>12</v>
      </c>
      <c r="J36" s="19">
        <v>32</v>
      </c>
      <c r="K36" s="19">
        <v>65</v>
      </c>
      <c r="L36" s="19">
        <v>53</v>
      </c>
      <c r="M36" s="19">
        <v>56</v>
      </c>
      <c r="N36" s="19">
        <v>56</v>
      </c>
      <c r="O36" s="19">
        <v>78</v>
      </c>
    </row>
    <row r="38" spans="3:15" x14ac:dyDescent="0.25">
      <c r="C38" s="16"/>
      <c r="D38" s="20">
        <f>SUM(PrévisoDepensesFixes[Janvier])</f>
        <v>331</v>
      </c>
      <c r="E38" s="20">
        <f>SUM(PrévisoDepensesFixes[Février])</f>
        <v>3688</v>
      </c>
      <c r="F38" s="20">
        <f>SUM(PrévisoDepensesFixes[Mars])</f>
        <v>54579</v>
      </c>
      <c r="G38" s="20">
        <f>SUM(PrévisoDepensesFixes[Avril])</f>
        <v>37625</v>
      </c>
      <c r="H38" s="20">
        <f>SUM(PrévisoDepensesFixes[Mai])</f>
        <v>114021.2</v>
      </c>
      <c r="I38" s="20">
        <f>SUM(PrévisoDepensesFixes[Juin])</f>
        <v>214572</v>
      </c>
      <c r="J38" s="20">
        <f>SUM(PrévisoDepensesFixes[Juillet])</f>
        <v>19757</v>
      </c>
      <c r="K38" s="20">
        <f>SUM(PrévisoDepensesFixes[Août])</f>
        <v>6046</v>
      </c>
      <c r="L38" s="20">
        <f>SUM(PrévisoDepensesFixes[Septembre])</f>
        <v>5084</v>
      </c>
      <c r="M38" s="20">
        <f>SUM(PrévisoDepensesFixes[Octobre])</f>
        <v>7517</v>
      </c>
      <c r="N38" s="20">
        <f>SUM(PrévisoDepensesFixes[Novembre])</f>
        <v>61369</v>
      </c>
      <c r="O38" s="20">
        <f>SUM(PrévisoDepensesFixes[Décembre])</f>
        <v>6515</v>
      </c>
    </row>
    <row r="39" spans="3:15" ht="18.75" x14ac:dyDescent="0.25">
      <c r="C39" s="25" t="s">
        <v>89</v>
      </c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</row>
    <row r="40" spans="3:15" x14ac:dyDescent="0.25">
      <c r="C40" t="s">
        <v>87</v>
      </c>
      <c r="D40" t="s">
        <v>74</v>
      </c>
      <c r="E40" t="s">
        <v>75</v>
      </c>
      <c r="F40" t="s">
        <v>76</v>
      </c>
      <c r="G40" t="s">
        <v>77</v>
      </c>
      <c r="H40" t="s">
        <v>78</v>
      </c>
      <c r="I40" t="s">
        <v>79</v>
      </c>
      <c r="J40" t="s">
        <v>80</v>
      </c>
      <c r="K40" t="s">
        <v>81</v>
      </c>
      <c r="L40" t="s">
        <v>82</v>
      </c>
      <c r="M40" t="s">
        <v>83</v>
      </c>
      <c r="N40" t="s">
        <v>84</v>
      </c>
      <c r="O40" t="s">
        <v>85</v>
      </c>
    </row>
    <row r="41" spans="3:15" x14ac:dyDescent="0.25">
      <c r="C41" t="s">
        <v>49</v>
      </c>
      <c r="D41" s="19">
        <v>65</v>
      </c>
      <c r="E41" s="19">
        <v>78</v>
      </c>
      <c r="F41" s="19">
        <v>98</v>
      </c>
      <c r="G41" s="19">
        <v>489</v>
      </c>
      <c r="H41" s="19">
        <v>35</v>
      </c>
      <c r="I41" s="19">
        <v>656</v>
      </c>
      <c r="J41" s="19">
        <v>9836</v>
      </c>
      <c r="K41" s="19">
        <v>45</v>
      </c>
      <c r="L41" s="19">
        <v>653</v>
      </c>
      <c r="M41" s="19">
        <v>6530</v>
      </c>
      <c r="N41" s="19">
        <v>58953</v>
      </c>
      <c r="O41" s="19">
        <v>478</v>
      </c>
    </row>
    <row r="42" spans="3:15" x14ac:dyDescent="0.25">
      <c r="C42" t="s">
        <v>50</v>
      </c>
      <c r="D42" s="19">
        <v>45</v>
      </c>
      <c r="E42" s="19">
        <v>32</v>
      </c>
      <c r="F42" s="19">
        <v>56</v>
      </c>
      <c r="G42" s="19">
        <v>8549</v>
      </c>
      <c r="H42" s="19">
        <v>98559</v>
      </c>
      <c r="I42" s="19">
        <v>33</v>
      </c>
      <c r="J42" s="19">
        <v>65</v>
      </c>
      <c r="K42" s="19">
        <v>2345</v>
      </c>
      <c r="L42" s="19">
        <v>1425</v>
      </c>
      <c r="M42" s="19">
        <v>32</v>
      </c>
      <c r="N42" s="19">
        <v>32</v>
      </c>
      <c r="O42" s="19">
        <v>23</v>
      </c>
    </row>
    <row r="43" spans="3:15" x14ac:dyDescent="0.25">
      <c r="C43" t="s">
        <v>51</v>
      </c>
      <c r="D43" s="19">
        <v>12</v>
      </c>
      <c r="E43" s="19">
        <v>879</v>
      </c>
      <c r="F43" s="19">
        <v>32</v>
      </c>
      <c r="G43" s="19">
        <v>12</v>
      </c>
      <c r="H43" s="19">
        <v>6</v>
      </c>
      <c r="I43" s="19">
        <v>2</v>
      </c>
      <c r="J43" s="19">
        <v>12</v>
      </c>
      <c r="K43" s="19">
        <v>3235</v>
      </c>
      <c r="L43" s="19">
        <v>62</v>
      </c>
      <c r="M43" s="19">
        <v>65</v>
      </c>
      <c r="N43" s="19">
        <v>452</v>
      </c>
      <c r="O43" s="19">
        <v>45</v>
      </c>
    </row>
    <row r="44" spans="3:15" x14ac:dyDescent="0.25">
      <c r="C44" t="s">
        <v>52</v>
      </c>
      <c r="D44" s="19">
        <v>23</v>
      </c>
      <c r="E44" s="19">
        <v>65</v>
      </c>
      <c r="F44" s="19">
        <v>1</v>
      </c>
      <c r="G44" s="19">
        <v>326</v>
      </c>
      <c r="H44" s="19">
        <v>9489</v>
      </c>
      <c r="I44" s="19">
        <v>32</v>
      </c>
      <c r="J44" s="19">
        <v>23</v>
      </c>
      <c r="K44" s="19">
        <v>45</v>
      </c>
      <c r="L44" s="19">
        <v>98</v>
      </c>
      <c r="M44" s="19">
        <v>23</v>
      </c>
      <c r="N44" s="19">
        <v>23</v>
      </c>
      <c r="O44" s="19">
        <v>2</v>
      </c>
    </row>
    <row r="45" spans="3:15" x14ac:dyDescent="0.25">
      <c r="C45" t="s">
        <v>53</v>
      </c>
      <c r="D45" s="19">
        <v>0</v>
      </c>
      <c r="E45" s="19">
        <v>48</v>
      </c>
      <c r="F45" s="19">
        <v>1555</v>
      </c>
      <c r="G45" s="19">
        <v>21323</v>
      </c>
      <c r="H45" s="19">
        <v>84</v>
      </c>
      <c r="I45" s="19">
        <v>1</v>
      </c>
      <c r="J45" s="19">
        <v>45</v>
      </c>
      <c r="K45" s="19">
        <v>23</v>
      </c>
      <c r="L45" s="19">
        <v>23</v>
      </c>
      <c r="M45" s="19">
        <v>32</v>
      </c>
      <c r="N45" s="19">
        <v>561</v>
      </c>
      <c r="O45" s="19">
        <v>98</v>
      </c>
    </row>
    <row r="46" spans="3:15" x14ac:dyDescent="0.25">
      <c r="C46" t="s">
        <v>54</v>
      </c>
      <c r="D46" s="19">
        <v>12</v>
      </c>
      <c r="E46" s="19">
        <v>4</v>
      </c>
      <c r="F46" s="19">
        <v>6653</v>
      </c>
      <c r="G46" s="19">
        <v>15</v>
      </c>
      <c r="H46" s="19">
        <v>48</v>
      </c>
      <c r="I46" s="19">
        <v>45</v>
      </c>
      <c r="J46" s="19">
        <v>1523</v>
      </c>
      <c r="K46" s="19">
        <v>4</v>
      </c>
      <c r="L46" s="19">
        <v>45</v>
      </c>
      <c r="M46" s="19">
        <v>45</v>
      </c>
      <c r="N46" s="19">
        <v>985</v>
      </c>
      <c r="O46" s="19">
        <v>65</v>
      </c>
    </row>
    <row r="47" spans="3:15" x14ac:dyDescent="0.25">
      <c r="C47" t="s">
        <v>55</v>
      </c>
      <c r="D47" s="19">
        <v>32</v>
      </c>
      <c r="E47" s="19">
        <v>2323</v>
      </c>
      <c r="F47" s="19">
        <v>478</v>
      </c>
      <c r="G47" s="19">
        <v>78</v>
      </c>
      <c r="H47" s="19">
        <v>86</v>
      </c>
      <c r="I47" s="19">
        <v>1265</v>
      </c>
      <c r="J47" s="19">
        <v>232</v>
      </c>
      <c r="K47" s="19">
        <v>56</v>
      </c>
      <c r="L47" s="19">
        <v>2658</v>
      </c>
      <c r="M47" s="19">
        <v>665</v>
      </c>
      <c r="N47" s="19">
        <v>231</v>
      </c>
      <c r="O47" s="19">
        <v>12</v>
      </c>
    </row>
    <row r="48" spans="3:15" x14ac:dyDescent="0.25">
      <c r="C48" t="s">
        <v>56</v>
      </c>
      <c r="D48" s="19">
        <v>42</v>
      </c>
      <c r="E48" s="19">
        <v>65</v>
      </c>
      <c r="F48" s="19">
        <v>98</v>
      </c>
      <c r="G48" s="19">
        <v>5445</v>
      </c>
      <c r="H48" s="19">
        <v>3245</v>
      </c>
      <c r="I48" s="19">
        <v>212458</v>
      </c>
      <c r="J48" s="19">
        <v>7899</v>
      </c>
      <c r="K48" s="19">
        <v>98</v>
      </c>
      <c r="L48" s="19">
        <v>32</v>
      </c>
      <c r="M48" s="19">
        <v>12</v>
      </c>
      <c r="N48" s="19">
        <v>12</v>
      </c>
      <c r="O48" s="19">
        <v>10</v>
      </c>
    </row>
    <row r="49" spans="3:15" x14ac:dyDescent="0.25">
      <c r="C49" t="s">
        <v>57</v>
      </c>
      <c r="D49" s="19">
        <v>89</v>
      </c>
      <c r="E49" s="19">
        <v>78</v>
      </c>
      <c r="F49" s="19">
        <v>65</v>
      </c>
      <c r="G49" s="19">
        <v>78</v>
      </c>
      <c r="H49" s="19">
        <v>2323</v>
      </c>
      <c r="I49" s="19">
        <v>23</v>
      </c>
      <c r="J49" s="19">
        <v>45</v>
      </c>
      <c r="K49" s="19">
        <v>98</v>
      </c>
      <c r="L49" s="19">
        <v>12</v>
      </c>
      <c r="M49" s="19">
        <v>12</v>
      </c>
      <c r="N49" s="19">
        <v>32</v>
      </c>
      <c r="O49" s="19">
        <v>5648</v>
      </c>
    </row>
    <row r="50" spans="3:15" x14ac:dyDescent="0.25">
      <c r="C50" t="s">
        <v>58</v>
      </c>
      <c r="D50" s="19">
        <v>5</v>
      </c>
      <c r="E50" s="19">
        <v>48</v>
      </c>
      <c r="F50" s="19">
        <v>45</v>
      </c>
      <c r="G50" s="19">
        <v>98</v>
      </c>
      <c r="H50" s="19">
        <v>123.2</v>
      </c>
      <c r="I50" s="19">
        <v>45</v>
      </c>
      <c r="J50" s="19">
        <v>45</v>
      </c>
      <c r="K50" s="19">
        <v>32</v>
      </c>
      <c r="L50" s="19">
        <v>23</v>
      </c>
      <c r="M50" s="19">
        <v>45</v>
      </c>
      <c r="N50" s="19">
        <v>32</v>
      </c>
      <c r="O50" s="19">
        <v>56</v>
      </c>
    </row>
    <row r="51" spans="3:15" x14ac:dyDescent="0.25">
      <c r="C51" t="s">
        <v>59</v>
      </c>
      <c r="D51" s="19">
        <v>6</v>
      </c>
      <c r="E51" s="19">
        <v>68</v>
      </c>
      <c r="F51" s="19">
        <v>45498</v>
      </c>
      <c r="G51" s="19">
        <v>1212</v>
      </c>
      <c r="H51" s="19">
        <v>23</v>
      </c>
      <c r="I51" s="19">
        <v>12</v>
      </c>
      <c r="J51" s="19">
        <v>32</v>
      </c>
      <c r="K51" s="19">
        <v>65</v>
      </c>
      <c r="L51" s="19">
        <v>53</v>
      </c>
      <c r="M51" s="19">
        <v>56</v>
      </c>
      <c r="N51" s="19">
        <v>56</v>
      </c>
      <c r="O51" s="19">
        <v>78</v>
      </c>
    </row>
    <row r="52" spans="3:15" x14ac:dyDescent="0.25">
      <c r="C52" t="s">
        <v>60</v>
      </c>
      <c r="D52" s="19">
        <v>6</v>
      </c>
      <c r="E52" s="19">
        <v>68</v>
      </c>
      <c r="F52" s="19">
        <v>45498</v>
      </c>
      <c r="G52" s="19">
        <v>1212</v>
      </c>
      <c r="H52" s="19">
        <v>23</v>
      </c>
      <c r="I52" s="19">
        <v>12</v>
      </c>
      <c r="J52" s="19">
        <v>32</v>
      </c>
      <c r="K52" s="19">
        <v>65</v>
      </c>
      <c r="L52" s="19">
        <v>53</v>
      </c>
      <c r="M52" s="19">
        <v>56</v>
      </c>
      <c r="N52" s="19">
        <v>56</v>
      </c>
      <c r="O52" s="19">
        <v>78</v>
      </c>
    </row>
    <row r="53" spans="3:15" x14ac:dyDescent="0.25">
      <c r="C53" t="s">
        <v>61</v>
      </c>
      <c r="D53" s="19">
        <v>42</v>
      </c>
      <c r="E53" s="19">
        <v>65</v>
      </c>
      <c r="F53" s="19">
        <v>12</v>
      </c>
      <c r="G53" s="19">
        <v>98</v>
      </c>
      <c r="H53" s="19">
        <v>32</v>
      </c>
      <c r="I53" s="19">
        <v>42</v>
      </c>
      <c r="J53" s="19">
        <v>65</v>
      </c>
      <c r="K53" s="19">
        <v>12</v>
      </c>
      <c r="L53" s="19">
        <v>42</v>
      </c>
      <c r="M53" s="19">
        <v>65</v>
      </c>
      <c r="N53" s="19">
        <v>12</v>
      </c>
      <c r="O53" s="19">
        <v>98</v>
      </c>
    </row>
    <row r="54" spans="3:15" x14ac:dyDescent="0.25">
      <c r="C54" t="s">
        <v>62</v>
      </c>
      <c r="D54" s="19">
        <v>33</v>
      </c>
      <c r="E54" s="19">
        <v>65</v>
      </c>
      <c r="F54" s="19">
        <v>12</v>
      </c>
      <c r="G54" s="19">
        <v>98</v>
      </c>
      <c r="H54" s="19">
        <v>12</v>
      </c>
      <c r="I54" s="19">
        <v>33</v>
      </c>
      <c r="J54" s="19">
        <v>65</v>
      </c>
      <c r="K54" s="19">
        <v>12</v>
      </c>
      <c r="L54" s="19">
        <v>33</v>
      </c>
      <c r="M54" s="19">
        <v>65</v>
      </c>
      <c r="N54" s="19">
        <v>12</v>
      </c>
      <c r="O54" s="19">
        <v>98</v>
      </c>
    </row>
    <row r="55" spans="3:15" x14ac:dyDescent="0.25">
      <c r="C55" t="s">
        <v>63</v>
      </c>
      <c r="D55" s="19">
        <v>2</v>
      </c>
      <c r="E55" s="19">
        <v>12</v>
      </c>
      <c r="F55" s="19">
        <v>45</v>
      </c>
      <c r="G55" s="19">
        <v>32</v>
      </c>
      <c r="H55" s="19">
        <v>23</v>
      </c>
      <c r="I55" s="19">
        <v>2</v>
      </c>
      <c r="J55" s="19">
        <v>12</v>
      </c>
      <c r="K55" s="19">
        <v>45</v>
      </c>
      <c r="L55" s="19">
        <v>2</v>
      </c>
      <c r="M55" s="19">
        <v>12</v>
      </c>
      <c r="N55" s="19">
        <v>45</v>
      </c>
      <c r="O55" s="19">
        <v>32</v>
      </c>
    </row>
    <row r="56" spans="3:15" x14ac:dyDescent="0.25">
      <c r="C56" t="s">
        <v>64</v>
      </c>
      <c r="D56" s="19">
        <v>33</v>
      </c>
      <c r="E56" s="19">
        <v>65</v>
      </c>
      <c r="F56" s="19">
        <v>56</v>
      </c>
      <c r="G56" s="19">
        <v>65</v>
      </c>
      <c r="H56" s="19">
        <v>53</v>
      </c>
      <c r="I56" s="19">
        <v>33</v>
      </c>
      <c r="J56" s="19">
        <v>65</v>
      </c>
      <c r="K56" s="19">
        <v>56</v>
      </c>
      <c r="L56" s="19">
        <v>33</v>
      </c>
      <c r="M56" s="19">
        <v>65</v>
      </c>
      <c r="N56" s="19">
        <v>56</v>
      </c>
      <c r="O56" s="19">
        <v>65</v>
      </c>
    </row>
    <row r="57" spans="3:15" x14ac:dyDescent="0.25">
      <c r="C57" t="s">
        <v>65</v>
      </c>
      <c r="D57" s="19">
        <v>2</v>
      </c>
      <c r="E57" s="19">
        <v>12</v>
      </c>
      <c r="F57" s="19">
        <v>56</v>
      </c>
      <c r="G57" s="19">
        <v>65</v>
      </c>
      <c r="H57" s="19">
        <v>53</v>
      </c>
      <c r="I57" s="19">
        <v>2</v>
      </c>
      <c r="J57" s="19">
        <v>12</v>
      </c>
      <c r="K57" s="19">
        <v>56</v>
      </c>
      <c r="L57" s="19">
        <v>2</v>
      </c>
      <c r="M57" s="19">
        <v>12</v>
      </c>
      <c r="N57" s="19">
        <v>56</v>
      </c>
      <c r="O57" s="19">
        <v>65</v>
      </c>
    </row>
    <row r="58" spans="3:15" x14ac:dyDescent="0.25">
      <c r="C58" t="s">
        <v>66</v>
      </c>
      <c r="D58" s="19">
        <v>32</v>
      </c>
      <c r="E58" s="19">
        <v>23</v>
      </c>
      <c r="F58" s="19">
        <v>33</v>
      </c>
      <c r="G58" s="19">
        <v>65</v>
      </c>
      <c r="H58" s="19">
        <v>12</v>
      </c>
      <c r="I58" s="19">
        <v>32</v>
      </c>
      <c r="J58" s="19">
        <v>23</v>
      </c>
      <c r="K58" s="19">
        <v>33</v>
      </c>
      <c r="L58" s="19">
        <v>32</v>
      </c>
      <c r="M58" s="19">
        <v>23</v>
      </c>
      <c r="N58" s="19">
        <v>33</v>
      </c>
      <c r="O58" s="19">
        <v>65</v>
      </c>
    </row>
    <row r="59" spans="3:15" x14ac:dyDescent="0.25">
      <c r="C59" t="s">
        <v>67</v>
      </c>
      <c r="D59" s="19">
        <v>1</v>
      </c>
      <c r="E59" s="19">
        <v>45</v>
      </c>
      <c r="F59" s="19">
        <v>2</v>
      </c>
      <c r="G59" s="19">
        <v>12</v>
      </c>
      <c r="H59" s="19">
        <v>45</v>
      </c>
      <c r="I59" s="19">
        <v>1</v>
      </c>
      <c r="J59" s="19">
        <v>45</v>
      </c>
      <c r="K59" s="19">
        <v>2</v>
      </c>
      <c r="L59" s="19">
        <v>1</v>
      </c>
      <c r="M59" s="19">
        <v>45</v>
      </c>
      <c r="N59" s="19">
        <v>2</v>
      </c>
      <c r="O59" s="19">
        <v>12</v>
      </c>
    </row>
    <row r="60" spans="3:15" x14ac:dyDescent="0.25">
      <c r="C60" t="s">
        <v>68</v>
      </c>
      <c r="D60" s="19">
        <v>42</v>
      </c>
      <c r="E60" s="19">
        <v>65</v>
      </c>
      <c r="F60" s="19">
        <v>33</v>
      </c>
      <c r="G60" s="19">
        <v>65</v>
      </c>
      <c r="H60" s="19">
        <v>56</v>
      </c>
      <c r="I60" s="19">
        <v>42</v>
      </c>
      <c r="J60" s="19">
        <v>65</v>
      </c>
      <c r="K60" s="19">
        <v>33</v>
      </c>
      <c r="L60" s="19">
        <v>42</v>
      </c>
      <c r="M60" s="19">
        <v>65</v>
      </c>
      <c r="N60" s="19">
        <v>33</v>
      </c>
      <c r="O60" s="19">
        <v>65</v>
      </c>
    </row>
    <row r="61" spans="3:15" x14ac:dyDescent="0.25">
      <c r="C61" t="s">
        <v>69</v>
      </c>
      <c r="D61" s="19">
        <v>35</v>
      </c>
      <c r="E61" s="19">
        <v>86.3333333333333</v>
      </c>
      <c r="F61" s="19">
        <v>22.6666666666667</v>
      </c>
      <c r="G61" s="19">
        <v>47.3333333333333</v>
      </c>
      <c r="H61" s="19">
        <v>81.6666666666667</v>
      </c>
      <c r="I61" s="19">
        <v>35</v>
      </c>
      <c r="J61" s="19">
        <v>86.3333333333333</v>
      </c>
      <c r="K61" s="19">
        <v>22.6666666666667</v>
      </c>
      <c r="L61" s="19">
        <v>35</v>
      </c>
      <c r="M61" s="19">
        <v>86.3333333333333</v>
      </c>
      <c r="N61" s="19">
        <v>22.6666666666667</v>
      </c>
      <c r="O61" s="19">
        <v>47.3333333333333</v>
      </c>
    </row>
    <row r="62" spans="3:15" x14ac:dyDescent="0.25">
      <c r="C62" t="s">
        <v>70</v>
      </c>
      <c r="D62" s="19">
        <v>40</v>
      </c>
      <c r="E62" s="19">
        <v>107.333333333333</v>
      </c>
      <c r="F62" s="19">
        <v>22.6666666666667</v>
      </c>
      <c r="G62" s="19">
        <v>47.3333333333333</v>
      </c>
      <c r="H62" s="19">
        <v>103.666666666667</v>
      </c>
      <c r="I62" s="19">
        <v>40</v>
      </c>
      <c r="J62" s="19">
        <v>107.333333333333</v>
      </c>
      <c r="K62" s="19">
        <v>22.6666666666667</v>
      </c>
      <c r="L62" s="19">
        <v>40</v>
      </c>
      <c r="M62" s="19">
        <v>107.333333333333</v>
      </c>
      <c r="N62" s="19">
        <v>22.6666666666667</v>
      </c>
      <c r="O62" s="19">
        <v>47.3333333333333</v>
      </c>
    </row>
    <row r="63" spans="3:15" x14ac:dyDescent="0.25">
      <c r="C63" t="s">
        <v>71</v>
      </c>
      <c r="D63" s="19">
        <v>45</v>
      </c>
      <c r="E63" s="19">
        <v>128.333333333333</v>
      </c>
      <c r="F63" s="19">
        <v>22.6666666666667</v>
      </c>
      <c r="G63" s="19">
        <v>47.3333333333333</v>
      </c>
      <c r="H63" s="19">
        <v>125.666666666667</v>
      </c>
      <c r="I63" s="19">
        <v>45</v>
      </c>
      <c r="J63" s="19">
        <v>128.333333333333</v>
      </c>
      <c r="K63" s="19">
        <v>22.6666666666667</v>
      </c>
      <c r="L63" s="19">
        <v>45</v>
      </c>
      <c r="M63" s="19">
        <v>128.333333333333</v>
      </c>
      <c r="N63" s="19">
        <v>22.6666666666667</v>
      </c>
      <c r="O63" s="19">
        <v>47.3333333333333</v>
      </c>
    </row>
  </sheetData>
  <mergeCells count="4">
    <mergeCell ref="C2:O2"/>
    <mergeCell ref="C18:O18"/>
    <mergeCell ref="C24:O24"/>
    <mergeCell ref="C39:O39"/>
  </mergeCells>
  <phoneticPr fontId="6" type="noConversion"/>
  <dataValidations count="4">
    <dataValidation type="list" allowBlank="1" showInputMessage="1" showErrorMessage="1" sqref="C41:C63" xr:uid="{3575B449-3728-4479-9041-EAAC5BEB5C12}">
      <formula1>ListeDepensesVariables</formula1>
    </dataValidation>
    <dataValidation type="list" allowBlank="1" showInputMessage="1" showErrorMessage="1" sqref="C26:C36" xr:uid="{4528B78A-9A41-4FEC-BE5B-4FCFC7254FC2}">
      <formula1>ListeDepensesFixes</formula1>
    </dataValidation>
    <dataValidation type="list" allowBlank="1" showInputMessage="1" showErrorMessage="1" sqref="C4:C15" xr:uid="{46D5B297-9230-4804-8FE7-74B78D97D643}">
      <formula1>ListeRevenus</formula1>
    </dataValidation>
    <dataValidation type="list" allowBlank="1" showInputMessage="1" showErrorMessage="1" sqref="C20:C21" xr:uid="{CE38BC67-AD1E-4ECC-A1AD-E298AAA8B157}">
      <formula1>ListeEpargnes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1B67A-FCE1-4545-968F-B9F8292136D9}">
  <dimension ref="A2:AF49"/>
  <sheetViews>
    <sheetView topLeftCell="A3" workbookViewId="0">
      <selection activeCell="A3" sqref="A3:K49"/>
    </sheetView>
  </sheetViews>
  <sheetFormatPr baseColWidth="10" defaultRowHeight="15" x14ac:dyDescent="0.25"/>
  <cols>
    <col min="3" max="3" width="13.42578125" customWidth="1"/>
    <col min="4" max="4" width="14" customWidth="1"/>
    <col min="5" max="5" width="20.28515625" customWidth="1"/>
    <col min="6" max="6" width="19.28515625" customWidth="1"/>
    <col min="11" max="11" width="13" customWidth="1"/>
  </cols>
  <sheetData>
    <row r="2" spans="1:32" x14ac:dyDescent="0.25">
      <c r="A2" s="13" t="s">
        <v>14</v>
      </c>
      <c r="B2" s="13" t="s">
        <v>15</v>
      </c>
      <c r="C2" s="13" t="s">
        <v>16</v>
      </c>
      <c r="D2" s="13" t="s">
        <v>17</v>
      </c>
      <c r="E2" s="14" t="s">
        <v>18</v>
      </c>
      <c r="F2" s="14" t="s">
        <v>19</v>
      </c>
      <c r="G2" s="14" t="s">
        <v>20</v>
      </c>
      <c r="H2" s="13" t="s">
        <v>21</v>
      </c>
      <c r="I2" s="13" t="s">
        <v>22</v>
      </c>
      <c r="J2" s="13" t="s">
        <v>23</v>
      </c>
      <c r="K2" s="13" t="s">
        <v>24</v>
      </c>
      <c r="S2" s="1"/>
      <c r="AF2" s="3"/>
    </row>
    <row r="3" spans="1:32" ht="18" x14ac:dyDescent="0.25">
      <c r="A3" s="4">
        <v>45205</v>
      </c>
      <c r="B3" s="5" t="s">
        <v>25</v>
      </c>
      <c r="C3" s="15">
        <v>85</v>
      </c>
      <c r="D3" s="15"/>
      <c r="E3" s="6" t="s">
        <v>5</v>
      </c>
      <c r="F3" s="7" t="s">
        <v>49</v>
      </c>
      <c r="G3" s="8" t="s">
        <v>72</v>
      </c>
      <c r="H3" s="9">
        <f>IF(ISNUMBER(ImportReleve[[#This Row],[Débit euros]]), -ImportReleve[[#This Row],[Débit euros]],ImportReleve[Crédit euros])</f>
        <v>-85</v>
      </c>
      <c r="I3" s="10">
        <f>YEAR(ImportReleve[[#This Row],[Date]])</f>
        <v>2023</v>
      </c>
      <c r="J3" s="10">
        <f>MONTH(ImportReleve[[#This Row],[Date]])</f>
        <v>10</v>
      </c>
      <c r="K3" s="10" t="str">
        <f>PROPER(TEXT(ImportReleve[[#This Row],[Date]],"mmm"))</f>
        <v>Oct</v>
      </c>
    </row>
    <row r="4" spans="1:32" ht="27" x14ac:dyDescent="0.25">
      <c r="A4" s="11">
        <v>45174</v>
      </c>
      <c r="B4" s="12" t="s">
        <v>26</v>
      </c>
      <c r="C4" s="15">
        <v>42</v>
      </c>
      <c r="D4" s="15"/>
      <c r="E4" s="6" t="s">
        <v>5</v>
      </c>
      <c r="F4" s="7" t="s">
        <v>50</v>
      </c>
      <c r="G4" s="8" t="s">
        <v>72</v>
      </c>
      <c r="H4" s="9">
        <f>IF(ISNUMBER(ImportReleve[[#This Row],[Débit euros]]), -ImportReleve[[#This Row],[Débit euros]],ImportReleve[Crédit euros])</f>
        <v>-42</v>
      </c>
      <c r="I4" s="10">
        <f>YEAR(ImportReleve[[#This Row],[Date]])</f>
        <v>2023</v>
      </c>
      <c r="J4" s="10">
        <f>MONTH(ImportReleve[[#This Row],[Date]])</f>
        <v>9</v>
      </c>
      <c r="K4" s="10" t="str">
        <f>PROPER(TEXT(ImportReleve[[#This Row],[Date]],"mmm"))</f>
        <v>Sept</v>
      </c>
    </row>
    <row r="5" spans="1:32" ht="27" x14ac:dyDescent="0.25">
      <c r="A5" s="4">
        <v>45143</v>
      </c>
      <c r="B5" s="12" t="s">
        <v>26</v>
      </c>
      <c r="C5" s="15"/>
      <c r="D5" s="15">
        <v>50</v>
      </c>
      <c r="E5" s="6" t="s">
        <v>3</v>
      </c>
      <c r="F5" s="7" t="s">
        <v>27</v>
      </c>
      <c r="G5" s="8" t="s">
        <v>72</v>
      </c>
      <c r="H5" s="9">
        <f>IF(ISNUMBER(ImportReleve[[#This Row],[Débit euros]]), -ImportReleve[[#This Row],[Débit euros]],ImportReleve[Crédit euros])</f>
        <v>50</v>
      </c>
      <c r="I5" s="10">
        <f>YEAR(ImportReleve[[#This Row],[Date]])</f>
        <v>2023</v>
      </c>
      <c r="J5" s="10">
        <f>MONTH(ImportReleve[[#This Row],[Date]])</f>
        <v>8</v>
      </c>
      <c r="K5" s="10" t="str">
        <f>PROPER(TEXT(ImportReleve[[#This Row],[Date]],"mmm"))</f>
        <v>Août</v>
      </c>
    </row>
    <row r="6" spans="1:32" ht="27" x14ac:dyDescent="0.25">
      <c r="A6" s="11">
        <v>45110</v>
      </c>
      <c r="B6" s="12" t="s">
        <v>26</v>
      </c>
      <c r="C6" s="15">
        <v>29</v>
      </c>
      <c r="D6" s="15"/>
      <c r="E6" s="6" t="s">
        <v>4</v>
      </c>
      <c r="F6" s="7" t="s">
        <v>38</v>
      </c>
      <c r="G6" s="8" t="s">
        <v>72</v>
      </c>
      <c r="H6" s="9">
        <f>IF(ISNUMBER(ImportReleve[[#This Row],[Débit euros]]), -ImportReleve[[#This Row],[Débit euros]],ImportReleve[Crédit euros])</f>
        <v>-29</v>
      </c>
      <c r="I6" s="10">
        <f>YEAR(ImportReleve[[#This Row],[Date]])</f>
        <v>2023</v>
      </c>
      <c r="J6" s="10">
        <f>MONTH(ImportReleve[[#This Row],[Date]])</f>
        <v>7</v>
      </c>
      <c r="K6" s="10" t="str">
        <f>PROPER(TEXT(ImportReleve[[#This Row],[Date]],"mmm"))</f>
        <v>Juil</v>
      </c>
    </row>
    <row r="7" spans="1:32" ht="27" x14ac:dyDescent="0.25">
      <c r="A7" s="11">
        <v>45081</v>
      </c>
      <c r="B7" s="12" t="s">
        <v>26</v>
      </c>
      <c r="C7" s="15">
        <v>1203</v>
      </c>
      <c r="D7" s="15"/>
      <c r="E7" s="6" t="s">
        <v>5</v>
      </c>
      <c r="F7" s="7" t="s">
        <v>51</v>
      </c>
      <c r="G7" s="8" t="s">
        <v>72</v>
      </c>
      <c r="H7" s="9">
        <f>IF(ISNUMBER(ImportReleve[[#This Row],[Débit euros]]), -ImportReleve[[#This Row],[Débit euros]],ImportReleve[Crédit euros])</f>
        <v>-1203</v>
      </c>
      <c r="I7" s="10">
        <f>YEAR(ImportReleve[[#This Row],[Date]])</f>
        <v>2023</v>
      </c>
      <c r="J7" s="10">
        <f>MONTH(ImportReleve[[#This Row],[Date]])</f>
        <v>6</v>
      </c>
      <c r="K7" s="10" t="str">
        <f>PROPER(TEXT(ImportReleve[[#This Row],[Date]],"mmm"))</f>
        <v>Juin</v>
      </c>
    </row>
    <row r="8" spans="1:32" ht="27" x14ac:dyDescent="0.25">
      <c r="A8" s="11">
        <v>45051</v>
      </c>
      <c r="B8" s="12" t="s">
        <v>26</v>
      </c>
      <c r="C8" s="15">
        <v>215</v>
      </c>
      <c r="D8" s="15"/>
      <c r="E8" s="6" t="s">
        <v>5</v>
      </c>
      <c r="F8" s="7" t="s">
        <v>52</v>
      </c>
      <c r="G8" s="8" t="s">
        <v>72</v>
      </c>
      <c r="H8" s="9">
        <f>IF(ISNUMBER(ImportReleve[[#This Row],[Débit euros]]), -ImportReleve[[#This Row],[Débit euros]],ImportReleve[Crédit euros])</f>
        <v>-215</v>
      </c>
      <c r="I8" s="10">
        <f>YEAR(ImportReleve[[#This Row],[Date]])</f>
        <v>2023</v>
      </c>
      <c r="J8" s="10">
        <f>MONTH(ImportReleve[[#This Row],[Date]])</f>
        <v>5</v>
      </c>
      <c r="K8" s="10" t="str">
        <f>PROPER(TEXT(ImportReleve[[#This Row],[Date]],"mmm"))</f>
        <v>Mai</v>
      </c>
    </row>
    <row r="9" spans="1:32" ht="27" x14ac:dyDescent="0.25">
      <c r="A9" s="11">
        <v>45022</v>
      </c>
      <c r="B9" s="12" t="s">
        <v>26</v>
      </c>
      <c r="C9" s="15">
        <v>15.56</v>
      </c>
      <c r="D9" s="15"/>
      <c r="E9" s="6" t="s">
        <v>4</v>
      </c>
      <c r="F9" s="7" t="s">
        <v>39</v>
      </c>
      <c r="G9" s="8" t="s">
        <v>72</v>
      </c>
      <c r="H9" s="9">
        <f>IF(ISNUMBER(ImportReleve[[#This Row],[Débit euros]]), -ImportReleve[[#This Row],[Débit euros]],ImportReleve[Crédit euros])</f>
        <v>-15.56</v>
      </c>
      <c r="I9" s="10">
        <f>YEAR(ImportReleve[[#This Row],[Date]])</f>
        <v>2023</v>
      </c>
      <c r="J9" s="10">
        <f>MONTH(ImportReleve[[#This Row],[Date]])</f>
        <v>4</v>
      </c>
      <c r="K9" s="10" t="str">
        <f>PROPER(TEXT(ImportReleve[[#This Row],[Date]],"mmm"))</f>
        <v>Avr</v>
      </c>
    </row>
    <row r="10" spans="1:32" ht="27" x14ac:dyDescent="0.25">
      <c r="A10" s="11">
        <v>44992</v>
      </c>
      <c r="B10" s="12" t="s">
        <v>26</v>
      </c>
      <c r="C10" s="15">
        <v>123</v>
      </c>
      <c r="D10" s="15"/>
      <c r="E10" s="6" t="s">
        <v>4</v>
      </c>
      <c r="F10" s="7" t="s">
        <v>40</v>
      </c>
      <c r="G10" s="8" t="s">
        <v>72</v>
      </c>
      <c r="H10" s="9">
        <f>IF(ISNUMBER(ImportReleve[[#This Row],[Débit euros]]), -ImportReleve[[#This Row],[Débit euros]],ImportReleve[Crédit euros])</f>
        <v>-123</v>
      </c>
      <c r="I10" s="10">
        <f>YEAR(ImportReleve[[#This Row],[Date]])</f>
        <v>2023</v>
      </c>
      <c r="J10" s="10">
        <f>MONTH(ImportReleve[[#This Row],[Date]])</f>
        <v>3</v>
      </c>
      <c r="K10" s="10" t="str">
        <f>PROPER(TEXT(ImportReleve[[#This Row],[Date]],"mmm"))</f>
        <v>Mars</v>
      </c>
    </row>
    <row r="11" spans="1:32" ht="27" x14ac:dyDescent="0.25">
      <c r="A11" s="11">
        <v>44965</v>
      </c>
      <c r="B11" s="12" t="s">
        <v>26</v>
      </c>
      <c r="C11" s="15">
        <v>516</v>
      </c>
      <c r="D11" s="15"/>
      <c r="E11" s="6" t="s">
        <v>5</v>
      </c>
      <c r="F11" s="7" t="s">
        <v>53</v>
      </c>
      <c r="G11" s="8" t="s">
        <v>72</v>
      </c>
      <c r="H11" s="9">
        <f>IF(ISNUMBER(ImportReleve[[#This Row],[Débit euros]]), -ImportReleve[[#This Row],[Débit euros]],ImportReleve[Crédit euros])</f>
        <v>-516</v>
      </c>
      <c r="I11" s="10">
        <f>YEAR(ImportReleve[[#This Row],[Date]])</f>
        <v>2023</v>
      </c>
      <c r="J11" s="10">
        <f>MONTH(ImportReleve[[#This Row],[Date]])</f>
        <v>2</v>
      </c>
      <c r="K11" s="10" t="str">
        <f>PROPER(TEXT(ImportReleve[[#This Row],[Date]],"mmm"))</f>
        <v>Févr</v>
      </c>
    </row>
    <row r="12" spans="1:32" ht="27" x14ac:dyDescent="0.25">
      <c r="A12" s="11">
        <v>44935</v>
      </c>
      <c r="B12" s="12" t="s">
        <v>26</v>
      </c>
      <c r="C12" s="15">
        <v>9856</v>
      </c>
      <c r="D12" s="15"/>
      <c r="E12" s="6" t="s">
        <v>5</v>
      </c>
      <c r="F12" s="7" t="s">
        <v>54</v>
      </c>
      <c r="G12" s="8" t="s">
        <v>72</v>
      </c>
      <c r="H12" s="9">
        <f>IF(ISNUMBER(ImportReleve[[#This Row],[Débit euros]]), -ImportReleve[[#This Row],[Débit euros]],ImportReleve[Crédit euros])</f>
        <v>-9856</v>
      </c>
      <c r="I12" s="10">
        <f>YEAR(ImportReleve[[#This Row],[Date]])</f>
        <v>2023</v>
      </c>
      <c r="J12" s="10">
        <f>MONTH(ImportReleve[[#This Row],[Date]])</f>
        <v>1</v>
      </c>
      <c r="K12" s="10" t="str">
        <f>PROPER(TEXT(ImportReleve[[#This Row],[Date]],"mmm"))</f>
        <v>Janv</v>
      </c>
    </row>
    <row r="13" spans="1:32" ht="27" x14ac:dyDescent="0.25">
      <c r="A13" s="11">
        <v>44905</v>
      </c>
      <c r="B13" s="12" t="s">
        <v>26</v>
      </c>
      <c r="C13" s="15">
        <v>98</v>
      </c>
      <c r="D13" s="15"/>
      <c r="E13" s="6" t="s">
        <v>5</v>
      </c>
      <c r="F13" s="7" t="s">
        <v>55</v>
      </c>
      <c r="G13" s="8" t="s">
        <v>72</v>
      </c>
      <c r="H13" s="9">
        <f>IF(ISNUMBER(ImportReleve[[#This Row],[Débit euros]]), -ImportReleve[[#This Row],[Débit euros]],ImportReleve[Crédit euros])</f>
        <v>-98</v>
      </c>
      <c r="I13" s="10">
        <f>YEAR(ImportReleve[[#This Row],[Date]])</f>
        <v>2022</v>
      </c>
      <c r="J13" s="10">
        <f>MONTH(ImportReleve[[#This Row],[Date]])</f>
        <v>12</v>
      </c>
      <c r="K13" s="10" t="str">
        <f>PROPER(TEXT(ImportReleve[[#This Row],[Date]],"mmm"))</f>
        <v>Déc</v>
      </c>
    </row>
    <row r="14" spans="1:32" ht="27" x14ac:dyDescent="0.25">
      <c r="A14" s="11">
        <v>44876</v>
      </c>
      <c r="B14" s="12" t="s">
        <v>26</v>
      </c>
      <c r="C14" s="15"/>
      <c r="D14" s="15">
        <v>23</v>
      </c>
      <c r="E14" s="6" t="s">
        <v>3</v>
      </c>
      <c r="F14" s="7" t="s">
        <v>28</v>
      </c>
      <c r="G14" s="8" t="s">
        <v>72</v>
      </c>
      <c r="H14" s="9">
        <f>IF(ISNUMBER(ImportReleve[[#This Row],[Débit euros]]), -ImportReleve[[#This Row],[Débit euros]],ImportReleve[Crédit euros])</f>
        <v>23</v>
      </c>
      <c r="I14" s="10">
        <f>YEAR(ImportReleve[[#This Row],[Date]])</f>
        <v>2022</v>
      </c>
      <c r="J14" s="10">
        <f>MONTH(ImportReleve[[#This Row],[Date]])</f>
        <v>11</v>
      </c>
      <c r="K14" s="10" t="str">
        <f>PROPER(TEXT(ImportReleve[[#This Row],[Date]],"mmm"))</f>
        <v>Nov</v>
      </c>
    </row>
    <row r="15" spans="1:32" ht="27" x14ac:dyDescent="0.25">
      <c r="A15" s="11">
        <v>44846</v>
      </c>
      <c r="B15" s="12" t="s">
        <v>26</v>
      </c>
      <c r="C15" s="15">
        <v>85</v>
      </c>
      <c r="D15" s="15"/>
      <c r="E15" s="6" t="s">
        <v>5</v>
      </c>
      <c r="F15" s="7" t="s">
        <v>49</v>
      </c>
      <c r="G15" s="8" t="s">
        <v>72</v>
      </c>
      <c r="H15" s="9">
        <f>IF(ISNUMBER(ImportReleve[[#This Row],[Débit euros]]), -ImportReleve[[#This Row],[Débit euros]],ImportReleve[Crédit euros])</f>
        <v>-85</v>
      </c>
      <c r="I15" s="10">
        <f>YEAR(ImportReleve[[#This Row],[Date]])</f>
        <v>2022</v>
      </c>
      <c r="J15" s="10">
        <f>MONTH(ImportReleve[[#This Row],[Date]])</f>
        <v>10</v>
      </c>
      <c r="K15" s="10" t="str">
        <f>PROPER(TEXT(ImportReleve[[#This Row],[Date]],"mmm"))</f>
        <v>Oct</v>
      </c>
    </row>
    <row r="16" spans="1:32" ht="27" x14ac:dyDescent="0.25">
      <c r="A16" s="11">
        <v>44817</v>
      </c>
      <c r="B16" s="12" t="s">
        <v>26</v>
      </c>
      <c r="C16" s="15">
        <v>42</v>
      </c>
      <c r="D16" s="15"/>
      <c r="E16" s="6" t="s">
        <v>5</v>
      </c>
      <c r="F16" s="7" t="s">
        <v>50</v>
      </c>
      <c r="G16" s="8" t="s">
        <v>72</v>
      </c>
      <c r="H16" s="9">
        <f>IF(ISNUMBER(ImportReleve[[#This Row],[Débit euros]]), -ImportReleve[[#This Row],[Débit euros]],ImportReleve[Crédit euros])</f>
        <v>-42</v>
      </c>
      <c r="I16" s="10">
        <f>YEAR(ImportReleve[[#This Row],[Date]])</f>
        <v>2022</v>
      </c>
      <c r="J16" s="10">
        <f>MONTH(ImportReleve[[#This Row],[Date]])</f>
        <v>9</v>
      </c>
      <c r="K16" s="10" t="str">
        <f>PROPER(TEXT(ImportReleve[[#This Row],[Date]],"mmm"))</f>
        <v>Sept</v>
      </c>
    </row>
    <row r="17" spans="1:11" ht="27" x14ac:dyDescent="0.25">
      <c r="A17" s="11">
        <v>44787</v>
      </c>
      <c r="B17" s="12" t="s">
        <v>26</v>
      </c>
      <c r="C17" s="15"/>
      <c r="D17" s="15">
        <v>50</v>
      </c>
      <c r="E17" s="6" t="s">
        <v>3</v>
      </c>
      <c r="F17" s="7" t="s">
        <v>27</v>
      </c>
      <c r="G17" s="8" t="s">
        <v>72</v>
      </c>
      <c r="H17" s="9">
        <f>IF(ISNUMBER(ImportReleve[[#This Row],[Débit euros]]), -ImportReleve[[#This Row],[Débit euros]],ImportReleve[Crédit euros])</f>
        <v>50</v>
      </c>
      <c r="I17" s="10">
        <f>YEAR(ImportReleve[[#This Row],[Date]])</f>
        <v>2022</v>
      </c>
      <c r="J17" s="10">
        <f>MONTH(ImportReleve[[#This Row],[Date]])</f>
        <v>8</v>
      </c>
      <c r="K17" s="10" t="str">
        <f>PROPER(TEXT(ImportReleve[[#This Row],[Date]],"mmm"))</f>
        <v>Août</v>
      </c>
    </row>
    <row r="18" spans="1:11" ht="27" x14ac:dyDescent="0.25">
      <c r="A18" s="11">
        <v>44757</v>
      </c>
      <c r="B18" s="12" t="s">
        <v>26</v>
      </c>
      <c r="C18" s="15">
        <v>29</v>
      </c>
      <c r="D18" s="15"/>
      <c r="E18" s="6" t="s">
        <v>4</v>
      </c>
      <c r="F18" s="7" t="s">
        <v>38</v>
      </c>
      <c r="G18" s="8" t="s">
        <v>72</v>
      </c>
      <c r="H18" s="9">
        <f>IF(ISNUMBER(ImportReleve[[#This Row],[Débit euros]]), -ImportReleve[[#This Row],[Débit euros]],ImportReleve[Crédit euros])</f>
        <v>-29</v>
      </c>
      <c r="I18" s="10">
        <f>YEAR(ImportReleve[[#This Row],[Date]])</f>
        <v>2022</v>
      </c>
      <c r="J18" s="10">
        <f>MONTH(ImportReleve[[#This Row],[Date]])</f>
        <v>7</v>
      </c>
      <c r="K18" s="10" t="str">
        <f>PROPER(TEXT(ImportReleve[[#This Row],[Date]],"mmm"))</f>
        <v>Juil</v>
      </c>
    </row>
    <row r="19" spans="1:11" ht="27" x14ac:dyDescent="0.25">
      <c r="A19" s="11">
        <v>44728</v>
      </c>
      <c r="B19" s="12" t="s">
        <v>26</v>
      </c>
      <c r="C19" s="15">
        <v>1203</v>
      </c>
      <c r="D19" s="15"/>
      <c r="E19" s="6" t="s">
        <v>5</v>
      </c>
      <c r="F19" s="7" t="s">
        <v>51</v>
      </c>
      <c r="G19" s="8" t="s">
        <v>72</v>
      </c>
      <c r="H19" s="9">
        <f>IF(ISNUMBER(ImportReleve[[#This Row],[Débit euros]]), -ImportReleve[[#This Row],[Débit euros]],ImportReleve[Crédit euros])</f>
        <v>-1203</v>
      </c>
      <c r="I19" s="10">
        <f>YEAR(ImportReleve[[#This Row],[Date]])</f>
        <v>2022</v>
      </c>
      <c r="J19" s="10">
        <f>MONTH(ImportReleve[[#This Row],[Date]])</f>
        <v>6</v>
      </c>
      <c r="K19" s="10" t="str">
        <f>PROPER(TEXT(ImportReleve[[#This Row],[Date]],"mmm"))</f>
        <v>Juin</v>
      </c>
    </row>
    <row r="20" spans="1:11" ht="27" x14ac:dyDescent="0.25">
      <c r="A20" s="11">
        <v>44699</v>
      </c>
      <c r="B20" s="12" t="s">
        <v>26</v>
      </c>
      <c r="C20" s="15">
        <v>215</v>
      </c>
      <c r="D20" s="15"/>
      <c r="E20" s="6" t="s">
        <v>5</v>
      </c>
      <c r="F20" s="7" t="s">
        <v>52</v>
      </c>
      <c r="G20" s="8" t="s">
        <v>72</v>
      </c>
      <c r="H20" s="9">
        <f>IF(ISNUMBER(ImportReleve[[#This Row],[Débit euros]]), -ImportReleve[[#This Row],[Débit euros]],ImportReleve[Crédit euros])</f>
        <v>-215</v>
      </c>
      <c r="I20" s="10">
        <f>YEAR(ImportReleve[[#This Row],[Date]])</f>
        <v>2022</v>
      </c>
      <c r="J20" s="10">
        <f>MONTH(ImportReleve[[#This Row],[Date]])</f>
        <v>5</v>
      </c>
      <c r="K20" s="10" t="str">
        <f>PROPER(TEXT(ImportReleve[[#This Row],[Date]],"mmm"))</f>
        <v>Mai</v>
      </c>
    </row>
    <row r="21" spans="1:11" ht="27" x14ac:dyDescent="0.25">
      <c r="A21" s="11">
        <v>44670</v>
      </c>
      <c r="B21" s="12" t="s">
        <v>26</v>
      </c>
      <c r="C21" s="15">
        <v>15.56</v>
      </c>
      <c r="D21" s="15"/>
      <c r="E21" s="6" t="s">
        <v>4</v>
      </c>
      <c r="F21" s="7" t="s">
        <v>39</v>
      </c>
      <c r="G21" s="8" t="s">
        <v>72</v>
      </c>
      <c r="H21" s="9">
        <f>IF(ISNUMBER(ImportReleve[[#This Row],[Débit euros]]), -ImportReleve[[#This Row],[Débit euros]],ImportReleve[Crédit euros])</f>
        <v>-15.56</v>
      </c>
      <c r="I21" s="10">
        <f>YEAR(ImportReleve[[#This Row],[Date]])</f>
        <v>2022</v>
      </c>
      <c r="J21" s="10">
        <f>MONTH(ImportReleve[[#This Row],[Date]])</f>
        <v>4</v>
      </c>
      <c r="K21" s="10" t="str">
        <f>PROPER(TEXT(ImportReleve[[#This Row],[Date]],"mmm"))</f>
        <v>Avr</v>
      </c>
    </row>
    <row r="22" spans="1:11" ht="27" x14ac:dyDescent="0.25">
      <c r="A22" s="11">
        <v>44641</v>
      </c>
      <c r="B22" s="12" t="s">
        <v>26</v>
      </c>
      <c r="C22" s="15">
        <v>123</v>
      </c>
      <c r="D22" s="15"/>
      <c r="E22" s="6" t="s">
        <v>4</v>
      </c>
      <c r="F22" s="7" t="s">
        <v>40</v>
      </c>
      <c r="G22" s="8" t="s">
        <v>72</v>
      </c>
      <c r="H22" s="9">
        <f>IF(ISNUMBER(ImportReleve[[#This Row],[Débit euros]]), -ImportReleve[[#This Row],[Débit euros]],ImportReleve[Crédit euros])</f>
        <v>-123</v>
      </c>
      <c r="I22" s="10">
        <f>YEAR(ImportReleve[[#This Row],[Date]])</f>
        <v>2022</v>
      </c>
      <c r="J22" s="10">
        <f>MONTH(ImportReleve[[#This Row],[Date]])</f>
        <v>3</v>
      </c>
      <c r="K22" s="10" t="str">
        <f>PROPER(TEXT(ImportReleve[[#This Row],[Date]],"mmm"))</f>
        <v>Mars</v>
      </c>
    </row>
    <row r="23" spans="1:11" ht="27" x14ac:dyDescent="0.25">
      <c r="A23" s="11">
        <v>44612</v>
      </c>
      <c r="B23" s="12" t="s">
        <v>26</v>
      </c>
      <c r="C23" s="15">
        <v>516</v>
      </c>
      <c r="D23" s="15"/>
      <c r="E23" s="6" t="s">
        <v>5</v>
      </c>
      <c r="F23" s="7" t="s">
        <v>53</v>
      </c>
      <c r="G23" s="8" t="s">
        <v>72</v>
      </c>
      <c r="H23" s="9">
        <f>IF(ISNUMBER(ImportReleve[[#This Row],[Débit euros]]), -ImportReleve[[#This Row],[Débit euros]],ImportReleve[Crédit euros])</f>
        <v>-516</v>
      </c>
      <c r="I23" s="10">
        <f>YEAR(ImportReleve[[#This Row],[Date]])</f>
        <v>2022</v>
      </c>
      <c r="J23" s="10">
        <f>MONTH(ImportReleve[[#This Row],[Date]])</f>
        <v>2</v>
      </c>
      <c r="K23" s="10" t="str">
        <f>PROPER(TEXT(ImportReleve[[#This Row],[Date]],"mmm"))</f>
        <v>Févr</v>
      </c>
    </row>
    <row r="24" spans="1:11" ht="27" x14ac:dyDescent="0.25">
      <c r="A24" s="11">
        <v>44583</v>
      </c>
      <c r="B24" s="12" t="s">
        <v>26</v>
      </c>
      <c r="C24" s="15">
        <v>9856</v>
      </c>
      <c r="D24" s="15"/>
      <c r="E24" s="6" t="s">
        <v>5</v>
      </c>
      <c r="F24" s="7" t="s">
        <v>54</v>
      </c>
      <c r="G24" s="8" t="s">
        <v>72</v>
      </c>
      <c r="H24" s="9">
        <f>IF(ISNUMBER(ImportReleve[[#This Row],[Débit euros]]), -ImportReleve[[#This Row],[Débit euros]],ImportReleve[Crédit euros])</f>
        <v>-9856</v>
      </c>
      <c r="I24" s="10">
        <f>YEAR(ImportReleve[[#This Row],[Date]])</f>
        <v>2022</v>
      </c>
      <c r="J24" s="10">
        <f>MONTH(ImportReleve[[#This Row],[Date]])</f>
        <v>1</v>
      </c>
      <c r="K24" s="10" t="str">
        <f>PROPER(TEXT(ImportReleve[[#This Row],[Date]],"mmm"))</f>
        <v>Janv</v>
      </c>
    </row>
    <row r="25" spans="1:11" ht="27" x14ac:dyDescent="0.25">
      <c r="A25" s="11">
        <v>44554</v>
      </c>
      <c r="B25" s="12" t="s">
        <v>26</v>
      </c>
      <c r="C25" s="15">
        <v>98</v>
      </c>
      <c r="D25" s="15"/>
      <c r="E25" s="6" t="s">
        <v>5</v>
      </c>
      <c r="F25" s="7" t="s">
        <v>55</v>
      </c>
      <c r="G25" s="8" t="s">
        <v>72</v>
      </c>
      <c r="H25" s="9">
        <f>IF(ISNUMBER(ImportReleve[[#This Row],[Débit euros]]), -ImportReleve[[#This Row],[Débit euros]],ImportReleve[Crédit euros])</f>
        <v>-98</v>
      </c>
      <c r="I25" s="10">
        <f>YEAR(ImportReleve[[#This Row],[Date]])</f>
        <v>2021</v>
      </c>
      <c r="J25" s="10">
        <f>MONTH(ImportReleve[[#This Row],[Date]])</f>
        <v>12</v>
      </c>
      <c r="K25" s="10" t="str">
        <f>PROPER(TEXT(ImportReleve[[#This Row],[Date]],"mmm"))</f>
        <v>Déc</v>
      </c>
    </row>
    <row r="26" spans="1:11" ht="27" x14ac:dyDescent="0.25">
      <c r="A26" s="11">
        <v>44525</v>
      </c>
      <c r="B26" s="12" t="s">
        <v>26</v>
      </c>
      <c r="C26" s="15"/>
      <c r="D26" s="15">
        <v>23</v>
      </c>
      <c r="E26" s="6" t="s">
        <v>3</v>
      </c>
      <c r="F26" s="7" t="s">
        <v>28</v>
      </c>
      <c r="G26" s="8" t="s">
        <v>72</v>
      </c>
      <c r="H26" s="9">
        <f>IF(ISNUMBER(ImportReleve[[#This Row],[Débit euros]]), -ImportReleve[[#This Row],[Débit euros]],ImportReleve[Crédit euros])</f>
        <v>23</v>
      </c>
      <c r="I26" s="10">
        <f>YEAR(ImportReleve[[#This Row],[Date]])</f>
        <v>2021</v>
      </c>
      <c r="J26" s="10">
        <f>MONTH(ImportReleve[[#This Row],[Date]])</f>
        <v>11</v>
      </c>
      <c r="K26" s="10" t="str">
        <f>PROPER(TEXT(ImportReleve[[#This Row],[Date]],"mmm"))</f>
        <v>Nov</v>
      </c>
    </row>
    <row r="27" spans="1:11" ht="27" x14ac:dyDescent="0.25">
      <c r="A27" s="11">
        <v>44496</v>
      </c>
      <c r="B27" s="12" t="s">
        <v>26</v>
      </c>
      <c r="C27" s="15">
        <v>85</v>
      </c>
      <c r="D27" s="15"/>
      <c r="E27" s="6" t="s">
        <v>5</v>
      </c>
      <c r="F27" s="7" t="s">
        <v>49</v>
      </c>
      <c r="G27" s="8" t="s">
        <v>72</v>
      </c>
      <c r="H27" s="9">
        <f>IF(ISNUMBER(ImportReleve[[#This Row],[Débit euros]]), -ImportReleve[[#This Row],[Débit euros]],ImportReleve[Crédit euros])</f>
        <v>-85</v>
      </c>
      <c r="I27" s="10">
        <f>YEAR(ImportReleve[[#This Row],[Date]])</f>
        <v>2021</v>
      </c>
      <c r="J27" s="10">
        <f>MONTH(ImportReleve[[#This Row],[Date]])</f>
        <v>10</v>
      </c>
      <c r="K27" s="10" t="str">
        <f>PROPER(TEXT(ImportReleve[[#This Row],[Date]],"mmm"))</f>
        <v>Oct</v>
      </c>
    </row>
    <row r="28" spans="1:11" ht="27" x14ac:dyDescent="0.25">
      <c r="A28" s="11">
        <v>44467</v>
      </c>
      <c r="B28" s="12" t="s">
        <v>26</v>
      </c>
      <c r="C28" s="15">
        <v>42</v>
      </c>
      <c r="D28" s="15"/>
      <c r="E28" s="6" t="s">
        <v>5</v>
      </c>
      <c r="F28" s="7" t="s">
        <v>50</v>
      </c>
      <c r="G28" s="8" t="s">
        <v>72</v>
      </c>
      <c r="H28" s="9">
        <f>IF(ISNUMBER(ImportReleve[[#This Row],[Débit euros]]), -ImportReleve[[#This Row],[Débit euros]],ImportReleve[Crédit euros])</f>
        <v>-42</v>
      </c>
      <c r="I28" s="10">
        <f>YEAR(ImportReleve[[#This Row],[Date]])</f>
        <v>2021</v>
      </c>
      <c r="J28" s="10">
        <f>MONTH(ImportReleve[[#This Row],[Date]])</f>
        <v>9</v>
      </c>
      <c r="K28" s="10" t="str">
        <f>PROPER(TEXT(ImportReleve[[#This Row],[Date]],"mmm"))</f>
        <v>Sept</v>
      </c>
    </row>
    <row r="29" spans="1:11" ht="27" x14ac:dyDescent="0.25">
      <c r="A29" s="11">
        <v>44438</v>
      </c>
      <c r="B29" s="12" t="s">
        <v>26</v>
      </c>
      <c r="C29" s="15"/>
      <c r="D29" s="15">
        <v>50</v>
      </c>
      <c r="E29" s="6" t="s">
        <v>3</v>
      </c>
      <c r="F29" s="7" t="s">
        <v>27</v>
      </c>
      <c r="G29" s="8" t="s">
        <v>72</v>
      </c>
      <c r="H29" s="9">
        <f>IF(ISNUMBER(ImportReleve[[#This Row],[Débit euros]]), -ImportReleve[[#This Row],[Débit euros]],ImportReleve[Crédit euros])</f>
        <v>50</v>
      </c>
      <c r="I29" s="10">
        <f>YEAR(ImportReleve[[#This Row],[Date]])</f>
        <v>2021</v>
      </c>
      <c r="J29" s="10">
        <f>MONTH(ImportReleve[[#This Row],[Date]])</f>
        <v>8</v>
      </c>
      <c r="K29" s="10" t="str">
        <f>PROPER(TEXT(ImportReleve[[#This Row],[Date]],"mmm"))</f>
        <v>Août</v>
      </c>
    </row>
    <row r="30" spans="1:11" ht="27" x14ac:dyDescent="0.25">
      <c r="A30" s="11">
        <v>44409</v>
      </c>
      <c r="B30" s="12" t="s">
        <v>26</v>
      </c>
      <c r="C30" s="15">
        <v>29</v>
      </c>
      <c r="D30" s="15"/>
      <c r="E30" s="6" t="s">
        <v>4</v>
      </c>
      <c r="F30" s="7" t="s">
        <v>38</v>
      </c>
      <c r="G30" s="8" t="s">
        <v>72</v>
      </c>
      <c r="H30" s="9">
        <f>IF(ISNUMBER(ImportReleve[[#This Row],[Débit euros]]), -ImportReleve[[#This Row],[Débit euros]],ImportReleve[Crédit euros])</f>
        <v>-29</v>
      </c>
      <c r="I30" s="10">
        <f>YEAR(ImportReleve[[#This Row],[Date]])</f>
        <v>2021</v>
      </c>
      <c r="J30" s="10">
        <f>MONTH(ImportReleve[[#This Row],[Date]])</f>
        <v>8</v>
      </c>
      <c r="K30" s="10" t="str">
        <f>PROPER(TEXT(ImportReleve[[#This Row],[Date]],"mmm"))</f>
        <v>Août</v>
      </c>
    </row>
    <row r="31" spans="1:11" ht="27" x14ac:dyDescent="0.25">
      <c r="A31" s="11">
        <v>44380</v>
      </c>
      <c r="B31" s="12" t="s">
        <v>26</v>
      </c>
      <c r="C31" s="15">
        <v>1203</v>
      </c>
      <c r="D31" s="15"/>
      <c r="E31" s="6" t="s">
        <v>5</v>
      </c>
      <c r="F31" s="7" t="s">
        <v>51</v>
      </c>
      <c r="G31" s="8" t="s">
        <v>72</v>
      </c>
      <c r="H31" s="9">
        <f>IF(ISNUMBER(ImportReleve[[#This Row],[Débit euros]]), -ImportReleve[[#This Row],[Débit euros]],ImportReleve[Crédit euros])</f>
        <v>-1203</v>
      </c>
      <c r="I31" s="10">
        <f>YEAR(ImportReleve[[#This Row],[Date]])</f>
        <v>2021</v>
      </c>
      <c r="J31" s="10">
        <f>MONTH(ImportReleve[[#This Row],[Date]])</f>
        <v>7</v>
      </c>
      <c r="K31" s="10" t="str">
        <f>PROPER(TEXT(ImportReleve[[#This Row],[Date]],"mmm"))</f>
        <v>Juil</v>
      </c>
    </row>
    <row r="32" spans="1:11" ht="27" x14ac:dyDescent="0.25">
      <c r="A32" s="11">
        <v>44351</v>
      </c>
      <c r="B32" s="12" t="s">
        <v>26</v>
      </c>
      <c r="C32" s="15">
        <v>215</v>
      </c>
      <c r="D32" s="15"/>
      <c r="E32" s="6" t="s">
        <v>5</v>
      </c>
      <c r="F32" s="7" t="s">
        <v>52</v>
      </c>
      <c r="G32" s="8" t="s">
        <v>72</v>
      </c>
      <c r="H32" s="9">
        <f>IF(ISNUMBER(ImportReleve[[#This Row],[Débit euros]]), -ImportReleve[[#This Row],[Débit euros]],ImportReleve[Crédit euros])</f>
        <v>-215</v>
      </c>
      <c r="I32" s="10">
        <f>YEAR(ImportReleve[[#This Row],[Date]])</f>
        <v>2021</v>
      </c>
      <c r="J32" s="10">
        <f>MONTH(ImportReleve[[#This Row],[Date]])</f>
        <v>6</v>
      </c>
      <c r="K32" s="10" t="str">
        <f>PROPER(TEXT(ImportReleve[[#This Row],[Date]],"mmm"))</f>
        <v>Juin</v>
      </c>
    </row>
    <row r="33" spans="1:11" ht="27" x14ac:dyDescent="0.25">
      <c r="A33" s="11">
        <v>44322</v>
      </c>
      <c r="B33" s="12" t="s">
        <v>26</v>
      </c>
      <c r="C33" s="15">
        <v>15.56</v>
      </c>
      <c r="D33" s="15"/>
      <c r="E33" s="6" t="s">
        <v>4</v>
      </c>
      <c r="F33" s="7" t="s">
        <v>39</v>
      </c>
      <c r="G33" s="8" t="s">
        <v>72</v>
      </c>
      <c r="H33" s="9">
        <f>IF(ISNUMBER(ImportReleve[[#This Row],[Débit euros]]), -ImportReleve[[#This Row],[Débit euros]],ImportReleve[Crédit euros])</f>
        <v>-15.56</v>
      </c>
      <c r="I33" s="10">
        <f>YEAR(ImportReleve[[#This Row],[Date]])</f>
        <v>2021</v>
      </c>
      <c r="J33" s="10">
        <f>MONTH(ImportReleve[[#This Row],[Date]])</f>
        <v>5</v>
      </c>
      <c r="K33" s="10" t="str">
        <f>PROPER(TEXT(ImportReleve[[#This Row],[Date]],"mmm"))</f>
        <v>Mai</v>
      </c>
    </row>
    <row r="34" spans="1:11" ht="27" x14ac:dyDescent="0.25">
      <c r="A34" s="11">
        <v>44293</v>
      </c>
      <c r="B34" s="12" t="s">
        <v>26</v>
      </c>
      <c r="C34" s="15">
        <v>123</v>
      </c>
      <c r="D34" s="15"/>
      <c r="E34" s="6" t="s">
        <v>4</v>
      </c>
      <c r="F34" s="7" t="s">
        <v>40</v>
      </c>
      <c r="G34" s="8" t="s">
        <v>72</v>
      </c>
      <c r="H34" s="9">
        <f>IF(ISNUMBER(ImportReleve[[#This Row],[Débit euros]]), -ImportReleve[[#This Row],[Débit euros]],ImportReleve[Crédit euros])</f>
        <v>-123</v>
      </c>
      <c r="I34" s="10">
        <f>YEAR(ImportReleve[[#This Row],[Date]])</f>
        <v>2021</v>
      </c>
      <c r="J34" s="10">
        <f>MONTH(ImportReleve[[#This Row],[Date]])</f>
        <v>4</v>
      </c>
      <c r="K34" s="10" t="str">
        <f>PROPER(TEXT(ImportReleve[[#This Row],[Date]],"mmm"))</f>
        <v>Avr</v>
      </c>
    </row>
    <row r="35" spans="1:11" ht="27" x14ac:dyDescent="0.25">
      <c r="A35" s="11">
        <v>44264</v>
      </c>
      <c r="B35" s="12" t="s">
        <v>26</v>
      </c>
      <c r="C35" s="15">
        <v>516</v>
      </c>
      <c r="D35" s="15"/>
      <c r="E35" s="6" t="s">
        <v>5</v>
      </c>
      <c r="F35" s="7" t="s">
        <v>53</v>
      </c>
      <c r="G35" s="8" t="s">
        <v>72</v>
      </c>
      <c r="H35" s="9">
        <f>IF(ISNUMBER(ImportReleve[[#This Row],[Débit euros]]), -ImportReleve[[#This Row],[Débit euros]],ImportReleve[Crédit euros])</f>
        <v>-516</v>
      </c>
      <c r="I35" s="10">
        <f>YEAR(ImportReleve[[#This Row],[Date]])</f>
        <v>2021</v>
      </c>
      <c r="J35" s="10">
        <f>MONTH(ImportReleve[[#This Row],[Date]])</f>
        <v>3</v>
      </c>
      <c r="K35" s="10" t="str">
        <f>PROPER(TEXT(ImportReleve[[#This Row],[Date]],"mmm"))</f>
        <v>Mars</v>
      </c>
    </row>
    <row r="36" spans="1:11" ht="27" x14ac:dyDescent="0.25">
      <c r="A36" s="11">
        <v>44235</v>
      </c>
      <c r="B36" s="12" t="s">
        <v>26</v>
      </c>
      <c r="C36" s="15">
        <v>9856</v>
      </c>
      <c r="D36" s="15"/>
      <c r="E36" s="6" t="s">
        <v>5</v>
      </c>
      <c r="F36" s="7" t="s">
        <v>54</v>
      </c>
      <c r="G36" s="8" t="s">
        <v>72</v>
      </c>
      <c r="H36" s="9">
        <f>IF(ISNUMBER(ImportReleve[[#This Row],[Débit euros]]), -ImportReleve[[#This Row],[Débit euros]],ImportReleve[Crédit euros])</f>
        <v>-9856</v>
      </c>
      <c r="I36" s="10">
        <f>YEAR(ImportReleve[[#This Row],[Date]])</f>
        <v>2021</v>
      </c>
      <c r="J36" s="10">
        <f>MONTH(ImportReleve[[#This Row],[Date]])</f>
        <v>2</v>
      </c>
      <c r="K36" s="10" t="str">
        <f>PROPER(TEXT(ImportReleve[[#This Row],[Date]],"mmm"))</f>
        <v>Févr</v>
      </c>
    </row>
    <row r="37" spans="1:11" ht="27" x14ac:dyDescent="0.25">
      <c r="A37" s="11">
        <v>44206</v>
      </c>
      <c r="B37" s="12" t="s">
        <v>26</v>
      </c>
      <c r="C37" s="15">
        <v>98</v>
      </c>
      <c r="D37" s="15"/>
      <c r="E37" s="6" t="s">
        <v>5</v>
      </c>
      <c r="F37" s="7" t="s">
        <v>55</v>
      </c>
      <c r="G37" s="8" t="s">
        <v>72</v>
      </c>
      <c r="H37" s="9">
        <f>IF(ISNUMBER(ImportReleve[[#This Row],[Débit euros]]), -ImportReleve[[#This Row],[Débit euros]],ImportReleve[Crédit euros])</f>
        <v>-98</v>
      </c>
      <c r="I37" s="10">
        <f>YEAR(ImportReleve[[#This Row],[Date]])</f>
        <v>2021</v>
      </c>
      <c r="J37" s="10">
        <f>MONTH(ImportReleve[[#This Row],[Date]])</f>
        <v>1</v>
      </c>
      <c r="K37" s="10" t="str">
        <f>PROPER(TEXT(ImportReleve[[#This Row],[Date]],"mmm"))</f>
        <v>Janv</v>
      </c>
    </row>
    <row r="38" spans="1:11" ht="27" x14ac:dyDescent="0.25">
      <c r="A38" s="11">
        <v>44177</v>
      </c>
      <c r="B38" s="12" t="s">
        <v>26</v>
      </c>
      <c r="C38" s="15"/>
      <c r="D38" s="15">
        <v>23</v>
      </c>
      <c r="E38" s="6" t="s">
        <v>3</v>
      </c>
      <c r="F38" s="7" t="s">
        <v>28</v>
      </c>
      <c r="G38" s="8" t="s">
        <v>72</v>
      </c>
      <c r="H38" s="9">
        <f>IF(ISNUMBER(ImportReleve[[#This Row],[Débit euros]]), -ImportReleve[[#This Row],[Débit euros]],ImportReleve[Crédit euros])</f>
        <v>23</v>
      </c>
      <c r="I38" s="10">
        <f>YEAR(ImportReleve[[#This Row],[Date]])</f>
        <v>2020</v>
      </c>
      <c r="J38" s="10">
        <f>MONTH(ImportReleve[[#This Row],[Date]])</f>
        <v>12</v>
      </c>
      <c r="K38" s="10" t="str">
        <f>PROPER(TEXT(ImportReleve[[#This Row],[Date]],"mmm"))</f>
        <v>Déc</v>
      </c>
    </row>
    <row r="39" spans="1:11" ht="27" x14ac:dyDescent="0.25">
      <c r="A39" s="11">
        <v>44148</v>
      </c>
      <c r="B39" s="12" t="s">
        <v>26</v>
      </c>
      <c r="C39" s="15">
        <v>85</v>
      </c>
      <c r="D39" s="15"/>
      <c r="E39" s="6" t="s">
        <v>5</v>
      </c>
      <c r="F39" s="7" t="s">
        <v>49</v>
      </c>
      <c r="G39" s="8" t="s">
        <v>72</v>
      </c>
      <c r="H39" s="9">
        <f>IF(ISNUMBER(ImportReleve[[#This Row],[Débit euros]]), -ImportReleve[[#This Row],[Débit euros]],ImportReleve[Crédit euros])</f>
        <v>-85</v>
      </c>
      <c r="I39" s="10">
        <f>YEAR(ImportReleve[[#This Row],[Date]])</f>
        <v>2020</v>
      </c>
      <c r="J39" s="10">
        <f>MONTH(ImportReleve[[#This Row],[Date]])</f>
        <v>11</v>
      </c>
      <c r="K39" s="10" t="str">
        <f>PROPER(TEXT(ImportReleve[[#This Row],[Date]],"mmm"))</f>
        <v>Nov</v>
      </c>
    </row>
    <row r="40" spans="1:11" ht="27" x14ac:dyDescent="0.25">
      <c r="A40" s="11">
        <v>44119</v>
      </c>
      <c r="B40" s="12" t="s">
        <v>26</v>
      </c>
      <c r="C40" s="15">
        <v>42</v>
      </c>
      <c r="D40" s="15"/>
      <c r="E40" s="6" t="s">
        <v>5</v>
      </c>
      <c r="F40" s="7" t="s">
        <v>50</v>
      </c>
      <c r="G40" s="8" t="s">
        <v>72</v>
      </c>
      <c r="H40" s="9">
        <f>IF(ISNUMBER(ImportReleve[[#This Row],[Débit euros]]), -ImportReleve[[#This Row],[Débit euros]],ImportReleve[Crédit euros])</f>
        <v>-42</v>
      </c>
      <c r="I40" s="10">
        <f>YEAR(ImportReleve[[#This Row],[Date]])</f>
        <v>2020</v>
      </c>
      <c r="J40" s="10">
        <f>MONTH(ImportReleve[[#This Row],[Date]])</f>
        <v>10</v>
      </c>
      <c r="K40" s="10" t="str">
        <f>PROPER(TEXT(ImportReleve[[#This Row],[Date]],"mmm"))</f>
        <v>Oct</v>
      </c>
    </row>
    <row r="41" spans="1:11" ht="27" x14ac:dyDescent="0.25">
      <c r="A41" s="11">
        <v>44090</v>
      </c>
      <c r="B41" s="12" t="s">
        <v>26</v>
      </c>
      <c r="C41" s="15"/>
      <c r="D41" s="15">
        <v>50</v>
      </c>
      <c r="E41" s="6" t="s">
        <v>3</v>
      </c>
      <c r="F41" s="7" t="s">
        <v>27</v>
      </c>
      <c r="G41" s="8" t="s">
        <v>72</v>
      </c>
      <c r="H41" s="9">
        <f>IF(ISNUMBER(ImportReleve[[#This Row],[Débit euros]]), -ImportReleve[[#This Row],[Débit euros]],ImportReleve[Crédit euros])</f>
        <v>50</v>
      </c>
      <c r="I41" s="10">
        <f>YEAR(ImportReleve[[#This Row],[Date]])</f>
        <v>2020</v>
      </c>
      <c r="J41" s="10">
        <f>MONTH(ImportReleve[[#This Row],[Date]])</f>
        <v>9</v>
      </c>
      <c r="K41" s="10" t="str">
        <f>PROPER(TEXT(ImportReleve[[#This Row],[Date]],"mmm"))</f>
        <v>Sept</v>
      </c>
    </row>
    <row r="42" spans="1:11" ht="27" x14ac:dyDescent="0.25">
      <c r="A42" s="11">
        <v>44061</v>
      </c>
      <c r="B42" s="12" t="s">
        <v>26</v>
      </c>
      <c r="C42" s="15">
        <v>29</v>
      </c>
      <c r="D42" s="15"/>
      <c r="E42" s="6" t="s">
        <v>4</v>
      </c>
      <c r="F42" s="7" t="s">
        <v>38</v>
      </c>
      <c r="G42" s="8" t="s">
        <v>72</v>
      </c>
      <c r="H42" s="9">
        <f>IF(ISNUMBER(ImportReleve[[#This Row],[Débit euros]]), -ImportReleve[[#This Row],[Débit euros]],ImportReleve[Crédit euros])</f>
        <v>-29</v>
      </c>
      <c r="I42" s="10">
        <f>YEAR(ImportReleve[[#This Row],[Date]])</f>
        <v>2020</v>
      </c>
      <c r="J42" s="10">
        <f>MONTH(ImportReleve[[#This Row],[Date]])</f>
        <v>8</v>
      </c>
      <c r="K42" s="10" t="str">
        <f>PROPER(TEXT(ImportReleve[[#This Row],[Date]],"mmm"))</f>
        <v>Août</v>
      </c>
    </row>
    <row r="43" spans="1:11" ht="27" x14ac:dyDescent="0.25">
      <c r="A43" s="11">
        <v>44032</v>
      </c>
      <c r="B43" s="12" t="s">
        <v>26</v>
      </c>
      <c r="C43" s="15">
        <v>1203</v>
      </c>
      <c r="D43" s="15"/>
      <c r="E43" s="6" t="s">
        <v>5</v>
      </c>
      <c r="F43" s="7" t="s">
        <v>51</v>
      </c>
      <c r="G43" s="8" t="s">
        <v>72</v>
      </c>
      <c r="H43" s="9">
        <f>IF(ISNUMBER(ImportReleve[[#This Row],[Débit euros]]), -ImportReleve[[#This Row],[Débit euros]],ImportReleve[Crédit euros])</f>
        <v>-1203</v>
      </c>
      <c r="I43" s="10">
        <f>YEAR(ImportReleve[[#This Row],[Date]])</f>
        <v>2020</v>
      </c>
      <c r="J43" s="10">
        <f>MONTH(ImportReleve[[#This Row],[Date]])</f>
        <v>7</v>
      </c>
      <c r="K43" s="10" t="str">
        <f>PROPER(TEXT(ImportReleve[[#This Row],[Date]],"mmm"))</f>
        <v>Juil</v>
      </c>
    </row>
    <row r="44" spans="1:11" ht="27" x14ac:dyDescent="0.25">
      <c r="A44" s="11">
        <v>44003</v>
      </c>
      <c r="B44" s="12" t="s">
        <v>26</v>
      </c>
      <c r="C44" s="15">
        <v>215</v>
      </c>
      <c r="D44" s="15"/>
      <c r="E44" s="6" t="s">
        <v>5</v>
      </c>
      <c r="F44" s="7" t="s">
        <v>52</v>
      </c>
      <c r="G44" s="8" t="s">
        <v>72</v>
      </c>
      <c r="H44" s="9">
        <f>IF(ISNUMBER(ImportReleve[[#This Row],[Débit euros]]), -ImportReleve[[#This Row],[Débit euros]],ImportReleve[Crédit euros])</f>
        <v>-215</v>
      </c>
      <c r="I44" s="10">
        <f>YEAR(ImportReleve[[#This Row],[Date]])</f>
        <v>2020</v>
      </c>
      <c r="J44" s="10">
        <f>MONTH(ImportReleve[[#This Row],[Date]])</f>
        <v>6</v>
      </c>
      <c r="K44" s="10" t="str">
        <f>PROPER(TEXT(ImportReleve[[#This Row],[Date]],"mmm"))</f>
        <v>Juin</v>
      </c>
    </row>
    <row r="45" spans="1:11" ht="27" x14ac:dyDescent="0.25">
      <c r="A45" s="11">
        <v>43974</v>
      </c>
      <c r="B45" s="12" t="s">
        <v>26</v>
      </c>
      <c r="C45" s="15">
        <v>15.56</v>
      </c>
      <c r="D45" s="15"/>
      <c r="E45" s="6" t="s">
        <v>4</v>
      </c>
      <c r="F45" s="7" t="s">
        <v>39</v>
      </c>
      <c r="G45" s="8" t="s">
        <v>72</v>
      </c>
      <c r="H45" s="9">
        <f>IF(ISNUMBER(ImportReleve[[#This Row],[Débit euros]]), -ImportReleve[[#This Row],[Débit euros]],ImportReleve[Crédit euros])</f>
        <v>-15.56</v>
      </c>
      <c r="I45" s="10">
        <f>YEAR(ImportReleve[[#This Row],[Date]])</f>
        <v>2020</v>
      </c>
      <c r="J45" s="10">
        <f>MONTH(ImportReleve[[#This Row],[Date]])</f>
        <v>5</v>
      </c>
      <c r="K45" s="10" t="str">
        <f>PROPER(TEXT(ImportReleve[[#This Row],[Date]],"mmm"))</f>
        <v>Mai</v>
      </c>
    </row>
    <row r="46" spans="1:11" ht="27" x14ac:dyDescent="0.25">
      <c r="A46" s="11">
        <v>43945</v>
      </c>
      <c r="B46" s="12" t="s">
        <v>26</v>
      </c>
      <c r="C46" s="15">
        <v>123</v>
      </c>
      <c r="D46" s="15"/>
      <c r="E46" s="6" t="s">
        <v>4</v>
      </c>
      <c r="F46" s="7" t="s">
        <v>40</v>
      </c>
      <c r="G46" s="8" t="s">
        <v>72</v>
      </c>
      <c r="H46" s="9">
        <f>IF(ISNUMBER(ImportReleve[[#This Row],[Débit euros]]), -ImportReleve[[#This Row],[Débit euros]],ImportReleve[Crédit euros])</f>
        <v>-123</v>
      </c>
      <c r="I46" s="10">
        <f>YEAR(ImportReleve[[#This Row],[Date]])</f>
        <v>2020</v>
      </c>
      <c r="J46" s="10">
        <f>MONTH(ImportReleve[[#This Row],[Date]])</f>
        <v>4</v>
      </c>
      <c r="K46" s="10" t="str">
        <f>PROPER(TEXT(ImportReleve[[#This Row],[Date]],"mmm"))</f>
        <v>Avr</v>
      </c>
    </row>
    <row r="47" spans="1:11" ht="27" x14ac:dyDescent="0.25">
      <c r="A47" s="11">
        <v>43916</v>
      </c>
      <c r="B47" s="12" t="s">
        <v>26</v>
      </c>
      <c r="C47" s="15">
        <v>516</v>
      </c>
      <c r="D47" s="15"/>
      <c r="E47" s="6" t="s">
        <v>5</v>
      </c>
      <c r="F47" s="7" t="s">
        <v>53</v>
      </c>
      <c r="G47" s="8" t="s">
        <v>72</v>
      </c>
      <c r="H47" s="9">
        <f>IF(ISNUMBER(ImportReleve[[#This Row],[Débit euros]]), -ImportReleve[[#This Row],[Débit euros]],ImportReleve[Crédit euros])</f>
        <v>-516</v>
      </c>
      <c r="I47" s="10">
        <f>YEAR(ImportReleve[[#This Row],[Date]])</f>
        <v>2020</v>
      </c>
      <c r="J47" s="10">
        <f>MONTH(ImportReleve[[#This Row],[Date]])</f>
        <v>3</v>
      </c>
      <c r="K47" s="10" t="str">
        <f>PROPER(TEXT(ImportReleve[[#This Row],[Date]],"mmm"))</f>
        <v>Mars</v>
      </c>
    </row>
    <row r="48" spans="1:11" ht="27" x14ac:dyDescent="0.25">
      <c r="A48" s="11">
        <v>43887</v>
      </c>
      <c r="B48" s="12" t="s">
        <v>26</v>
      </c>
      <c r="C48" s="15">
        <v>9856</v>
      </c>
      <c r="D48" s="15"/>
      <c r="E48" s="6" t="s">
        <v>5</v>
      </c>
      <c r="F48" s="7" t="s">
        <v>54</v>
      </c>
      <c r="G48" s="8" t="s">
        <v>72</v>
      </c>
      <c r="H48" s="9">
        <f>IF(ISNUMBER(ImportReleve[[#This Row],[Débit euros]]), -ImportReleve[[#This Row],[Débit euros]],ImportReleve[Crédit euros])</f>
        <v>-9856</v>
      </c>
      <c r="I48" s="10">
        <f>YEAR(ImportReleve[[#This Row],[Date]])</f>
        <v>2020</v>
      </c>
      <c r="J48" s="10">
        <f>MONTH(ImportReleve[[#This Row],[Date]])</f>
        <v>2</v>
      </c>
      <c r="K48" s="10" t="str">
        <f>PROPER(TEXT(ImportReleve[[#This Row],[Date]],"mmm"))</f>
        <v>Févr</v>
      </c>
    </row>
    <row r="49" spans="1:11" ht="27" x14ac:dyDescent="0.25">
      <c r="A49" s="11">
        <v>43858</v>
      </c>
      <c r="B49" s="12" t="s">
        <v>26</v>
      </c>
      <c r="C49" s="15">
        <v>98</v>
      </c>
      <c r="D49" s="15"/>
      <c r="E49" s="6" t="s">
        <v>5</v>
      </c>
      <c r="F49" s="7" t="s">
        <v>55</v>
      </c>
      <c r="G49" s="8" t="s">
        <v>72</v>
      </c>
      <c r="H49" s="9">
        <f>IF(ISNUMBER(ImportReleve[[#This Row],[Débit euros]]), -ImportReleve[[#This Row],[Débit euros]],ImportReleve[Crédit euros])</f>
        <v>-98</v>
      </c>
      <c r="I49" s="10">
        <f>YEAR(ImportReleve[[#This Row],[Date]])</f>
        <v>2020</v>
      </c>
      <c r="J49" s="10">
        <f>MONTH(ImportReleve[[#This Row],[Date]])</f>
        <v>1</v>
      </c>
      <c r="K49" s="10" t="str">
        <f>PROPER(TEXT(ImportReleve[[#This Row],[Date]],"mmm"))</f>
        <v>Janv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401BFC-791D-4569-903D-8750BA8E367F}">
  <dimension ref="E8:L32"/>
  <sheetViews>
    <sheetView workbookViewId="0">
      <selection activeCell="E35" sqref="E35"/>
    </sheetView>
  </sheetViews>
  <sheetFormatPr baseColWidth="10" defaultColWidth="11.42578125" defaultRowHeight="15" x14ac:dyDescent="0.25"/>
  <cols>
    <col min="1" max="4" width="11.42578125" style="1"/>
    <col min="5" max="8" width="27.7109375" style="1" customWidth="1"/>
    <col min="9" max="9" width="22.42578125" style="1" customWidth="1"/>
    <col min="10" max="10" width="16.28515625" style="1" customWidth="1"/>
    <col min="11" max="11" width="15.7109375" style="1" customWidth="1"/>
    <col min="12" max="12" width="18.5703125" style="1" customWidth="1"/>
    <col min="13" max="16384" width="11.42578125" style="1"/>
  </cols>
  <sheetData>
    <row r="8" spans="5:12" x14ac:dyDescent="0.25">
      <c r="E8" s="1" t="s">
        <v>0</v>
      </c>
      <c r="F8" s="1" t="s">
        <v>1</v>
      </c>
      <c r="G8" s="1" t="s">
        <v>2</v>
      </c>
    </row>
    <row r="9" spans="5:12" x14ac:dyDescent="0.25">
      <c r="E9" s="1" t="s">
        <v>3</v>
      </c>
      <c r="F9" s="1" t="s">
        <v>4</v>
      </c>
      <c r="G9" s="1" t="s">
        <v>5</v>
      </c>
      <c r="H9" s="1" t="s">
        <v>6</v>
      </c>
      <c r="I9" s="1" t="s">
        <v>7</v>
      </c>
      <c r="J9" s="1" t="s">
        <v>8</v>
      </c>
      <c r="K9" s="1" t="s">
        <v>9</v>
      </c>
      <c r="L9" s="1" t="s">
        <v>10</v>
      </c>
    </row>
    <row r="10" spans="5:12" x14ac:dyDescent="0.25">
      <c r="E10" s="1" t="s">
        <v>27</v>
      </c>
      <c r="F10" s="1" t="s">
        <v>38</v>
      </c>
      <c r="G10" s="1" t="s">
        <v>49</v>
      </c>
      <c r="H10" s="1" t="s">
        <v>11</v>
      </c>
      <c r="J10" s="2">
        <v>45651</v>
      </c>
      <c r="K10" s="1" t="s">
        <v>12</v>
      </c>
    </row>
    <row r="11" spans="5:12" x14ac:dyDescent="0.25">
      <c r="E11" s="1" t="s">
        <v>28</v>
      </c>
      <c r="F11" s="1" t="s">
        <v>39</v>
      </c>
      <c r="G11" s="1" t="s">
        <v>50</v>
      </c>
      <c r="H11" s="1" t="s">
        <v>13</v>
      </c>
      <c r="J11" s="2"/>
    </row>
    <row r="12" spans="5:12" x14ac:dyDescent="0.25">
      <c r="E12" s="1" t="s">
        <v>29</v>
      </c>
      <c r="F12" s="1" t="s">
        <v>40</v>
      </c>
      <c r="G12" s="1" t="s">
        <v>51</v>
      </c>
    </row>
    <row r="13" spans="5:12" x14ac:dyDescent="0.25">
      <c r="E13" s="1" t="s">
        <v>30</v>
      </c>
      <c r="F13" s="1" t="s">
        <v>41</v>
      </c>
      <c r="G13" s="1" t="s">
        <v>52</v>
      </c>
    </row>
    <row r="14" spans="5:12" x14ac:dyDescent="0.25">
      <c r="E14" s="1" t="s">
        <v>31</v>
      </c>
      <c r="F14" s="1" t="s">
        <v>42</v>
      </c>
      <c r="G14" s="1" t="s">
        <v>53</v>
      </c>
    </row>
    <row r="15" spans="5:12" x14ac:dyDescent="0.25">
      <c r="E15" s="1" t="s">
        <v>32</v>
      </c>
      <c r="F15" s="1" t="s">
        <v>43</v>
      </c>
      <c r="G15" s="1" t="s">
        <v>54</v>
      </c>
    </row>
    <row r="16" spans="5:12" x14ac:dyDescent="0.25">
      <c r="E16" s="1" t="s">
        <v>33</v>
      </c>
      <c r="F16" s="1" t="s">
        <v>44</v>
      </c>
      <c r="G16" s="1" t="s">
        <v>55</v>
      </c>
    </row>
    <row r="17" spans="5:7" x14ac:dyDescent="0.25">
      <c r="E17" s="1" t="s">
        <v>34</v>
      </c>
      <c r="F17" s="1" t="s">
        <v>45</v>
      </c>
      <c r="G17" s="1" t="s">
        <v>56</v>
      </c>
    </row>
    <row r="18" spans="5:7" x14ac:dyDescent="0.25">
      <c r="E18" s="1" t="s">
        <v>35</v>
      </c>
      <c r="F18" s="1" t="s">
        <v>46</v>
      </c>
      <c r="G18" s="1" t="s">
        <v>57</v>
      </c>
    </row>
    <row r="19" spans="5:7" x14ac:dyDescent="0.25">
      <c r="E19" s="1" t="s">
        <v>36</v>
      </c>
      <c r="F19" s="1" t="s">
        <v>47</v>
      </c>
      <c r="G19" s="1" t="s">
        <v>58</v>
      </c>
    </row>
    <row r="20" spans="5:7" x14ac:dyDescent="0.25">
      <c r="E20" s="1" t="s">
        <v>37</v>
      </c>
      <c r="F20" s="1" t="s">
        <v>48</v>
      </c>
      <c r="G20" s="1" t="s">
        <v>59</v>
      </c>
    </row>
    <row r="21" spans="5:7" x14ac:dyDescent="0.25">
      <c r="G21" s="1" t="s">
        <v>60</v>
      </c>
    </row>
    <row r="22" spans="5:7" x14ac:dyDescent="0.25">
      <c r="G22" s="1" t="s">
        <v>61</v>
      </c>
    </row>
    <row r="23" spans="5:7" x14ac:dyDescent="0.25">
      <c r="G23" s="1" t="s">
        <v>62</v>
      </c>
    </row>
    <row r="24" spans="5:7" x14ac:dyDescent="0.25">
      <c r="G24" s="1" t="s">
        <v>63</v>
      </c>
    </row>
    <row r="25" spans="5:7" x14ac:dyDescent="0.25">
      <c r="G25" s="1" t="s">
        <v>64</v>
      </c>
    </row>
    <row r="26" spans="5:7" x14ac:dyDescent="0.25">
      <c r="G26" s="1" t="s">
        <v>65</v>
      </c>
    </row>
    <row r="27" spans="5:7" x14ac:dyDescent="0.25">
      <c r="G27" s="1" t="s">
        <v>66</v>
      </c>
    </row>
    <row r="28" spans="5:7" x14ac:dyDescent="0.25">
      <c r="G28" s="1" t="s">
        <v>67</v>
      </c>
    </row>
    <row r="29" spans="5:7" x14ac:dyDescent="0.25">
      <c r="G29" s="1" t="s">
        <v>68</v>
      </c>
    </row>
    <row r="30" spans="5:7" x14ac:dyDescent="0.25">
      <c r="G30" s="1" t="s">
        <v>69</v>
      </c>
    </row>
    <row r="31" spans="5:7" x14ac:dyDescent="0.25">
      <c r="G31" s="1" t="s">
        <v>70</v>
      </c>
    </row>
    <row r="32" spans="5:7" x14ac:dyDescent="0.25">
      <c r="G32" s="1" t="s">
        <v>71</v>
      </c>
    </row>
  </sheetData>
  <phoneticPr fontId="6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852DB-21B7-48AD-A615-924AF1400C04}">
  <dimension ref="A1:L67"/>
  <sheetViews>
    <sheetView workbookViewId="0">
      <selection activeCell="F14" sqref="F14"/>
    </sheetView>
  </sheetViews>
  <sheetFormatPr baseColWidth="10" defaultRowHeight="15" x14ac:dyDescent="0.25"/>
  <cols>
    <col min="1" max="1" width="21" bestFit="1" customWidth="1"/>
    <col min="4" max="4" width="21.5703125" bestFit="1" customWidth="1"/>
    <col min="5" max="5" width="21" bestFit="1" customWidth="1"/>
    <col min="6" max="6" width="15.85546875" bestFit="1" customWidth="1"/>
    <col min="8" max="8" width="21" bestFit="1" customWidth="1"/>
    <col min="9" max="9" width="16.7109375" bestFit="1" customWidth="1"/>
    <col min="11" max="11" width="21" bestFit="1" customWidth="1"/>
    <col min="12" max="12" width="20.5703125" bestFit="1" customWidth="1"/>
  </cols>
  <sheetData>
    <row r="1" spans="1:12" x14ac:dyDescent="0.25">
      <c r="A1" s="26" t="s">
        <v>102</v>
      </c>
    </row>
    <row r="2" spans="1:12" x14ac:dyDescent="0.25">
      <c r="A2" s="27" t="s">
        <v>4</v>
      </c>
    </row>
    <row r="3" spans="1:12" x14ac:dyDescent="0.25">
      <c r="A3" s="27" t="s">
        <v>5</v>
      </c>
      <c r="E3" s="26" t="s">
        <v>18</v>
      </c>
      <c r="F3" t="s">
        <v>3</v>
      </c>
      <c r="H3" s="26" t="s">
        <v>18</v>
      </c>
      <c r="I3" t="s">
        <v>4</v>
      </c>
      <c r="K3" s="26" t="s">
        <v>18</v>
      </c>
      <c r="L3" t="s">
        <v>5</v>
      </c>
    </row>
    <row r="4" spans="1:12" x14ac:dyDescent="0.25">
      <c r="A4" s="27" t="s">
        <v>3</v>
      </c>
    </row>
    <row r="5" spans="1:12" x14ac:dyDescent="0.25">
      <c r="A5" s="27" t="s">
        <v>103</v>
      </c>
      <c r="E5" s="26" t="s">
        <v>102</v>
      </c>
      <c r="F5" t="s">
        <v>104</v>
      </c>
      <c r="H5" s="26" t="s">
        <v>102</v>
      </c>
      <c r="I5" t="s">
        <v>104</v>
      </c>
      <c r="K5" s="26" t="s">
        <v>102</v>
      </c>
      <c r="L5" t="s">
        <v>104</v>
      </c>
    </row>
    <row r="6" spans="1:12" x14ac:dyDescent="0.25">
      <c r="E6" s="27" t="s">
        <v>27</v>
      </c>
      <c r="F6" s="28">
        <v>200</v>
      </c>
      <c r="H6" s="27" t="s">
        <v>38</v>
      </c>
      <c r="I6" s="28">
        <v>-116</v>
      </c>
      <c r="K6" s="27" t="s">
        <v>49</v>
      </c>
      <c r="L6" s="28">
        <v>-340</v>
      </c>
    </row>
    <row r="7" spans="1:12" x14ac:dyDescent="0.25">
      <c r="E7" s="27" t="s">
        <v>28</v>
      </c>
      <c r="F7" s="28">
        <v>69</v>
      </c>
      <c r="H7" s="27" t="s">
        <v>39</v>
      </c>
      <c r="I7" s="28">
        <v>-62.24</v>
      </c>
      <c r="K7" s="27" t="s">
        <v>50</v>
      </c>
      <c r="L7" s="28">
        <v>-168</v>
      </c>
    </row>
    <row r="8" spans="1:12" x14ac:dyDescent="0.25">
      <c r="E8" s="27" t="s">
        <v>103</v>
      </c>
      <c r="F8" s="28">
        <v>269</v>
      </c>
      <c r="H8" s="27" t="s">
        <v>40</v>
      </c>
      <c r="I8" s="28">
        <v>-492</v>
      </c>
      <c r="K8" s="27" t="s">
        <v>51</v>
      </c>
      <c r="L8" s="28">
        <v>-4812</v>
      </c>
    </row>
    <row r="9" spans="1:12" x14ac:dyDescent="0.25">
      <c r="H9" s="27" t="s">
        <v>103</v>
      </c>
      <c r="I9" s="28">
        <v>-670.24</v>
      </c>
      <c r="K9" s="27" t="s">
        <v>52</v>
      </c>
      <c r="L9" s="28">
        <v>-860</v>
      </c>
    </row>
    <row r="10" spans="1:12" x14ac:dyDescent="0.25">
      <c r="K10" s="27" t="s">
        <v>53</v>
      </c>
      <c r="L10" s="28">
        <v>-2064</v>
      </c>
    </row>
    <row r="11" spans="1:12" x14ac:dyDescent="0.25">
      <c r="K11" s="27" t="s">
        <v>54</v>
      </c>
      <c r="L11" s="28">
        <v>-39424</v>
      </c>
    </row>
    <row r="12" spans="1:12" x14ac:dyDescent="0.25">
      <c r="K12" s="27" t="s">
        <v>55</v>
      </c>
      <c r="L12" s="28">
        <v>-392</v>
      </c>
    </row>
    <row r="13" spans="1:12" x14ac:dyDescent="0.25">
      <c r="K13" s="27" t="s">
        <v>103</v>
      </c>
      <c r="L13" s="28">
        <v>-48060</v>
      </c>
    </row>
    <row r="39" spans="1:2" x14ac:dyDescent="0.25">
      <c r="A39" s="26" t="s">
        <v>22</v>
      </c>
      <c r="B39" t="s">
        <v>105</v>
      </c>
    </row>
    <row r="40" spans="1:2" x14ac:dyDescent="0.25">
      <c r="A40" s="26" t="s">
        <v>23</v>
      </c>
      <c r="B40" t="s">
        <v>105</v>
      </c>
    </row>
    <row r="42" spans="1:2" x14ac:dyDescent="0.25">
      <c r="A42" s="26" t="s">
        <v>102</v>
      </c>
      <c r="B42" t="s">
        <v>104</v>
      </c>
    </row>
    <row r="43" spans="1:2" x14ac:dyDescent="0.25">
      <c r="A43" s="27" t="s">
        <v>38</v>
      </c>
      <c r="B43" s="28">
        <v>-116</v>
      </c>
    </row>
    <row r="44" spans="1:2" x14ac:dyDescent="0.25">
      <c r="A44" s="29" t="s">
        <v>72</v>
      </c>
      <c r="B44" s="28">
        <v>-116</v>
      </c>
    </row>
    <row r="45" spans="1:2" x14ac:dyDescent="0.25">
      <c r="A45" s="27" t="s">
        <v>39</v>
      </c>
      <c r="B45" s="28">
        <v>-62.24</v>
      </c>
    </row>
    <row r="46" spans="1:2" x14ac:dyDescent="0.25">
      <c r="A46" s="29" t="s">
        <v>72</v>
      </c>
      <c r="B46" s="28">
        <v>-62.24</v>
      </c>
    </row>
    <row r="47" spans="1:2" x14ac:dyDescent="0.25">
      <c r="A47" s="27" t="s">
        <v>40</v>
      </c>
      <c r="B47" s="28">
        <v>-492</v>
      </c>
    </row>
    <row r="48" spans="1:2" x14ac:dyDescent="0.25">
      <c r="A48" s="29" t="s">
        <v>72</v>
      </c>
      <c r="B48" s="28">
        <v>-492</v>
      </c>
    </row>
    <row r="49" spans="1:2" x14ac:dyDescent="0.25">
      <c r="A49" s="27" t="s">
        <v>49</v>
      </c>
      <c r="B49" s="28">
        <v>-340</v>
      </c>
    </row>
    <row r="50" spans="1:2" x14ac:dyDescent="0.25">
      <c r="A50" s="29" t="s">
        <v>72</v>
      </c>
      <c r="B50" s="28">
        <v>-340</v>
      </c>
    </row>
    <row r="51" spans="1:2" x14ac:dyDescent="0.25">
      <c r="A51" s="27" t="s">
        <v>50</v>
      </c>
      <c r="B51" s="28">
        <v>-168</v>
      </c>
    </row>
    <row r="52" spans="1:2" x14ac:dyDescent="0.25">
      <c r="A52" s="29" t="s">
        <v>72</v>
      </c>
      <c r="B52" s="28">
        <v>-168</v>
      </c>
    </row>
    <row r="53" spans="1:2" x14ac:dyDescent="0.25">
      <c r="A53" s="27" t="s">
        <v>51</v>
      </c>
      <c r="B53" s="28">
        <v>-4812</v>
      </c>
    </row>
    <row r="54" spans="1:2" x14ac:dyDescent="0.25">
      <c r="A54" s="29" t="s">
        <v>72</v>
      </c>
      <c r="B54" s="28">
        <v>-4812</v>
      </c>
    </row>
    <row r="55" spans="1:2" x14ac:dyDescent="0.25">
      <c r="A55" s="27" t="s">
        <v>52</v>
      </c>
      <c r="B55" s="28">
        <v>-860</v>
      </c>
    </row>
    <row r="56" spans="1:2" x14ac:dyDescent="0.25">
      <c r="A56" s="29" t="s">
        <v>72</v>
      </c>
      <c r="B56" s="28">
        <v>-860</v>
      </c>
    </row>
    <row r="57" spans="1:2" x14ac:dyDescent="0.25">
      <c r="A57" s="27" t="s">
        <v>53</v>
      </c>
      <c r="B57" s="28">
        <v>-2064</v>
      </c>
    </row>
    <row r="58" spans="1:2" x14ac:dyDescent="0.25">
      <c r="A58" s="29" t="s">
        <v>72</v>
      </c>
      <c r="B58" s="28">
        <v>-2064</v>
      </c>
    </row>
    <row r="59" spans="1:2" x14ac:dyDescent="0.25">
      <c r="A59" s="27" t="s">
        <v>54</v>
      </c>
      <c r="B59" s="28">
        <v>-39424</v>
      </c>
    </row>
    <row r="60" spans="1:2" x14ac:dyDescent="0.25">
      <c r="A60" s="29" t="s">
        <v>72</v>
      </c>
      <c r="B60" s="28">
        <v>-39424</v>
      </c>
    </row>
    <row r="61" spans="1:2" x14ac:dyDescent="0.25">
      <c r="A61" s="27" t="s">
        <v>55</v>
      </c>
      <c r="B61" s="28">
        <v>-392</v>
      </c>
    </row>
    <row r="62" spans="1:2" x14ac:dyDescent="0.25">
      <c r="A62" s="29" t="s">
        <v>72</v>
      </c>
      <c r="B62" s="28">
        <v>-392</v>
      </c>
    </row>
    <row r="63" spans="1:2" x14ac:dyDescent="0.25">
      <c r="A63" s="27" t="s">
        <v>27</v>
      </c>
      <c r="B63" s="28">
        <v>200</v>
      </c>
    </row>
    <row r="64" spans="1:2" x14ac:dyDescent="0.25">
      <c r="A64" s="29" t="s">
        <v>72</v>
      </c>
      <c r="B64" s="28">
        <v>200</v>
      </c>
    </row>
    <row r="65" spans="1:2" x14ac:dyDescent="0.25">
      <c r="A65" s="27" t="s">
        <v>28</v>
      </c>
      <c r="B65" s="28">
        <v>69</v>
      </c>
    </row>
    <row r="66" spans="1:2" x14ac:dyDescent="0.25">
      <c r="A66" s="29" t="s">
        <v>72</v>
      </c>
      <c r="B66" s="28">
        <v>69</v>
      </c>
    </row>
    <row r="67" spans="1:2" x14ac:dyDescent="0.25">
      <c r="A67" s="27" t="s">
        <v>103</v>
      </c>
      <c r="B67" s="28">
        <v>-48461.24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Tableau de bord</vt:lpstr>
      <vt:lpstr>Vue Mensuel</vt:lpstr>
      <vt:lpstr>Prévisionnel</vt:lpstr>
      <vt:lpstr>Données</vt:lpstr>
      <vt:lpstr>Paramètres</vt:lpstr>
      <vt:lpstr>TCD</vt:lpstr>
      <vt:lpstr>ListeDepensesFixes</vt:lpstr>
      <vt:lpstr>ListeDepensesVariables</vt:lpstr>
      <vt:lpstr>ListeEpargnes</vt:lpstr>
      <vt:lpstr>ListeRevenus</vt:lpstr>
      <vt:lpstr>MoisVueMensuel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</dc:creator>
  <cp:lastModifiedBy>François b</cp:lastModifiedBy>
  <dcterms:created xsi:type="dcterms:W3CDTF">2023-10-14T19:21:50Z</dcterms:created>
  <dcterms:modified xsi:type="dcterms:W3CDTF">2023-10-15T10:16:39Z</dcterms:modified>
</cp:coreProperties>
</file>