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 checkCompatibility="1" defaultThemeVersion="124226"/>
  <bookViews>
    <workbookView xWindow="2985" yWindow="105" windowWidth="11640" windowHeight="8520"/>
  </bookViews>
  <sheets>
    <sheet name="COMPTA" sheetId="1" r:id="rId1"/>
  </sheets>
  <definedNames>
    <definedName name="Z_BF1C5E18_150F_4E68_8C72_20016AC1A75E_.wvu.PrintArea" localSheetId="0" hidden="1">COMPTA!$A$1:$H$80</definedName>
    <definedName name="_xlnm.Print_Area" localSheetId="0">COMPTA!$A$1:$H$80</definedName>
  </definedNames>
  <calcPr calcId="144525"/>
  <customWorkbookViews>
    <customWorkbookView name="romano conte - Affichage personnalisé" guid="{BF1C5E18-150F-4E68-8C72-20016AC1A75E}" mergeInterval="0" personalView="1" maximized="1" windowWidth="1362" windowHeight="542" activeSheetId="1"/>
  </customWorkbookViews>
</workbook>
</file>

<file path=xl/calcChain.xml><?xml version="1.0" encoding="utf-8"?>
<calcChain xmlns="http://schemas.openxmlformats.org/spreadsheetml/2006/main">
  <c r="G73" i="1" l="1"/>
  <c r="N54" i="1"/>
  <c r="M7" i="1" l="1"/>
  <c r="M8" i="1"/>
  <c r="M9" i="1"/>
  <c r="M19" i="1" l="1"/>
  <c r="L19" i="1"/>
  <c r="M18" i="1"/>
  <c r="L18" i="1"/>
  <c r="M17" i="1"/>
  <c r="L17" i="1"/>
  <c r="M16" i="1"/>
  <c r="L16" i="1"/>
  <c r="M15" i="1"/>
  <c r="L15" i="1"/>
  <c r="M14" i="1"/>
  <c r="L14" i="1"/>
  <c r="M13" i="1"/>
  <c r="L13" i="1"/>
  <c r="M12" i="1"/>
  <c r="L12" i="1"/>
  <c r="M11" i="1"/>
  <c r="L11" i="1"/>
  <c r="M10" i="1"/>
  <c r="L10" i="1"/>
  <c r="L9" i="1"/>
  <c r="L8" i="1"/>
  <c r="L7" i="1"/>
  <c r="L21" i="1" s="1"/>
  <c r="M21" i="1" l="1"/>
  <c r="G67" i="1" l="1"/>
  <c r="G71" i="1" s="1"/>
  <c r="H85" i="1" l="1"/>
  <c r="H86" i="1" s="1"/>
  <c r="H87" i="1" s="1"/>
  <c r="H88" i="1" s="1"/>
  <c r="H89" i="1" s="1"/>
  <c r="H90" i="1" s="1"/>
  <c r="F67" i="1" l="1"/>
  <c r="E67" i="1"/>
  <c r="H76" i="1" l="1"/>
  <c r="F72" i="1"/>
  <c r="F70" i="1"/>
  <c r="H74" i="1"/>
  <c r="H7" i="1"/>
  <c r="H8" i="1" s="1"/>
  <c r="H9" i="1" s="1"/>
  <c r="H10" i="1" s="1"/>
  <c r="H11" i="1" s="1"/>
  <c r="H12" i="1" s="1"/>
  <c r="H13" i="1" s="1"/>
  <c r="H14" i="1" s="1"/>
  <c r="H15" i="1" s="1"/>
  <c r="H4" i="1"/>
  <c r="E69" i="1"/>
  <c r="H16" i="1" l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78" i="1" s="1"/>
</calcChain>
</file>

<file path=xl/sharedStrings.xml><?xml version="1.0" encoding="utf-8"?>
<sst xmlns="http://schemas.openxmlformats.org/spreadsheetml/2006/main" count="131" uniqueCount="116">
  <si>
    <t>Date</t>
  </si>
  <si>
    <t>Divers</t>
  </si>
  <si>
    <t>Comptabilité privée</t>
  </si>
  <si>
    <t>Avoir en liquide :</t>
  </si>
  <si>
    <t>Solde compte bancaire :</t>
  </si>
  <si>
    <t>Période :</t>
  </si>
  <si>
    <t>Description</t>
  </si>
  <si>
    <t>Avoir total :</t>
  </si>
  <si>
    <t>Pour mémoire</t>
  </si>
  <si>
    <t>Les retraits par bancomat</t>
  </si>
  <si>
    <t>Totaux detaillés par colonne :</t>
  </si>
  <si>
    <t>Les revenus, p.ex. salaire, remboursement</t>
  </si>
  <si>
    <t>Pos</t>
  </si>
  <si>
    <t>Balance</t>
  </si>
  <si>
    <t>Restaurant</t>
  </si>
  <si>
    <t>Recettes</t>
  </si>
  <si>
    <t>Dépenses</t>
  </si>
  <si>
    <t>Avoir en banque :</t>
  </si>
  <si>
    <t>Argent reçu en main propre</t>
  </si>
  <si>
    <t>Dépenses divers</t>
  </si>
  <si>
    <t>Les inscriptions sont à noter de la manière suivante :</t>
  </si>
  <si>
    <t>Total avoir :</t>
  </si>
  <si>
    <r>
      <rPr>
        <b/>
        <sz val="11.5"/>
        <rFont val="Arial Narrow"/>
        <family val="2"/>
      </rPr>
      <t>Solde en liquide</t>
    </r>
    <r>
      <rPr>
        <sz val="11.5"/>
        <rFont val="Arial Narrow"/>
        <family val="2"/>
      </rPr>
      <t xml:space="preserve"> (avoir + recettes - dépenses)</t>
    </r>
    <r>
      <rPr>
        <b/>
        <sz val="11.5"/>
        <rFont val="Arial Narrow"/>
        <family val="2"/>
      </rPr>
      <t xml:space="preserve"> :</t>
    </r>
  </si>
  <si>
    <t>REVENUS</t>
  </si>
  <si>
    <t>Solde par ligne</t>
  </si>
  <si>
    <t>Code</t>
  </si>
  <si>
    <t>Catégorie</t>
  </si>
  <si>
    <t>REVS</t>
  </si>
  <si>
    <t>ALIQ</t>
  </si>
  <si>
    <t>F&amp;B</t>
  </si>
  <si>
    <t>FOOD &amp; BEVERAGE</t>
  </si>
  <si>
    <t>REST</t>
  </si>
  <si>
    <t>RESTAURANT  / BAR</t>
  </si>
  <si>
    <t>NFD</t>
  </si>
  <si>
    <t>NON-FOOD</t>
  </si>
  <si>
    <t>AMAL</t>
  </si>
  <si>
    <t>ASSURANCES (SANTE)</t>
  </si>
  <si>
    <t>ADIV</t>
  </si>
  <si>
    <t>ASSURANCES (AUTRES)</t>
  </si>
  <si>
    <t>CFIX</t>
  </si>
  <si>
    <t>CHARGES FIXES</t>
  </si>
  <si>
    <t>CVAR</t>
  </si>
  <si>
    <t>CHARGES VARIABLES</t>
  </si>
  <si>
    <t>CDC</t>
  </si>
  <si>
    <t>CARTES DE CREDIT</t>
  </si>
  <si>
    <t>TRSP</t>
  </si>
  <si>
    <t>TRANSPORTS</t>
  </si>
  <si>
    <t>DIV</t>
  </si>
  <si>
    <t>DIVERS</t>
  </si>
  <si>
    <t>Détails</t>
  </si>
  <si>
    <t>Salaire et autres recettes</t>
  </si>
  <si>
    <t>Achats en magasin / supermarché</t>
  </si>
  <si>
    <t>Dépenses aux restaurants ou bars, etc.</t>
  </si>
  <si>
    <t>Titres de transport (abonnement TPG, train, etc.)</t>
  </si>
  <si>
    <t>PAIEMENTS BANCAIRES</t>
  </si>
  <si>
    <t>PBNC</t>
  </si>
  <si>
    <t>Cat</t>
  </si>
  <si>
    <t>No</t>
  </si>
  <si>
    <t>Cash en main (remboursement, aussi après unretrait à un bancomat)</t>
  </si>
  <si>
    <t>Catégories</t>
  </si>
  <si>
    <t>Dépenses pour le ménage (produits d'hygiène, vêtements, réparation et autres)</t>
  </si>
  <si>
    <t>Dépenses diverses autre que ménage (kiosque, cinéma, etc.)</t>
  </si>
  <si>
    <t>Compté</t>
  </si>
  <si>
    <t>no Cat.</t>
  </si>
  <si>
    <t>Cat.</t>
  </si>
  <si>
    <t>Nombre d'inscriptions :</t>
  </si>
  <si>
    <t>Paiements d'assurances tout confondu (primes, décomptes, médecins et assurance de vie)</t>
  </si>
  <si>
    <t>Paiements d'assurances, tel que voiture, TCS, mobilier, responsabilité civile, protection juridique, etc.</t>
  </si>
  <si>
    <t>Paiements du loyer, parking, crédit, Billag, etc. (charges non variables)</t>
  </si>
  <si>
    <t>Paiements d'impôts, télécommunication, électricité, etc.</t>
  </si>
  <si>
    <t>Paiements de cartes de crédit (paiements par LSV est à attribuer aux catégories respectives)</t>
  </si>
  <si>
    <t>Paiements mensuels par eBanking (sont à attribuer aux catégories CHARGES FIXES &amp; VARIABLES)</t>
  </si>
  <si>
    <t>Résumé par catégorie</t>
  </si>
  <si>
    <t>Dépenses totales (ALIQ) :</t>
  </si>
  <si>
    <t xml:space="preserve">Avoir initial + recettes (ALIQ) : </t>
  </si>
  <si>
    <r>
      <rPr>
        <sz val="11.5"/>
        <color rgb="FFFF0000"/>
        <rFont val="Arial Narrow"/>
        <family val="2"/>
      </rPr>
      <t>*</t>
    </r>
    <r>
      <rPr>
        <sz val="11.5"/>
        <rFont val="Arial Narrow"/>
        <family val="2"/>
      </rPr>
      <t xml:space="preserve"> Dépenses totales du mois (CBNC) :</t>
    </r>
  </si>
  <si>
    <r>
      <rPr>
        <sz val="11.5"/>
        <color rgb="FFFF0000"/>
        <rFont val="Arial Narrow"/>
        <family val="2"/>
      </rPr>
      <t>*</t>
    </r>
    <r>
      <rPr>
        <sz val="11.5"/>
        <rFont val="Arial Narrow"/>
        <family val="2"/>
      </rPr>
      <t xml:space="preserve"> Recettes totales du mois (CBNC) :</t>
    </r>
  </si>
  <si>
    <t>AVOIR / ARGENT EN LIQUIDE</t>
  </si>
  <si>
    <t>Montant / Cat.</t>
  </si>
  <si>
    <t>Exemple</t>
  </si>
  <si>
    <t>Achat matériel</t>
  </si>
  <si>
    <t>Paiement bancaire, écriture groupée (CHF 3'109.70) :</t>
  </si>
  <si>
    <t>Montant 1</t>
  </si>
  <si>
    <t>Montant 2</t>
  </si>
  <si>
    <t>Montant 3</t>
  </si>
  <si>
    <t>Montant 4</t>
  </si>
  <si>
    <t>Montant 5</t>
  </si>
  <si>
    <t>Montant 6</t>
  </si>
  <si>
    <t>Montant 7</t>
  </si>
  <si>
    <t>Montant 8</t>
  </si>
  <si>
    <t>Montant 9</t>
  </si>
  <si>
    <t>Montant 10</t>
  </si>
  <si>
    <t>Montant 11</t>
  </si>
  <si>
    <t>Remboursement reç (achat du 25.11.2010)</t>
  </si>
  <si>
    <t>Aliments</t>
  </si>
  <si>
    <t>Poste</t>
  </si>
  <si>
    <t>Remboursement reç (achat du 26.10.2010)</t>
  </si>
  <si>
    <t>Voyage</t>
  </si>
  <si>
    <t>Etablie et contrôlée par NOM</t>
  </si>
  <si>
    <t>A calculer :</t>
  </si>
  <si>
    <t>avoir le résultat de toutes les dépenses par catégorie,</t>
  </si>
  <si>
    <t>en mettant le paiement bancaire (qui est affiché en négatif)</t>
  </si>
  <si>
    <t>en montants positifs.</t>
  </si>
  <si>
    <t>En colonne "Montant par Catégorie" (M7:M19), j'aimerais</t>
  </si>
  <si>
    <t>J'aimerai pour cela prendre en compte la colonne des codes</t>
  </si>
  <si>
    <t xml:space="preserve">cde C_catégories (C7:C66), la colonne E_compte (E7:E66), la </t>
  </si>
  <si>
    <t>colonne F_recettes (F7:F66) et colonne G_dépenses (G7:G66).</t>
  </si>
  <si>
    <t>Compte</t>
  </si>
  <si>
    <t>Signature :</t>
  </si>
  <si>
    <t>Dépenses par cartes de crédit</t>
  </si>
  <si>
    <t>Les virements effectués, p.ex. par eBanking (groupés)</t>
  </si>
  <si>
    <t>Je ne veux pas de valeurs 0.00 affichées dans les cellules, c'est</t>
  </si>
  <si>
    <t xml:space="preserve">pour cette raison j'ai, sous option d'affichage,  décoché l'affichage </t>
  </si>
  <si>
    <t>d'un zéro dans la cellule vide.</t>
  </si>
  <si>
    <t>Attention: Il se peut qu'en colonne E_compte, il y a des entrées d'argent,</t>
  </si>
  <si>
    <t>comme salaire et autres versements reçues.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</si>
</sst>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[$CHF]\ #,##0.00;[Red][$CHF]\ \-#,##0.00"/>
    <numFmt numFmtId="165" formatCode="#,##0.00_ ;[Red]\-#,##0.00\ "/>
    <numFmt numFmtId="166" formatCode="&quot;Etat au&quot;\ dd/mm/yyyy"/>
    <numFmt numFmtId="167" formatCode="&quot;Etat au&quot;\ dd/mm/yyyy\ &quot;:&quot;"/>
    <numFmt numFmtId="168" formatCode="#,##0.00_);[Red]\-#,##0.00_)"/>
    <numFmt numFmtId="169" formatCode="[$CHF]\ #,##0.00_);[Red][$CHF]\ \-#,##0.00_)"/>
    <numFmt numFmtId="170" formatCode="&quot;CHF&quot;\ #,##0.00_);[Red]&quot;CHF&quot;\ \-#,##0.00_)"/>
    <numFmt numFmtId="171" formatCode="&quot;CHF&quot;\ #,##0.00_);[Red]&quot;CHF&quot;\ \-\ #,##0.00_)"/>
    <numFmt numFmtId="172" formatCode="#,##0.00_);[Red]\-\ #,##0.00_)"/>
    <numFmt numFmtId="173" formatCode="0.00_ ;[Red]\-0.00\ "/>
    <numFmt numFmtId="174" formatCode="_ [$€-2]\ * #,##0.00_ ;_ [$€-2]\ * \-#,##0.00_ ;_ [$€-2]\ * &quot;-&quot;??_ "/>
    <numFmt numFmtId="175" formatCode="#,##0.00_);[Red]\ \-\ #,##0.00_)"/>
    <numFmt numFmtId="176" formatCode="#,##0.0_ ;[Red]\-#,##0.0\ "/>
    <numFmt numFmtId="177" formatCode="#,##0.00_)"/>
    <numFmt numFmtId="178" formatCode="&quot;Etat au&quot;\ dd/mm/yyyy\ \ &quot;→&quot;"/>
  </numFmts>
  <fonts count="20" x14ac:knownFonts="1">
    <font>
      <sz val="10"/>
      <name val="Tahoma"/>
    </font>
    <font>
      <sz val="10"/>
      <name val="Arial Narrow"/>
      <family val="2"/>
    </font>
    <font>
      <sz val="11"/>
      <name val="Arial Narrow"/>
      <family val="2"/>
    </font>
    <font>
      <b/>
      <i/>
      <sz val="12"/>
      <name val="Arial Narrow"/>
      <family val="2"/>
    </font>
    <font>
      <sz val="9"/>
      <name val="Arial Narrow"/>
      <family val="2"/>
    </font>
    <font>
      <b/>
      <i/>
      <sz val="11.5"/>
      <name val="Arial Narrow"/>
      <family val="2"/>
    </font>
    <font>
      <b/>
      <sz val="11"/>
      <name val="Arial Narrow"/>
      <family val="2"/>
    </font>
    <font>
      <b/>
      <sz val="11.5"/>
      <name val="Arial Narrow"/>
      <family val="2"/>
    </font>
    <font>
      <sz val="11.5"/>
      <name val="Arial Narrow"/>
      <family val="2"/>
    </font>
    <font>
      <i/>
      <sz val="11.5"/>
      <name val="Arial Narrow"/>
      <family val="2"/>
    </font>
    <font>
      <b/>
      <u/>
      <sz val="11.5"/>
      <name val="Arial Narrow"/>
      <family val="2"/>
    </font>
    <font>
      <b/>
      <sz val="11.5"/>
      <color rgb="FF006C31"/>
      <name val="Arial Narrow"/>
      <family val="2"/>
    </font>
    <font>
      <b/>
      <u/>
      <sz val="13"/>
      <name val="Arial Narrow"/>
      <family val="2"/>
    </font>
    <font>
      <b/>
      <sz val="11.5"/>
      <color rgb="FFFF0000"/>
      <name val="Arial Narrow"/>
      <family val="2"/>
    </font>
    <font>
      <sz val="11.5"/>
      <color indexed="9"/>
      <name val="Arial Narrow"/>
      <family val="2"/>
    </font>
    <font>
      <sz val="10"/>
      <name val="Arial"/>
      <family val="2"/>
    </font>
    <font>
      <sz val="11.5"/>
      <color theme="1"/>
      <name val="Arial Narrow"/>
      <family val="2"/>
    </font>
    <font>
      <sz val="10"/>
      <name val="Arial"/>
      <family val="2"/>
    </font>
    <font>
      <sz val="10"/>
      <name val="Tahoma"/>
      <family val="2"/>
    </font>
    <font>
      <sz val="11.5"/>
      <color rgb="FFFF000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E3ECD0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5" fillId="0" borderId="0"/>
    <xf numFmtId="174" fontId="15" fillId="0" borderId="0" applyFont="0" applyFill="0" applyBorder="0" applyAlignment="0" applyProtection="0"/>
    <xf numFmtId="0" fontId="17" fillId="0" borderId="0"/>
    <xf numFmtId="174" fontId="17" fillId="0" borderId="0" applyFont="0" applyFill="0" applyBorder="0" applyAlignment="0" applyProtection="0"/>
  </cellStyleXfs>
  <cellXfs count="184">
    <xf numFmtId="0" fontId="0" fillId="0" borderId="0" xfId="0"/>
    <xf numFmtId="0" fontId="1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right" vertical="center"/>
    </xf>
    <xf numFmtId="40" fontId="3" fillId="0" borderId="0" xfId="0" applyNumberFormat="1" applyFont="1" applyFill="1" applyAlignment="1">
      <alignment horizontal="right" vertical="center"/>
    </xf>
    <xf numFmtId="14" fontId="3" fillId="0" borderId="0" xfId="0" applyNumberFormat="1" applyFont="1" applyFill="1" applyAlignment="1">
      <alignment horizontal="right" vertical="center"/>
    </xf>
    <xf numFmtId="0" fontId="8" fillId="0" borderId="0" xfId="0" applyFont="1" applyFill="1" applyAlignment="1">
      <alignment vertical="center"/>
    </xf>
    <xf numFmtId="14" fontId="8" fillId="0" borderId="3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vertical="center"/>
    </xf>
    <xf numFmtId="0" fontId="8" fillId="0" borderId="4" xfId="0" applyFont="1" applyFill="1" applyBorder="1" applyAlignment="1">
      <alignment horizontal="center" vertical="center"/>
    </xf>
    <xf numFmtId="14" fontId="8" fillId="0" borderId="5" xfId="0" applyNumberFormat="1" applyFont="1" applyFill="1" applyBorder="1" applyAlignment="1">
      <alignment horizontal="center" vertical="center"/>
    </xf>
    <xf numFmtId="0" fontId="8" fillId="0" borderId="5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right" vertical="center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14" fontId="5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vertical="center"/>
    </xf>
    <xf numFmtId="14" fontId="1" fillId="0" borderId="0" xfId="0" applyNumberFormat="1" applyFont="1" applyFill="1" applyAlignment="1">
      <alignment horizontal="center" vertical="center"/>
    </xf>
    <xf numFmtId="40" fontId="1" fillId="0" borderId="0" xfId="0" applyNumberFormat="1" applyFont="1" applyFill="1" applyAlignment="1">
      <alignment horizontal="right" vertical="center"/>
    </xf>
    <xf numFmtId="0" fontId="8" fillId="0" borderId="5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vertical="center"/>
    </xf>
    <xf numFmtId="40" fontId="2" fillId="0" borderId="0" xfId="0" applyNumberFormat="1" applyFont="1" applyFill="1" applyBorder="1" applyAlignment="1">
      <alignment horizontal="right" vertical="center"/>
    </xf>
    <xf numFmtId="14" fontId="2" fillId="0" borderId="7" xfId="0" applyNumberFormat="1" applyFont="1" applyFill="1" applyBorder="1" applyAlignment="1">
      <alignment horizontal="left" vertical="center"/>
    </xf>
    <xf numFmtId="40" fontId="2" fillId="0" borderId="7" xfId="0" applyNumberFormat="1" applyFont="1" applyFill="1" applyBorder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left" vertical="center"/>
    </xf>
    <xf numFmtId="40" fontId="8" fillId="0" borderId="0" xfId="0" applyNumberFormat="1" applyFont="1" applyFill="1" applyAlignment="1">
      <alignment horizontal="right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14" fontId="8" fillId="0" borderId="9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left" vertical="center"/>
    </xf>
    <xf numFmtId="40" fontId="7" fillId="0" borderId="0" xfId="0" applyNumberFormat="1" applyFont="1" applyFill="1" applyAlignment="1">
      <alignment horizontal="left" vertical="center"/>
    </xf>
    <xf numFmtId="0" fontId="2" fillId="0" borderId="11" xfId="0" applyFont="1" applyFill="1" applyBorder="1" applyAlignment="1">
      <alignment horizontal="left" vertical="center"/>
    </xf>
    <xf numFmtId="164" fontId="8" fillId="0" borderId="13" xfId="0" applyNumberFormat="1" applyFont="1" applyFill="1" applyBorder="1" applyAlignment="1">
      <alignment horizontal="right" vertical="center"/>
    </xf>
    <xf numFmtId="14" fontId="8" fillId="0" borderId="13" xfId="0" applyNumberFormat="1" applyFont="1" applyFill="1" applyBorder="1" applyAlignment="1">
      <alignment horizontal="center" vertical="center"/>
    </xf>
    <xf numFmtId="168" fontId="8" fillId="0" borderId="0" xfId="0" applyNumberFormat="1" applyFont="1" applyFill="1" applyAlignment="1">
      <alignment vertical="center"/>
    </xf>
    <xf numFmtId="168" fontId="8" fillId="0" borderId="6" xfId="0" applyNumberFormat="1" applyFont="1" applyFill="1" applyBorder="1" applyAlignment="1">
      <alignment vertical="center"/>
    </xf>
    <xf numFmtId="168" fontId="8" fillId="0" borderId="5" xfId="0" applyNumberFormat="1" applyFont="1" applyFill="1" applyBorder="1" applyAlignment="1">
      <alignment vertical="center"/>
    </xf>
    <xf numFmtId="168" fontId="8" fillId="0" borderId="17" xfId="0" applyNumberFormat="1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vertical="center"/>
    </xf>
    <xf numFmtId="169" fontId="11" fillId="0" borderId="0" xfId="0" applyNumberFormat="1" applyFont="1" applyFill="1" applyBorder="1" applyAlignment="1">
      <alignment horizontal="right" vertical="center"/>
    </xf>
    <xf numFmtId="14" fontId="8" fillId="0" borderId="20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left" vertical="center"/>
    </xf>
    <xf numFmtId="14" fontId="8" fillId="0" borderId="16" xfId="0" applyNumberFormat="1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right" vertical="center"/>
    </xf>
    <xf numFmtId="0" fontId="9" fillId="2" borderId="9" xfId="0" applyFont="1" applyFill="1" applyBorder="1" applyAlignment="1">
      <alignment horizontal="right" vertical="center"/>
    </xf>
    <xf numFmtId="164" fontId="8" fillId="0" borderId="5" xfId="0" applyNumberFormat="1" applyFont="1" applyFill="1" applyBorder="1" applyAlignment="1">
      <alignment horizontal="right" vertical="center"/>
    </xf>
    <xf numFmtId="170" fontId="1" fillId="0" borderId="0" xfId="0" applyNumberFormat="1" applyFont="1" applyFill="1" applyAlignment="1">
      <alignment horizontal="center" vertical="center"/>
    </xf>
    <xf numFmtId="170" fontId="4" fillId="0" borderId="0" xfId="0" applyNumberFormat="1" applyFont="1" applyFill="1" applyBorder="1" applyAlignment="1">
      <alignment horizontal="right" vertical="center"/>
    </xf>
    <xf numFmtId="170" fontId="4" fillId="0" borderId="0" xfId="0" applyNumberFormat="1" applyFont="1" applyFill="1" applyAlignment="1">
      <alignment horizontal="right" vertical="center"/>
    </xf>
    <xf numFmtId="40" fontId="5" fillId="4" borderId="23" xfId="0" applyNumberFormat="1" applyFont="1" applyFill="1" applyBorder="1" applyAlignment="1">
      <alignment horizontal="right" vertical="center"/>
    </xf>
    <xf numFmtId="40" fontId="5" fillId="4" borderId="14" xfId="0" applyNumberFormat="1" applyFont="1" applyFill="1" applyBorder="1" applyAlignment="1">
      <alignment horizontal="right" vertical="center"/>
    </xf>
    <xf numFmtId="168" fontId="5" fillId="4" borderId="24" xfId="0" applyNumberFormat="1" applyFont="1" applyFill="1" applyBorder="1" applyAlignment="1">
      <alignment horizontal="right" vertical="center"/>
    </xf>
    <xf numFmtId="0" fontId="6" fillId="4" borderId="5" xfId="0" applyFont="1" applyFill="1" applyBorder="1" applyAlignment="1">
      <alignment horizontal="right" vertical="center"/>
    </xf>
    <xf numFmtId="49" fontId="6" fillId="4" borderId="5" xfId="0" applyNumberFormat="1" applyFont="1" applyFill="1" applyBorder="1" applyAlignment="1">
      <alignment horizontal="right" vertical="center"/>
    </xf>
    <xf numFmtId="164" fontId="7" fillId="0" borderId="13" xfId="0" applyNumberFormat="1" applyFont="1" applyFill="1" applyBorder="1" applyAlignment="1">
      <alignment horizontal="right" vertical="center"/>
    </xf>
    <xf numFmtId="40" fontId="8" fillId="0" borderId="5" xfId="0" applyNumberFormat="1" applyFont="1" applyFill="1" applyBorder="1" applyAlignment="1">
      <alignment horizontal="right" vertical="center"/>
    </xf>
    <xf numFmtId="171" fontId="7" fillId="4" borderId="14" xfId="0" applyNumberFormat="1" applyFont="1" applyFill="1" applyBorder="1" applyAlignment="1" applyProtection="1">
      <alignment horizontal="right" vertical="center"/>
    </xf>
    <xf numFmtId="171" fontId="7" fillId="4" borderId="9" xfId="0" applyNumberFormat="1" applyFont="1" applyFill="1" applyBorder="1" applyAlignment="1" applyProtection="1">
      <alignment horizontal="right" vertical="center"/>
    </xf>
    <xf numFmtId="171" fontId="7" fillId="2" borderId="27" xfId="0" applyNumberFormat="1" applyFont="1" applyFill="1" applyBorder="1" applyAlignment="1" applyProtection="1">
      <alignment horizontal="right" vertical="center"/>
    </xf>
    <xf numFmtId="171" fontId="11" fillId="2" borderId="26" xfId="0" applyNumberFormat="1" applyFont="1" applyFill="1" applyBorder="1" applyAlignment="1" applyProtection="1">
      <alignment horizontal="right" vertical="center"/>
    </xf>
    <xf numFmtId="171" fontId="7" fillId="2" borderId="9" xfId="0" applyNumberFormat="1" applyFont="1" applyFill="1" applyBorder="1" applyAlignment="1">
      <alignment horizontal="right" vertical="center"/>
    </xf>
    <xf numFmtId="171" fontId="7" fillId="2" borderId="15" xfId="0" applyNumberFormat="1" applyFont="1" applyFill="1" applyBorder="1" applyAlignment="1">
      <alignment horizontal="right" vertical="center"/>
    </xf>
    <xf numFmtId="171" fontId="7" fillId="2" borderId="19" xfId="0" applyNumberFormat="1" applyFont="1" applyFill="1" applyBorder="1" applyAlignment="1">
      <alignment horizontal="right" vertical="center"/>
    </xf>
    <xf numFmtId="166" fontId="9" fillId="2" borderId="9" xfId="0" applyNumberFormat="1" applyFont="1" applyFill="1" applyBorder="1" applyAlignment="1">
      <alignment horizontal="right" vertical="center"/>
    </xf>
    <xf numFmtId="172" fontId="8" fillId="0" borderId="13" xfId="0" applyNumberFormat="1" applyFont="1" applyFill="1" applyBorder="1" applyAlignment="1">
      <alignment horizontal="right" vertical="center"/>
    </xf>
    <xf numFmtId="172" fontId="8" fillId="0" borderId="15" xfId="0" applyNumberFormat="1" applyFont="1" applyFill="1" applyBorder="1" applyAlignment="1">
      <alignment horizontal="right" vertical="center"/>
    </xf>
    <xf numFmtId="172" fontId="8" fillId="0" borderId="17" xfId="0" applyNumberFormat="1" applyFont="1" applyFill="1" applyBorder="1" applyAlignment="1">
      <alignment vertical="center"/>
    </xf>
    <xf numFmtId="172" fontId="8" fillId="0" borderId="3" xfId="0" applyNumberFormat="1" applyFont="1" applyFill="1" applyBorder="1" applyAlignment="1">
      <alignment horizontal="right" vertical="center"/>
    </xf>
    <xf numFmtId="172" fontId="8" fillId="0" borderId="11" xfId="0" applyNumberFormat="1" applyFont="1" applyFill="1" applyBorder="1" applyAlignment="1">
      <alignment horizontal="right" vertical="center"/>
    </xf>
    <xf numFmtId="172" fontId="8" fillId="0" borderId="5" xfId="0" applyNumberFormat="1" applyFont="1" applyFill="1" applyBorder="1" applyAlignment="1">
      <alignment horizontal="right" vertical="center"/>
    </xf>
    <xf numFmtId="172" fontId="8" fillId="0" borderId="18" xfId="0" applyNumberFormat="1" applyFont="1" applyFill="1" applyBorder="1" applyAlignment="1">
      <alignment vertical="center"/>
    </xf>
    <xf numFmtId="172" fontId="8" fillId="0" borderId="20" xfId="0" applyNumberFormat="1" applyFont="1" applyFill="1" applyBorder="1" applyAlignment="1">
      <alignment horizontal="right" vertical="center"/>
    </xf>
    <xf numFmtId="172" fontId="8" fillId="0" borderId="21" xfId="0" applyNumberFormat="1" applyFont="1" applyFill="1" applyBorder="1" applyAlignment="1">
      <alignment horizontal="right" vertical="center"/>
    </xf>
    <xf numFmtId="172" fontId="8" fillId="0" borderId="9" xfId="0" applyNumberFormat="1" applyFont="1" applyFill="1" applyBorder="1" applyAlignment="1">
      <alignment horizontal="right" vertical="center"/>
    </xf>
    <xf numFmtId="172" fontId="8" fillId="0" borderId="16" xfId="0" applyNumberFormat="1" applyFont="1" applyFill="1" applyBorder="1" applyAlignment="1">
      <alignment horizontal="right" vertical="center"/>
    </xf>
    <xf numFmtId="172" fontId="8" fillId="0" borderId="19" xfId="0" applyNumberFormat="1" applyFont="1" applyFill="1" applyBorder="1" applyAlignment="1">
      <alignment vertical="center"/>
    </xf>
    <xf numFmtId="171" fontId="8" fillId="0" borderId="5" xfId="0" applyNumberFormat="1" applyFont="1" applyFill="1" applyBorder="1" applyAlignment="1">
      <alignment horizontal="right" vertical="center"/>
    </xf>
    <xf numFmtId="171" fontId="8" fillId="0" borderId="5" xfId="0" applyNumberFormat="1" applyFont="1" applyFill="1" applyBorder="1" applyAlignment="1">
      <alignment vertical="center"/>
    </xf>
    <xf numFmtId="167" fontId="8" fillId="0" borderId="1" xfId="0" applyNumberFormat="1" applyFont="1" applyFill="1" applyBorder="1" applyAlignment="1">
      <alignment horizontal="center" vertical="center"/>
    </xf>
    <xf numFmtId="167" fontId="8" fillId="0" borderId="10" xfId="0" applyNumberFormat="1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right" vertical="center"/>
    </xf>
    <xf numFmtId="171" fontId="7" fillId="0" borderId="10" xfId="0" applyNumberFormat="1" applyFont="1" applyFill="1" applyBorder="1" applyAlignment="1">
      <alignment horizontal="right" vertical="center"/>
    </xf>
    <xf numFmtId="14" fontId="8" fillId="0" borderId="10" xfId="0" applyNumberFormat="1" applyFont="1" applyFill="1" applyBorder="1" applyAlignment="1">
      <alignment horizontal="center" vertical="center"/>
    </xf>
    <xf numFmtId="166" fontId="9" fillId="0" borderId="10" xfId="0" applyNumberFormat="1" applyFont="1" applyFill="1" applyBorder="1" applyAlignment="1">
      <alignment horizontal="right" vertical="center"/>
    </xf>
    <xf numFmtId="171" fontId="7" fillId="0" borderId="2" xfId="0" applyNumberFormat="1" applyFont="1" applyFill="1" applyBorder="1" applyAlignment="1">
      <alignment horizontal="right" vertical="center"/>
    </xf>
    <xf numFmtId="0" fontId="5" fillId="4" borderId="22" xfId="0" applyFont="1" applyFill="1" applyBorder="1" applyAlignment="1">
      <alignment horizontal="center" vertical="center"/>
    </xf>
    <xf numFmtId="14" fontId="5" fillId="4" borderId="14" xfId="0" applyNumberFormat="1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vertical="center"/>
    </xf>
    <xf numFmtId="172" fontId="8" fillId="0" borderId="0" xfId="0" applyNumberFormat="1" applyFont="1" applyFill="1" applyAlignment="1">
      <alignment vertical="center"/>
    </xf>
    <xf numFmtId="172" fontId="12" fillId="0" borderId="0" xfId="0" applyNumberFormat="1" applyFont="1" applyFill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Alignment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7" fillId="0" borderId="0" xfId="0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1" fontId="8" fillId="0" borderId="10" xfId="0" applyNumberFormat="1" applyFont="1" applyFill="1" applyBorder="1" applyAlignment="1">
      <alignment horizontal="center" vertical="center"/>
    </xf>
    <xf numFmtId="1" fontId="5" fillId="4" borderId="14" xfId="0" applyNumberFormat="1" applyFont="1" applyFill="1" applyBorder="1" applyAlignment="1">
      <alignment horizontal="center" vertical="center"/>
    </xf>
    <xf numFmtId="1" fontId="8" fillId="0" borderId="13" xfId="0" applyNumberFormat="1" applyFont="1" applyFill="1" applyBorder="1" applyAlignment="1">
      <alignment horizontal="center" vertical="center"/>
    </xf>
    <xf numFmtId="1" fontId="8" fillId="0" borderId="3" xfId="0" applyNumberFormat="1" applyFont="1" applyFill="1" applyBorder="1" applyAlignment="1">
      <alignment horizontal="center" vertical="center"/>
    </xf>
    <xf numFmtId="1" fontId="8" fillId="0" borderId="5" xfId="0" applyNumberFormat="1" applyFont="1" applyFill="1" applyBorder="1" applyAlignment="1">
      <alignment horizontal="center" vertical="center"/>
    </xf>
    <xf numFmtId="1" fontId="8" fillId="0" borderId="20" xfId="0" applyNumberFormat="1" applyFont="1" applyFill="1" applyBorder="1" applyAlignment="1">
      <alignment horizontal="center" vertical="center"/>
    </xf>
    <xf numFmtId="1" fontId="8" fillId="0" borderId="9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75" fontId="7" fillId="0" borderId="0" xfId="0" applyNumberFormat="1" applyFont="1" applyFill="1" applyAlignment="1">
      <alignment horizontal="right" vertical="center"/>
    </xf>
    <xf numFmtId="172" fontId="8" fillId="0" borderId="0" xfId="0" applyNumberFormat="1" applyFont="1" applyFill="1" applyAlignment="1">
      <alignment horizontal="center" vertical="center"/>
    </xf>
    <xf numFmtId="0" fontId="8" fillId="0" borderId="0" xfId="1" applyFont="1" applyAlignment="1">
      <alignment horizontal="center" vertical="center"/>
    </xf>
    <xf numFmtId="165" fontId="8" fillId="0" borderId="0" xfId="1" applyNumberFormat="1" applyFont="1" applyFill="1" applyAlignment="1">
      <alignment horizontal="center" vertical="center"/>
    </xf>
    <xf numFmtId="172" fontId="1" fillId="0" borderId="0" xfId="0" applyNumberFormat="1" applyFont="1" applyFill="1" applyAlignment="1">
      <alignment horizontal="center" vertical="center"/>
    </xf>
    <xf numFmtId="175" fontId="8" fillId="0" borderId="0" xfId="0" applyNumberFormat="1" applyFont="1" applyFill="1" applyAlignment="1">
      <alignment vertical="center"/>
    </xf>
    <xf numFmtId="164" fontId="7" fillId="0" borderId="3" xfId="0" applyNumberFormat="1" applyFont="1" applyFill="1" applyBorder="1" applyAlignment="1">
      <alignment horizontal="right" vertical="center"/>
    </xf>
    <xf numFmtId="171" fontId="7" fillId="3" borderId="25" xfId="0" applyNumberFormat="1" applyFont="1" applyFill="1" applyBorder="1" applyAlignment="1" applyProtection="1">
      <alignment horizontal="right" vertical="center"/>
    </xf>
    <xf numFmtId="171" fontId="7" fillId="0" borderId="13" xfId="0" applyNumberFormat="1" applyFont="1" applyFill="1" applyBorder="1" applyAlignment="1" applyProtection="1">
      <alignment horizontal="right" vertical="center"/>
    </xf>
    <xf numFmtId="0" fontId="2" fillId="0" borderId="34" xfId="0" applyFont="1" applyFill="1" applyBorder="1" applyAlignment="1">
      <alignment horizontal="left" vertical="center"/>
    </xf>
    <xf numFmtId="14" fontId="2" fillId="0" borderId="34" xfId="0" applyNumberFormat="1" applyFont="1" applyFill="1" applyBorder="1" applyAlignment="1">
      <alignment horizontal="left" vertical="center"/>
    </xf>
    <xf numFmtId="1" fontId="2" fillId="0" borderId="34" xfId="0" applyNumberFormat="1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right" vertical="center"/>
    </xf>
    <xf numFmtId="40" fontId="2" fillId="0" borderId="34" xfId="0" applyNumberFormat="1" applyFont="1" applyFill="1" applyBorder="1" applyAlignment="1">
      <alignment horizontal="right" vertical="center"/>
    </xf>
    <xf numFmtId="168" fontId="8" fillId="0" borderId="34" xfId="0" applyNumberFormat="1" applyFont="1" applyFill="1" applyBorder="1" applyAlignment="1">
      <alignment vertical="center"/>
    </xf>
    <xf numFmtId="0" fontId="8" fillId="0" borderId="0" xfId="1" applyFont="1" applyAlignment="1">
      <alignment horizontal="left" vertical="center"/>
    </xf>
    <xf numFmtId="14" fontId="8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Alignment="1">
      <alignment horizontal="left" vertical="center"/>
    </xf>
    <xf numFmtId="176" fontId="8" fillId="0" borderId="0" xfId="0" applyNumberFormat="1" applyFont="1" applyFill="1" applyAlignment="1">
      <alignment vertical="center"/>
    </xf>
    <xf numFmtId="172" fontId="7" fillId="2" borderId="33" xfId="0" applyNumberFormat="1" applyFont="1" applyFill="1" applyBorder="1" applyAlignment="1" applyProtection="1">
      <alignment horizontal="right" vertical="center"/>
    </xf>
    <xf numFmtId="172" fontId="10" fillId="0" borderId="0" xfId="0" applyNumberFormat="1" applyFont="1" applyFill="1" applyAlignment="1">
      <alignment horizontal="left" vertical="center"/>
    </xf>
    <xf numFmtId="0" fontId="8" fillId="4" borderId="35" xfId="0" applyFont="1" applyFill="1" applyBorder="1" applyAlignment="1">
      <alignment horizontal="left" vertical="center"/>
    </xf>
    <xf numFmtId="0" fontId="8" fillId="2" borderId="5" xfId="0" applyFont="1" applyFill="1" applyBorder="1" applyAlignment="1">
      <alignment vertical="center"/>
    </xf>
    <xf numFmtId="0" fontId="8" fillId="3" borderId="5" xfId="0" applyFont="1" applyFill="1" applyBorder="1" applyAlignment="1">
      <alignment vertical="center"/>
    </xf>
    <xf numFmtId="0" fontId="12" fillId="0" borderId="0" xfId="0" applyFont="1" applyFill="1" applyAlignment="1">
      <alignment horizontal="left" vertical="center"/>
    </xf>
    <xf numFmtId="0" fontId="8" fillId="0" borderId="0" xfId="0" applyFont="1" applyAlignment="1">
      <alignment vertical="center"/>
    </xf>
    <xf numFmtId="172" fontId="16" fillId="0" borderId="0" xfId="0" applyNumberFormat="1" applyFont="1" applyBorder="1" applyAlignment="1">
      <alignment horizontal="right" vertical="center"/>
    </xf>
    <xf numFmtId="0" fontId="16" fillId="0" borderId="5" xfId="0" applyFont="1" applyBorder="1" applyAlignment="1">
      <alignment vertical="center"/>
    </xf>
    <xf numFmtId="172" fontId="16" fillId="0" borderId="5" xfId="0" applyNumberFormat="1" applyFont="1" applyBorder="1" applyAlignment="1">
      <alignment vertical="center"/>
    </xf>
    <xf numFmtId="175" fontId="7" fillId="0" borderId="0" xfId="0" applyNumberFormat="1" applyFont="1" applyAlignment="1">
      <alignment vertical="center"/>
    </xf>
    <xf numFmtId="10" fontId="13" fillId="0" borderId="0" xfId="3" applyNumberFormat="1" applyFont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73" fontId="8" fillId="0" borderId="0" xfId="0" applyNumberFormat="1" applyFont="1" applyFill="1" applyBorder="1" applyAlignment="1">
      <alignment horizontal="center" vertical="center"/>
    </xf>
    <xf numFmtId="173" fontId="8" fillId="0" borderId="0" xfId="0" applyNumberFormat="1" applyFont="1" applyFill="1" applyBorder="1" applyAlignment="1" applyProtection="1">
      <alignment horizontal="center" vertical="center"/>
      <protection locked="0" hidden="1"/>
    </xf>
    <xf numFmtId="0" fontId="18" fillId="0" borderId="0" xfId="0" applyFont="1" applyAlignment="1">
      <alignment horizontal="right" vertical="center"/>
    </xf>
    <xf numFmtId="171" fontId="7" fillId="0" borderId="14" xfId="0" applyNumberFormat="1" applyFont="1" applyFill="1" applyBorder="1" applyAlignment="1" applyProtection="1">
      <alignment horizontal="right" vertical="center"/>
    </xf>
    <xf numFmtId="172" fontId="8" fillId="0" borderId="0" xfId="0" applyNumberFormat="1" applyFont="1" applyFill="1" applyAlignment="1">
      <alignment horizontal="left" vertical="center"/>
    </xf>
    <xf numFmtId="177" fontId="8" fillId="4" borderId="9" xfId="0" applyNumberFormat="1" applyFont="1" applyFill="1" applyBorder="1" applyAlignment="1" applyProtection="1">
      <alignment horizontal="right" vertical="center"/>
    </xf>
    <xf numFmtId="0" fontId="11" fillId="2" borderId="11" xfId="0" applyFont="1" applyFill="1" applyBorder="1" applyAlignment="1">
      <alignment vertical="center"/>
    </xf>
    <xf numFmtId="0" fontId="8" fillId="2" borderId="7" xfId="0" applyFont="1" applyFill="1" applyBorder="1" applyAlignment="1">
      <alignment vertical="center"/>
    </xf>
    <xf numFmtId="164" fontId="8" fillId="2" borderId="6" xfId="0" applyNumberFormat="1" applyFont="1" applyFill="1" applyBorder="1" applyAlignment="1">
      <alignment horizontal="right" vertical="center"/>
    </xf>
    <xf numFmtId="0" fontId="7" fillId="4" borderId="5" xfId="0" applyFont="1" applyFill="1" applyBorder="1" applyAlignment="1">
      <alignment vertical="center"/>
    </xf>
    <xf numFmtId="164" fontId="8" fillId="2" borderId="11" xfId="0" applyNumberFormat="1" applyFont="1" applyFill="1" applyBorder="1" applyAlignment="1">
      <alignment horizontal="center" vertical="center"/>
    </xf>
    <xf numFmtId="171" fontId="7" fillId="0" borderId="0" xfId="0" applyNumberFormat="1" applyFont="1" applyFill="1" applyAlignment="1">
      <alignment horizontal="left" vertical="center"/>
    </xf>
    <xf numFmtId="172" fontId="7" fillId="0" borderId="0" xfId="0" applyNumberFormat="1" applyFont="1" applyFill="1" applyAlignment="1">
      <alignment horizontal="center" vertical="center"/>
    </xf>
    <xf numFmtId="175" fontId="8" fillId="0" borderId="0" xfId="0" applyNumberFormat="1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172" fontId="8" fillId="5" borderId="0" xfId="0" applyNumberFormat="1" applyFont="1" applyFill="1" applyAlignment="1">
      <alignment vertical="center"/>
    </xf>
    <xf numFmtId="0" fontId="8" fillId="5" borderId="0" xfId="0" applyFont="1" applyFill="1" applyAlignment="1">
      <alignment vertical="center"/>
    </xf>
    <xf numFmtId="172" fontId="8" fillId="5" borderId="0" xfId="0" applyNumberFormat="1" applyFont="1" applyFill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172" fontId="7" fillId="5" borderId="0" xfId="0" applyNumberFormat="1" applyFont="1" applyFill="1" applyBorder="1" applyAlignment="1">
      <alignment horizontal="right" vertical="center"/>
    </xf>
    <xf numFmtId="0" fontId="19" fillId="0" borderId="0" xfId="0" applyFont="1" applyFill="1" applyAlignment="1">
      <alignment horizontal="left" vertical="center"/>
    </xf>
    <xf numFmtId="0" fontId="19" fillId="0" borderId="0" xfId="0" applyFont="1" applyFill="1" applyAlignment="1">
      <alignment vertical="center"/>
    </xf>
    <xf numFmtId="0" fontId="13" fillId="0" borderId="0" xfId="0" applyFont="1" applyFill="1" applyAlignment="1">
      <alignment horizontal="right" vertical="center"/>
    </xf>
    <xf numFmtId="40" fontId="2" fillId="0" borderId="7" xfId="0" applyNumberFormat="1" applyFont="1" applyFill="1" applyBorder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178" fontId="8" fillId="2" borderId="28" xfId="0" applyNumberFormat="1" applyFont="1" applyFill="1" applyBorder="1" applyAlignment="1">
      <alignment horizontal="center" vertical="center"/>
    </xf>
    <xf numFmtId="178" fontId="8" fillId="2" borderId="31" xfId="0" applyNumberFormat="1" applyFont="1" applyFill="1" applyBorder="1" applyAlignment="1">
      <alignment horizontal="center" vertical="center"/>
    </xf>
    <xf numFmtId="178" fontId="8" fillId="2" borderId="29" xfId="0" applyNumberFormat="1" applyFont="1" applyFill="1" applyBorder="1" applyAlignment="1">
      <alignment horizontal="center" vertical="center"/>
    </xf>
    <xf numFmtId="178" fontId="8" fillId="2" borderId="30" xfId="0" applyNumberFormat="1" applyFont="1" applyFill="1" applyBorder="1" applyAlignment="1">
      <alignment horizontal="center" vertical="center"/>
    </xf>
    <xf numFmtId="178" fontId="8" fillId="2" borderId="32" xfId="0" applyNumberFormat="1" applyFont="1" applyFill="1" applyBorder="1" applyAlignment="1">
      <alignment horizontal="center" vertical="center"/>
    </xf>
    <xf numFmtId="178" fontId="8" fillId="2" borderId="27" xfId="0" applyNumberFormat="1" applyFont="1" applyFill="1" applyBorder="1" applyAlignment="1">
      <alignment horizontal="center" vertical="center"/>
    </xf>
  </cellXfs>
  <cellStyles count="5">
    <cellStyle name="Euro" xfId="2"/>
    <cellStyle name="Eur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006C31"/>
      <color rgb="FFE3ECD0"/>
      <color rgb="FFFFD1D1"/>
      <color rgb="FFFFA7A7"/>
      <color rgb="FF47FF9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2095500</xdr:colOff>
      <xdr:row>81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238500" y="472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3</xdr:col>
      <xdr:colOff>2095500</xdr:colOff>
      <xdr:row>81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3524250" y="1382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  <pageSetUpPr fitToPage="1"/>
  </sheetPr>
  <dimension ref="A1:U133"/>
  <sheetViews>
    <sheetView showZeros="0" tabSelected="1" zoomScale="80" zoomScaleNormal="80" zoomScalePageLayoutView="75" workbookViewId="0">
      <selection sqref="A1:D1"/>
    </sheetView>
  </sheetViews>
  <sheetFormatPr baseColWidth="10" defaultRowHeight="16.5" x14ac:dyDescent="0.2"/>
  <cols>
    <col min="1" max="1" width="5" style="31" customWidth="1"/>
    <col min="2" max="2" width="11.42578125" style="22" customWidth="1"/>
    <col min="3" max="3" width="5" style="117" customWidth="1"/>
    <col min="4" max="4" width="45.7109375" style="1" customWidth="1"/>
    <col min="5" max="7" width="15" style="23" customWidth="1"/>
    <col min="8" max="8" width="15" style="46" customWidth="1"/>
    <col min="9" max="9" width="2.85546875" style="125" customWidth="1"/>
    <col min="10" max="11" width="14.28515625" style="125" customWidth="1"/>
    <col min="12" max="13" width="14.28515625" style="31" customWidth="1"/>
    <col min="14" max="15" width="12.85546875" style="1" customWidth="1"/>
    <col min="16" max="16384" width="11.42578125" style="1"/>
  </cols>
  <sheetData>
    <row r="1" spans="1:21" s="7" customFormat="1" ht="18" customHeight="1" x14ac:dyDescent="0.2">
      <c r="A1" s="177" t="s">
        <v>2</v>
      </c>
      <c r="B1" s="177"/>
      <c r="C1" s="177"/>
      <c r="D1" s="177"/>
      <c r="E1" s="42"/>
      <c r="F1" s="23"/>
      <c r="G1" s="65" t="s">
        <v>5</v>
      </c>
      <c r="H1" s="66" t="s">
        <v>79</v>
      </c>
      <c r="I1" s="122"/>
      <c r="J1" s="36"/>
      <c r="K1" s="122"/>
      <c r="L1" s="104"/>
      <c r="M1" s="104"/>
    </row>
    <row r="2" spans="1:21" s="7" customFormat="1" ht="4.5" customHeight="1" x14ac:dyDescent="0.2">
      <c r="A2" s="2"/>
      <c r="B2" s="3"/>
      <c r="C2" s="108"/>
      <c r="D2" s="4"/>
      <c r="E2" s="5"/>
      <c r="F2" s="6"/>
      <c r="G2" s="6"/>
      <c r="H2" s="46"/>
      <c r="I2" s="122"/>
      <c r="J2" s="122"/>
      <c r="K2" s="122"/>
      <c r="L2" s="104"/>
      <c r="M2" s="104"/>
    </row>
    <row r="3" spans="1:21" s="7" customFormat="1" ht="14.25" customHeight="1" x14ac:dyDescent="0.2">
      <c r="A3" s="178">
        <v>40516</v>
      </c>
      <c r="B3" s="179"/>
      <c r="C3" s="180"/>
      <c r="D3" s="56" t="s">
        <v>3</v>
      </c>
      <c r="E3" s="44"/>
      <c r="F3" s="74">
        <v>250</v>
      </c>
      <c r="G3" s="45"/>
      <c r="H3" s="49"/>
      <c r="I3" s="122"/>
      <c r="J3" s="36"/>
      <c r="M3" s="104"/>
    </row>
    <row r="4" spans="1:21" s="7" customFormat="1" ht="14.25" customHeight="1" x14ac:dyDescent="0.2">
      <c r="A4" s="181"/>
      <c r="B4" s="182"/>
      <c r="C4" s="183"/>
      <c r="D4" s="57" t="s">
        <v>17</v>
      </c>
      <c r="E4" s="73">
        <v>2500</v>
      </c>
      <c r="F4" s="55"/>
      <c r="G4" s="76" t="s">
        <v>21</v>
      </c>
      <c r="H4" s="75">
        <f>SUM(E4+F3)</f>
        <v>2750</v>
      </c>
      <c r="I4" s="122"/>
      <c r="J4" s="141" t="s">
        <v>72</v>
      </c>
      <c r="K4" s="104"/>
      <c r="L4" s="104"/>
      <c r="M4" s="104"/>
    </row>
    <row r="5" spans="1:21" s="7" customFormat="1" ht="4.5" customHeight="1" x14ac:dyDescent="0.2">
      <c r="A5" s="91"/>
      <c r="B5" s="92"/>
      <c r="C5" s="109"/>
      <c r="D5" s="93"/>
      <c r="E5" s="94"/>
      <c r="F5" s="95"/>
      <c r="G5" s="96"/>
      <c r="H5" s="97"/>
      <c r="I5" s="122"/>
      <c r="M5" s="104"/>
    </row>
    <row r="6" spans="1:21" s="7" customFormat="1" ht="14.25" customHeight="1" x14ac:dyDescent="0.2">
      <c r="A6" s="98" t="s">
        <v>12</v>
      </c>
      <c r="B6" s="99" t="s">
        <v>0</v>
      </c>
      <c r="C6" s="110" t="s">
        <v>56</v>
      </c>
      <c r="D6" s="100" t="s">
        <v>6</v>
      </c>
      <c r="E6" s="63" t="s">
        <v>107</v>
      </c>
      <c r="F6" s="62" t="s">
        <v>15</v>
      </c>
      <c r="G6" s="63" t="s">
        <v>16</v>
      </c>
      <c r="H6" s="64" t="s">
        <v>24</v>
      </c>
      <c r="I6" s="122"/>
      <c r="J6" s="107" t="s">
        <v>63</v>
      </c>
      <c r="K6" s="107" t="s">
        <v>64</v>
      </c>
      <c r="L6" s="107" t="s">
        <v>62</v>
      </c>
      <c r="M6" s="175" t="s">
        <v>78</v>
      </c>
      <c r="O6" s="146"/>
      <c r="P6" s="146"/>
      <c r="Q6" s="146"/>
      <c r="R6" s="146"/>
      <c r="S6" s="146"/>
      <c r="T6" s="146"/>
      <c r="U6" s="146"/>
    </row>
    <row r="7" spans="1:21" s="7" customFormat="1" ht="14.25" customHeight="1" x14ac:dyDescent="0.2">
      <c r="A7" s="50">
        <v>1</v>
      </c>
      <c r="B7" s="45">
        <v>40507</v>
      </c>
      <c r="C7" s="111">
        <v>12</v>
      </c>
      <c r="D7" s="51" t="s">
        <v>80</v>
      </c>
      <c r="E7" s="77"/>
      <c r="F7" s="78"/>
      <c r="G7" s="77">
        <v>50</v>
      </c>
      <c r="H7" s="79">
        <f>SUM(E$4+F$3)+E7-G7+F7</f>
        <v>2700</v>
      </c>
      <c r="I7" s="122"/>
      <c r="J7" s="104">
        <v>1</v>
      </c>
      <c r="K7" s="123" t="s">
        <v>27</v>
      </c>
      <c r="L7" s="167">
        <f>COUNTIF($C$7:$C$66,"1")</f>
        <v>0</v>
      </c>
      <c r="M7" s="168">
        <f>SUMIF($C$7:$C$66,1,$G$7:$G$66)</f>
        <v>0</v>
      </c>
      <c r="N7" s="147"/>
      <c r="P7" s="146"/>
      <c r="Q7" s="146"/>
      <c r="R7" s="146"/>
      <c r="S7" s="146"/>
      <c r="T7" s="146"/>
      <c r="U7" s="146"/>
    </row>
    <row r="8" spans="1:21" s="7" customFormat="1" ht="14.25" customHeight="1" x14ac:dyDescent="0.2">
      <c r="A8" s="10">
        <v>2</v>
      </c>
      <c r="B8" s="8">
        <v>40508</v>
      </c>
      <c r="C8" s="112">
        <v>13</v>
      </c>
      <c r="D8" s="9" t="s">
        <v>81</v>
      </c>
      <c r="E8" s="80">
        <v>0</v>
      </c>
      <c r="F8" s="81"/>
      <c r="G8" s="82"/>
      <c r="H8" s="83">
        <f t="shared" ref="H8:H22" si="0">SUM(H7)+E8-G8+F8</f>
        <v>2700</v>
      </c>
      <c r="I8" s="122"/>
      <c r="J8" s="104">
        <v>2</v>
      </c>
      <c r="K8" s="123" t="s">
        <v>28</v>
      </c>
      <c r="L8" s="167">
        <f>COUNTIF($C$7:$C$66,"2")</f>
        <v>2</v>
      </c>
      <c r="M8" s="168">
        <f>SUMIF($C$7:$C$66,2,$G$7:$G$66)</f>
        <v>0</v>
      </c>
      <c r="N8" s="147"/>
      <c r="P8" s="146"/>
      <c r="Q8" s="146"/>
      <c r="R8" s="146"/>
      <c r="S8" s="146"/>
      <c r="T8" s="146"/>
      <c r="U8" s="146"/>
    </row>
    <row r="9" spans="1:21" s="7" customFormat="1" ht="14.25" customHeight="1" x14ac:dyDescent="0.2">
      <c r="A9" s="10">
        <v>3</v>
      </c>
      <c r="B9" s="11"/>
      <c r="C9" s="113">
        <v>9</v>
      </c>
      <c r="D9" s="148" t="s">
        <v>82</v>
      </c>
      <c r="E9" s="149">
        <v>-25</v>
      </c>
      <c r="F9" s="81"/>
      <c r="G9" s="82"/>
      <c r="H9" s="83">
        <f t="shared" si="0"/>
        <v>2675</v>
      </c>
      <c r="I9" s="122"/>
      <c r="J9" s="104">
        <v>3</v>
      </c>
      <c r="K9" s="123" t="s">
        <v>29</v>
      </c>
      <c r="L9" s="167">
        <f>COUNTIF($C$7:$C$66,"3")</f>
        <v>1</v>
      </c>
      <c r="M9" s="168">
        <f>SUMIF($C$7:$C$66,3,$G$7:$G$66)</f>
        <v>50</v>
      </c>
      <c r="N9" s="147"/>
      <c r="P9" s="146"/>
      <c r="Q9" s="146"/>
      <c r="R9" s="146"/>
      <c r="S9" s="146"/>
      <c r="T9" s="146"/>
      <c r="U9" s="146"/>
    </row>
    <row r="10" spans="1:21" s="7" customFormat="1" ht="14.25" customHeight="1" x14ac:dyDescent="0.2">
      <c r="A10" s="10">
        <v>4</v>
      </c>
      <c r="B10" s="11"/>
      <c r="C10" s="113">
        <v>9</v>
      </c>
      <c r="D10" s="148" t="s">
        <v>83</v>
      </c>
      <c r="E10" s="149">
        <v>-50</v>
      </c>
      <c r="F10" s="81"/>
      <c r="G10" s="82"/>
      <c r="H10" s="83">
        <f t="shared" si="0"/>
        <v>2625</v>
      </c>
      <c r="I10" s="122"/>
      <c r="J10" s="104">
        <v>4</v>
      </c>
      <c r="K10" s="123" t="s">
        <v>31</v>
      </c>
      <c r="L10" s="167">
        <f>COUNTIF($C$7:$C$66,"4")</f>
        <v>2</v>
      </c>
      <c r="M10" s="168">
        <f>SUMIF($C$7:$C$66,4,$G$7:$G$66)</f>
        <v>50</v>
      </c>
      <c r="N10" s="147"/>
      <c r="P10" s="146"/>
      <c r="Q10" s="146"/>
      <c r="R10" s="146"/>
      <c r="S10" s="146"/>
      <c r="T10" s="146"/>
      <c r="U10" s="146"/>
    </row>
    <row r="11" spans="1:21" s="7" customFormat="1" ht="14.25" customHeight="1" x14ac:dyDescent="0.2">
      <c r="A11" s="10">
        <v>5</v>
      </c>
      <c r="B11" s="11"/>
      <c r="C11" s="113">
        <v>6</v>
      </c>
      <c r="D11" s="148" t="s">
        <v>84</v>
      </c>
      <c r="E11" s="149">
        <v>-75</v>
      </c>
      <c r="F11" s="81"/>
      <c r="G11" s="82"/>
      <c r="H11" s="83">
        <f t="shared" si="0"/>
        <v>2550</v>
      </c>
      <c r="I11" s="122"/>
      <c r="J11" s="104">
        <v>5</v>
      </c>
      <c r="K11" s="123" t="s">
        <v>33</v>
      </c>
      <c r="L11" s="167">
        <f>COUNTIF($C$7:$C$66,"5")</f>
        <v>1</v>
      </c>
      <c r="M11" s="168">
        <f>SUMIF($C$7:$C$66,5,$G$7:$G$66)</f>
        <v>0</v>
      </c>
      <c r="N11" s="147"/>
      <c r="P11" s="146"/>
      <c r="Q11" s="146"/>
      <c r="R11" s="146"/>
      <c r="S11" s="146"/>
      <c r="T11" s="146"/>
      <c r="U11" s="146"/>
    </row>
    <row r="12" spans="1:21" s="7" customFormat="1" ht="14.25" customHeight="1" x14ac:dyDescent="0.2">
      <c r="A12" s="10">
        <v>6</v>
      </c>
      <c r="B12" s="11"/>
      <c r="C12" s="113">
        <v>6</v>
      </c>
      <c r="D12" s="148" t="s">
        <v>85</v>
      </c>
      <c r="E12" s="149">
        <v>-100</v>
      </c>
      <c r="F12" s="81"/>
      <c r="G12" s="82"/>
      <c r="H12" s="83">
        <f t="shared" si="0"/>
        <v>2450</v>
      </c>
      <c r="I12" s="122"/>
      <c r="J12" s="104">
        <v>6</v>
      </c>
      <c r="K12" s="123" t="s">
        <v>35</v>
      </c>
      <c r="L12" s="167">
        <f>COUNTIF($C$7:$C$66,"6")</f>
        <v>4</v>
      </c>
      <c r="M12" s="168">
        <f>SUMIF($C$7:$C$66,6,$G$7:$G$66)</f>
        <v>0</v>
      </c>
      <c r="N12" s="147"/>
      <c r="P12" s="146"/>
      <c r="Q12" s="146"/>
      <c r="R12" s="146"/>
      <c r="S12" s="146"/>
      <c r="T12" s="146"/>
      <c r="U12" s="146"/>
    </row>
    <row r="13" spans="1:21" s="7" customFormat="1" ht="14.25" customHeight="1" x14ac:dyDescent="0.2">
      <c r="A13" s="10">
        <v>7</v>
      </c>
      <c r="B13" s="11"/>
      <c r="C13" s="113">
        <v>6</v>
      </c>
      <c r="D13" s="148" t="s">
        <v>86</v>
      </c>
      <c r="E13" s="149">
        <v>-75</v>
      </c>
      <c r="F13" s="81"/>
      <c r="G13" s="82"/>
      <c r="H13" s="83">
        <f t="shared" si="0"/>
        <v>2375</v>
      </c>
      <c r="I13" s="122"/>
      <c r="J13" s="104">
        <v>7</v>
      </c>
      <c r="K13" s="123" t="s">
        <v>37</v>
      </c>
      <c r="L13" s="167">
        <f>COUNTIF($C$7:$C$66,"7")</f>
        <v>0</v>
      </c>
      <c r="M13" s="168">
        <f>SUMIF($C$7:$C$66,7,$G$7:$G$66)</f>
        <v>0</v>
      </c>
      <c r="N13" s="147"/>
      <c r="P13" s="146"/>
      <c r="Q13" s="146"/>
      <c r="R13" s="146"/>
      <c r="S13" s="146"/>
      <c r="T13" s="146"/>
      <c r="U13" s="146"/>
    </row>
    <row r="14" spans="1:21" s="7" customFormat="1" ht="14.25" customHeight="1" x14ac:dyDescent="0.2">
      <c r="A14" s="10">
        <v>8</v>
      </c>
      <c r="B14" s="11"/>
      <c r="C14" s="113">
        <v>6</v>
      </c>
      <c r="D14" s="148" t="s">
        <v>87</v>
      </c>
      <c r="E14" s="149">
        <v>-50</v>
      </c>
      <c r="F14" s="81"/>
      <c r="G14" s="82"/>
      <c r="H14" s="83">
        <f t="shared" si="0"/>
        <v>2325</v>
      </c>
      <c r="I14" s="122"/>
      <c r="J14" s="104">
        <v>8</v>
      </c>
      <c r="K14" s="123" t="s">
        <v>39</v>
      </c>
      <c r="L14" s="167">
        <f>COUNTIF($C$7:$C$66,"8")</f>
        <v>2</v>
      </c>
      <c r="M14" s="168">
        <f>SUMIF($C$7:$C$66,8,$G$7:$G$66)</f>
        <v>0</v>
      </c>
      <c r="N14" s="147"/>
      <c r="P14" s="146"/>
      <c r="Q14" s="146"/>
      <c r="R14" s="146"/>
      <c r="S14" s="146"/>
      <c r="T14" s="146"/>
      <c r="U14" s="146"/>
    </row>
    <row r="15" spans="1:21" s="7" customFormat="1" ht="14.25" customHeight="1" x14ac:dyDescent="0.2">
      <c r="A15" s="10">
        <v>9</v>
      </c>
      <c r="B15" s="11"/>
      <c r="C15" s="113">
        <v>5</v>
      </c>
      <c r="D15" s="148" t="s">
        <v>88</v>
      </c>
      <c r="E15" s="149">
        <v>-25</v>
      </c>
      <c r="F15" s="81"/>
      <c r="G15" s="82"/>
      <c r="H15" s="83">
        <f t="shared" si="0"/>
        <v>2300</v>
      </c>
      <c r="I15" s="122"/>
      <c r="J15" s="104">
        <v>9</v>
      </c>
      <c r="K15" s="123" t="s">
        <v>41</v>
      </c>
      <c r="L15" s="167">
        <f>COUNTIF($C$7:$C$66,"9")</f>
        <v>4</v>
      </c>
      <c r="M15" s="168">
        <f>SUMIF($C$7:$C$66,9,$G$7:$G$66)</f>
        <v>0</v>
      </c>
      <c r="N15" s="147"/>
      <c r="P15" s="146"/>
      <c r="Q15" s="146"/>
      <c r="R15" s="146"/>
      <c r="S15" s="146"/>
      <c r="T15" s="146"/>
      <c r="U15" s="146"/>
    </row>
    <row r="16" spans="1:21" s="7" customFormat="1" ht="14.25" customHeight="1" x14ac:dyDescent="0.2">
      <c r="A16" s="10">
        <v>10</v>
      </c>
      <c r="B16" s="11"/>
      <c r="C16" s="113">
        <v>9</v>
      </c>
      <c r="D16" s="148" t="s">
        <v>89</v>
      </c>
      <c r="E16" s="149">
        <v>-100</v>
      </c>
      <c r="F16" s="81"/>
      <c r="G16" s="82"/>
      <c r="H16" s="83">
        <f t="shared" si="0"/>
        <v>2200</v>
      </c>
      <c r="I16" s="122"/>
      <c r="J16" s="104">
        <v>10</v>
      </c>
      <c r="K16" s="123" t="s">
        <v>43</v>
      </c>
      <c r="L16" s="167">
        <f>COUNTIF($C$7:$C$66,"10")</f>
        <v>0</v>
      </c>
      <c r="M16" s="168">
        <f>SUMIF($C$7:$C$66,10,$G$7:$G$66)</f>
        <v>0</v>
      </c>
      <c r="N16" s="147"/>
      <c r="P16" s="146"/>
      <c r="Q16" s="146"/>
      <c r="R16" s="146"/>
      <c r="S16" s="146"/>
      <c r="T16" s="146"/>
      <c r="U16" s="146"/>
    </row>
    <row r="17" spans="1:21" s="7" customFormat="1" ht="14.25" customHeight="1" x14ac:dyDescent="0.2">
      <c r="A17" s="10">
        <v>11</v>
      </c>
      <c r="B17" s="11"/>
      <c r="C17" s="113">
        <v>9</v>
      </c>
      <c r="D17" s="148" t="s">
        <v>90</v>
      </c>
      <c r="E17" s="149">
        <v>-25</v>
      </c>
      <c r="F17" s="81"/>
      <c r="G17" s="82"/>
      <c r="H17" s="83">
        <f t="shared" si="0"/>
        <v>2175</v>
      </c>
      <c r="I17" s="122"/>
      <c r="J17" s="104">
        <v>11</v>
      </c>
      <c r="K17" s="123" t="s">
        <v>45</v>
      </c>
      <c r="L17" s="167">
        <f>COUNTIF($C$7:$C$66,"11")</f>
        <v>1</v>
      </c>
      <c r="M17" s="168">
        <f>SUMIF($C$7:$C$66,11,$G$7:$G$66)</f>
        <v>0</v>
      </c>
      <c r="N17" s="147"/>
      <c r="P17" s="146"/>
      <c r="Q17" s="146"/>
      <c r="R17" s="146"/>
      <c r="S17" s="146"/>
      <c r="T17" s="146"/>
      <c r="U17" s="146"/>
    </row>
    <row r="18" spans="1:21" s="7" customFormat="1" ht="14.25" customHeight="1" x14ac:dyDescent="0.2">
      <c r="A18" s="10">
        <v>12</v>
      </c>
      <c r="B18" s="11"/>
      <c r="C18" s="113">
        <v>8</v>
      </c>
      <c r="D18" s="148" t="s">
        <v>91</v>
      </c>
      <c r="E18" s="149">
        <v>-50</v>
      </c>
      <c r="F18" s="81"/>
      <c r="G18" s="82"/>
      <c r="H18" s="83">
        <f t="shared" si="0"/>
        <v>2125</v>
      </c>
      <c r="I18" s="122"/>
      <c r="J18" s="104">
        <v>12</v>
      </c>
      <c r="K18" s="123" t="s">
        <v>47</v>
      </c>
      <c r="L18" s="167">
        <f>COUNTIF($C$7:$C$66,"12")</f>
        <v>4</v>
      </c>
      <c r="M18" s="168">
        <f>SUMIF($C$7:$C$66,12,$G$7:$G$66)</f>
        <v>101</v>
      </c>
      <c r="N18" s="147"/>
      <c r="P18" s="146"/>
      <c r="Q18" s="146"/>
      <c r="R18" s="146"/>
      <c r="S18" s="146"/>
      <c r="T18" s="146"/>
      <c r="U18" s="146"/>
    </row>
    <row r="19" spans="1:21" s="7" customFormat="1" ht="14.25" customHeight="1" x14ac:dyDescent="0.2">
      <c r="A19" s="10">
        <v>13</v>
      </c>
      <c r="B19" s="11"/>
      <c r="C19" s="113">
        <v>8</v>
      </c>
      <c r="D19" s="148" t="s">
        <v>92</v>
      </c>
      <c r="E19" s="149">
        <v>-75</v>
      </c>
      <c r="F19" s="81"/>
      <c r="G19" s="82"/>
      <c r="H19" s="83">
        <f t="shared" si="0"/>
        <v>2050</v>
      </c>
      <c r="I19" s="122"/>
      <c r="J19" s="104">
        <v>13</v>
      </c>
      <c r="K19" s="123" t="s">
        <v>55</v>
      </c>
      <c r="L19" s="167">
        <f>COUNTIF($C$7:$C$66,"13")</f>
        <v>1</v>
      </c>
      <c r="M19" s="168">
        <f>SUMIF($C$7:$C$66,13,$G$7:$G$66)</f>
        <v>0</v>
      </c>
      <c r="N19" s="126"/>
      <c r="O19" s="146"/>
      <c r="P19" s="146"/>
      <c r="Q19" s="146"/>
      <c r="R19" s="146"/>
      <c r="S19" s="146"/>
      <c r="T19" s="146"/>
      <c r="U19" s="146"/>
    </row>
    <row r="20" spans="1:21" s="7" customFormat="1" ht="14.25" customHeight="1" x14ac:dyDescent="0.2">
      <c r="A20" s="10">
        <v>14</v>
      </c>
      <c r="B20" s="11">
        <v>40508</v>
      </c>
      <c r="C20" s="113">
        <v>2</v>
      </c>
      <c r="D20" s="24" t="s">
        <v>93</v>
      </c>
      <c r="E20" s="82"/>
      <c r="F20" s="81">
        <v>50</v>
      </c>
      <c r="G20" s="82"/>
      <c r="H20" s="83">
        <f t="shared" si="0"/>
        <v>2100</v>
      </c>
      <c r="I20" s="122"/>
      <c r="L20" s="169"/>
      <c r="M20" s="170"/>
      <c r="N20" s="150"/>
      <c r="O20" s="146"/>
      <c r="P20" s="146"/>
      <c r="Q20" s="146"/>
      <c r="R20" s="146"/>
      <c r="S20" s="146"/>
      <c r="T20" s="146"/>
      <c r="U20" s="146"/>
    </row>
    <row r="21" spans="1:21" s="7" customFormat="1" ht="14.25" customHeight="1" x14ac:dyDescent="0.2">
      <c r="A21" s="10">
        <v>15</v>
      </c>
      <c r="B21" s="11">
        <v>40508</v>
      </c>
      <c r="C21" s="113">
        <v>3</v>
      </c>
      <c r="D21" s="24" t="s">
        <v>94</v>
      </c>
      <c r="E21" s="82"/>
      <c r="F21" s="81"/>
      <c r="G21" s="82">
        <v>50</v>
      </c>
      <c r="H21" s="83">
        <f t="shared" si="0"/>
        <v>2050</v>
      </c>
      <c r="I21" s="122"/>
      <c r="K21" s="155" t="s">
        <v>65</v>
      </c>
      <c r="L21" s="171">
        <f>SUM($L$7:$L$19)</f>
        <v>22</v>
      </c>
      <c r="M21" s="172">
        <f>SUM($M$7:$M$20)</f>
        <v>201</v>
      </c>
      <c r="N21" s="146"/>
      <c r="O21" s="146"/>
      <c r="P21" s="146"/>
      <c r="Q21" s="146"/>
      <c r="R21" s="146"/>
      <c r="S21" s="146"/>
      <c r="T21" s="146"/>
      <c r="U21" s="146"/>
    </row>
    <row r="22" spans="1:21" s="7" customFormat="1" ht="14.25" customHeight="1" x14ac:dyDescent="0.2">
      <c r="A22" s="10">
        <v>16</v>
      </c>
      <c r="B22" s="11">
        <v>40508</v>
      </c>
      <c r="C22" s="113">
        <v>12</v>
      </c>
      <c r="D22" s="24" t="s">
        <v>1</v>
      </c>
      <c r="E22" s="82"/>
      <c r="F22" s="81"/>
      <c r="G22" s="82">
        <v>25</v>
      </c>
      <c r="H22" s="83">
        <f t="shared" si="0"/>
        <v>2025</v>
      </c>
      <c r="I22" s="122"/>
      <c r="J22" s="104"/>
      <c r="K22" s="124"/>
      <c r="L22" s="104"/>
      <c r="M22" s="104"/>
      <c r="N22" s="146"/>
      <c r="O22" s="123"/>
      <c r="Q22" s="151"/>
      <c r="R22" s="146"/>
      <c r="S22" s="146"/>
      <c r="T22" s="146"/>
      <c r="U22" s="146"/>
    </row>
    <row r="23" spans="1:21" s="7" customFormat="1" ht="14.25" customHeight="1" x14ac:dyDescent="0.2">
      <c r="A23" s="10">
        <v>17</v>
      </c>
      <c r="B23" s="11">
        <v>40508</v>
      </c>
      <c r="C23" s="113">
        <v>12</v>
      </c>
      <c r="D23" s="24" t="s">
        <v>95</v>
      </c>
      <c r="E23" s="82"/>
      <c r="F23" s="81"/>
      <c r="G23" s="82">
        <v>1</v>
      </c>
      <c r="H23" s="83">
        <f t="shared" ref="H23:H39" si="1">SUM(H22)+E23-G23+F23</f>
        <v>2024</v>
      </c>
      <c r="I23" s="122"/>
      <c r="J23" s="175" t="s">
        <v>99</v>
      </c>
      <c r="K23" s="173" t="s">
        <v>103</v>
      </c>
      <c r="L23" s="104"/>
      <c r="M23" s="104"/>
      <c r="N23" s="146"/>
      <c r="O23" s="123"/>
      <c r="Q23" s="151"/>
      <c r="R23" s="146"/>
      <c r="S23" s="146"/>
      <c r="T23" s="146"/>
      <c r="U23" s="146"/>
    </row>
    <row r="24" spans="1:21" s="7" customFormat="1" ht="14.25" customHeight="1" x14ac:dyDescent="0.2">
      <c r="A24" s="10">
        <v>18</v>
      </c>
      <c r="B24" s="11">
        <v>40508</v>
      </c>
      <c r="C24" s="113">
        <v>4</v>
      </c>
      <c r="D24" s="24" t="s">
        <v>14</v>
      </c>
      <c r="E24" s="82"/>
      <c r="F24" s="81"/>
      <c r="G24" s="82">
        <v>25</v>
      </c>
      <c r="H24" s="83">
        <f t="shared" si="1"/>
        <v>1999</v>
      </c>
      <c r="I24" s="122"/>
      <c r="K24" s="174" t="s">
        <v>100</v>
      </c>
      <c r="M24" s="104"/>
      <c r="N24" s="146"/>
      <c r="O24" s="123"/>
      <c r="Q24" s="151"/>
      <c r="R24" s="146"/>
      <c r="S24" s="146"/>
      <c r="T24" s="146"/>
      <c r="U24" s="146"/>
    </row>
    <row r="25" spans="1:21" s="7" customFormat="1" ht="14.25" customHeight="1" x14ac:dyDescent="0.2">
      <c r="A25" s="10">
        <v>19</v>
      </c>
      <c r="B25" s="11">
        <v>40509</v>
      </c>
      <c r="C25" s="113">
        <v>2</v>
      </c>
      <c r="D25" s="24" t="s">
        <v>96</v>
      </c>
      <c r="E25" s="82"/>
      <c r="F25" s="81">
        <v>25</v>
      </c>
      <c r="G25" s="82"/>
      <c r="H25" s="83">
        <f t="shared" si="1"/>
        <v>2024</v>
      </c>
      <c r="I25" s="122"/>
      <c r="J25" s="104"/>
      <c r="K25" s="173" t="s">
        <v>101</v>
      </c>
      <c r="L25" s="104"/>
      <c r="M25" s="104"/>
      <c r="N25" s="146"/>
      <c r="O25" s="123"/>
      <c r="Q25" s="151"/>
      <c r="R25" s="146"/>
      <c r="S25" s="146"/>
      <c r="T25" s="146"/>
      <c r="U25" s="146"/>
    </row>
    <row r="26" spans="1:21" s="7" customFormat="1" ht="14.25" customHeight="1" x14ac:dyDescent="0.2">
      <c r="A26" s="10">
        <v>20</v>
      </c>
      <c r="B26" s="11">
        <v>40509</v>
      </c>
      <c r="C26" s="113">
        <v>4</v>
      </c>
      <c r="D26" s="24" t="s">
        <v>14</v>
      </c>
      <c r="E26" s="82"/>
      <c r="F26" s="81"/>
      <c r="G26" s="82">
        <v>25</v>
      </c>
      <c r="H26" s="83">
        <f t="shared" si="1"/>
        <v>1999</v>
      </c>
      <c r="I26" s="122"/>
      <c r="J26" s="104"/>
      <c r="K26" s="173" t="s">
        <v>102</v>
      </c>
      <c r="L26" s="104"/>
      <c r="M26" s="104"/>
      <c r="N26" s="146"/>
      <c r="O26" s="123"/>
      <c r="Q26" s="151"/>
      <c r="R26" s="146"/>
      <c r="S26" s="146"/>
      <c r="T26" s="146"/>
      <c r="U26" s="146"/>
    </row>
    <row r="27" spans="1:21" s="7" customFormat="1" ht="14.25" customHeight="1" x14ac:dyDescent="0.2">
      <c r="A27" s="10">
        <v>21</v>
      </c>
      <c r="B27" s="11">
        <v>40511</v>
      </c>
      <c r="C27" s="113">
        <v>11</v>
      </c>
      <c r="D27" s="24" t="s">
        <v>97</v>
      </c>
      <c r="E27" s="82">
        <v>-650</v>
      </c>
      <c r="F27" s="81"/>
      <c r="G27" s="82"/>
      <c r="H27" s="83">
        <f t="shared" si="1"/>
        <v>1349</v>
      </c>
      <c r="I27" s="122"/>
      <c r="J27" s="104"/>
      <c r="L27" s="104"/>
      <c r="M27" s="104"/>
      <c r="N27" s="146"/>
      <c r="O27" s="123"/>
      <c r="Q27" s="151"/>
      <c r="R27" s="146"/>
      <c r="S27" s="146"/>
      <c r="T27" s="146"/>
      <c r="U27" s="146"/>
    </row>
    <row r="28" spans="1:21" s="7" customFormat="1" ht="14.25" customHeight="1" x14ac:dyDescent="0.2">
      <c r="A28" s="10">
        <v>22</v>
      </c>
      <c r="B28" s="11">
        <v>40511</v>
      </c>
      <c r="C28" s="113">
        <v>12</v>
      </c>
      <c r="D28" s="24" t="s">
        <v>1</v>
      </c>
      <c r="E28" s="82"/>
      <c r="F28" s="81"/>
      <c r="G28" s="82">
        <v>25</v>
      </c>
      <c r="H28" s="83">
        <f t="shared" si="1"/>
        <v>1324</v>
      </c>
      <c r="I28" s="122"/>
      <c r="J28" s="104"/>
      <c r="K28" s="173" t="s">
        <v>104</v>
      </c>
      <c r="L28" s="104"/>
      <c r="M28" s="104"/>
      <c r="N28" s="146"/>
      <c r="O28" s="123"/>
      <c r="Q28" s="151"/>
      <c r="R28" s="146"/>
      <c r="S28" s="146"/>
      <c r="T28" s="146"/>
      <c r="U28" s="146"/>
    </row>
    <row r="29" spans="1:21" s="7" customFormat="1" ht="14.25" customHeight="1" x14ac:dyDescent="0.2">
      <c r="A29" s="10">
        <v>23</v>
      </c>
      <c r="B29" s="11"/>
      <c r="C29" s="113"/>
      <c r="D29" s="24"/>
      <c r="E29" s="82"/>
      <c r="F29" s="81"/>
      <c r="G29" s="82"/>
      <c r="H29" s="83">
        <f t="shared" si="1"/>
        <v>1324</v>
      </c>
      <c r="I29" s="122"/>
      <c r="J29" s="104"/>
      <c r="K29" s="173" t="s">
        <v>105</v>
      </c>
      <c r="L29" s="104"/>
      <c r="M29" s="104"/>
      <c r="N29" s="146"/>
      <c r="O29" s="123"/>
      <c r="Q29" s="151"/>
      <c r="R29" s="146"/>
      <c r="S29" s="146"/>
      <c r="T29" s="146"/>
      <c r="U29" s="146"/>
    </row>
    <row r="30" spans="1:21" s="7" customFormat="1" ht="14.25" customHeight="1" x14ac:dyDescent="0.2">
      <c r="A30" s="10">
        <v>24</v>
      </c>
      <c r="B30" s="11"/>
      <c r="C30" s="113"/>
      <c r="D30" s="24"/>
      <c r="E30" s="82"/>
      <c r="F30" s="81"/>
      <c r="G30" s="82"/>
      <c r="H30" s="83">
        <f t="shared" si="1"/>
        <v>1324</v>
      </c>
      <c r="I30" s="122"/>
      <c r="J30" s="104"/>
      <c r="K30" s="173" t="s">
        <v>106</v>
      </c>
      <c r="L30" s="104"/>
      <c r="M30" s="104"/>
      <c r="N30" s="146"/>
      <c r="O30" s="123"/>
      <c r="Q30" s="151"/>
      <c r="R30" s="146"/>
      <c r="S30" s="146"/>
      <c r="T30" s="146"/>
      <c r="U30" s="146"/>
    </row>
    <row r="31" spans="1:21" s="7" customFormat="1" ht="14.25" customHeight="1" x14ac:dyDescent="0.2">
      <c r="A31" s="10">
        <v>25</v>
      </c>
      <c r="B31" s="11"/>
      <c r="C31" s="113"/>
      <c r="D31" s="24"/>
      <c r="E31" s="82"/>
      <c r="F31" s="81"/>
      <c r="G31" s="82"/>
      <c r="H31" s="83">
        <f t="shared" si="1"/>
        <v>1324</v>
      </c>
      <c r="I31" s="122"/>
      <c r="J31" s="104"/>
      <c r="K31" s="36"/>
      <c r="L31" s="104"/>
      <c r="M31" s="104"/>
      <c r="N31" s="146"/>
      <c r="O31" s="123"/>
      <c r="Q31" s="151"/>
      <c r="R31" s="14"/>
      <c r="S31" s="146"/>
      <c r="T31" s="146"/>
      <c r="U31" s="146"/>
    </row>
    <row r="32" spans="1:21" s="7" customFormat="1" ht="14.25" customHeight="1" x14ac:dyDescent="0.2">
      <c r="A32" s="10">
        <v>26</v>
      </c>
      <c r="B32" s="11"/>
      <c r="C32" s="113"/>
      <c r="D32" s="24"/>
      <c r="E32" s="82"/>
      <c r="F32" s="81"/>
      <c r="G32" s="82"/>
      <c r="H32" s="83">
        <f t="shared" si="1"/>
        <v>1324</v>
      </c>
      <c r="I32" s="122"/>
      <c r="J32" s="104"/>
      <c r="K32" s="173" t="s">
        <v>114</v>
      </c>
      <c r="L32" s="104"/>
      <c r="M32" s="104"/>
      <c r="N32" s="146"/>
      <c r="O32" s="123"/>
      <c r="Q32" s="151"/>
      <c r="R32" s="19"/>
      <c r="S32" s="146"/>
      <c r="T32" s="146"/>
      <c r="U32" s="146"/>
    </row>
    <row r="33" spans="1:21" s="7" customFormat="1" ht="14.25" customHeight="1" x14ac:dyDescent="0.2">
      <c r="A33" s="10">
        <v>27</v>
      </c>
      <c r="B33" s="11"/>
      <c r="C33" s="113"/>
      <c r="D33" s="24"/>
      <c r="E33" s="82"/>
      <c r="F33" s="81"/>
      <c r="G33" s="82"/>
      <c r="H33" s="83">
        <f t="shared" si="1"/>
        <v>1324</v>
      </c>
      <c r="I33" s="122"/>
      <c r="J33" s="104"/>
      <c r="K33" s="173" t="s">
        <v>115</v>
      </c>
      <c r="L33" s="104"/>
      <c r="M33" s="104"/>
      <c r="N33" s="146"/>
      <c r="O33" s="123"/>
      <c r="Q33" s="151"/>
      <c r="R33" s="152"/>
      <c r="S33" s="146"/>
      <c r="T33" s="146"/>
      <c r="U33" s="146"/>
    </row>
    <row r="34" spans="1:21" s="7" customFormat="1" ht="14.25" customHeight="1" x14ac:dyDescent="0.2">
      <c r="A34" s="10">
        <v>28</v>
      </c>
      <c r="B34" s="11"/>
      <c r="C34" s="113"/>
      <c r="D34" s="24"/>
      <c r="E34" s="82"/>
      <c r="F34" s="81"/>
      <c r="G34" s="82"/>
      <c r="H34" s="83">
        <f t="shared" si="1"/>
        <v>1324</v>
      </c>
      <c r="I34" s="122"/>
      <c r="J34" s="104"/>
      <c r="K34" s="173"/>
      <c r="L34" s="104"/>
      <c r="M34" s="104"/>
      <c r="P34" s="147"/>
      <c r="Q34" s="151"/>
      <c r="R34" s="14"/>
    </row>
    <row r="35" spans="1:21" s="7" customFormat="1" ht="14.25" customHeight="1" x14ac:dyDescent="0.2">
      <c r="A35" s="10">
        <v>29</v>
      </c>
      <c r="B35" s="11"/>
      <c r="C35" s="113"/>
      <c r="D35" s="24"/>
      <c r="E35" s="82"/>
      <c r="F35" s="81"/>
      <c r="G35" s="82"/>
      <c r="H35" s="83">
        <f t="shared" si="1"/>
        <v>1324</v>
      </c>
      <c r="I35" s="122"/>
      <c r="J35" s="104"/>
      <c r="K35" s="173" t="s">
        <v>111</v>
      </c>
      <c r="L35" s="104"/>
      <c r="M35" s="104"/>
      <c r="Q35" s="151"/>
      <c r="R35" s="152"/>
    </row>
    <row r="36" spans="1:21" s="7" customFormat="1" ht="14.25" customHeight="1" x14ac:dyDescent="0.2">
      <c r="A36" s="10">
        <v>30</v>
      </c>
      <c r="B36" s="11"/>
      <c r="C36" s="113"/>
      <c r="D36" s="24"/>
      <c r="E36" s="82"/>
      <c r="F36" s="81"/>
      <c r="G36" s="82"/>
      <c r="H36" s="83">
        <f t="shared" si="1"/>
        <v>1324</v>
      </c>
      <c r="I36" s="122"/>
      <c r="J36" s="104"/>
      <c r="K36" s="173" t="s">
        <v>112</v>
      </c>
      <c r="L36" s="104"/>
      <c r="M36" s="104"/>
      <c r="O36" s="101"/>
      <c r="P36" s="19"/>
      <c r="Q36" s="153"/>
      <c r="R36" s="14"/>
    </row>
    <row r="37" spans="1:21" s="7" customFormat="1" ht="14.25" customHeight="1" x14ac:dyDescent="0.2">
      <c r="A37" s="10">
        <v>31</v>
      </c>
      <c r="B37" s="11"/>
      <c r="C37" s="113"/>
      <c r="D37" s="24"/>
      <c r="E37" s="82"/>
      <c r="F37" s="81"/>
      <c r="G37" s="82"/>
      <c r="H37" s="83">
        <f t="shared" si="1"/>
        <v>1324</v>
      </c>
      <c r="I37" s="122"/>
      <c r="J37" s="104"/>
      <c r="K37" s="173" t="s">
        <v>113</v>
      </c>
      <c r="L37" s="104"/>
      <c r="M37" s="104"/>
      <c r="N37" s="101"/>
      <c r="O37" s="101"/>
      <c r="P37" s="19"/>
      <c r="Q37" s="154"/>
      <c r="R37" s="14"/>
    </row>
    <row r="38" spans="1:21" s="7" customFormat="1" ht="14.25" customHeight="1" x14ac:dyDescent="0.2">
      <c r="A38" s="10">
        <v>32</v>
      </c>
      <c r="B38" s="11"/>
      <c r="C38" s="113"/>
      <c r="D38" s="24"/>
      <c r="E38" s="82"/>
      <c r="F38" s="81"/>
      <c r="G38" s="82"/>
      <c r="H38" s="83">
        <f t="shared" si="1"/>
        <v>1324</v>
      </c>
      <c r="I38" s="122"/>
      <c r="J38" s="104"/>
      <c r="L38" s="104"/>
      <c r="M38" s="104"/>
      <c r="O38" s="101"/>
      <c r="P38" s="19"/>
      <c r="Q38" s="153"/>
      <c r="R38" s="14"/>
    </row>
    <row r="39" spans="1:21" s="7" customFormat="1" ht="14.25" customHeight="1" x14ac:dyDescent="0.2">
      <c r="A39" s="10">
        <v>33</v>
      </c>
      <c r="B39" s="11"/>
      <c r="C39" s="113"/>
      <c r="D39" s="24"/>
      <c r="E39" s="82"/>
      <c r="F39" s="81"/>
      <c r="G39" s="82"/>
      <c r="H39" s="83">
        <f t="shared" si="1"/>
        <v>1324</v>
      </c>
      <c r="I39" s="122"/>
      <c r="J39" s="104"/>
      <c r="K39" s="123"/>
      <c r="L39" s="104"/>
      <c r="M39" s="104"/>
      <c r="P39" s="19"/>
      <c r="Q39" s="154"/>
      <c r="R39" s="14"/>
    </row>
    <row r="40" spans="1:21" s="7" customFormat="1" ht="14.25" customHeight="1" x14ac:dyDescent="0.2">
      <c r="A40" s="10">
        <v>34</v>
      </c>
      <c r="B40" s="11"/>
      <c r="C40" s="113"/>
      <c r="D40" s="24"/>
      <c r="E40" s="82"/>
      <c r="F40" s="81"/>
      <c r="G40" s="82"/>
      <c r="H40" s="83">
        <f t="shared" ref="H40:H65" si="2">SUM(H39)+E40-G40+F40</f>
        <v>1324</v>
      </c>
      <c r="I40" s="122"/>
      <c r="J40" s="104"/>
      <c r="K40" s="123"/>
      <c r="L40" s="104"/>
      <c r="M40" s="104"/>
    </row>
    <row r="41" spans="1:21" s="7" customFormat="1" ht="14.25" customHeight="1" x14ac:dyDescent="0.2">
      <c r="A41" s="10">
        <v>35</v>
      </c>
      <c r="B41" s="11"/>
      <c r="C41" s="113"/>
      <c r="D41" s="24"/>
      <c r="E41" s="82"/>
      <c r="F41" s="81"/>
      <c r="G41" s="82"/>
      <c r="H41" s="83">
        <f t="shared" si="2"/>
        <v>1324</v>
      </c>
      <c r="I41" s="122"/>
      <c r="J41" s="104"/>
      <c r="K41" s="123"/>
      <c r="L41" s="104"/>
      <c r="M41" s="104"/>
    </row>
    <row r="42" spans="1:21" s="7" customFormat="1" ht="14.25" customHeight="1" x14ac:dyDescent="0.2">
      <c r="A42" s="10">
        <v>36</v>
      </c>
      <c r="B42" s="11"/>
      <c r="C42" s="113"/>
      <c r="D42" s="24"/>
      <c r="E42" s="82"/>
      <c r="F42" s="81"/>
      <c r="G42" s="82"/>
      <c r="H42" s="83">
        <f t="shared" si="2"/>
        <v>1324</v>
      </c>
      <c r="I42" s="122"/>
      <c r="J42" s="104"/>
      <c r="K42" s="123"/>
      <c r="L42" s="104"/>
      <c r="M42" s="104"/>
    </row>
    <row r="43" spans="1:21" s="7" customFormat="1" ht="14.25" customHeight="1" x14ac:dyDescent="0.2">
      <c r="A43" s="10">
        <v>37</v>
      </c>
      <c r="B43" s="11"/>
      <c r="C43" s="113"/>
      <c r="D43" s="24"/>
      <c r="E43" s="82"/>
      <c r="F43" s="81"/>
      <c r="G43" s="82"/>
      <c r="H43" s="83">
        <f t="shared" si="2"/>
        <v>1324</v>
      </c>
      <c r="I43" s="122"/>
      <c r="J43" s="104"/>
      <c r="K43" s="123"/>
      <c r="L43" s="104"/>
      <c r="M43" s="104"/>
    </row>
    <row r="44" spans="1:21" s="7" customFormat="1" ht="14.25" customHeight="1" x14ac:dyDescent="0.2">
      <c r="A44" s="10">
        <v>38</v>
      </c>
      <c r="B44" s="11"/>
      <c r="C44" s="113"/>
      <c r="D44" s="12"/>
      <c r="E44" s="82"/>
      <c r="F44" s="81"/>
      <c r="G44" s="82"/>
      <c r="H44" s="83">
        <f t="shared" si="2"/>
        <v>1324</v>
      </c>
      <c r="I44" s="122"/>
      <c r="J44" s="104"/>
      <c r="K44" s="123"/>
      <c r="L44" s="104"/>
      <c r="M44" s="104"/>
    </row>
    <row r="45" spans="1:21" s="7" customFormat="1" ht="14.25" customHeight="1" x14ac:dyDescent="0.2">
      <c r="A45" s="10">
        <v>39</v>
      </c>
      <c r="B45" s="11"/>
      <c r="C45" s="113"/>
      <c r="D45" s="24"/>
      <c r="E45" s="82"/>
      <c r="F45" s="81"/>
      <c r="G45" s="82"/>
      <c r="H45" s="83">
        <f t="shared" si="2"/>
        <v>1324</v>
      </c>
      <c r="I45" s="122"/>
      <c r="J45" s="104"/>
      <c r="K45" s="123"/>
      <c r="L45" s="104"/>
      <c r="M45" s="104"/>
    </row>
    <row r="46" spans="1:21" s="7" customFormat="1" ht="14.25" customHeight="1" x14ac:dyDescent="0.2">
      <c r="A46" s="10">
        <v>40</v>
      </c>
      <c r="B46" s="11"/>
      <c r="C46" s="113"/>
      <c r="D46" s="24"/>
      <c r="E46" s="82"/>
      <c r="F46" s="81"/>
      <c r="G46" s="82"/>
      <c r="H46" s="83">
        <f t="shared" si="2"/>
        <v>1324</v>
      </c>
      <c r="I46" s="122"/>
      <c r="J46" s="104"/>
      <c r="K46" s="123"/>
      <c r="L46" s="104"/>
      <c r="M46" s="104"/>
    </row>
    <row r="47" spans="1:21" s="7" customFormat="1" ht="14.25" customHeight="1" x14ac:dyDescent="0.2">
      <c r="A47" s="10">
        <v>41</v>
      </c>
      <c r="B47" s="11"/>
      <c r="C47" s="113"/>
      <c r="D47" s="24"/>
      <c r="E47" s="82"/>
      <c r="F47" s="81"/>
      <c r="G47" s="82"/>
      <c r="H47" s="83">
        <f t="shared" si="2"/>
        <v>1324</v>
      </c>
      <c r="I47" s="122"/>
      <c r="J47" s="104"/>
      <c r="K47" s="121"/>
      <c r="L47" s="122"/>
      <c r="M47" s="166"/>
    </row>
    <row r="48" spans="1:21" s="7" customFormat="1" ht="14.25" customHeight="1" x14ac:dyDescent="0.2">
      <c r="A48" s="10">
        <v>42</v>
      </c>
      <c r="B48" s="11"/>
      <c r="C48" s="113"/>
      <c r="D48" s="24"/>
      <c r="E48" s="82"/>
      <c r="F48" s="81"/>
      <c r="G48" s="82"/>
      <c r="H48" s="83">
        <f t="shared" si="2"/>
        <v>1324</v>
      </c>
      <c r="I48" s="122"/>
      <c r="J48" s="104"/>
      <c r="K48" s="123"/>
      <c r="L48" s="104"/>
      <c r="M48" s="104"/>
    </row>
    <row r="49" spans="1:14" s="7" customFormat="1" ht="14.25" customHeight="1" x14ac:dyDescent="0.2">
      <c r="A49" s="10">
        <v>43</v>
      </c>
      <c r="B49" s="11"/>
      <c r="C49" s="113"/>
      <c r="D49" s="24"/>
      <c r="E49" s="82"/>
      <c r="F49" s="81"/>
      <c r="G49" s="82"/>
      <c r="H49" s="83">
        <f t="shared" si="2"/>
        <v>1324</v>
      </c>
      <c r="I49" s="122"/>
      <c r="K49" s="122"/>
      <c r="L49" s="104"/>
      <c r="M49" s="104"/>
    </row>
    <row r="50" spans="1:14" s="7" customFormat="1" ht="14.25" customHeight="1" x14ac:dyDescent="0.2">
      <c r="A50" s="10">
        <v>44</v>
      </c>
      <c r="B50" s="11"/>
      <c r="C50" s="113"/>
      <c r="D50" s="24"/>
      <c r="E50" s="82"/>
      <c r="F50" s="81"/>
      <c r="G50" s="82"/>
      <c r="H50" s="83">
        <f t="shared" si="2"/>
        <v>1324</v>
      </c>
      <c r="I50" s="122"/>
    </row>
    <row r="51" spans="1:14" s="7" customFormat="1" ht="14.25" customHeight="1" x14ac:dyDescent="0.2">
      <c r="A51" s="10">
        <v>45</v>
      </c>
      <c r="B51" s="11"/>
      <c r="C51" s="113"/>
      <c r="D51" s="24"/>
      <c r="E51" s="82"/>
      <c r="F51" s="81"/>
      <c r="G51" s="82"/>
      <c r="H51" s="83">
        <f t="shared" si="2"/>
        <v>1324</v>
      </c>
      <c r="I51" s="122"/>
    </row>
    <row r="52" spans="1:14" s="7" customFormat="1" ht="14.25" customHeight="1" x14ac:dyDescent="0.2">
      <c r="A52" s="10">
        <v>46</v>
      </c>
      <c r="B52" s="11"/>
      <c r="C52" s="113"/>
      <c r="D52" s="24"/>
      <c r="E52" s="82"/>
      <c r="F52" s="81"/>
      <c r="G52" s="82"/>
      <c r="H52" s="83">
        <f t="shared" si="2"/>
        <v>1324</v>
      </c>
      <c r="I52" s="122"/>
      <c r="N52" s="107"/>
    </row>
    <row r="53" spans="1:14" s="7" customFormat="1" ht="14.25" customHeight="1" x14ac:dyDescent="0.2">
      <c r="A53" s="10">
        <v>47</v>
      </c>
      <c r="B53" s="11"/>
      <c r="C53" s="113"/>
      <c r="D53" s="24"/>
      <c r="E53" s="82"/>
      <c r="F53" s="81"/>
      <c r="G53" s="82"/>
      <c r="H53" s="83">
        <f t="shared" si="2"/>
        <v>1324</v>
      </c>
      <c r="I53" s="122"/>
      <c r="N53" s="122"/>
    </row>
    <row r="54" spans="1:14" s="7" customFormat="1" ht="14.25" customHeight="1" x14ac:dyDescent="0.2">
      <c r="A54" s="10">
        <v>48</v>
      </c>
      <c r="B54" s="11"/>
      <c r="C54" s="113"/>
      <c r="D54" s="12"/>
      <c r="E54" s="82"/>
      <c r="F54" s="81"/>
      <c r="G54" s="82"/>
      <c r="H54" s="83">
        <f t="shared" si="2"/>
        <v>1324</v>
      </c>
      <c r="I54" s="122"/>
      <c r="N54" s="7">
        <f>SUMPRODUCT((C7:C66=2)*(ABS(E7:E66)))</f>
        <v>0</v>
      </c>
    </row>
    <row r="55" spans="1:14" s="7" customFormat="1" ht="14.25" customHeight="1" x14ac:dyDescent="0.2">
      <c r="A55" s="10">
        <v>49</v>
      </c>
      <c r="B55" s="11"/>
      <c r="C55" s="113"/>
      <c r="D55" s="24"/>
      <c r="E55" s="82"/>
      <c r="F55" s="81"/>
      <c r="G55" s="82"/>
      <c r="H55" s="83">
        <f t="shared" si="2"/>
        <v>1324</v>
      </c>
      <c r="I55" s="122"/>
    </row>
    <row r="56" spans="1:14" s="7" customFormat="1" ht="14.25" customHeight="1" x14ac:dyDescent="0.2">
      <c r="A56" s="10">
        <v>50</v>
      </c>
      <c r="B56" s="53"/>
      <c r="C56" s="114"/>
      <c r="D56" s="54"/>
      <c r="E56" s="84"/>
      <c r="F56" s="85"/>
      <c r="G56" s="84"/>
      <c r="H56" s="83">
        <f t="shared" si="2"/>
        <v>1324</v>
      </c>
      <c r="I56" s="122"/>
    </row>
    <row r="57" spans="1:14" s="7" customFormat="1" ht="14.25" customHeight="1" x14ac:dyDescent="0.2">
      <c r="A57" s="10">
        <v>51</v>
      </c>
      <c r="B57" s="53"/>
      <c r="C57" s="114"/>
      <c r="D57" s="54"/>
      <c r="E57" s="84"/>
      <c r="F57" s="85"/>
      <c r="G57" s="84"/>
      <c r="H57" s="83">
        <f t="shared" si="2"/>
        <v>1324</v>
      </c>
      <c r="I57" s="122"/>
    </row>
    <row r="58" spans="1:14" s="7" customFormat="1" ht="14.25" customHeight="1" x14ac:dyDescent="0.2">
      <c r="A58" s="10">
        <v>52</v>
      </c>
      <c r="B58" s="53"/>
      <c r="C58" s="114"/>
      <c r="D58" s="54"/>
      <c r="E58" s="84"/>
      <c r="F58" s="85"/>
      <c r="G58" s="84"/>
      <c r="H58" s="83">
        <f t="shared" si="2"/>
        <v>1324</v>
      </c>
      <c r="I58" s="122"/>
    </row>
    <row r="59" spans="1:14" s="7" customFormat="1" ht="14.25" customHeight="1" x14ac:dyDescent="0.2">
      <c r="A59" s="10">
        <v>53</v>
      </c>
      <c r="B59" s="53"/>
      <c r="C59" s="114"/>
      <c r="D59" s="54"/>
      <c r="E59" s="84"/>
      <c r="F59" s="85"/>
      <c r="G59" s="84"/>
      <c r="H59" s="83">
        <f t="shared" si="2"/>
        <v>1324</v>
      </c>
      <c r="I59" s="122"/>
    </row>
    <row r="60" spans="1:14" s="7" customFormat="1" ht="14.25" customHeight="1" x14ac:dyDescent="0.2">
      <c r="A60" s="10">
        <v>54</v>
      </c>
      <c r="B60" s="53"/>
      <c r="C60" s="114"/>
      <c r="D60" s="54"/>
      <c r="E60" s="84"/>
      <c r="F60" s="85"/>
      <c r="G60" s="84"/>
      <c r="H60" s="83">
        <f t="shared" si="2"/>
        <v>1324</v>
      </c>
      <c r="I60" s="122"/>
    </row>
    <row r="61" spans="1:14" s="7" customFormat="1" ht="14.25" customHeight="1" x14ac:dyDescent="0.2">
      <c r="A61" s="10">
        <v>55</v>
      </c>
      <c r="B61" s="53"/>
      <c r="C61" s="114"/>
      <c r="D61" s="54"/>
      <c r="E61" s="84"/>
      <c r="F61" s="85"/>
      <c r="G61" s="84"/>
      <c r="H61" s="83">
        <f t="shared" si="2"/>
        <v>1324</v>
      </c>
      <c r="I61" s="122"/>
    </row>
    <row r="62" spans="1:14" s="7" customFormat="1" ht="14.25" customHeight="1" x14ac:dyDescent="0.2">
      <c r="A62" s="10">
        <v>56</v>
      </c>
      <c r="B62" s="53"/>
      <c r="C62" s="114"/>
      <c r="D62" s="54"/>
      <c r="E62" s="84"/>
      <c r="F62" s="85"/>
      <c r="G62" s="84"/>
      <c r="H62" s="83">
        <f t="shared" si="2"/>
        <v>1324</v>
      </c>
      <c r="I62" s="122"/>
    </row>
    <row r="63" spans="1:14" s="7" customFormat="1" ht="14.25" customHeight="1" x14ac:dyDescent="0.2">
      <c r="A63" s="10">
        <v>57</v>
      </c>
      <c r="B63" s="53"/>
      <c r="C63" s="114"/>
      <c r="D63" s="54"/>
      <c r="E63" s="84"/>
      <c r="F63" s="85"/>
      <c r="G63" s="84"/>
      <c r="H63" s="83">
        <f t="shared" si="2"/>
        <v>1324</v>
      </c>
      <c r="I63" s="122"/>
    </row>
    <row r="64" spans="1:14" s="7" customFormat="1" ht="14.25" customHeight="1" x14ac:dyDescent="0.2">
      <c r="A64" s="10">
        <v>58</v>
      </c>
      <c r="B64" s="53"/>
      <c r="C64" s="114"/>
      <c r="D64" s="54"/>
      <c r="E64" s="84"/>
      <c r="F64" s="85"/>
      <c r="G64" s="84"/>
      <c r="H64" s="83">
        <f t="shared" si="2"/>
        <v>1324</v>
      </c>
      <c r="I64" s="122"/>
    </row>
    <row r="65" spans="1:13" s="7" customFormat="1" ht="14.25" customHeight="1" x14ac:dyDescent="0.2">
      <c r="A65" s="10">
        <v>59</v>
      </c>
      <c r="B65" s="53"/>
      <c r="C65" s="114"/>
      <c r="D65" s="54"/>
      <c r="E65" s="84"/>
      <c r="F65" s="85"/>
      <c r="G65" s="84"/>
      <c r="H65" s="83">
        <f t="shared" si="2"/>
        <v>1324</v>
      </c>
      <c r="I65" s="122"/>
    </row>
    <row r="66" spans="1:13" s="7" customFormat="1" ht="14.25" customHeight="1" x14ac:dyDescent="0.2">
      <c r="A66" s="39">
        <v>60</v>
      </c>
      <c r="B66" s="40"/>
      <c r="C66" s="115"/>
      <c r="D66" s="41"/>
      <c r="E66" s="86"/>
      <c r="F66" s="87"/>
      <c r="G66" s="86"/>
      <c r="H66" s="88">
        <f>SUM(H65)+E66-G66+F66</f>
        <v>1324</v>
      </c>
      <c r="I66" s="122"/>
    </row>
    <row r="67" spans="1:13" s="7" customFormat="1" ht="14.25" customHeight="1" x14ac:dyDescent="0.2">
      <c r="A67" s="14"/>
      <c r="B67" s="15"/>
      <c r="C67" s="116"/>
      <c r="D67" s="142" t="s">
        <v>10</v>
      </c>
      <c r="E67" s="69">
        <f>SUM(E4:E66)</f>
        <v>1200</v>
      </c>
      <c r="F67" s="69">
        <f>SUM(F7:F66)</f>
        <v>75</v>
      </c>
      <c r="G67" s="69">
        <f>SUM(G6:G66)</f>
        <v>201</v>
      </c>
      <c r="H67" s="69">
        <f>H66</f>
        <v>1324</v>
      </c>
      <c r="I67" s="122"/>
    </row>
    <row r="68" spans="1:13" s="7" customFormat="1" ht="4.5" customHeight="1" x14ac:dyDescent="0.2">
      <c r="A68" s="14"/>
      <c r="B68" s="18"/>
      <c r="C68" s="116"/>
      <c r="D68" s="19"/>
      <c r="E68" s="16"/>
      <c r="F68" s="17"/>
      <c r="G68" s="17"/>
      <c r="H68" s="46"/>
      <c r="I68" s="122"/>
      <c r="J68" s="122"/>
      <c r="K68" s="122"/>
      <c r="L68" s="104"/>
      <c r="M68" s="104"/>
    </row>
    <row r="69" spans="1:13" s="7" customFormat="1" ht="14.25" customHeight="1" x14ac:dyDescent="0.2">
      <c r="A69" s="103"/>
      <c r="B69" s="20"/>
      <c r="C69" s="118"/>
      <c r="D69" s="162" t="s">
        <v>4</v>
      </c>
      <c r="E69" s="70">
        <f>E67</f>
        <v>1200</v>
      </c>
      <c r="F69" s="58"/>
      <c r="G69" s="58"/>
      <c r="H69" s="48"/>
      <c r="I69" s="122"/>
      <c r="J69" s="139"/>
      <c r="K69" s="122"/>
      <c r="L69" s="104"/>
      <c r="M69" s="104"/>
    </row>
    <row r="70" spans="1:13" s="7" customFormat="1" ht="14.25" customHeight="1" x14ac:dyDescent="0.2">
      <c r="A70" s="103"/>
      <c r="B70" s="20"/>
      <c r="C70" s="118"/>
      <c r="D70" s="143" t="s">
        <v>74</v>
      </c>
      <c r="E70" s="67"/>
      <c r="F70" s="71">
        <f>SUM(F$3+F67)</f>
        <v>325</v>
      </c>
      <c r="G70" s="156"/>
      <c r="H70" s="48"/>
      <c r="I70" s="122"/>
      <c r="L70" s="107"/>
      <c r="M70" s="107"/>
    </row>
    <row r="71" spans="1:13" s="7" customFormat="1" ht="14.25" customHeight="1" x14ac:dyDescent="0.2">
      <c r="A71" s="103"/>
      <c r="B71" s="20"/>
      <c r="C71" s="118"/>
      <c r="D71" s="144" t="s">
        <v>73</v>
      </c>
      <c r="E71" s="127"/>
      <c r="F71" s="129"/>
      <c r="G71" s="128">
        <f>G67</f>
        <v>201</v>
      </c>
      <c r="H71" s="48"/>
      <c r="I71" s="122"/>
      <c r="L71" s="165"/>
      <c r="M71" s="165"/>
    </row>
    <row r="72" spans="1:13" s="7" customFormat="1" ht="14.25" customHeight="1" x14ac:dyDescent="0.2">
      <c r="A72" s="103"/>
      <c r="B72" s="20"/>
      <c r="C72" s="118"/>
      <c r="D72" s="143" t="s">
        <v>76</v>
      </c>
      <c r="E72" s="127"/>
      <c r="F72" s="140">
        <f>SUM($F$67)</f>
        <v>75</v>
      </c>
      <c r="G72" s="129"/>
      <c r="H72" s="48"/>
      <c r="I72" s="122"/>
      <c r="J72" s="36"/>
      <c r="K72" s="122"/>
      <c r="L72" s="104"/>
      <c r="M72" s="104"/>
    </row>
    <row r="73" spans="1:13" s="7" customFormat="1" ht="14.25" customHeight="1" x14ac:dyDescent="0.2">
      <c r="A73" s="103"/>
      <c r="B73" s="20"/>
      <c r="C73" s="118"/>
      <c r="D73" s="144" t="s">
        <v>75</v>
      </c>
      <c r="E73" s="127"/>
      <c r="F73" s="129"/>
      <c r="G73" s="128">
        <f>ABS((SUM(E7:E66)))</f>
        <v>1300</v>
      </c>
      <c r="H73" s="48"/>
      <c r="I73" s="122"/>
      <c r="J73" s="36"/>
      <c r="K73" s="122"/>
      <c r="L73" s="104"/>
      <c r="M73" s="104"/>
    </row>
    <row r="74" spans="1:13" s="7" customFormat="1" ht="14.25" customHeight="1" x14ac:dyDescent="0.2">
      <c r="A74" s="14"/>
      <c r="B74" s="18"/>
      <c r="C74" s="116"/>
      <c r="D74" s="143" t="s">
        <v>22</v>
      </c>
      <c r="E74" s="68"/>
      <c r="F74" s="9"/>
      <c r="G74" s="51"/>
      <c r="H74" s="71">
        <f>SUM(F$3+F67)-G67</f>
        <v>124</v>
      </c>
      <c r="I74" s="122"/>
      <c r="J74" s="164"/>
      <c r="K74" s="157"/>
      <c r="L74" s="104"/>
      <c r="M74" s="104"/>
    </row>
    <row r="75" spans="1:13" s="7" customFormat="1" ht="4.5" customHeight="1" x14ac:dyDescent="0.2">
      <c r="A75" s="14"/>
      <c r="B75" s="18"/>
      <c r="C75" s="116"/>
      <c r="D75" s="21"/>
      <c r="E75" s="16"/>
      <c r="F75" s="52"/>
      <c r="G75" s="17"/>
      <c r="H75" s="46"/>
      <c r="I75" s="122"/>
      <c r="J75" s="122"/>
      <c r="K75" s="122"/>
      <c r="L75" s="104"/>
      <c r="M75" s="104"/>
    </row>
    <row r="76" spans="1:13" s="7" customFormat="1" ht="14.25" customHeight="1" thickBot="1" x14ac:dyDescent="0.25">
      <c r="A76" s="14"/>
      <c r="B76" s="18"/>
      <c r="C76" s="116"/>
      <c r="D76" s="159" t="s">
        <v>7</v>
      </c>
      <c r="E76" s="163"/>
      <c r="F76" s="160"/>
      <c r="G76" s="161"/>
      <c r="H76" s="72">
        <f>SUM(E$67+F$3)+F67-G67</f>
        <v>1324</v>
      </c>
      <c r="I76" s="122"/>
      <c r="J76" s="122"/>
      <c r="K76" s="122"/>
      <c r="L76" s="104"/>
      <c r="M76" s="104"/>
    </row>
    <row r="77" spans="1:13" s="7" customFormat="1" ht="4.5" customHeight="1" thickTop="1" x14ac:dyDescent="0.2">
      <c r="A77" s="14"/>
      <c r="B77" s="18"/>
      <c r="C77" s="116"/>
      <c r="D77" s="21"/>
      <c r="E77" s="16"/>
      <c r="F77" s="52"/>
      <c r="G77" s="17"/>
      <c r="H77" s="46"/>
      <c r="I77" s="122"/>
      <c r="J77" s="122"/>
      <c r="K77" s="122"/>
      <c r="L77" s="104"/>
      <c r="M77" s="104"/>
    </row>
    <row r="78" spans="1:13" s="7" customFormat="1" ht="14.25" customHeight="1" x14ac:dyDescent="0.2">
      <c r="A78" s="14"/>
      <c r="B78" s="18"/>
      <c r="C78" s="116"/>
      <c r="D78" s="19" t="s">
        <v>13</v>
      </c>
      <c r="E78" s="16"/>
      <c r="F78" s="52"/>
      <c r="G78" s="17"/>
      <c r="H78" s="158">
        <f>(H67-H76)</f>
        <v>0</v>
      </c>
      <c r="I78" s="122"/>
      <c r="J78" s="122"/>
      <c r="K78" s="122"/>
      <c r="L78" s="104"/>
      <c r="M78" s="104"/>
    </row>
    <row r="79" spans="1:13" ht="4.5" customHeight="1" x14ac:dyDescent="0.2">
      <c r="A79" s="25"/>
      <c r="B79" s="26"/>
      <c r="C79" s="119"/>
      <c r="D79" s="27"/>
      <c r="E79" s="28"/>
      <c r="F79" s="28"/>
      <c r="G79" s="28"/>
    </row>
    <row r="80" spans="1:13" ht="27" customHeight="1" x14ac:dyDescent="0.2">
      <c r="A80" s="43" t="s">
        <v>98</v>
      </c>
      <c r="B80" s="29"/>
      <c r="C80" s="120"/>
      <c r="D80" s="13"/>
      <c r="E80" s="176" t="s">
        <v>108</v>
      </c>
      <c r="F80" s="30"/>
      <c r="G80" s="30"/>
      <c r="H80" s="47"/>
    </row>
    <row r="81" spans="1:13" ht="4.5" customHeight="1" x14ac:dyDescent="0.2">
      <c r="A81" s="130"/>
      <c r="B81" s="131"/>
      <c r="C81" s="132"/>
      <c r="D81" s="133"/>
      <c r="E81" s="134"/>
      <c r="F81" s="134"/>
      <c r="G81" s="134"/>
      <c r="H81" s="135"/>
    </row>
    <row r="82" spans="1:13" ht="17.25" x14ac:dyDescent="0.2">
      <c r="A82" s="145" t="s">
        <v>8</v>
      </c>
      <c r="B82" s="32"/>
      <c r="E82" s="33"/>
      <c r="F82" s="35"/>
      <c r="G82" s="34"/>
    </row>
    <row r="83" spans="1:13" ht="3.75" customHeight="1" x14ac:dyDescent="0.2">
      <c r="A83" s="145"/>
      <c r="B83" s="32"/>
      <c r="E83" s="33"/>
      <c r="F83" s="35"/>
      <c r="G83" s="34"/>
    </row>
    <row r="84" spans="1:13" ht="14.25" customHeight="1" x14ac:dyDescent="0.2">
      <c r="A84" s="36" t="s">
        <v>20</v>
      </c>
      <c r="B84" s="32"/>
      <c r="E84" s="59"/>
      <c r="F84" s="60"/>
      <c r="G84" s="61"/>
      <c r="H84" s="90">
        <v>500</v>
      </c>
    </row>
    <row r="85" spans="1:13" ht="14.25" customHeight="1" x14ac:dyDescent="0.2">
      <c r="A85" s="38">
        <v>1</v>
      </c>
      <c r="B85" s="11">
        <v>40508</v>
      </c>
      <c r="C85" s="113">
        <v>13</v>
      </c>
      <c r="D85" s="24" t="s">
        <v>110</v>
      </c>
      <c r="E85" s="89">
        <v>-100</v>
      </c>
      <c r="F85" s="89"/>
      <c r="G85" s="89"/>
      <c r="H85" s="90">
        <f t="shared" ref="H85:H90" si="3">SUM(H84)+E85-G85+F85</f>
        <v>400</v>
      </c>
    </row>
    <row r="86" spans="1:13" ht="14.25" customHeight="1" x14ac:dyDescent="0.2">
      <c r="A86" s="38">
        <v>2</v>
      </c>
      <c r="B86" s="11">
        <v>40509</v>
      </c>
      <c r="C86" s="113">
        <v>2</v>
      </c>
      <c r="D86" s="24" t="s">
        <v>9</v>
      </c>
      <c r="E86" s="89">
        <v>-100</v>
      </c>
      <c r="F86" s="89">
        <v>100</v>
      </c>
      <c r="G86" s="89"/>
      <c r="H86" s="90">
        <f t="shared" si="3"/>
        <v>400</v>
      </c>
    </row>
    <row r="87" spans="1:13" ht="14.25" customHeight="1" x14ac:dyDescent="0.2">
      <c r="A87" s="38">
        <v>3</v>
      </c>
      <c r="B87" s="11">
        <v>40510</v>
      </c>
      <c r="C87" s="113">
        <v>1</v>
      </c>
      <c r="D87" s="24" t="s">
        <v>11</v>
      </c>
      <c r="E87" s="89">
        <v>100</v>
      </c>
      <c r="F87" s="89"/>
      <c r="G87" s="89"/>
      <c r="H87" s="90">
        <f t="shared" si="3"/>
        <v>500</v>
      </c>
    </row>
    <row r="88" spans="1:13" ht="14.25" customHeight="1" x14ac:dyDescent="0.2">
      <c r="A88" s="38">
        <v>4</v>
      </c>
      <c r="B88" s="11">
        <v>40511</v>
      </c>
      <c r="C88" s="113">
        <v>10</v>
      </c>
      <c r="D88" s="24" t="s">
        <v>109</v>
      </c>
      <c r="E88" s="89">
        <v>-100</v>
      </c>
      <c r="F88" s="89"/>
      <c r="G88" s="89"/>
      <c r="H88" s="90">
        <f t="shared" si="3"/>
        <v>400</v>
      </c>
    </row>
    <row r="89" spans="1:13" ht="14.25" customHeight="1" x14ac:dyDescent="0.2">
      <c r="A89" s="38">
        <v>5</v>
      </c>
      <c r="B89" s="11">
        <v>40512</v>
      </c>
      <c r="C89" s="113">
        <v>2</v>
      </c>
      <c r="D89" s="24" t="s">
        <v>18</v>
      </c>
      <c r="E89" s="89"/>
      <c r="F89" s="89">
        <v>100</v>
      </c>
      <c r="G89" s="89"/>
      <c r="H89" s="90">
        <f t="shared" si="3"/>
        <v>500</v>
      </c>
    </row>
    <row r="90" spans="1:13" ht="14.25" customHeight="1" x14ac:dyDescent="0.2">
      <c r="A90" s="38">
        <v>6</v>
      </c>
      <c r="B90" s="11">
        <v>40513</v>
      </c>
      <c r="C90" s="113">
        <v>12</v>
      </c>
      <c r="D90" s="24" t="s">
        <v>19</v>
      </c>
      <c r="E90" s="89"/>
      <c r="F90" s="89"/>
      <c r="G90" s="89">
        <v>400</v>
      </c>
      <c r="H90" s="90">
        <f t="shared" si="3"/>
        <v>100</v>
      </c>
    </row>
    <row r="91" spans="1:13" ht="14.25" customHeight="1" x14ac:dyDescent="0.2">
      <c r="A91" s="36"/>
      <c r="E91" s="37"/>
    </row>
    <row r="92" spans="1:13" ht="17.25" x14ac:dyDescent="0.2">
      <c r="A92" s="102" t="s">
        <v>59</v>
      </c>
      <c r="B92" s="101"/>
      <c r="C92" s="7"/>
      <c r="D92" s="7"/>
      <c r="E92" s="7"/>
      <c r="F92" s="1"/>
      <c r="G92" s="1"/>
      <c r="H92" s="1"/>
      <c r="M92" s="1"/>
    </row>
    <row r="93" spans="1:13" ht="3.75" customHeight="1" x14ac:dyDescent="0.2">
      <c r="A93" s="101"/>
      <c r="B93" s="101"/>
      <c r="C93" s="7"/>
      <c r="D93" s="7"/>
      <c r="E93" s="7"/>
      <c r="F93" s="1"/>
      <c r="G93" s="1"/>
      <c r="H93" s="1"/>
      <c r="M93" s="1"/>
    </row>
    <row r="94" spans="1:13" ht="14.25" customHeight="1" x14ac:dyDescent="0.2">
      <c r="A94" s="107" t="s">
        <v>57</v>
      </c>
      <c r="B94" s="105" t="s">
        <v>25</v>
      </c>
      <c r="C94" s="105" t="s">
        <v>49</v>
      </c>
      <c r="G94" s="105" t="s">
        <v>26</v>
      </c>
      <c r="H94" s="1"/>
      <c r="M94" s="1"/>
    </row>
    <row r="95" spans="1:13" ht="14.25" customHeight="1" x14ac:dyDescent="0.2">
      <c r="A95" s="104">
        <v>1</v>
      </c>
      <c r="B95" s="106" t="s">
        <v>27</v>
      </c>
      <c r="C95" s="106" t="s">
        <v>50</v>
      </c>
      <c r="G95" s="106" t="s">
        <v>23</v>
      </c>
      <c r="H95" s="1"/>
      <c r="M95" s="1"/>
    </row>
    <row r="96" spans="1:13" ht="14.25" customHeight="1" x14ac:dyDescent="0.2">
      <c r="A96" s="104">
        <v>2</v>
      </c>
      <c r="B96" s="106" t="s">
        <v>28</v>
      </c>
      <c r="C96" s="106" t="s">
        <v>58</v>
      </c>
      <c r="G96" s="106" t="s">
        <v>77</v>
      </c>
      <c r="M96" s="1"/>
    </row>
    <row r="97" spans="1:13" ht="14.25" customHeight="1" x14ac:dyDescent="0.2">
      <c r="A97" s="104">
        <v>3</v>
      </c>
      <c r="B97" s="106" t="s">
        <v>29</v>
      </c>
      <c r="C97" s="106" t="s">
        <v>51</v>
      </c>
      <c r="G97" s="106" t="s">
        <v>30</v>
      </c>
      <c r="M97" s="1"/>
    </row>
    <row r="98" spans="1:13" ht="14.25" customHeight="1" x14ac:dyDescent="0.2">
      <c r="A98" s="104">
        <v>4</v>
      </c>
      <c r="B98" s="106" t="s">
        <v>31</v>
      </c>
      <c r="C98" s="106" t="s">
        <v>52</v>
      </c>
      <c r="G98" s="106" t="s">
        <v>32</v>
      </c>
      <c r="M98" s="1"/>
    </row>
    <row r="99" spans="1:13" ht="14.25" customHeight="1" x14ac:dyDescent="0.2">
      <c r="A99" s="104">
        <v>5</v>
      </c>
      <c r="B99" s="106" t="s">
        <v>33</v>
      </c>
      <c r="C99" s="106" t="s">
        <v>60</v>
      </c>
      <c r="G99" s="106" t="s">
        <v>34</v>
      </c>
      <c r="M99" s="1"/>
    </row>
    <row r="100" spans="1:13" ht="14.25" customHeight="1" x14ac:dyDescent="0.2">
      <c r="A100" s="104">
        <v>6</v>
      </c>
      <c r="B100" s="106" t="s">
        <v>35</v>
      </c>
      <c r="C100" s="106" t="s">
        <v>66</v>
      </c>
      <c r="G100" s="106" t="s">
        <v>36</v>
      </c>
      <c r="M100" s="1"/>
    </row>
    <row r="101" spans="1:13" ht="14.25" customHeight="1" x14ac:dyDescent="0.2">
      <c r="A101" s="104">
        <v>7</v>
      </c>
      <c r="B101" s="106" t="s">
        <v>37</v>
      </c>
      <c r="C101" s="106" t="s">
        <v>67</v>
      </c>
      <c r="G101" s="106" t="s">
        <v>38</v>
      </c>
      <c r="M101" s="1"/>
    </row>
    <row r="102" spans="1:13" ht="14.25" customHeight="1" x14ac:dyDescent="0.2">
      <c r="A102" s="104">
        <v>8</v>
      </c>
      <c r="B102" s="106" t="s">
        <v>39</v>
      </c>
      <c r="C102" s="106" t="s">
        <v>68</v>
      </c>
      <c r="G102" s="106" t="s">
        <v>40</v>
      </c>
      <c r="M102" s="1"/>
    </row>
    <row r="103" spans="1:13" ht="14.25" customHeight="1" x14ac:dyDescent="0.2">
      <c r="A103" s="104">
        <v>9</v>
      </c>
      <c r="B103" s="106" t="s">
        <v>41</v>
      </c>
      <c r="C103" s="106" t="s">
        <v>69</v>
      </c>
      <c r="G103" s="106" t="s">
        <v>42</v>
      </c>
      <c r="M103" s="1"/>
    </row>
    <row r="104" spans="1:13" ht="14.25" customHeight="1" x14ac:dyDescent="0.2">
      <c r="A104" s="104">
        <v>10</v>
      </c>
      <c r="B104" s="106" t="s">
        <v>43</v>
      </c>
      <c r="C104" s="106" t="s">
        <v>70</v>
      </c>
      <c r="G104" s="106" t="s">
        <v>44</v>
      </c>
      <c r="M104" s="1"/>
    </row>
    <row r="105" spans="1:13" ht="14.25" customHeight="1" x14ac:dyDescent="0.2">
      <c r="A105" s="104">
        <v>11</v>
      </c>
      <c r="B105" s="136" t="s">
        <v>45</v>
      </c>
      <c r="C105" s="106" t="s">
        <v>53</v>
      </c>
      <c r="G105" s="106" t="s">
        <v>46</v>
      </c>
    </row>
    <row r="106" spans="1:13" ht="14.25" customHeight="1" x14ac:dyDescent="0.2">
      <c r="A106" s="104">
        <v>12</v>
      </c>
      <c r="B106" s="136" t="s">
        <v>47</v>
      </c>
      <c r="C106" s="106" t="s">
        <v>61</v>
      </c>
      <c r="G106" s="106" t="s">
        <v>48</v>
      </c>
    </row>
    <row r="107" spans="1:13" ht="14.25" customHeight="1" x14ac:dyDescent="0.2">
      <c r="A107" s="104">
        <v>13</v>
      </c>
      <c r="B107" s="136" t="s">
        <v>55</v>
      </c>
      <c r="C107" s="106" t="s">
        <v>71</v>
      </c>
      <c r="G107" s="106" t="s">
        <v>54</v>
      </c>
    </row>
    <row r="108" spans="1:13" ht="14.25" customHeight="1" x14ac:dyDescent="0.2">
      <c r="B108" s="137"/>
    </row>
    <row r="109" spans="1:13" ht="14.25" customHeight="1" x14ac:dyDescent="0.2">
      <c r="B109" s="137"/>
      <c r="C109" s="138"/>
      <c r="D109" s="36"/>
    </row>
    <row r="110" spans="1:13" ht="14.25" customHeight="1" x14ac:dyDescent="0.2">
      <c r="B110" s="137"/>
      <c r="C110" s="138"/>
      <c r="D110" s="36"/>
    </row>
    <row r="111" spans="1:13" ht="14.25" customHeight="1" x14ac:dyDescent="0.2">
      <c r="B111" s="137"/>
      <c r="C111" s="138"/>
      <c r="D111" s="36"/>
    </row>
    <row r="112" spans="1:13" ht="14.25" customHeight="1" x14ac:dyDescent="0.2">
      <c r="B112" s="137"/>
      <c r="C112" s="138"/>
      <c r="D112" s="36"/>
    </row>
    <row r="113" spans="2:4" ht="14.25" customHeight="1" x14ac:dyDescent="0.2">
      <c r="B113" s="137"/>
      <c r="C113" s="138"/>
      <c r="D113" s="36"/>
    </row>
    <row r="114" spans="2:4" ht="14.25" customHeight="1" x14ac:dyDescent="0.2">
      <c r="B114" s="137"/>
      <c r="C114" s="138"/>
      <c r="D114" s="36"/>
    </row>
    <row r="115" spans="2:4" ht="14.25" customHeight="1" x14ac:dyDescent="0.2">
      <c r="B115" s="137"/>
      <c r="C115" s="138"/>
      <c r="D115" s="36"/>
    </row>
    <row r="116" spans="2:4" ht="14.25" customHeight="1" x14ac:dyDescent="0.2">
      <c r="B116" s="137"/>
      <c r="C116" s="138"/>
      <c r="D116" s="36"/>
    </row>
    <row r="117" spans="2:4" ht="14.25" customHeight="1" x14ac:dyDescent="0.2">
      <c r="B117" s="137"/>
      <c r="C117" s="138"/>
      <c r="D117" s="36"/>
    </row>
    <row r="118" spans="2:4" ht="14.25" customHeight="1" x14ac:dyDescent="0.2">
      <c r="B118" s="137"/>
      <c r="C118" s="138"/>
      <c r="D118" s="36"/>
    </row>
    <row r="119" spans="2:4" ht="14.25" customHeight="1" x14ac:dyDescent="0.2">
      <c r="B119" s="137"/>
      <c r="C119" s="138"/>
      <c r="D119" s="36"/>
    </row>
    <row r="120" spans="2:4" ht="14.25" customHeight="1" x14ac:dyDescent="0.2">
      <c r="B120" s="137"/>
      <c r="C120" s="138"/>
      <c r="D120" s="36"/>
    </row>
    <row r="121" spans="2:4" ht="14.25" customHeight="1" x14ac:dyDescent="0.2">
      <c r="B121" s="137"/>
      <c r="C121" s="138"/>
      <c r="D121" s="36"/>
    </row>
    <row r="122" spans="2:4" ht="14.25" customHeight="1" x14ac:dyDescent="0.2">
      <c r="B122" s="137"/>
      <c r="C122" s="138"/>
      <c r="D122" s="36"/>
    </row>
    <row r="123" spans="2:4" ht="14.25" customHeight="1" x14ac:dyDescent="0.2">
      <c r="B123" s="137"/>
      <c r="C123" s="138"/>
      <c r="D123" s="36"/>
    </row>
    <row r="124" spans="2:4" ht="14.25" customHeight="1" x14ac:dyDescent="0.2">
      <c r="B124" s="137"/>
      <c r="C124" s="138"/>
      <c r="D124" s="36"/>
    </row>
    <row r="125" spans="2:4" ht="14.25" customHeight="1" x14ac:dyDescent="0.2">
      <c r="B125" s="137"/>
      <c r="C125" s="138"/>
      <c r="D125" s="36"/>
    </row>
    <row r="126" spans="2:4" x14ac:dyDescent="0.2">
      <c r="B126" s="137"/>
      <c r="C126" s="138"/>
      <c r="D126" s="36"/>
    </row>
    <row r="127" spans="2:4" x14ac:dyDescent="0.2">
      <c r="B127" s="137"/>
      <c r="C127" s="138"/>
      <c r="D127" s="36"/>
    </row>
    <row r="128" spans="2:4" x14ac:dyDescent="0.2">
      <c r="B128" s="137"/>
      <c r="C128" s="138"/>
      <c r="D128" s="36"/>
    </row>
    <row r="129" spans="2:4" x14ac:dyDescent="0.2">
      <c r="B129" s="137"/>
      <c r="C129" s="138"/>
      <c r="D129" s="36"/>
    </row>
    <row r="130" spans="2:4" x14ac:dyDescent="0.2">
      <c r="B130" s="137"/>
    </row>
    <row r="131" spans="2:4" x14ac:dyDescent="0.2">
      <c r="B131" s="137"/>
    </row>
    <row r="132" spans="2:4" x14ac:dyDescent="0.2">
      <c r="B132" s="137"/>
    </row>
    <row r="133" spans="2:4" x14ac:dyDescent="0.2">
      <c r="B133" s="137"/>
    </row>
  </sheetData>
  <sortState ref="B7:G23">
    <sortCondition ref="B7"/>
  </sortState>
  <customSheetViews>
    <customSheetView guid="{BF1C5E18-150F-4E68-8C72-20016AC1A75E}" scale="90" fitToPage="1">
      <selection sqref="A1:D1"/>
      <rowBreaks count="1" manualBreakCount="1">
        <brk id="77" max="6" man="1"/>
      </rowBreaks>
      <pageMargins left="0.78740157480314965" right="0.86527777777777781" top="0.51181102362204722" bottom="0.59055118110236227" header="0.47244094488188981" footer="0.47244094488188981"/>
      <pageSetup paperSize="9" scale="67" orientation="portrait" r:id="rId1"/>
      <headerFooter>
        <oddFooter>&amp;R&amp;"Arial Narrow,Normal"Imprimée le &amp;D</oddFooter>
      </headerFooter>
    </customSheetView>
  </customSheetViews>
  <mergeCells count="2">
    <mergeCell ref="A1:D1"/>
    <mergeCell ref="A3:C4"/>
  </mergeCells>
  <pageMargins left="0.78740157480314965" right="0.87083333333333335" top="0.51181102362204722" bottom="0.59055118110236227" header="0.47244094488188981" footer="0.47244094488188981"/>
  <pageSetup paperSize="9" scale="67" orientation="portrait" r:id="rId2"/>
  <headerFooter>
    <oddFooter>&amp;C&amp;"Arial Narrow,Normal"Imprimée le &amp;D</oddFooter>
  </headerFooter>
  <rowBreaks count="1" manualBreakCount="1">
    <brk id="80" max="6" man="1"/>
  </row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COMPTA</vt:lpstr>
      <vt:lpstr>COMPTA!Zone_d_impression</vt:lpstr>
    </vt:vector>
  </TitlesOfParts>
  <Company>rc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Privat Accounting 2003</dc:title>
  <dc:subject>Accounting</dc:subject>
  <dc:creator>romano conte</dc:creator>
  <cp:lastModifiedBy>romano conte</cp:lastModifiedBy>
  <cp:lastPrinted>2010-11-30T20:53:41Z</cp:lastPrinted>
  <dcterms:created xsi:type="dcterms:W3CDTF">2001-12-29T11:46:45Z</dcterms:created>
  <dcterms:modified xsi:type="dcterms:W3CDTF">2010-12-04T12:19:28Z</dcterms:modified>
  <cp:category>Privat</cp:category>
</cp:coreProperties>
</file>