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fileSharing readOnlyRecommended="1"/>
  <workbookPr codeName="ThisWorkbook"/>
  <mc:AlternateContent xmlns:mc="http://schemas.openxmlformats.org/markup-compatibility/2006">
    <mc:Choice Requires="x15">
      <x15ac:absPath xmlns:x15ac="http://schemas.microsoft.com/office/spreadsheetml/2010/11/ac" url="C:\Users\9408797D\Downloads\"/>
    </mc:Choice>
  </mc:AlternateContent>
  <xr:revisionPtr revIDLastSave="0" documentId="8_{6C525BC4-0427-4D38-8FAD-900131AEC2E4}" xr6:coauthVersionLast="47" xr6:coauthVersionMax="47" xr10:uidLastSave="{00000000-0000-0000-0000-000000000000}"/>
  <bookViews>
    <workbookView xWindow="-120" yWindow="-120" windowWidth="29040" windowHeight="15840" activeTab="1" xr2:uid="{00000000-000D-0000-FFFF-FFFF00000000}"/>
  </bookViews>
  <sheets>
    <sheet name="S40" sheetId="12" r:id="rId1"/>
    <sheet name="S41" sheetId="14" r:id="rId2"/>
  </sheets>
  <definedNames>
    <definedName name="_xlnm._FilterDatabase" localSheetId="0" hidden="1">'S40'!$AC$11:$AG$11</definedName>
    <definedName name="_xlnm._FilterDatabase" localSheetId="1" hidden="1">'S41'!$AC$11:$AG$59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L3" i="14" l="1" a="1"/>
  <c r="AL3" i="14" s="1"/>
  <c r="AN3" i="14" s="1"/>
  <c r="AL4" i="14" a="1"/>
  <c r="AL4" i="14" s="1"/>
  <c r="AN4" i="14" s="1"/>
  <c r="AL5" i="14" a="1"/>
  <c r="AL5" i="14" s="1"/>
  <c r="AN5" i="14" s="1"/>
  <c r="AL6" i="14" a="1"/>
  <c r="AL6" i="14" s="1"/>
  <c r="AN6" i="14" s="1"/>
  <c r="AL7" i="14" a="1"/>
  <c r="AL7" i="14" s="1"/>
  <c r="AN7" i="14" s="1"/>
  <c r="AL8" i="14" a="1"/>
  <c r="AL8" i="14" s="1"/>
  <c r="AN8" i="14" s="1"/>
  <c r="AL9" i="14" a="1"/>
  <c r="AL9" i="14" s="1"/>
  <c r="AN9" i="14" s="1"/>
  <c r="AL2" i="14" a="1"/>
  <c r="AL2" i="14" s="1"/>
  <c r="AN2" i="14" s="1"/>
  <c r="AD59" i="14"/>
  <c r="AF59" i="14" s="1"/>
  <c r="AD58" i="14"/>
  <c r="AF58" i="14" s="1"/>
  <c r="AD57" i="14"/>
  <c r="AF57" i="14" s="1"/>
  <c r="AD56" i="14"/>
  <c r="AF56" i="14" s="1"/>
  <c r="AD55" i="14"/>
  <c r="AF55" i="14" s="1"/>
  <c r="AD54" i="14"/>
  <c r="AF54" i="14" s="1"/>
  <c r="AD53" i="14"/>
  <c r="AF53" i="14" s="1"/>
  <c r="Y53" i="14"/>
  <c r="X53" i="14"/>
  <c r="V53" i="14"/>
  <c r="U53" i="14"/>
  <c r="W53" i="14" s="1"/>
  <c r="AD52" i="14"/>
  <c r="AF52" i="14" s="1"/>
  <c r="Y52" i="14"/>
  <c r="X52" i="14"/>
  <c r="Z52" i="14" s="1"/>
  <c r="V52" i="14"/>
  <c r="U52" i="14"/>
  <c r="AD51" i="14"/>
  <c r="AE51" i="14" s="1"/>
  <c r="AG51" i="14" s="1"/>
  <c r="Y51" i="14"/>
  <c r="X51" i="14"/>
  <c r="V51" i="14"/>
  <c r="U51" i="14"/>
  <c r="AD50" i="14"/>
  <c r="AF50" i="14" s="1"/>
  <c r="Y50" i="14"/>
  <c r="X50" i="14"/>
  <c r="V50" i="14"/>
  <c r="U50" i="14"/>
  <c r="AD49" i="14"/>
  <c r="Y49" i="14"/>
  <c r="Z49" i="14" s="1"/>
  <c r="X49" i="14"/>
  <c r="V49" i="14"/>
  <c r="U49" i="14"/>
  <c r="AD48" i="14"/>
  <c r="Y48" i="14"/>
  <c r="X48" i="14"/>
  <c r="V48" i="14"/>
  <c r="U48" i="14"/>
  <c r="AD47" i="14"/>
  <c r="AE47" i="14" s="1"/>
  <c r="AG47" i="14" s="1"/>
  <c r="Y47" i="14"/>
  <c r="X47" i="14"/>
  <c r="Z47" i="14" s="1"/>
  <c r="V47" i="14"/>
  <c r="U47" i="14"/>
  <c r="W47" i="14" s="1"/>
  <c r="AD46" i="14"/>
  <c r="Y46" i="14"/>
  <c r="X46" i="14"/>
  <c r="Z46" i="14" s="1"/>
  <c r="V46" i="14"/>
  <c r="U46" i="14"/>
  <c r="W46" i="14" s="1"/>
  <c r="AD45" i="14"/>
  <c r="Y45" i="14"/>
  <c r="X45" i="14"/>
  <c r="V45" i="14"/>
  <c r="U45" i="14"/>
  <c r="AD44" i="14"/>
  <c r="AD43" i="14"/>
  <c r="Y43" i="14"/>
  <c r="X43" i="14"/>
  <c r="V43" i="14"/>
  <c r="U43" i="14"/>
  <c r="AD15" i="14"/>
  <c r="Y42" i="14"/>
  <c r="X42" i="14"/>
  <c r="V42" i="14"/>
  <c r="U42" i="14"/>
  <c r="AD27" i="14"/>
  <c r="Y41" i="14"/>
  <c r="X41" i="14"/>
  <c r="Z41" i="14" s="1"/>
  <c r="V41" i="14"/>
  <c r="U41" i="14"/>
  <c r="W41" i="14" s="1"/>
  <c r="AD16" i="14"/>
  <c r="Y40" i="14"/>
  <c r="X40" i="14"/>
  <c r="Z40" i="14" s="1"/>
  <c r="W40" i="14"/>
  <c r="V40" i="14"/>
  <c r="U40" i="14"/>
  <c r="AD35" i="14"/>
  <c r="Y39" i="14"/>
  <c r="X39" i="14"/>
  <c r="V39" i="14"/>
  <c r="U39" i="14"/>
  <c r="W39" i="14" s="1"/>
  <c r="AD30" i="14"/>
  <c r="Y38" i="14"/>
  <c r="X38" i="14"/>
  <c r="Z38" i="14" s="1"/>
  <c r="V38" i="14"/>
  <c r="U38" i="14"/>
  <c r="W38" i="14" s="1"/>
  <c r="AD37" i="14"/>
  <c r="Y37" i="14"/>
  <c r="X37" i="14"/>
  <c r="V37" i="14"/>
  <c r="U37" i="14"/>
  <c r="AD13" i="14"/>
  <c r="Y36" i="14"/>
  <c r="X36" i="14"/>
  <c r="V36" i="14"/>
  <c r="U36" i="14"/>
  <c r="W36" i="14" s="1"/>
  <c r="AD28" i="14"/>
  <c r="Y35" i="14"/>
  <c r="X35" i="14"/>
  <c r="V35" i="14"/>
  <c r="U35" i="14"/>
  <c r="AD36" i="14"/>
  <c r="Y34" i="14"/>
  <c r="X34" i="14"/>
  <c r="V34" i="14"/>
  <c r="U34" i="14"/>
  <c r="AD26" i="14"/>
  <c r="Y33" i="14"/>
  <c r="X33" i="14"/>
  <c r="V33" i="14"/>
  <c r="U33" i="14"/>
  <c r="AD25" i="14"/>
  <c r="Y32" i="14"/>
  <c r="X32" i="14"/>
  <c r="Z32" i="14" s="1"/>
  <c r="V32" i="14"/>
  <c r="U32" i="14"/>
  <c r="W32" i="14" s="1"/>
  <c r="AD40" i="14"/>
  <c r="AD39" i="14"/>
  <c r="Y30" i="14"/>
  <c r="Y29" i="14" s="1"/>
  <c r="X30" i="14"/>
  <c r="V30" i="14"/>
  <c r="V29" i="14" s="1"/>
  <c r="U30" i="14"/>
  <c r="U29" i="14" s="1"/>
  <c r="AD17" i="14"/>
  <c r="AD21" i="14"/>
  <c r="Y28" i="14"/>
  <c r="X28" i="14"/>
  <c r="V28" i="14"/>
  <c r="U28" i="14"/>
  <c r="W28" i="14" s="1"/>
  <c r="AD14" i="14"/>
  <c r="Y27" i="14"/>
  <c r="X27" i="14"/>
  <c r="V27" i="14"/>
  <c r="U27" i="14"/>
  <c r="AD32" i="14"/>
  <c r="Y26" i="14"/>
  <c r="X26" i="14"/>
  <c r="V26" i="14"/>
  <c r="U26" i="14"/>
  <c r="AD20" i="14"/>
  <c r="Y25" i="14"/>
  <c r="X25" i="14"/>
  <c r="Z25" i="14" s="1"/>
  <c r="V25" i="14"/>
  <c r="U25" i="14"/>
  <c r="W25" i="14" s="1"/>
  <c r="AD23" i="14"/>
  <c r="Y24" i="14"/>
  <c r="X24" i="14"/>
  <c r="V24" i="14"/>
  <c r="U24" i="14"/>
  <c r="AD12" i="14"/>
  <c r="AD24" i="14"/>
  <c r="Y22" i="14"/>
  <c r="X22" i="14"/>
  <c r="Z22" i="14" s="1"/>
  <c r="V22" i="14"/>
  <c r="U22" i="14"/>
  <c r="AD38" i="14"/>
  <c r="Y21" i="14"/>
  <c r="X21" i="14"/>
  <c r="Z21" i="14" s="1"/>
  <c r="V21" i="14"/>
  <c r="U21" i="14"/>
  <c r="AD34" i="14"/>
  <c r="Y20" i="14"/>
  <c r="X20" i="14"/>
  <c r="V20" i="14"/>
  <c r="U20" i="14"/>
  <c r="W20" i="14" s="1"/>
  <c r="AD19" i="14"/>
  <c r="AE19" i="14" s="1"/>
  <c r="AD31" i="14"/>
  <c r="Y18" i="14"/>
  <c r="X18" i="14"/>
  <c r="Z18" i="14" s="1"/>
  <c r="V18" i="14"/>
  <c r="U18" i="14"/>
  <c r="AD41" i="14"/>
  <c r="Y17" i="14"/>
  <c r="X17" i="14"/>
  <c r="V17" i="14"/>
  <c r="U17" i="14"/>
  <c r="W17" i="14" s="1"/>
  <c r="AD33" i="14"/>
  <c r="Y16" i="14"/>
  <c r="X16" i="14"/>
  <c r="V16" i="14"/>
  <c r="U16" i="14"/>
  <c r="W16" i="14" s="1"/>
  <c r="AD18" i="14"/>
  <c r="Y15" i="14"/>
  <c r="X15" i="14"/>
  <c r="V15" i="14"/>
  <c r="U15" i="14"/>
  <c r="AD29" i="14"/>
  <c r="Y14" i="14"/>
  <c r="X14" i="14"/>
  <c r="Z14" i="14" s="1"/>
  <c r="V14" i="14"/>
  <c r="U14" i="14"/>
  <c r="AD22" i="14"/>
  <c r="AD42" i="14"/>
  <c r="Y12" i="14"/>
  <c r="X12" i="14"/>
  <c r="Z12" i="14" s="1"/>
  <c r="AF49" i="14" s="1"/>
  <c r="V12" i="14"/>
  <c r="U12" i="14"/>
  <c r="W12" i="14" s="1"/>
  <c r="AB11" i="14" a="1"/>
  <c r="AB11" i="14" s="1"/>
  <c r="Y11" i="14"/>
  <c r="X11" i="14"/>
  <c r="Z11" i="14" s="1"/>
  <c r="V11" i="14"/>
  <c r="U11" i="14"/>
  <c r="W11" i="14" s="1"/>
  <c r="Y10" i="14"/>
  <c r="X10" i="14"/>
  <c r="Z10" i="14" s="1"/>
  <c r="V10" i="14"/>
  <c r="U10" i="14"/>
  <c r="W10" i="14" s="1"/>
  <c r="Y9" i="14"/>
  <c r="X9" i="14"/>
  <c r="V9" i="14"/>
  <c r="U9" i="14"/>
  <c r="W9" i="14" s="1"/>
  <c r="Y8" i="14"/>
  <c r="X8" i="14"/>
  <c r="V8" i="14"/>
  <c r="U8" i="14"/>
  <c r="Y7" i="14"/>
  <c r="X7" i="14"/>
  <c r="V7" i="14"/>
  <c r="U7" i="14"/>
  <c r="W7" i="14" s="1"/>
  <c r="Y6" i="14"/>
  <c r="X6" i="14"/>
  <c r="V6" i="14"/>
  <c r="U6" i="14"/>
  <c r="Y5" i="14"/>
  <c r="X5" i="14"/>
  <c r="Z5" i="14" s="1"/>
  <c r="V5" i="14"/>
  <c r="U5" i="14"/>
  <c r="Y4" i="14"/>
  <c r="X4" i="14"/>
  <c r="V4" i="14"/>
  <c r="U4" i="14"/>
  <c r="W14" i="14" l="1"/>
  <c r="W22" i="14"/>
  <c r="Z36" i="14"/>
  <c r="Z53" i="14"/>
  <c r="W49" i="14"/>
  <c r="Z51" i="14"/>
  <c r="W52" i="14"/>
  <c r="AE17" i="14"/>
  <c r="AF32" i="14"/>
  <c r="W4" i="14"/>
  <c r="W29" i="14"/>
  <c r="AE3" i="14" s="1"/>
  <c r="Z42" i="14"/>
  <c r="W48" i="14"/>
  <c r="Z50" i="14"/>
  <c r="W51" i="14"/>
  <c r="AF45" i="14"/>
  <c r="AE12" i="14"/>
  <c r="W45" i="14"/>
  <c r="Z17" i="14"/>
  <c r="AF44" i="14" s="1"/>
  <c r="W24" i="14"/>
  <c r="AE36" i="14" s="1"/>
  <c r="Z26" i="14"/>
  <c r="AF27" i="14" s="1"/>
  <c r="W42" i="14"/>
  <c r="AE31" i="14"/>
  <c r="Z15" i="14"/>
  <c r="AF28" i="14" s="1"/>
  <c r="Z35" i="14"/>
  <c r="Z45" i="14"/>
  <c r="AF12" i="14" s="1"/>
  <c r="AE39" i="14"/>
  <c r="AF26" i="14"/>
  <c r="AF38" i="14"/>
  <c r="AE48" i="14"/>
  <c r="AG48" i="14" s="1"/>
  <c r="AF14" i="14"/>
  <c r="AE23" i="14"/>
  <c r="AF20" i="14"/>
  <c r="AF37" i="14"/>
  <c r="AF18" i="14"/>
  <c r="AF17" i="14"/>
  <c r="AF51" i="14"/>
  <c r="AF47" i="14"/>
  <c r="Z16" i="14"/>
  <c r="Z27" i="14"/>
  <c r="AF33" i="14" s="1"/>
  <c r="Z30" i="14"/>
  <c r="Z48" i="14"/>
  <c r="AF22" i="14" s="1"/>
  <c r="AF48" i="14"/>
  <c r="AF23" i="14"/>
  <c r="Z20" i="14"/>
  <c r="AF16" i="14" s="1"/>
  <c r="Z34" i="14"/>
  <c r="Y19" i="14"/>
  <c r="Z28" i="14"/>
  <c r="AF35" i="14" s="1"/>
  <c r="Z6" i="14"/>
  <c r="AF41" i="14" s="1"/>
  <c r="Z9" i="14"/>
  <c r="Z39" i="14"/>
  <c r="AF19" i="14" s="1"/>
  <c r="Y31" i="14"/>
  <c r="Z24" i="14"/>
  <c r="AF36" i="14" s="1"/>
  <c r="W26" i="14"/>
  <c r="AE27" i="14" s="1"/>
  <c r="W34" i="14"/>
  <c r="AE42" i="14" s="1"/>
  <c r="W43" i="14"/>
  <c r="AE24" i="14" s="1"/>
  <c r="W5" i="14"/>
  <c r="AE37" i="14" s="1"/>
  <c r="W18" i="14"/>
  <c r="W37" i="14"/>
  <c r="AE40" i="14" s="1"/>
  <c r="W8" i="14"/>
  <c r="AE13" i="14" s="1"/>
  <c r="W27" i="14"/>
  <c r="W35" i="14"/>
  <c r="AE15" i="14" s="1"/>
  <c r="V13" i="14"/>
  <c r="W6" i="14"/>
  <c r="AE41" i="14" s="1"/>
  <c r="W50" i="14"/>
  <c r="AE34" i="14" s="1"/>
  <c r="W30" i="14"/>
  <c r="Z8" i="14"/>
  <c r="AF13" i="14" s="1"/>
  <c r="AF46" i="14"/>
  <c r="AF25" i="14"/>
  <c r="Z43" i="14"/>
  <c r="AF24" i="14" s="1"/>
  <c r="Z37" i="14"/>
  <c r="AF40" i="14" s="1"/>
  <c r="Y23" i="14"/>
  <c r="X31" i="14"/>
  <c r="Y3" i="14"/>
  <c r="X3" i="14"/>
  <c r="Z3" i="14" s="1"/>
  <c r="AF5" i="14" s="1"/>
  <c r="Y44" i="14"/>
  <c r="AF42" i="14"/>
  <c r="Y13" i="14"/>
  <c r="AF15" i="14"/>
  <c r="U13" i="14"/>
  <c r="AE49" i="14"/>
  <c r="AG49" i="14" s="1"/>
  <c r="V23" i="14"/>
  <c r="V31" i="14"/>
  <c r="AE18" i="14"/>
  <c r="AE14" i="14"/>
  <c r="AE22" i="14"/>
  <c r="U23" i="14"/>
  <c r="U19" i="14"/>
  <c r="W19" i="14" s="1"/>
  <c r="AE7" i="14" s="1"/>
  <c r="AE20" i="14"/>
  <c r="U31" i="14"/>
  <c r="V19" i="14"/>
  <c r="AE43" i="14"/>
  <c r="AG43" i="14" s="1"/>
  <c r="AE35" i="14"/>
  <c r="V3" i="14"/>
  <c r="V54" i="14" s="1"/>
  <c r="AE38" i="14"/>
  <c r="V44" i="14"/>
  <c r="AF29" i="14"/>
  <c r="AF21" i="14"/>
  <c r="AE45" i="14"/>
  <c r="AG45" i="14" s="1"/>
  <c r="AF43" i="14"/>
  <c r="AE54" i="14"/>
  <c r="AG54" i="14" s="1"/>
  <c r="AE57" i="14"/>
  <c r="AG57" i="14" s="1"/>
  <c r="W15" i="14"/>
  <c r="AE28" i="14" s="1"/>
  <c r="AF31" i="14"/>
  <c r="W21" i="14"/>
  <c r="AE26" i="14" s="1"/>
  <c r="W33" i="14"/>
  <c r="AE30" i="14" s="1"/>
  <c r="U44" i="14"/>
  <c r="Z7" i="14"/>
  <c r="AE53" i="14"/>
  <c r="AG53" i="14" s="1"/>
  <c r="AE33" i="14"/>
  <c r="AE21" i="14"/>
  <c r="Z33" i="14"/>
  <c r="AF30" i="14" s="1"/>
  <c r="AE16" i="14"/>
  <c r="X44" i="14"/>
  <c r="AE46" i="14"/>
  <c r="AG46" i="14" s="1"/>
  <c r="AE52" i="14"/>
  <c r="AG52" i="14" s="1"/>
  <c r="AE55" i="14"/>
  <c r="AG55" i="14" s="1"/>
  <c r="AE58" i="14"/>
  <c r="AG58" i="14" s="1"/>
  <c r="U3" i="14"/>
  <c r="X13" i="14"/>
  <c r="X19" i="14"/>
  <c r="AE25" i="14"/>
  <c r="AE44" i="14"/>
  <c r="AG44" i="14" s="1"/>
  <c r="AE50" i="14"/>
  <c r="AG50" i="14" s="1"/>
  <c r="AE56" i="14"/>
  <c r="AG56" i="14" s="1"/>
  <c r="AE59" i="14"/>
  <c r="AG59" i="14" s="1"/>
  <c r="Z4" i="14"/>
  <c r="AF39" i="14" s="1"/>
  <c r="AE29" i="14"/>
  <c r="AE32" i="14"/>
  <c r="AF34" i="14"/>
  <c r="X23" i="14"/>
  <c r="X29" i="14"/>
  <c r="Z29" i="14" s="1"/>
  <c r="AF3" i="14" s="1"/>
  <c r="Z44" i="14" l="1"/>
  <c r="AF9" i="14" s="1"/>
  <c r="W31" i="14"/>
  <c r="AE8" i="14" s="1"/>
  <c r="Z31" i="14"/>
  <c r="AF8" i="14" s="1"/>
  <c r="Z13" i="14"/>
  <c r="AF4" i="14" s="1"/>
  <c r="W44" i="14"/>
  <c r="AE9" i="14" s="1"/>
  <c r="W13" i="14"/>
  <c r="AE4" i="14" s="1"/>
  <c r="Z19" i="14"/>
  <c r="AF7" i="14" s="1"/>
  <c r="Z23" i="14"/>
  <c r="AF6" i="14" s="1"/>
  <c r="W23" i="14"/>
  <c r="AE6" i="14" s="1"/>
  <c r="Y54" i="14"/>
  <c r="W3" i="14"/>
  <c r="AE5" i="14" s="1"/>
  <c r="U54" i="14"/>
  <c r="W54" i="14" s="1"/>
  <c r="AE2" i="14" s="1"/>
  <c r="X54" i="14"/>
  <c r="Z54" i="14" l="1"/>
  <c r="AF2" i="14" s="1"/>
  <c r="AD59" i="12"/>
  <c r="AF59" i="12" s="1"/>
  <c r="AD58" i="12"/>
  <c r="AF58" i="12" s="1"/>
  <c r="AD57" i="12"/>
  <c r="AF57" i="12" s="1"/>
  <c r="AD56" i="12"/>
  <c r="AF56" i="12" s="1"/>
  <c r="AD55" i="12"/>
  <c r="AF55" i="12" s="1"/>
  <c r="AD54" i="12"/>
  <c r="AF54" i="12" s="1"/>
  <c r="AD53" i="12"/>
  <c r="AF53" i="12" s="1"/>
  <c r="Y53" i="12"/>
  <c r="X53" i="12"/>
  <c r="Z53" i="12" s="1"/>
  <c r="V53" i="12"/>
  <c r="U53" i="12"/>
  <c r="W53" i="12" s="1"/>
  <c r="AD52" i="12"/>
  <c r="AF52" i="12" s="1"/>
  <c r="Y52" i="12"/>
  <c r="X52" i="12"/>
  <c r="V52" i="12"/>
  <c r="U52" i="12"/>
  <c r="W52" i="12" s="1"/>
  <c r="AD51" i="12"/>
  <c r="AE51" i="12" s="1"/>
  <c r="AG51" i="12" s="1"/>
  <c r="Y51" i="12"/>
  <c r="X51" i="12"/>
  <c r="Z51" i="12" s="1"/>
  <c r="V51" i="12"/>
  <c r="U51" i="12"/>
  <c r="W51" i="12" s="1"/>
  <c r="AD50" i="12"/>
  <c r="AF50" i="12" s="1"/>
  <c r="Y50" i="12"/>
  <c r="X50" i="12"/>
  <c r="Z50" i="12" s="1"/>
  <c r="V50" i="12"/>
  <c r="U50" i="12"/>
  <c r="W50" i="12" s="1"/>
  <c r="AD49" i="12"/>
  <c r="Y49" i="12"/>
  <c r="X49" i="12"/>
  <c r="V49" i="12"/>
  <c r="U49" i="12"/>
  <c r="W49" i="12" s="1"/>
  <c r="AD48" i="12"/>
  <c r="Y48" i="12"/>
  <c r="X48" i="12"/>
  <c r="V48" i="12"/>
  <c r="U48" i="12"/>
  <c r="W48" i="12" s="1"/>
  <c r="AD47" i="12"/>
  <c r="Y47" i="12"/>
  <c r="X47" i="12"/>
  <c r="Z47" i="12" s="1"/>
  <c r="V47" i="12"/>
  <c r="U47" i="12"/>
  <c r="W47" i="12" s="1"/>
  <c r="AD46" i="12"/>
  <c r="Y46" i="12"/>
  <c r="X46" i="12"/>
  <c r="Z46" i="12" s="1"/>
  <c r="V46" i="12"/>
  <c r="U46" i="12"/>
  <c r="W46" i="12" s="1"/>
  <c r="AD45" i="12"/>
  <c r="Y45" i="12"/>
  <c r="X45" i="12"/>
  <c r="V45" i="12"/>
  <c r="U45" i="12"/>
  <c r="W45" i="12" s="1"/>
  <c r="AD44" i="12"/>
  <c r="AD43" i="12"/>
  <c r="Y43" i="12"/>
  <c r="X43" i="12"/>
  <c r="V43" i="12"/>
  <c r="U43" i="12"/>
  <c r="W43" i="12" s="1"/>
  <c r="AD23" i="12"/>
  <c r="Y42" i="12"/>
  <c r="X42" i="12"/>
  <c r="Z42" i="12" s="1"/>
  <c r="AF27" i="12" s="1"/>
  <c r="V42" i="12"/>
  <c r="U42" i="12"/>
  <c r="W42" i="12" s="1"/>
  <c r="AD21" i="12"/>
  <c r="Y41" i="12"/>
  <c r="X41" i="12"/>
  <c r="Z41" i="12" s="1"/>
  <c r="V41" i="12"/>
  <c r="U41" i="12"/>
  <c r="W41" i="12" s="1"/>
  <c r="AD15" i="12"/>
  <c r="Y40" i="12"/>
  <c r="X40" i="12"/>
  <c r="Z40" i="12" s="1"/>
  <c r="V40" i="12"/>
  <c r="U40" i="12"/>
  <c r="W40" i="12" s="1"/>
  <c r="AD16" i="12"/>
  <c r="Y39" i="12"/>
  <c r="X39" i="12"/>
  <c r="Z39" i="12" s="1"/>
  <c r="V39" i="12"/>
  <c r="U39" i="12"/>
  <c r="W39" i="12" s="1"/>
  <c r="AD18" i="12"/>
  <c r="Y38" i="12"/>
  <c r="X38" i="12"/>
  <c r="Z38" i="12" s="1"/>
  <c r="V38" i="12"/>
  <c r="U38" i="12"/>
  <c r="W38" i="12" s="1"/>
  <c r="AD25" i="12"/>
  <c r="Y37" i="12"/>
  <c r="X37" i="12"/>
  <c r="V37" i="12"/>
  <c r="U37" i="12"/>
  <c r="W37" i="12" s="1"/>
  <c r="AD33" i="12"/>
  <c r="Y36" i="12"/>
  <c r="X36" i="12"/>
  <c r="Z36" i="12" s="1"/>
  <c r="AF43" i="12" s="1"/>
  <c r="V36" i="12"/>
  <c r="U36" i="12"/>
  <c r="W36" i="12" s="1"/>
  <c r="AD31" i="12"/>
  <c r="Y35" i="12"/>
  <c r="X35" i="12"/>
  <c r="V35" i="12"/>
  <c r="U35" i="12"/>
  <c r="AD13" i="12"/>
  <c r="AE13" i="12" s="1"/>
  <c r="Y34" i="12"/>
  <c r="X34" i="12"/>
  <c r="V34" i="12"/>
  <c r="U34" i="12"/>
  <c r="W34" i="12" s="1"/>
  <c r="AD22" i="12"/>
  <c r="Y33" i="12"/>
  <c r="X33" i="12"/>
  <c r="Z33" i="12" s="1"/>
  <c r="V33" i="12"/>
  <c r="U33" i="12"/>
  <c r="AD26" i="12"/>
  <c r="AF26" i="12" s="1"/>
  <c r="Y32" i="12"/>
  <c r="X32" i="12"/>
  <c r="Z32" i="12" s="1"/>
  <c r="V32" i="12"/>
  <c r="U32" i="12"/>
  <c r="W32" i="12" s="1"/>
  <c r="AD24" i="12"/>
  <c r="AD17" i="12"/>
  <c r="Y30" i="12"/>
  <c r="Y29" i="12" s="1"/>
  <c r="X30" i="12"/>
  <c r="Z30" i="12" s="1"/>
  <c r="V30" i="12"/>
  <c r="U30" i="12"/>
  <c r="W30" i="12" s="1"/>
  <c r="AD12" i="12"/>
  <c r="V29" i="12"/>
  <c r="AD30" i="12"/>
  <c r="Y28" i="12"/>
  <c r="X28" i="12"/>
  <c r="Z28" i="12" s="1"/>
  <c r="V28" i="12"/>
  <c r="U28" i="12"/>
  <c r="W28" i="12" s="1"/>
  <c r="AD14" i="12"/>
  <c r="Y27" i="12"/>
  <c r="X27" i="12"/>
  <c r="Z27" i="12" s="1"/>
  <c r="V27" i="12"/>
  <c r="U27" i="12"/>
  <c r="W27" i="12" s="1"/>
  <c r="AD38" i="12"/>
  <c r="Y26" i="12"/>
  <c r="X26" i="12"/>
  <c r="V26" i="12"/>
  <c r="U26" i="12"/>
  <c r="W26" i="12" s="1"/>
  <c r="AD27" i="12"/>
  <c r="Y25" i="12"/>
  <c r="X25" i="12"/>
  <c r="Z25" i="12" s="1"/>
  <c r="V25" i="12"/>
  <c r="U25" i="12"/>
  <c r="W25" i="12" s="1"/>
  <c r="AD34" i="12"/>
  <c r="Y24" i="12"/>
  <c r="X24" i="12"/>
  <c r="Z24" i="12" s="1"/>
  <c r="V24" i="12"/>
  <c r="U24" i="12"/>
  <c r="W24" i="12" s="1"/>
  <c r="AE34" i="12" s="1"/>
  <c r="AD32" i="12"/>
  <c r="AD37" i="12"/>
  <c r="Y22" i="12"/>
  <c r="X22" i="12"/>
  <c r="V22" i="12"/>
  <c r="U22" i="12"/>
  <c r="W22" i="12" s="1"/>
  <c r="AD20" i="12"/>
  <c r="AF20" i="12" s="1"/>
  <c r="Y21" i="12"/>
  <c r="X21" i="12"/>
  <c r="V21" i="12"/>
  <c r="U21" i="12"/>
  <c r="U19" i="12" s="1"/>
  <c r="AD19" i="12"/>
  <c r="Y20" i="12"/>
  <c r="X20" i="12"/>
  <c r="V20" i="12"/>
  <c r="W20" i="12" s="1"/>
  <c r="U20" i="12"/>
  <c r="AD35" i="12"/>
  <c r="AD29" i="12"/>
  <c r="Y18" i="12"/>
  <c r="X18" i="12"/>
  <c r="V18" i="12"/>
  <c r="U18" i="12"/>
  <c r="W18" i="12" s="1"/>
  <c r="AD39" i="12"/>
  <c r="Y17" i="12"/>
  <c r="X17" i="12"/>
  <c r="V17" i="12"/>
  <c r="U17" i="12"/>
  <c r="W17" i="12" s="1"/>
  <c r="AD28" i="12"/>
  <c r="Y16" i="12"/>
  <c r="X16" i="12"/>
  <c r="V16" i="12"/>
  <c r="U16" i="12"/>
  <c r="W16" i="12" s="1"/>
  <c r="AD40" i="12"/>
  <c r="Y15" i="12"/>
  <c r="X15" i="12"/>
  <c r="V15" i="12"/>
  <c r="U15" i="12"/>
  <c r="AD41" i="12"/>
  <c r="Y14" i="12"/>
  <c r="X14" i="12"/>
  <c r="V14" i="12"/>
  <c r="U14" i="12"/>
  <c r="W14" i="12" s="1"/>
  <c r="AD42" i="12"/>
  <c r="AD36" i="12"/>
  <c r="Y12" i="12"/>
  <c r="X12" i="12"/>
  <c r="Z12" i="12" s="1"/>
  <c r="AF49" i="12" s="1"/>
  <c r="V12" i="12"/>
  <c r="U12" i="12"/>
  <c r="W12" i="12" s="1"/>
  <c r="AB11" i="12" a="1"/>
  <c r="AB11" i="12" s="1"/>
  <c r="Y11" i="12"/>
  <c r="X11" i="12"/>
  <c r="Z11" i="12" s="1"/>
  <c r="V11" i="12"/>
  <c r="U11" i="12"/>
  <c r="W11" i="12" s="1"/>
  <c r="Y10" i="12"/>
  <c r="X10" i="12"/>
  <c r="Z10" i="12" s="1"/>
  <c r="V10" i="12"/>
  <c r="U10" i="12"/>
  <c r="W10" i="12" s="1"/>
  <c r="Y9" i="12"/>
  <c r="X9" i="12"/>
  <c r="V9" i="12"/>
  <c r="U9" i="12"/>
  <c r="W9" i="12" s="1"/>
  <c r="Y8" i="12"/>
  <c r="X8" i="12"/>
  <c r="V8" i="12"/>
  <c r="U8" i="12"/>
  <c r="W8" i="12" s="1"/>
  <c r="Y7" i="12"/>
  <c r="X7" i="12"/>
  <c r="V7" i="12"/>
  <c r="U7" i="12"/>
  <c r="W7" i="12" s="1"/>
  <c r="Y6" i="12"/>
  <c r="X6" i="12"/>
  <c r="V6" i="12"/>
  <c r="U6" i="12"/>
  <c r="W6" i="12" s="1"/>
  <c r="Y5" i="12"/>
  <c r="X5" i="12"/>
  <c r="V5" i="12"/>
  <c r="U5" i="12"/>
  <c r="W5" i="12" s="1"/>
  <c r="Y4" i="12"/>
  <c r="X4" i="12"/>
  <c r="V4" i="12"/>
  <c r="U4" i="12"/>
  <c r="W4" i="12" s="1"/>
  <c r="Z26" i="12" l="1"/>
  <c r="Z4" i="12"/>
  <c r="AF30" i="12" s="1"/>
  <c r="Y19" i="12"/>
  <c r="AG13" i="12"/>
  <c r="AG22" i="14"/>
  <c r="AG34" i="12"/>
  <c r="AG36" i="14"/>
  <c r="AF46" i="12"/>
  <c r="AF51" i="12"/>
  <c r="AE17" i="12"/>
  <c r="AF39" i="12"/>
  <c r="AF47" i="12"/>
  <c r="Y23" i="12"/>
  <c r="AF14" i="12"/>
  <c r="AF18" i="12"/>
  <c r="AF41" i="12"/>
  <c r="Z6" i="12"/>
  <c r="Z9" i="12"/>
  <c r="AF24" i="12" s="1"/>
  <c r="Z15" i="12"/>
  <c r="AF35" i="12" s="1"/>
  <c r="AF16" i="12"/>
  <c r="Z45" i="12"/>
  <c r="Z52" i="12"/>
  <c r="AF25" i="12" s="1"/>
  <c r="Z21" i="12"/>
  <c r="AF33" i="12" s="1"/>
  <c r="Z35" i="12"/>
  <c r="AF42" i="12" s="1"/>
  <c r="Z18" i="12"/>
  <c r="AF21" i="12" s="1"/>
  <c r="Z48" i="12"/>
  <c r="AF13" i="12" s="1"/>
  <c r="AE27" i="12"/>
  <c r="W35" i="12"/>
  <c r="AE42" i="12" s="1"/>
  <c r="AE36" i="12"/>
  <c r="AE24" i="12"/>
  <c r="AF48" i="12"/>
  <c r="AF17" i="12"/>
  <c r="Z43" i="12"/>
  <c r="AF22" i="12" s="1"/>
  <c r="X31" i="12"/>
  <c r="Z31" i="12" s="1"/>
  <c r="AF8" i="12" s="1"/>
  <c r="X3" i="12"/>
  <c r="Z3" i="12" s="1"/>
  <c r="AF5" i="12" s="1"/>
  <c r="Z49" i="12"/>
  <c r="Y31" i="12"/>
  <c r="X13" i="12"/>
  <c r="AF38" i="12"/>
  <c r="Y44" i="12"/>
  <c r="Z17" i="12"/>
  <c r="AF44" i="12" s="1"/>
  <c r="Z37" i="12"/>
  <c r="AF31" i="12" s="1"/>
  <c r="Y3" i="12"/>
  <c r="Z8" i="12"/>
  <c r="AF36" i="12" s="1"/>
  <c r="Y13" i="12"/>
  <c r="X19" i="12"/>
  <c r="Z19" i="12" s="1"/>
  <c r="AF7" i="12" s="1"/>
  <c r="AF45" i="12"/>
  <c r="AE25" i="12"/>
  <c r="AE32" i="12"/>
  <c r="AE31" i="12"/>
  <c r="V13" i="12"/>
  <c r="AE47" i="12"/>
  <c r="AG47" i="12" s="1"/>
  <c r="AE29" i="12"/>
  <c r="V31" i="12"/>
  <c r="V3" i="12"/>
  <c r="AE28" i="12"/>
  <c r="AE15" i="12"/>
  <c r="V44" i="12"/>
  <c r="V19" i="12"/>
  <c r="U13" i="12"/>
  <c r="W13" i="12" s="1"/>
  <c r="AE4" i="12" s="1"/>
  <c r="V23" i="12"/>
  <c r="AE12" i="12"/>
  <c r="AE37" i="12"/>
  <c r="U31" i="12"/>
  <c r="W31" i="12" s="1"/>
  <c r="AE8" i="12" s="1"/>
  <c r="AE43" i="12"/>
  <c r="AG43" i="12" s="1"/>
  <c r="AE46" i="12"/>
  <c r="AG46" i="12" s="1"/>
  <c r="AE39" i="12"/>
  <c r="AF19" i="12"/>
  <c r="AE21" i="12"/>
  <c r="AE49" i="12"/>
  <c r="AG49" i="12" s="1"/>
  <c r="AF23" i="12"/>
  <c r="AF34" i="12"/>
  <c r="AE30" i="12"/>
  <c r="AE23" i="12"/>
  <c r="AE48" i="12"/>
  <c r="AG48" i="12" s="1"/>
  <c r="AE54" i="12"/>
  <c r="AG54" i="12" s="1"/>
  <c r="AE57" i="12"/>
  <c r="AG57" i="12" s="1"/>
  <c r="W15" i="12"/>
  <c r="AE35" i="12" s="1"/>
  <c r="AF29" i="12"/>
  <c r="W21" i="12"/>
  <c r="AE33" i="12" s="1"/>
  <c r="W33" i="12"/>
  <c r="AE38" i="12" s="1"/>
  <c r="U44" i="12"/>
  <c r="Z7" i="12"/>
  <c r="Z16" i="12"/>
  <c r="AF28" i="12" s="1"/>
  <c r="Z22" i="12"/>
  <c r="AF32" i="12" s="1"/>
  <c r="Z34" i="12"/>
  <c r="AF12" i="12" s="1"/>
  <c r="AE53" i="12"/>
  <c r="AG53" i="12" s="1"/>
  <c r="X44" i="12"/>
  <c r="Z44" i="12" s="1"/>
  <c r="AF9" i="12" s="1"/>
  <c r="AE52" i="12"/>
  <c r="AG52" i="12" s="1"/>
  <c r="AE55" i="12"/>
  <c r="AG55" i="12" s="1"/>
  <c r="AE58" i="12"/>
  <c r="AG58" i="12" s="1"/>
  <c r="U3" i="12"/>
  <c r="Z5" i="12"/>
  <c r="AF37" i="12" s="1"/>
  <c r="Z14" i="12"/>
  <c r="AF15" i="12" s="1"/>
  <c r="AE40" i="12"/>
  <c r="Z20" i="12"/>
  <c r="AF40" i="12" s="1"/>
  <c r="AE20" i="12"/>
  <c r="AE14" i="12"/>
  <c r="AE22" i="12"/>
  <c r="AE16" i="12"/>
  <c r="AE45" i="12"/>
  <c r="AG45" i="12" s="1"/>
  <c r="U23" i="12"/>
  <c r="U29" i="12"/>
  <c r="W29" i="12" s="1"/>
  <c r="AE3" i="12" s="1"/>
  <c r="AE41" i="12"/>
  <c r="AE19" i="12"/>
  <c r="AE26" i="12"/>
  <c r="AE18" i="12"/>
  <c r="AE44" i="12"/>
  <c r="AG44" i="12" s="1"/>
  <c r="AE50" i="12"/>
  <c r="AG50" i="12" s="1"/>
  <c r="AE56" i="12"/>
  <c r="AG56" i="12" s="1"/>
  <c r="AE59" i="12"/>
  <c r="AG59" i="12" s="1"/>
  <c r="X23" i="12"/>
  <c r="Z23" i="12" s="1"/>
  <c r="AF6" i="12" s="1"/>
  <c r="X29" i="12"/>
  <c r="Z29" i="12" s="1"/>
  <c r="AF3" i="12" s="1"/>
  <c r="Z13" i="12" l="1"/>
  <c r="AF4" i="12" s="1"/>
  <c r="AG39" i="12"/>
  <c r="AG35" i="14"/>
  <c r="AG36" i="12"/>
  <c r="AG13" i="14"/>
  <c r="AG22" i="12"/>
  <c r="AG24" i="14"/>
  <c r="AG37" i="12"/>
  <c r="AG37" i="14"/>
  <c r="AG27" i="12"/>
  <c r="AG14" i="14"/>
  <c r="AG16" i="12"/>
  <c r="AG33" i="14"/>
  <c r="AG14" i="12"/>
  <c r="AG29" i="14"/>
  <c r="AG23" i="12"/>
  <c r="AG12" i="14"/>
  <c r="AG12" i="12"/>
  <c r="AG42" i="14"/>
  <c r="AG31" i="12"/>
  <c r="AG40" i="14"/>
  <c r="AG29" i="12"/>
  <c r="AG17" i="14"/>
  <c r="AG20" i="12"/>
  <c r="AG34" i="14"/>
  <c r="AG30" i="12"/>
  <c r="AG39" i="14"/>
  <c r="AG32" i="12"/>
  <c r="AG25" i="14"/>
  <c r="AH4" i="14"/>
  <c r="AG4" i="14"/>
  <c r="AG25" i="12"/>
  <c r="AG20" i="14"/>
  <c r="AG18" i="12"/>
  <c r="AG31" i="14"/>
  <c r="V54" i="12"/>
  <c r="AG26" i="12"/>
  <c r="AG32" i="14"/>
  <c r="AG17" i="12"/>
  <c r="AG41" i="14"/>
  <c r="AG40" i="12"/>
  <c r="AG16" i="14"/>
  <c r="AG19" i="12"/>
  <c r="AG19" i="14"/>
  <c r="AG38" i="12"/>
  <c r="AG30" i="14"/>
  <c r="AG21" i="12"/>
  <c r="AG38" i="14"/>
  <c r="AG15" i="12"/>
  <c r="AG18" i="14"/>
  <c r="AG41" i="12"/>
  <c r="AG27" i="14"/>
  <c r="AG33" i="12"/>
  <c r="AG26" i="14"/>
  <c r="AG28" i="12"/>
  <c r="AG21" i="14"/>
  <c r="AH3" i="14"/>
  <c r="AG3" i="14"/>
  <c r="AG35" i="12"/>
  <c r="AG28" i="14"/>
  <c r="AG24" i="12"/>
  <c r="AG23" i="14"/>
  <c r="AG8" i="14"/>
  <c r="AH8" i="14"/>
  <c r="AG42" i="12"/>
  <c r="AG15" i="14"/>
  <c r="Y54" i="12"/>
  <c r="W23" i="12"/>
  <c r="AE6" i="12" s="1"/>
  <c r="W44" i="12"/>
  <c r="AE9" i="12" s="1"/>
  <c r="W19" i="12"/>
  <c r="AE7" i="12" s="1"/>
  <c r="AH8" i="12"/>
  <c r="AG8" i="12"/>
  <c r="AG3" i="12"/>
  <c r="AH3" i="12"/>
  <c r="AG4" i="12"/>
  <c r="AH4" i="12"/>
  <c r="W3" i="12"/>
  <c r="AE5" i="12" s="1"/>
  <c r="U54" i="12"/>
  <c r="W54" i="12" s="1"/>
  <c r="AE2" i="12" s="1"/>
  <c r="X54" i="12"/>
  <c r="Z54" i="12" s="1"/>
  <c r="AF2" i="12" s="1"/>
  <c r="AG7" i="14" l="1"/>
  <c r="AH7" i="14"/>
  <c r="AG9" i="12"/>
  <c r="AH9" i="14"/>
  <c r="AG9" i="14"/>
  <c r="AG6" i="12"/>
  <c r="AG6" i="14"/>
  <c r="AH6" i="14"/>
  <c r="AG2" i="14"/>
  <c r="AH2" i="14"/>
  <c r="AG5" i="14"/>
  <c r="AH5" i="14"/>
  <c r="AH6" i="12"/>
  <c r="AH9" i="12"/>
  <c r="AH7" i="12"/>
  <c r="AG7" i="12"/>
  <c r="AH2" i="12"/>
  <c r="AG2" i="12"/>
  <c r="AG5" i="12"/>
  <c r="AH5" i="12"/>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<sst xmlns="http://schemas.openxmlformats.org/spreadsheetml/2006/main" count="641" uniqueCount="123">
  <si>
    <t>Gare_Origine</t>
  </si>
  <si>
    <t>nb T 4-7</t>
  </si>
  <si>
    <t>dont non ponctuel</t>
  </si>
  <si>
    <t>PO 4-7</t>
  </si>
  <si>
    <t>PO4-7-PO</t>
  </si>
  <si>
    <t>part non ponctu 4-7</t>
  </si>
  <si>
    <t>Orig</t>
  </si>
  <si>
    <t>Dest</t>
  </si>
  <si>
    <t>Gare</t>
  </si>
  <si>
    <t>Objectif</t>
  </si>
  <si>
    <t>Hebdo</t>
  </si>
  <si>
    <t>Cumul</t>
  </si>
  <si>
    <t>AMIENS - BV</t>
  </si>
  <si>
    <t>ABANCOURT - 00</t>
  </si>
  <si>
    <t>DRG AURA-BFC</t>
  </si>
  <si>
    <t>Total</t>
  </si>
  <si>
    <t>STRASBOURG-VILLE - BV</t>
  </si>
  <si>
    <t>BESANCON-FRANCHE-COMTE-TGV - BV</t>
  </si>
  <si>
    <t>DRG Nlle Aquitaine</t>
  </si>
  <si>
    <t>MARSEILLE-ST-CHARLES - BV</t>
  </si>
  <si>
    <t>AEROP 2 CH DE GAULLE - TGV - BV</t>
  </si>
  <si>
    <t>DIJON VILLE - BV</t>
  </si>
  <si>
    <t>DRG B-CVL-PDL</t>
  </si>
  <si>
    <t>TOULOUSE-MATABIAU - BV</t>
  </si>
  <si>
    <t>AGEN - BV</t>
  </si>
  <si>
    <t>GRENOBLE - BV</t>
  </si>
  <si>
    <t>PARIS AUSTERLITZ - BV</t>
  </si>
  <si>
    <t>LE CREUSOT-MONTCEAU-MONTCHANIN - 00</t>
  </si>
  <si>
    <t>DRG HDF-Normandie</t>
  </si>
  <si>
    <t>METZ-VILLE - BV</t>
  </si>
  <si>
    <t>APACH (MOSELLE) - 00</t>
  </si>
  <si>
    <t>LYON PART DIEU - BV</t>
  </si>
  <si>
    <t>DRG Grand Est</t>
  </si>
  <si>
    <t>PARIS-LYON - BV</t>
  </si>
  <si>
    <t>AIX-EN-PROVENCE-TGV - 00</t>
  </si>
  <si>
    <t>LYON-PERRACHE-VOYAGEURS - BV</t>
  </si>
  <si>
    <t>DRG Occitanie Sud</t>
  </si>
  <si>
    <t>LYON-ST EXUPERY TGV - 00</t>
  </si>
  <si>
    <t>ETAB GARES PARIS</t>
  </si>
  <si>
    <t>PARIS EST - 00</t>
  </si>
  <si>
    <t>BAR-LE-DUC - BV</t>
  </si>
  <si>
    <t>MACON LOCHE - BV</t>
  </si>
  <si>
    <t>ROUEN R.D. - 00</t>
  </si>
  <si>
    <t>VALENCE-TGV - BV</t>
  </si>
  <si>
    <t>AIX-LES-BAINS-LE REVARD - BV</t>
  </si>
  <si>
    <t>NANTES - BV</t>
  </si>
  <si>
    <t>ANCENIS - 00</t>
  </si>
  <si>
    <t>ANGERS SAINT LAUD - BV</t>
  </si>
  <si>
    <t>BORDEAUX ST JEAN - BV</t>
  </si>
  <si>
    <t>AUXERRE ST GERVAIS - BV</t>
  </si>
  <si>
    <t>RENNES - BV</t>
  </si>
  <si>
    <t>PARIS MONTPARNASSE - BV</t>
  </si>
  <si>
    <t>ARCACHON - 00</t>
  </si>
  <si>
    <t>ST PIERRE DES CORPS - BV</t>
  </si>
  <si>
    <t>PARIS-NORD - BV</t>
  </si>
  <si>
    <t>TOURS - BV</t>
  </si>
  <si>
    <t>ALENCON - BV</t>
  </si>
  <si>
    <t>NANCY-VILLE - BV</t>
  </si>
  <si>
    <t>PARIS BERCY (VOYAGEURS) - BV</t>
  </si>
  <si>
    <t>LILLE FLANDRES - BV</t>
  </si>
  <si>
    <t>LILLE-EUROPE - BV</t>
  </si>
  <si>
    <t>TGV HAUTE PICARDIE - BV</t>
  </si>
  <si>
    <t>NICE-VILLE - 00</t>
  </si>
  <si>
    <t>BREIL-SUR-ROYA - BV</t>
  </si>
  <si>
    <t>CHOLET - BV</t>
  </si>
  <si>
    <t>AVIGNON TGV - BV</t>
  </si>
  <si>
    <t>AVIGNON - BV</t>
  </si>
  <si>
    <t>BESANCON VIOTTE - BV</t>
  </si>
  <si>
    <t>CANNES VOYAGEURS - 00</t>
  </si>
  <si>
    <t>ANNECY - BV</t>
  </si>
  <si>
    <t>MARNE LA VALLEE-CHESSY - BV</t>
  </si>
  <si>
    <t>MASSY TGV - BV</t>
  </si>
  <si>
    <t>MONACO MONTE CARLO - 00</t>
  </si>
  <si>
    <t>MONTPELLIER(CNM) - BV</t>
  </si>
  <si>
    <t>MONTPELLIER-ST-ROCH - BV</t>
  </si>
  <si>
    <t>TOULON - BV</t>
  </si>
  <si>
    <t>HYERES - BV</t>
  </si>
  <si>
    <t>Nîmes Pont du Gard</t>
  </si>
  <si>
    <t>SAINT RAPHAEL VALESCURE - BV</t>
  </si>
  <si>
    <t>Filtres appliqués : 
NbrTrainsOrigine_TOT est supérieur à 0
Date est le ou après le 14/08/2023 et est avant le 21/08/2023
Type_Trafic est Commercial
Type_Trafic est Commercial
Point Frontières (à exclure) n'est pas OUI
BUs_Lignes n'est pas Navette gare TGV
Activites n'est pas (Vide)
Libellé ZP n'est pas (Vide)
Gares detoureés GC est oui
Type Trafic est Commercial
Neutralisation_Gare n'est pas OUI
Neutralisation_Date n'est pas OUI</t>
  </si>
  <si>
    <t>ANTIBES - 00</t>
  </si>
  <si>
    <t>AEROP 2 CH DE GAULLE - TGV - AS</t>
  </si>
  <si>
    <t>ANTHEOR CAP ROUX - VA</t>
  </si>
  <si>
    <t>BREST - BV</t>
  </si>
  <si>
    <t>BOURG-SAINT-MAURICE - 00</t>
  </si>
  <si>
    <t>CHALONNES - 00</t>
  </si>
  <si>
    <t>AVIGNON TGV - BF</t>
  </si>
  <si>
    <t>ABBEVILLE - 00</t>
  </si>
  <si>
    <t>GRASSE - 00</t>
  </si>
  <si>
    <t>Tendance</t>
  </si>
  <si>
    <t>Diff</t>
  </si>
  <si>
    <t>DRG</t>
  </si>
  <si>
    <t>Période</t>
  </si>
  <si>
    <t>APACH (MOSELLE) - XD</t>
  </si>
  <si>
    <t>BOURGES - BV</t>
  </si>
  <si>
    <t>ALLAN TGV - PR</t>
  </si>
  <si>
    <t>LA ROCHELLE VILLE - BV</t>
  </si>
  <si>
    <t>AUBAGNE - 00</t>
  </si>
  <si>
    <t>Filtres appliqués : 
NbrTrainsOrigine_TOT est supérieur à 0
Type_Trafic est Commercial
Date est le ou après le 25/09/2023 et est avant le 02/10/2023
Type_Trafic est Commercial
Point Frontières (à exclure) n'est pas OUI
BUs_Lignes n'est pas Navette gare TGV
Activites n'est pas (Vide)
Libellé ZP n'est pas (Vide)
Gares detoureés GC est oui
Type Trafic est Commercial
Point Frontières (à exclure) est NON
Neutralisation_Gare n'est pas OUI
Neutralisation_Date n'est pas OUI</t>
  </si>
  <si>
    <t>Filtres appliqués : 
NbrTrainsOrigine_TOT est supérieur à 0
Type_Trafic est Commercial
Date est le ou après le 01/01/2023 et est avant le 02/10/2023
Type_Trafic est Commercial
Point Frontières (à exclure) n'est pas OUI
BUs_Lignes n'est pas Navette gare TGV
Activites n'est pas (Vide)
Libellé ZP n'est pas (Vide)
Gares detoureés GC est oui
Type Trafic est Commercial
Point Frontières (à exclure) est NON
Neutralisation_Gare n'est pas OUI
Neutralisation_Date n'est pas OUI</t>
  </si>
  <si>
    <t>BACCARAT - 00</t>
  </si>
  <si>
    <t>ANGERVILLE - BV</t>
  </si>
  <si>
    <t>ARLES - BV</t>
  </si>
  <si>
    <t>Filtres appliqués : 
NbrTrainsOrigine_TOT est supérieur à 0
Type_Trafic est Commercial
Date est le ou après le 02/10/2023 et est avant le 09/10/2023
Type_Trafic est Commercial
Point Frontières (à exclure) n'est pas OUI
BUs_Lignes n'est pas Navette gare TGV
Activites n'est pas (Vide)
Libellé ZP n'est pas (Vide)
Gares detoureés GC est oui
Type Trafic est Commercial
Neutralisation_Gare n'est pas OUI
Neutralisation_Date n'est pas OUI</t>
  </si>
  <si>
    <t>Filtres appliqués : 
NbrTrainsOrigine_TOT est supérieur à 0
Type_Trafic est Commercial
Date est le ou après le 01/01/2023 et est avant le 09/10/2023
Type_Trafic est Commercial
Point Frontières (à exclure) n'est pas OUI
BUs_Lignes n'est pas Navette gare TGV
Activites n'est pas (Vide)
Libellé ZP n'est pas (Vide)
Gares detoureés GC est oui
Type Trafic est Commercial
Neutralisation_Gare n'est pas OUI
Neutralisation_Date n'est pas OUI</t>
  </si>
  <si>
    <t>Diff vs S-1</t>
  </si>
  <si>
    <t>=AE2</t>
  </si>
  <si>
    <t>-'S</t>
  </si>
  <si>
    <t>=AE3</t>
  </si>
  <si>
    <t>=AE4</t>
  </si>
  <si>
    <t>=AE5</t>
  </si>
  <si>
    <t>=AE6</t>
  </si>
  <si>
    <t>=AE7</t>
  </si>
  <si>
    <t>=AE8</t>
  </si>
  <si>
    <t>=AE9</t>
  </si>
  <si>
    <t>'!AE2</t>
  </si>
  <si>
    <t>'!AE3</t>
  </si>
  <si>
    <t>'!AE4</t>
  </si>
  <si>
    <t>'!AE5</t>
  </si>
  <si>
    <t>'!AE6</t>
  </si>
  <si>
    <t>'!AE7</t>
  </si>
  <si>
    <t>'!AE8</t>
  </si>
  <si>
    <t>'!AE9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</si>
</sst>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0.0\ %;0.0\ %"/>
    <numFmt numFmtId="165" formatCode="0.0%"/>
  </numFmts>
  <fonts count="11" x14ac:knownFonts="1">
    <font>
      <sz val="11"/>
      <name val="Calibri"/>
    </font>
    <font>
      <sz val="11"/>
      <name val="Calibri"/>
      <family val="2"/>
    </font>
    <font>
      <b/>
      <sz val="12"/>
      <name val="Calibri"/>
      <family val="2"/>
    </font>
    <font>
      <b/>
      <sz val="12"/>
      <color theme="0" tint="-0.249977111117893"/>
      <name val="Calibri"/>
      <family val="2"/>
    </font>
    <font>
      <sz val="11"/>
      <color theme="0" tint="-0.249977111117893"/>
      <name val="Calibri"/>
      <family val="2"/>
    </font>
    <font>
      <b/>
      <sz val="11"/>
      <color theme="0" tint="-0.249977111117893"/>
      <name val="Calibri"/>
      <family val="2"/>
    </font>
    <font>
      <b/>
      <sz val="11"/>
      <name val="Calibri"/>
    </font>
    <font>
      <b/>
      <sz val="12"/>
      <color theme="0"/>
      <name val="Calibri"/>
      <family val="2"/>
    </font>
    <font>
      <sz val="11"/>
      <color theme="0"/>
      <name val="Calibri"/>
      <family val="2"/>
    </font>
    <font>
      <sz val="8"/>
      <name val="Calibri"/>
    </font>
    <font>
      <sz val="11"/>
      <color theme="0" tint="-0.499984740745262"/>
      <name val="Calibri"/>
      <family val="2"/>
    </font>
  </fonts>
  <fills count="5">
    <fill>
      <patternFill patternType="none"/>
    </fill>
    <fill>
      <patternFill patternType="gray125"/>
    </fill>
    <fill>
      <patternFill patternType="solid">
        <fgColor theme="0" tint="-0.249977111117893"/>
        <bgColor indexed="64"/>
      </patternFill>
    </fill>
    <fill>
      <patternFill patternType="solid">
        <fgColor theme="0" tint="-4.9989318521683403E-2"/>
        <bgColor indexed="64"/>
      </patternFill>
    </fill>
    <fill>
      <patternFill patternType="solid">
        <fgColor theme="6"/>
        <bgColor indexed="64"/>
      </patternFill>
    </fill>
  </fills>
  <borders count="10">
    <border>
      <left/>
      <right/>
      <top/>
      <bottom/>
      <diagonal/>
    </border>
    <border>
      <left/>
      <right/>
      <top/>
      <bottom style="thin">
        <color auto="1"/>
      </bottom>
      <diagonal/>
    </border>
    <border>
      <left style="medium">
        <color theme="6"/>
      </left>
      <right/>
      <top style="medium">
        <color theme="6"/>
      </top>
      <bottom/>
      <diagonal/>
    </border>
    <border>
      <left/>
      <right/>
      <top style="medium">
        <color theme="6"/>
      </top>
      <bottom/>
      <diagonal/>
    </border>
    <border>
      <left/>
      <right style="medium">
        <color theme="6"/>
      </right>
      <top style="medium">
        <color theme="6"/>
      </top>
      <bottom/>
      <diagonal/>
    </border>
    <border>
      <left style="medium">
        <color theme="6"/>
      </left>
      <right/>
      <top/>
      <bottom/>
      <diagonal/>
    </border>
    <border>
      <left/>
      <right style="medium">
        <color theme="6"/>
      </right>
      <top/>
      <bottom/>
      <diagonal/>
    </border>
    <border>
      <left style="medium">
        <color theme="6"/>
      </left>
      <right/>
      <top/>
      <bottom style="medium">
        <color theme="6"/>
      </bottom>
      <diagonal/>
    </border>
    <border>
      <left/>
      <right/>
      <top/>
      <bottom style="medium">
        <color theme="6"/>
      </bottom>
      <diagonal/>
    </border>
    <border>
      <left/>
      <right style="medium">
        <color theme="6"/>
      </right>
      <top/>
      <bottom style="medium">
        <color theme="6"/>
      </bottom>
      <diagonal/>
    </border>
  </borders>
  <cellStyleXfs count="2">
    <xf numFmtId="0" fontId="0" fillId="0" borderId="0"/>
    <xf numFmtId="9" fontId="1" fillId="0" borderId="0" applyFont="0" applyFill="0" applyBorder="0" applyAlignment="0" applyProtection="0"/>
  </cellStyleXfs>
  <cellXfs count="45">
    <xf numFmtId="0" fontId="0" fillId="0" borderId="0" xfId="0"/>
    <xf numFmtId="0" fontId="0" fillId="0" borderId="1" xfId="0" applyBorder="1"/>
    <xf numFmtId="1" fontId="0" fillId="0" borderId="0" xfId="0" applyNumberFormat="1"/>
    <xf numFmtId="164" fontId="0" fillId="0" borderId="0" xfId="0" applyNumberFormat="1"/>
    <xf numFmtId="9" fontId="0" fillId="0" borderId="0" xfId="1" applyFont="1"/>
    <xf numFmtId="165" fontId="0" fillId="0" borderId="0" xfId="1" applyNumberFormat="1" applyFont="1"/>
    <xf numFmtId="0" fontId="2" fillId="0" borderId="0" xfId="0" applyFont="1"/>
    <xf numFmtId="0" fontId="0" fillId="0" borderId="0" xfId="0" applyAlignment="1">
      <alignment horizontal="center"/>
    </xf>
    <xf numFmtId="165" fontId="0" fillId="0" borderId="0" xfId="0" applyNumberFormat="1"/>
    <xf numFmtId="0" fontId="3" fillId="0" borderId="0" xfId="0" applyFont="1"/>
    <xf numFmtId="0" fontId="4" fillId="0" borderId="0" xfId="0" applyFont="1"/>
    <xf numFmtId="0" fontId="5" fillId="0" borderId="0" xfId="0" applyFont="1"/>
    <xf numFmtId="165" fontId="4" fillId="0" borderId="0" xfId="1" applyNumberFormat="1" applyFont="1"/>
    <xf numFmtId="0" fontId="0" fillId="2" borderId="0" xfId="0" applyFill="1"/>
    <xf numFmtId="0" fontId="4" fillId="0" borderId="0" xfId="0" applyNumberFormat="1" applyFont="1"/>
    <xf numFmtId="0" fontId="4" fillId="0" borderId="0" xfId="1" applyNumberFormat="1" applyFont="1"/>
    <xf numFmtId="0" fontId="5" fillId="3" borderId="0" xfId="0" applyFont="1" applyFill="1"/>
    <xf numFmtId="165" fontId="5" fillId="3" borderId="0" xfId="1" applyNumberFormat="1" applyFont="1" applyFill="1"/>
    <xf numFmtId="0" fontId="5" fillId="3" borderId="0" xfId="0" applyNumberFormat="1" applyFont="1" applyFill="1"/>
    <xf numFmtId="0" fontId="4" fillId="2" borderId="0" xfId="0" applyFont="1" applyFill="1"/>
    <xf numFmtId="165" fontId="4" fillId="2" borderId="0" xfId="1" applyNumberFormat="1" applyFont="1" applyFill="1"/>
    <xf numFmtId="0" fontId="6" fillId="0" borderId="0" xfId="0" applyFont="1"/>
    <xf numFmtId="1" fontId="6" fillId="0" borderId="0" xfId="0" applyNumberFormat="1" applyFont="1"/>
    <xf numFmtId="164" fontId="6" fillId="0" borderId="0" xfId="0" applyNumberFormat="1" applyFont="1"/>
    <xf numFmtId="0" fontId="8" fillId="4" borderId="0" xfId="0" applyFont="1" applyFill="1"/>
    <xf numFmtId="165" fontId="10" fillId="0" borderId="0" xfId="0" quotePrefix="1" applyNumberFormat="1" applyFont="1"/>
    <xf numFmtId="0" fontId="10" fillId="0" borderId="0" xfId="0" applyFont="1"/>
    <xf numFmtId="0" fontId="10" fillId="0" borderId="0" xfId="0" quotePrefix="1" applyFont="1"/>
    <xf numFmtId="0" fontId="7" fillId="4" borderId="2" xfId="0" applyFont="1" applyFill="1" applyBorder="1"/>
    <xf numFmtId="0" fontId="7" fillId="4" borderId="3" xfId="0" applyFont="1" applyFill="1" applyBorder="1"/>
    <xf numFmtId="0" fontId="7" fillId="4" borderId="4" xfId="0" applyFont="1" applyFill="1" applyBorder="1"/>
    <xf numFmtId="165" fontId="0" fillId="0" borderId="5" xfId="1" applyNumberFormat="1" applyFont="1" applyBorder="1"/>
    <xf numFmtId="165" fontId="0" fillId="0" borderId="0" xfId="1" applyNumberFormat="1" applyFont="1" applyBorder="1"/>
    <xf numFmtId="0" fontId="0" fillId="0" borderId="0" xfId="0" applyBorder="1" applyAlignment="1">
      <alignment horizontal="center"/>
    </xf>
    <xf numFmtId="165" fontId="0" fillId="0" borderId="6" xfId="0" applyNumberFormat="1" applyBorder="1"/>
    <xf numFmtId="165" fontId="0" fillId="0" borderId="7" xfId="1" applyNumberFormat="1" applyFont="1" applyBorder="1"/>
    <xf numFmtId="165" fontId="0" fillId="0" borderId="8" xfId="1" applyNumberFormat="1" applyFont="1" applyBorder="1"/>
    <xf numFmtId="0" fontId="0" fillId="0" borderId="8" xfId="0" applyBorder="1" applyAlignment="1">
      <alignment horizontal="center"/>
    </xf>
    <xf numFmtId="165" fontId="0" fillId="0" borderId="9" xfId="0" applyNumberFormat="1" applyBorder="1"/>
    <xf numFmtId="0" fontId="8" fillId="4" borderId="5" xfId="0" applyFont="1" applyFill="1" applyBorder="1"/>
    <xf numFmtId="9" fontId="0" fillId="0" borderId="0" xfId="1" applyFont="1" applyBorder="1"/>
    <xf numFmtId="0" fontId="8" fillId="4" borderId="7" xfId="0" applyFont="1" applyFill="1" applyBorder="1"/>
    <xf numFmtId="9" fontId="0" fillId="0" borderId="8" xfId="1" applyFont="1" applyBorder="1"/>
    <xf numFmtId="0" fontId="5" fillId="3" borderId="0" xfId="0" applyFont="1" applyFill="1" applyAlignment="1">
      <alignment horizontal="center" vertical="center" wrapText="1"/>
    </xf>
    <xf numFmtId="0" fontId="5" fillId="3" borderId="0" xfId="0" applyFont="1" applyFill="1" applyAlignment="1">
      <alignment horizontal="center"/>
    </xf>
  </cellXfs>
  <cellStyles count="2">
    <cellStyle name="Normal" xfId="0" builtinId="0"/>
    <cellStyle name="Pourcentage" xfId="1" builtinId="5"/>
  </cellStyles>
  <dxfs count="14">
    <dxf>
      <font>
        <b/>
        <i val="0"/>
        <color rgb="FFC00000"/>
      </font>
    </dxf>
    <dxf>
      <font>
        <b/>
        <i val="0"/>
        <color theme="9" tint="-0.24994659260841701"/>
      </font>
    </dxf>
    <dxf>
      <font>
        <b/>
        <i val="0"/>
        <color theme="9"/>
      </font>
    </dxf>
    <dxf>
      <font>
        <b/>
        <i val="0"/>
        <color rgb="FFC00000"/>
      </font>
    </dxf>
    <dxf>
      <font>
        <color theme="9" tint="-0.499984740745262"/>
      </font>
      <fill>
        <patternFill>
          <bgColor theme="9" tint="0.79998168889431442"/>
        </patternFill>
      </fill>
    </dxf>
    <dxf>
      <font>
        <b val="0"/>
        <i val="0"/>
        <color theme="9" tint="-0.499984740745262"/>
      </font>
      <fill>
        <patternFill>
          <bgColor theme="9" tint="0.79998168889431442"/>
        </patternFill>
      </fill>
    </dxf>
    <dxf>
      <font>
        <b val="0"/>
        <i val="0"/>
        <color auto="1"/>
      </font>
      <fill>
        <patternFill patternType="none">
          <bgColor auto="1"/>
        </patternFill>
      </fill>
    </dxf>
    <dxf>
      <font>
        <b/>
        <i val="0"/>
        <color rgb="FFC00000"/>
      </font>
    </dxf>
    <dxf>
      <font>
        <b/>
        <i val="0"/>
        <color theme="9" tint="-0.24994659260841701"/>
      </font>
    </dxf>
    <dxf>
      <font>
        <b/>
        <i val="0"/>
        <color theme="9"/>
      </font>
    </dxf>
    <dxf>
      <font>
        <b/>
        <i val="0"/>
        <color rgb="FFC00000"/>
      </font>
    </dxf>
    <dxf>
      <font>
        <color theme="9" tint="-0.499984740745262"/>
      </font>
      <fill>
        <patternFill>
          <bgColor theme="9" tint="0.79998168889431442"/>
        </patternFill>
      </fill>
    </dxf>
    <dxf>
      <font>
        <b val="0"/>
        <i val="0"/>
        <color theme="9" tint="-0.499984740745262"/>
      </font>
      <fill>
        <patternFill>
          <bgColor theme="9" tint="0.79998168889431442"/>
        </patternFill>
      </fill>
    </dxf>
    <dxf>
      <font>
        <b val="0"/>
        <i val="0"/>
        <color auto="1"/>
      </font>
      <fill>
        <patternFill patternType="none">
          <bgColor auto="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eetMetadata" Target="metadata.xml"/><Relationship Id="rId5" Type="http://schemas.openxmlformats.org/officeDocument/2006/relationships/sharedStrings" Target="sharedStrings.xml"/><Relationship Id="rId10" Type="http://schemas.openxmlformats.org/officeDocument/2006/relationships/customXml" Target="../customXml/item3.xml"/><Relationship Id="rId4" Type="http://schemas.openxmlformats.org/officeDocument/2006/relationships/styles" Target="styles.xml"/><Relationship Id="rId9" Type="http://schemas.openxmlformats.org/officeDocument/2006/relationships/customXml" Target="../customXml/item2.xml"/></Relationships>
</file>

<file path=xl/drawings/drawing1.xml><?xml version="1.0" encoding="utf-8"?>
<xdr:wsDr xmlns:xdr="http://schemas.openxmlformats.org/drawingml/2006/spreadsheetDrawing" xmlns:a="http://schemas.openxmlformats.org/drawingml/2006/main">
  <xdr:twoCellAnchor>
    <xdr:from>
      <xdr:col>29</xdr:col>
      <xdr:colOff>721179</xdr:colOff>
      <xdr:row>0</xdr:row>
      <xdr:rowOff>163286</xdr:rowOff>
    </xdr:from>
    <xdr:to>
      <xdr:col>31</xdr:col>
      <xdr:colOff>29936</xdr:colOff>
      <xdr:row>9</xdr:row>
      <xdr:rowOff>48985</xdr:rowOff>
    </xdr:to>
    <xdr:sp macro="" textlink="">
      <xdr:nvSpPr>
        <xdr:cNvPr id="2" name="Rectangle 1">
          <a:extLst>
            <a:ext uri="{FF2B5EF4-FFF2-40B4-BE49-F238E27FC236}">
              <a16:creationId xmlns:a16="http://schemas.microsoft.com/office/drawing/2014/main" id="{ED8BB764-33FB-481D-AE30-AA7D3CC68792}"/>
            </a:ext>
          </a:extLst>
        </xdr:cNvPr>
        <xdr:cNvSpPr/>
      </xdr:nvSpPr>
      <xdr:spPr>
        <a:xfrm>
          <a:off x="21371379" y="163286"/>
          <a:ext cx="832757" cy="1609724"/>
        </a:xfrm>
        <a:prstGeom prst="rect">
          <a:avLst/>
        </a:prstGeom>
        <a:noFill/>
        <a:ln w="28575">
          <a:solidFill>
            <a:schemeClr val="accent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29</xdr:col>
      <xdr:colOff>721179</xdr:colOff>
      <xdr:row>0</xdr:row>
      <xdr:rowOff>163286</xdr:rowOff>
    </xdr:from>
    <xdr:to>
      <xdr:col>31</xdr:col>
      <xdr:colOff>29936</xdr:colOff>
      <xdr:row>9</xdr:row>
      <xdr:rowOff>48985</xdr:rowOff>
    </xdr:to>
    <xdr:sp macro="" textlink="">
      <xdr:nvSpPr>
        <xdr:cNvPr id="2" name="Rectangle 1">
          <a:extLst>
            <a:ext uri="{FF2B5EF4-FFF2-40B4-BE49-F238E27FC236}">
              <a16:creationId xmlns:a16="http://schemas.microsoft.com/office/drawing/2014/main" id="{F25ADE68-3443-4F1F-BA73-BFCDCB4F081C}"/>
            </a:ext>
          </a:extLst>
        </xdr:cNvPr>
        <xdr:cNvSpPr/>
      </xdr:nvSpPr>
      <xdr:spPr>
        <a:xfrm>
          <a:off x="21371379" y="163286"/>
          <a:ext cx="832757" cy="1609724"/>
        </a:xfrm>
        <a:prstGeom prst="rect">
          <a:avLst/>
        </a:prstGeom>
        <a:noFill/>
        <a:ln w="28575">
          <a:solidFill>
            <a:schemeClr val="accent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wsDr>
</file>

<file path=xl/theme/theme1.xml><?xml version="1.0" encoding="utf-8"?>
<a:theme xmlns:a="http://schemas.openxmlformats.org/drawingml/2006/main" name="Thème Office">
  <a:themeElements>
    <a:clrScheme name="SNCF">
      <a:dk1>
        <a:srgbClr val="4D4F53"/>
      </a:dk1>
      <a:lt1>
        <a:sysClr val="window" lastClr="FFFFFF"/>
      </a:lt1>
      <a:dk2>
        <a:srgbClr val="675C53"/>
      </a:dk2>
      <a:lt2>
        <a:srgbClr val="E7E6E6"/>
      </a:lt2>
      <a:accent1>
        <a:srgbClr val="A1006B"/>
      </a:accent1>
      <a:accent2>
        <a:srgbClr val="FFB612"/>
      </a:accent2>
      <a:accent3>
        <a:srgbClr val="0088CE"/>
      </a:accent3>
      <a:accent4>
        <a:srgbClr val="82BE00"/>
      </a:accent4>
      <a:accent5>
        <a:srgbClr val="D52B1E"/>
      </a:accent5>
      <a:accent6>
        <a:srgbClr val="009AA6"/>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929F7F-F7BB-4A97-995B-D158C7ADEB7A}">
  <dimension ref="A1:AH59"/>
  <sheetViews>
    <sheetView zoomScale="85" zoomScaleNormal="85" workbookViewId="0">
      <selection activeCell="J47" sqref="J47"/>
    </sheetView>
  </sheetViews>
  <sheetFormatPr baseColWidth="10" defaultColWidth="11.42578125" defaultRowHeight="15" x14ac:dyDescent="0.25"/>
  <cols>
    <col min="9" max="9" width="3.85546875" style="13" customWidth="1"/>
    <col min="18" max="18" width="4.42578125" style="13" customWidth="1"/>
    <col min="19" max="23" width="11.42578125" style="10"/>
    <col min="24" max="25" width="11.42578125" style="14"/>
    <col min="26" max="26" width="11.42578125" style="10"/>
    <col min="27" max="27" width="4.28515625" style="13" customWidth="1"/>
  </cols>
  <sheetData>
    <row r="1" spans="1:34" ht="15.75" x14ac:dyDescent="0.25">
      <c r="A1" s="1" t="s">
        <v>0</v>
      </c>
      <c r="B1" s="1" t="s">
        <v>1</v>
      </c>
      <c r="C1" s="1" t="s">
        <v>2</v>
      </c>
      <c r="D1" s="1" t="s">
        <v>3</v>
      </c>
      <c r="E1" s="1" t="s">
        <v>4</v>
      </c>
      <c r="F1" s="1" t="s">
        <v>5</v>
      </c>
      <c r="G1" s="1" t="s">
        <v>6</v>
      </c>
      <c r="H1" s="1" t="s">
        <v>7</v>
      </c>
      <c r="J1" s="1" t="s">
        <v>0</v>
      </c>
      <c r="K1" s="1" t="s">
        <v>1</v>
      </c>
      <c r="L1" s="1" t="s">
        <v>2</v>
      </c>
      <c r="M1" s="1" t="s">
        <v>3</v>
      </c>
      <c r="N1" s="1" t="s">
        <v>4</v>
      </c>
      <c r="O1" s="1" t="s">
        <v>5</v>
      </c>
      <c r="P1" s="1" t="s">
        <v>6</v>
      </c>
      <c r="Q1" s="1" t="s">
        <v>7</v>
      </c>
      <c r="S1" s="11"/>
      <c r="T1" s="16"/>
      <c r="U1" s="44" t="s">
        <v>92</v>
      </c>
      <c r="V1" s="44"/>
      <c r="W1" s="44"/>
      <c r="X1" s="44" t="s">
        <v>11</v>
      </c>
      <c r="Y1" s="44"/>
      <c r="Z1" s="44"/>
      <c r="AA1" s="19"/>
      <c r="AC1" s="6"/>
      <c r="AD1" s="6" t="s">
        <v>9</v>
      </c>
      <c r="AE1" s="6" t="s">
        <v>10</v>
      </c>
      <c r="AF1" s="6" t="s">
        <v>11</v>
      </c>
      <c r="AG1" s="6" t="s">
        <v>89</v>
      </c>
      <c r="AH1" s="6" t="s">
        <v>90</v>
      </c>
    </row>
    <row r="2" spans="1:34" x14ac:dyDescent="0.25">
      <c r="A2" t="s">
        <v>16</v>
      </c>
      <c r="B2" s="2"/>
      <c r="D2" s="3"/>
      <c r="J2" t="s">
        <v>16</v>
      </c>
      <c r="K2" s="2"/>
      <c r="M2" s="3"/>
      <c r="S2" s="16" t="s">
        <v>91</v>
      </c>
      <c r="T2" s="16" t="s">
        <v>8</v>
      </c>
      <c r="U2" s="16" t="s">
        <v>1</v>
      </c>
      <c r="V2" s="16" t="s">
        <v>2</v>
      </c>
      <c r="W2" s="16" t="s">
        <v>3</v>
      </c>
      <c r="X2" s="18" t="s">
        <v>1</v>
      </c>
      <c r="Y2" s="18" t="s">
        <v>2</v>
      </c>
      <c r="Z2" s="16" t="s">
        <v>3</v>
      </c>
      <c r="AA2" s="20"/>
      <c r="AC2" t="s">
        <v>15</v>
      </c>
      <c r="AD2" s="5">
        <v>0.91</v>
      </c>
      <c r="AE2" s="5">
        <f>SUMIFS($W:$W,$S:$S,$AC$2)</f>
        <v>0</v>
      </c>
      <c r="AF2" s="5">
        <f>SUMIFS($Z:$Z,$S:$S,$AC$2)</f>
        <v>0</v>
      </c>
      <c r="AG2" s="7" t="e">
        <f>IF(AE2&gt;#REF!,"↗",IF(AE2&lt;#REF!,"↘","→"))</f>
        <v>#REF!</v>
      </c>
      <c r="AH2" s="8" t="e">
        <f>AE2-#REF!</f>
        <v>#REF!</v>
      </c>
    </row>
    <row r="3" spans="1:34" x14ac:dyDescent="0.25">
      <c r="A3" t="s">
        <v>48</v>
      </c>
      <c r="B3" s="2"/>
      <c r="D3" s="3"/>
      <c r="J3" t="s">
        <v>35</v>
      </c>
      <c r="K3" s="2"/>
      <c r="M3" s="3"/>
      <c r="S3" s="43" t="s">
        <v>14</v>
      </c>
      <c r="T3" s="16" t="s">
        <v>15</v>
      </c>
      <c r="U3" s="16">
        <f>SUM(U4:U12)</f>
        <v>0</v>
      </c>
      <c r="V3" s="16">
        <f>SUM(V4:V12)</f>
        <v>0</v>
      </c>
      <c r="W3" s="17" t="str">
        <f>IF(OR(U3=0,U3=""),"",(U3-V3)/U3)</f>
        <v/>
      </c>
      <c r="X3" s="16">
        <f>SUM(X4:X12)</f>
        <v>0</v>
      </c>
      <c r="Y3" s="16">
        <f>SUM(Y4:Y12)</f>
        <v>0</v>
      </c>
      <c r="Z3" s="17" t="str">
        <f>IF(OR(X3=0,X3=""),"",(X3-Y3)/X3)</f>
        <v/>
      </c>
      <c r="AA3" s="20"/>
      <c r="AC3" t="s">
        <v>18</v>
      </c>
      <c r="AD3" s="5">
        <v>0.91</v>
      </c>
      <c r="AE3" s="5">
        <f t="shared" ref="AE3:AE9" si="0">SUMIFS($W:$W,$S:$S,$AC3,$T:$T,$AC$2)</f>
        <v>0</v>
      </c>
      <c r="AF3" s="5">
        <f>SUMIFS($Z:$Z,$S:$S,$AC3,$T:$T,$AC$2)</f>
        <v>0</v>
      </c>
      <c r="AG3" s="7" t="e">
        <f>IF(AE3&gt;#REF!,"↗",IF(AE3&lt;#REF!,"↘","→"))</f>
        <v>#REF!</v>
      </c>
      <c r="AH3" s="8" t="e">
        <f>AE3-#REF!</f>
        <v>#REF!</v>
      </c>
    </row>
    <row r="4" spans="1:34" x14ac:dyDescent="0.25">
      <c r="A4" t="s">
        <v>59</v>
      </c>
      <c r="B4" s="2"/>
      <c r="D4" s="3"/>
      <c r="J4" t="s">
        <v>12</v>
      </c>
      <c r="K4" s="2"/>
      <c r="M4" s="3"/>
      <c r="S4" s="43"/>
      <c r="T4" s="10" t="s">
        <v>17</v>
      </c>
      <c r="U4" s="10">
        <f>_xlfn.IFNA(VLOOKUP(T4,A:C,2,FALSE),"")</f>
        <v>0</v>
      </c>
      <c r="V4" s="10">
        <f>_xlfn.IFNA(VLOOKUP(T4,A:C,3,FALSE),"")</f>
        <v>0</v>
      </c>
      <c r="W4" s="12" t="str">
        <f t="shared" ref="W4:W12" si="1">IF(OR(U4=0,U4=""),"",(U4-V4)/U4)</f>
        <v/>
      </c>
      <c r="X4" s="15">
        <f>_xlfn.IFNA(VLOOKUP(T4,J:L,2,FALSE),"")</f>
        <v>0</v>
      </c>
      <c r="Y4" s="15">
        <f>_xlfn.IFNA(VLOOKUP(T4,J:L,3,FALSE),"")</f>
        <v>0</v>
      </c>
      <c r="Z4" s="12" t="str">
        <f>IF(OR(X4=0,X4=""),"",(X4-Y4)/X4)</f>
        <v/>
      </c>
      <c r="AA4" s="20"/>
      <c r="AC4" t="s">
        <v>22</v>
      </c>
      <c r="AD4" s="5">
        <v>0.91</v>
      </c>
      <c r="AE4" s="5">
        <f t="shared" si="0"/>
        <v>0</v>
      </c>
      <c r="AF4" s="5">
        <f>SUMIFS($Z:$Z,$S:$S,$AC4,$T:$T,$AC$2)</f>
        <v>0</v>
      </c>
      <c r="AG4" s="7" t="e">
        <f>IF(AE4&gt;#REF!,"↗",IF(AE4&lt;#REF!,"↘","→"))</f>
        <v>#REF!</v>
      </c>
      <c r="AH4" s="8" t="e">
        <f>AE4-#REF!</f>
        <v>#REF!</v>
      </c>
    </row>
    <row r="5" spans="1:34" x14ac:dyDescent="0.25">
      <c r="A5" t="s">
        <v>35</v>
      </c>
      <c r="B5" s="2"/>
      <c r="D5" s="3"/>
      <c r="J5" t="s">
        <v>23</v>
      </c>
      <c r="K5" s="2"/>
      <c r="M5" s="3"/>
      <c r="S5" s="43"/>
      <c r="T5" s="10" t="s">
        <v>21</v>
      </c>
      <c r="U5" s="10">
        <f t="shared" ref="U5:U6" si="2">_xlfn.IFNA(VLOOKUP(T5,A:C,2,FALSE),"")</f>
        <v>0</v>
      </c>
      <c r="V5" s="10">
        <f t="shared" ref="V5:V12" si="3">_xlfn.IFNA(VLOOKUP(T5,A:C,3,FALSE),"")</f>
        <v>0</v>
      </c>
      <c r="W5" s="12" t="str">
        <f t="shared" si="1"/>
        <v/>
      </c>
      <c r="X5" s="15">
        <f t="shared" ref="X5:X53" si="4">_xlfn.IFNA(VLOOKUP(T5,J:L,2,FALSE),"")</f>
        <v>0</v>
      </c>
      <c r="Y5" s="15">
        <f t="shared" ref="Y5:Y53" si="5">_xlfn.IFNA(VLOOKUP(T5,J:L,3,FALSE),"")</f>
        <v>0</v>
      </c>
      <c r="Z5" s="12" t="str">
        <f t="shared" ref="Z5:Z54" si="6">IF(OR(X5=0,X5=""),"",(X5-Y5)/X5)</f>
        <v/>
      </c>
      <c r="AA5" s="20"/>
      <c r="AC5" t="s">
        <v>14</v>
      </c>
      <c r="AD5" s="5">
        <v>0.91</v>
      </c>
      <c r="AE5" s="5">
        <f t="shared" si="0"/>
        <v>0</v>
      </c>
      <c r="AF5" s="5">
        <f t="shared" ref="AF5:AF9" si="7">SUMIFS($Z:$Z,$S:$S,$AC5,$T:$T,$AC$2)</f>
        <v>0</v>
      </c>
      <c r="AG5" s="7" t="e">
        <f>IF(AE5&gt;#REF!,"↗",IF(AE5&lt;#REF!,"↘","→"))</f>
        <v>#REF!</v>
      </c>
      <c r="AH5" s="8" t="e">
        <f>AE5-#REF!</f>
        <v>#REF!</v>
      </c>
    </row>
    <row r="6" spans="1:34" x14ac:dyDescent="0.25">
      <c r="A6" t="s">
        <v>31</v>
      </c>
      <c r="B6" s="2"/>
      <c r="D6" s="3"/>
      <c r="J6" t="s">
        <v>48</v>
      </c>
      <c r="K6" s="2"/>
      <c r="M6" s="3"/>
      <c r="S6" s="43"/>
      <c r="T6" s="10" t="s">
        <v>25</v>
      </c>
      <c r="U6" s="10">
        <f t="shared" si="2"/>
        <v>0</v>
      </c>
      <c r="V6" s="10">
        <f t="shared" si="3"/>
        <v>0</v>
      </c>
      <c r="W6" s="12" t="str">
        <f t="shared" si="1"/>
        <v/>
      </c>
      <c r="X6" s="15">
        <f t="shared" si="4"/>
        <v>0</v>
      </c>
      <c r="Y6" s="15">
        <f t="shared" si="5"/>
        <v>0</v>
      </c>
      <c r="Z6" s="12" t="str">
        <f t="shared" si="6"/>
        <v/>
      </c>
      <c r="AA6" s="20"/>
      <c r="AC6" t="s">
        <v>28</v>
      </c>
      <c r="AD6" s="5">
        <v>0.91</v>
      </c>
      <c r="AE6" s="5">
        <f t="shared" si="0"/>
        <v>0</v>
      </c>
      <c r="AF6" s="5">
        <f t="shared" si="7"/>
        <v>0</v>
      </c>
      <c r="AG6" s="7" t="e">
        <f>IF(AE6&gt;#REF!,"↗",IF(AE6&lt;#REF!,"↘","→"))</f>
        <v>#REF!</v>
      </c>
      <c r="AH6" s="8" t="e">
        <f>AE6-#REF!</f>
        <v>#REF!</v>
      </c>
    </row>
    <row r="7" spans="1:34" x14ac:dyDescent="0.25">
      <c r="A7" t="s">
        <v>29</v>
      </c>
      <c r="B7" s="2"/>
      <c r="D7" s="3"/>
      <c r="J7" t="s">
        <v>59</v>
      </c>
      <c r="K7" s="2"/>
      <c r="M7" s="3"/>
      <c r="S7" s="43"/>
      <c r="T7" s="10" t="s">
        <v>27</v>
      </c>
      <c r="U7" s="10" t="str">
        <f>_xlfn.IFNA(VLOOKUP(T7,A:C,2,FALSE),"")</f>
        <v/>
      </c>
      <c r="V7" s="10" t="str">
        <f t="shared" si="3"/>
        <v/>
      </c>
      <c r="W7" s="12" t="str">
        <f t="shared" si="1"/>
        <v/>
      </c>
      <c r="X7" s="15">
        <f t="shared" si="4"/>
        <v>0</v>
      </c>
      <c r="Y7" s="15">
        <f t="shared" si="5"/>
        <v>0</v>
      </c>
      <c r="Z7" s="12" t="str">
        <f t="shared" si="6"/>
        <v/>
      </c>
      <c r="AA7" s="20"/>
      <c r="AC7" t="s">
        <v>32</v>
      </c>
      <c r="AD7" s="5">
        <v>0.91</v>
      </c>
      <c r="AE7" s="5">
        <f t="shared" si="0"/>
        <v>0</v>
      </c>
      <c r="AF7" s="5">
        <f t="shared" si="7"/>
        <v>0</v>
      </c>
      <c r="AG7" s="7" t="e">
        <f>IF(AE7&gt;#REF!,"↗",IF(AE7&lt;#REF!,"↘","→"))</f>
        <v>#REF!</v>
      </c>
      <c r="AH7" s="8" t="e">
        <f>AE7-#REF!</f>
        <v>#REF!</v>
      </c>
    </row>
    <row r="8" spans="1:34" x14ac:dyDescent="0.25">
      <c r="A8" t="s">
        <v>23</v>
      </c>
      <c r="B8" s="2"/>
      <c r="D8" s="3"/>
      <c r="J8" t="s">
        <v>31</v>
      </c>
      <c r="K8" s="2"/>
      <c r="M8" s="3"/>
      <c r="S8" s="43"/>
      <c r="T8" s="10" t="s">
        <v>31</v>
      </c>
      <c r="U8" s="10">
        <f>_xlfn.IFNA(VLOOKUP(T8,A:C,2,FALSE),"")</f>
        <v>0</v>
      </c>
      <c r="V8" s="10">
        <f t="shared" si="3"/>
        <v>0</v>
      </c>
      <c r="W8" s="12" t="str">
        <f t="shared" si="1"/>
        <v/>
      </c>
      <c r="X8" s="15">
        <f t="shared" si="4"/>
        <v>0</v>
      </c>
      <c r="Y8" s="15">
        <f t="shared" si="5"/>
        <v>0</v>
      </c>
      <c r="Z8" s="12" t="str">
        <f t="shared" si="6"/>
        <v/>
      </c>
      <c r="AA8" s="20"/>
      <c r="AC8" t="s">
        <v>36</v>
      </c>
      <c r="AD8" s="5">
        <v>0.91</v>
      </c>
      <c r="AE8" s="5">
        <f t="shared" si="0"/>
        <v>0</v>
      </c>
      <c r="AF8" s="5">
        <f t="shared" si="7"/>
        <v>0</v>
      </c>
      <c r="AG8" s="7" t="e">
        <f>IF(AE8&gt;#REF!,"↗",IF(AE8&lt;#REF!,"↘","→"))</f>
        <v>#REF!</v>
      </c>
      <c r="AH8" s="8" t="e">
        <f>AE8-#REF!</f>
        <v>#REF!</v>
      </c>
    </row>
    <row r="9" spans="1:34" x14ac:dyDescent="0.25">
      <c r="A9" t="s">
        <v>12</v>
      </c>
      <c r="B9" s="2"/>
      <c r="D9" s="3"/>
      <c r="J9" t="s">
        <v>29</v>
      </c>
      <c r="K9" s="2"/>
      <c r="M9" s="3"/>
      <c r="S9" s="43"/>
      <c r="T9" s="10" t="s">
        <v>35</v>
      </c>
      <c r="U9" s="10">
        <f t="shared" ref="U9:U10" si="8">_xlfn.IFNA(VLOOKUP(T9,A:C,2,FALSE),"")</f>
        <v>0</v>
      </c>
      <c r="V9" s="10">
        <f t="shared" si="3"/>
        <v>0</v>
      </c>
      <c r="W9" s="12" t="str">
        <f t="shared" si="1"/>
        <v/>
      </c>
      <c r="X9" s="15">
        <f t="shared" si="4"/>
        <v>0</v>
      </c>
      <c r="Y9" s="15">
        <f t="shared" si="5"/>
        <v>0</v>
      </c>
      <c r="Z9" s="12" t="str">
        <f t="shared" si="6"/>
        <v/>
      </c>
      <c r="AA9" s="20"/>
      <c r="AC9" t="s">
        <v>38</v>
      </c>
      <c r="AD9" s="5">
        <v>0.91</v>
      </c>
      <c r="AE9" s="5">
        <f t="shared" si="0"/>
        <v>0</v>
      </c>
      <c r="AF9" s="5">
        <f t="shared" si="7"/>
        <v>0</v>
      </c>
      <c r="AG9" s="7" t="e">
        <f>IF(AE9&gt;#REF!,"↗",IF(AE9&lt;#REF!,"↘","→"))</f>
        <v>#REF!</v>
      </c>
      <c r="AH9" s="8" t="e">
        <f>AE9-#REF!</f>
        <v>#REF!</v>
      </c>
    </row>
    <row r="10" spans="1:34" x14ac:dyDescent="0.25">
      <c r="A10" t="s">
        <v>45</v>
      </c>
      <c r="B10" s="2"/>
      <c r="D10" s="3"/>
      <c r="J10" t="s">
        <v>57</v>
      </c>
      <c r="K10" s="2"/>
      <c r="M10" s="3"/>
      <c r="S10" s="43"/>
      <c r="T10" s="10" t="s">
        <v>37</v>
      </c>
      <c r="U10" s="10">
        <f t="shared" si="8"/>
        <v>0</v>
      </c>
      <c r="V10" s="10">
        <f t="shared" si="3"/>
        <v>0</v>
      </c>
      <c r="W10" s="12" t="str">
        <f t="shared" si="1"/>
        <v/>
      </c>
      <c r="X10" s="15">
        <f t="shared" si="4"/>
        <v>0</v>
      </c>
      <c r="Y10" s="15">
        <f t="shared" si="5"/>
        <v>0</v>
      </c>
      <c r="Z10" s="12" t="str">
        <f t="shared" si="6"/>
        <v/>
      </c>
    </row>
    <row r="11" spans="1:34" ht="15.75" x14ac:dyDescent="0.25">
      <c r="A11" t="s">
        <v>39</v>
      </c>
      <c r="B11" s="2"/>
      <c r="D11" s="3"/>
      <c r="J11" t="s">
        <v>19</v>
      </c>
      <c r="K11" s="2"/>
      <c r="M11" s="3"/>
      <c r="S11" s="43"/>
      <c r="T11" s="10" t="s">
        <v>41</v>
      </c>
      <c r="U11" s="10" t="str">
        <f>_xlfn.IFNA(VLOOKUP(T11,A:C,2,FALSE),"")</f>
        <v/>
      </c>
      <c r="V11" s="10" t="str">
        <f t="shared" si="3"/>
        <v/>
      </c>
      <c r="W11" s="12" t="str">
        <f t="shared" si="1"/>
        <v/>
      </c>
      <c r="X11" s="15">
        <f t="shared" si="4"/>
        <v>0</v>
      </c>
      <c r="Y11" s="15">
        <f t="shared" si="5"/>
        <v>0</v>
      </c>
      <c r="Z11" s="12" t="str">
        <f t="shared" si="6"/>
        <v/>
      </c>
      <c r="AB11" s="9" t="str" cm="1">
        <f t="array" ref="AB11:AB51">_xlfn.UNIQUE(A:A)</f>
        <v>Gare_Origine</v>
      </c>
      <c r="AC11" s="6" t="s">
        <v>8</v>
      </c>
      <c r="AD11" s="6" t="s">
        <v>9</v>
      </c>
      <c r="AE11" s="6" t="s">
        <v>10</v>
      </c>
      <c r="AF11" s="6" t="s">
        <v>11</v>
      </c>
      <c r="AG11" s="6" t="s">
        <v>90</v>
      </c>
    </row>
    <row r="12" spans="1:34" x14ac:dyDescent="0.25">
      <c r="A12" t="s">
        <v>62</v>
      </c>
      <c r="B12" s="2"/>
      <c r="D12" s="3"/>
      <c r="J12" t="s">
        <v>45</v>
      </c>
      <c r="K12" s="2"/>
      <c r="M12" s="3"/>
      <c r="S12" s="43"/>
      <c r="T12" s="10" t="s">
        <v>43</v>
      </c>
      <c r="U12" s="10">
        <f>_xlfn.IFNA(VLOOKUP(T12,A:C,2,FALSE),"")</f>
        <v>0</v>
      </c>
      <c r="V12" s="10">
        <f t="shared" si="3"/>
        <v>0</v>
      </c>
      <c r="W12" s="12" t="str">
        <f t="shared" si="1"/>
        <v/>
      </c>
      <c r="X12" s="15">
        <f t="shared" si="4"/>
        <v>0</v>
      </c>
      <c r="Y12" s="15">
        <f t="shared" si="5"/>
        <v>0</v>
      </c>
      <c r="Z12" s="12" t="str">
        <f t="shared" si="6"/>
        <v/>
      </c>
      <c r="AB12" s="10" t="str">
        <v>STRASBOURG-VILLE - BV</v>
      </c>
      <c r="AC12" t="s">
        <v>68</v>
      </c>
      <c r="AD12" s="4">
        <f t="shared" ref="AD12:AD59" si="9">IF(OR(AC12="",AC12=0,AC12="Total"),"",91%)</f>
        <v>0.91</v>
      </c>
      <c r="AE12" s="5" t="str">
        <f t="shared" ref="AE12:AE59" si="10">IF(AD12="","",VLOOKUP(AC12,T:W,4,FALSE))</f>
        <v/>
      </c>
      <c r="AF12" s="5" t="str">
        <f t="shared" ref="AF12:AF54" si="11">IF(AD12="","",VLOOKUP(AC12,T:Z,7,FALSE))</f>
        <v/>
      </c>
      <c r="AG12" s="8" t="str">
        <f>IF(AE12="","",AE12-VLOOKUP(AC12,#REF!,3,FALSE))</f>
        <v/>
      </c>
    </row>
    <row r="13" spans="1:34" x14ac:dyDescent="0.25">
      <c r="A13" t="s">
        <v>25</v>
      </c>
      <c r="B13" s="2"/>
      <c r="D13" s="3"/>
      <c r="J13" t="s">
        <v>39</v>
      </c>
      <c r="K13" s="2"/>
      <c r="M13" s="3"/>
      <c r="S13" s="43" t="s">
        <v>22</v>
      </c>
      <c r="T13" s="16" t="s">
        <v>15</v>
      </c>
      <c r="U13" s="16">
        <f>SUM(U14:U18)</f>
        <v>0</v>
      </c>
      <c r="V13" s="16">
        <f>SUM(V14:V18)</f>
        <v>0</v>
      </c>
      <c r="W13" s="17" t="str">
        <f>IF(OR(U13=0,U13=""),"",(U13-V13)/U13)</f>
        <v/>
      </c>
      <c r="X13" s="16">
        <f>SUM(X14:X18)</f>
        <v>0</v>
      </c>
      <c r="Y13" s="16">
        <f>SUM(Y14:Y18)</f>
        <v>0</v>
      </c>
      <c r="Z13" s="17" t="str">
        <f>IF(OR(X13=0,X13=""),"",(X13-Y13)/X13)</f>
        <v/>
      </c>
      <c r="AB13" s="10" t="str">
        <v>BORDEAUX ST JEAN - BV</v>
      </c>
      <c r="AC13" t="s">
        <v>26</v>
      </c>
      <c r="AD13" s="4">
        <f t="shared" si="9"/>
        <v>0.91</v>
      </c>
      <c r="AE13" s="5" t="str">
        <f t="shared" si="10"/>
        <v/>
      </c>
      <c r="AF13" s="5" t="str">
        <f t="shared" si="11"/>
        <v/>
      </c>
      <c r="AG13" s="8" t="str">
        <f>IF(AE13="","",AE13-VLOOKUP(AC13,#REF!,3,FALSE))</f>
        <v/>
      </c>
    </row>
    <row r="14" spans="1:34" x14ac:dyDescent="0.25">
      <c r="A14" t="s">
        <v>50</v>
      </c>
      <c r="B14" s="2"/>
      <c r="D14" s="3"/>
      <c r="J14" t="s">
        <v>33</v>
      </c>
      <c r="K14" s="2"/>
      <c r="M14" s="3"/>
      <c r="S14" s="43"/>
      <c r="T14" s="10" t="s">
        <v>47</v>
      </c>
      <c r="U14" s="10">
        <f>_xlfn.IFNA(VLOOKUP(T14,A:C,2,FALSE),"")</f>
        <v>0</v>
      </c>
      <c r="V14" s="10">
        <f>_xlfn.IFNA(VLOOKUP(T14,A:C,3,FALSE),"")</f>
        <v>0</v>
      </c>
      <c r="W14" s="12" t="str">
        <f t="shared" ref="W14:W54" si="12">IF(OR(U14=0,U14=""),"",(U14-V14)/U14)</f>
        <v/>
      </c>
      <c r="X14" s="15">
        <f t="shared" si="4"/>
        <v>0</v>
      </c>
      <c r="Y14" s="15">
        <f t="shared" si="5"/>
        <v>0</v>
      </c>
      <c r="Z14" s="12" t="str">
        <f t="shared" si="6"/>
        <v/>
      </c>
      <c r="AB14" s="10" t="str">
        <v>LILLE FLANDRES - BV</v>
      </c>
      <c r="AC14" t="s">
        <v>48</v>
      </c>
      <c r="AD14" s="4">
        <f t="shared" si="9"/>
        <v>0.91</v>
      </c>
      <c r="AE14" s="5" t="str">
        <f t="shared" si="10"/>
        <v/>
      </c>
      <c r="AF14" s="5" t="str">
        <f t="shared" si="11"/>
        <v/>
      </c>
      <c r="AG14" s="8" t="str">
        <f>IF(AE14="","",AE14-VLOOKUP(AC14,#REF!,3,FALSE))</f>
        <v/>
      </c>
    </row>
    <row r="15" spans="1:34" x14ac:dyDescent="0.25">
      <c r="A15" t="s">
        <v>19</v>
      </c>
      <c r="B15" s="2"/>
      <c r="D15" s="3"/>
      <c r="J15" t="s">
        <v>21</v>
      </c>
      <c r="K15" s="2"/>
      <c r="M15" s="3"/>
      <c r="S15" s="43"/>
      <c r="T15" s="10" t="s">
        <v>45</v>
      </c>
      <c r="U15" s="10">
        <f t="shared" ref="U15:U18" si="13">_xlfn.IFNA(VLOOKUP(T15,A:C,2,FALSE),"")</f>
        <v>0</v>
      </c>
      <c r="V15" s="10">
        <f t="shared" ref="V15:V18" si="14">_xlfn.IFNA(VLOOKUP(T15,A:C,3,FALSE),"")</f>
        <v>0</v>
      </c>
      <c r="W15" s="12" t="str">
        <f t="shared" si="12"/>
        <v/>
      </c>
      <c r="X15" s="15">
        <f t="shared" si="4"/>
        <v>0</v>
      </c>
      <c r="Y15" s="15">
        <f t="shared" si="5"/>
        <v>0</v>
      </c>
      <c r="Z15" s="12" t="str">
        <f t="shared" si="6"/>
        <v/>
      </c>
      <c r="AB15" s="10" t="str">
        <v>LYON-PERRACHE-VOYAGEURS - BV</v>
      </c>
      <c r="AC15" t="s">
        <v>47</v>
      </c>
      <c r="AD15" s="4">
        <f t="shared" si="9"/>
        <v>0.91</v>
      </c>
      <c r="AE15" s="5" t="str">
        <f t="shared" si="10"/>
        <v/>
      </c>
      <c r="AF15" s="5" t="str">
        <f t="shared" si="11"/>
        <v/>
      </c>
      <c r="AG15" s="8" t="str">
        <f>IF(AE15="","",AE15-VLOOKUP(AC15,#REF!,3,FALSE))</f>
        <v/>
      </c>
    </row>
    <row r="16" spans="1:34" x14ac:dyDescent="0.25">
      <c r="A16" t="s">
        <v>51</v>
      </c>
      <c r="B16" s="2"/>
      <c r="D16" s="3"/>
      <c r="J16" t="s">
        <v>62</v>
      </c>
      <c r="K16" s="2"/>
      <c r="M16" s="3"/>
      <c r="S16" s="43"/>
      <c r="T16" s="10" t="s">
        <v>50</v>
      </c>
      <c r="U16" s="10">
        <f t="shared" si="13"/>
        <v>0</v>
      </c>
      <c r="V16" s="10">
        <f t="shared" si="14"/>
        <v>0</v>
      </c>
      <c r="W16" s="12" t="str">
        <f t="shared" si="12"/>
        <v/>
      </c>
      <c r="X16" s="15">
        <f t="shared" si="4"/>
        <v>0</v>
      </c>
      <c r="Y16" s="15">
        <f t="shared" si="5"/>
        <v>0</v>
      </c>
      <c r="Z16" s="12" t="str">
        <f t="shared" si="6"/>
        <v/>
      </c>
      <c r="AB16" s="10" t="str">
        <v>LYON PART DIEU - BV</v>
      </c>
      <c r="AC16" t="s">
        <v>59</v>
      </c>
      <c r="AD16" s="4">
        <f t="shared" si="9"/>
        <v>0.91</v>
      </c>
      <c r="AE16" s="5" t="str">
        <f t="shared" si="10"/>
        <v/>
      </c>
      <c r="AF16" s="5" t="str">
        <f t="shared" si="11"/>
        <v/>
      </c>
      <c r="AG16" s="8" t="str">
        <f>IF(AE16="","",AE16-VLOOKUP(AC16,#REF!,3,FALSE))</f>
        <v/>
      </c>
    </row>
    <row r="17" spans="1:33" x14ac:dyDescent="0.25">
      <c r="A17" t="s">
        <v>57</v>
      </c>
      <c r="B17" s="2"/>
      <c r="D17" s="3"/>
      <c r="J17" t="s">
        <v>51</v>
      </c>
      <c r="K17" s="2"/>
      <c r="M17" s="3"/>
      <c r="S17" s="43"/>
      <c r="T17" s="10" t="s">
        <v>53</v>
      </c>
      <c r="U17" s="10">
        <f t="shared" si="13"/>
        <v>0</v>
      </c>
      <c r="V17" s="10">
        <f t="shared" si="14"/>
        <v>0</v>
      </c>
      <c r="W17" s="12" t="str">
        <f t="shared" si="12"/>
        <v/>
      </c>
      <c r="X17" s="15">
        <f t="shared" si="4"/>
        <v>0</v>
      </c>
      <c r="Y17" s="15">
        <f t="shared" si="5"/>
        <v>0</v>
      </c>
      <c r="Z17" s="12" t="str">
        <f t="shared" si="6"/>
        <v/>
      </c>
      <c r="AB17" s="10" t="str">
        <v>METZ-VILLE - BV</v>
      </c>
      <c r="AC17" t="s">
        <v>25</v>
      </c>
      <c r="AD17" s="4">
        <f t="shared" si="9"/>
        <v>0.91</v>
      </c>
      <c r="AE17" s="5" t="str">
        <f t="shared" si="10"/>
        <v/>
      </c>
      <c r="AF17" s="5" t="str">
        <f t="shared" si="11"/>
        <v/>
      </c>
      <c r="AG17" s="8" t="str">
        <f>IF(AE17="","",AE17-VLOOKUP(AC17,#REF!,3,FALSE))</f>
        <v/>
      </c>
    </row>
    <row r="18" spans="1:33" x14ac:dyDescent="0.25">
      <c r="A18" t="s">
        <v>21</v>
      </c>
      <c r="B18" s="2"/>
      <c r="D18" s="3"/>
      <c r="J18" t="s">
        <v>50</v>
      </c>
      <c r="K18" s="2"/>
      <c r="M18" s="3"/>
      <c r="S18" s="43"/>
      <c r="T18" s="10" t="s">
        <v>55</v>
      </c>
      <c r="U18" s="10">
        <f t="shared" si="13"/>
        <v>0</v>
      </c>
      <c r="V18" s="10">
        <f t="shared" si="14"/>
        <v>0</v>
      </c>
      <c r="W18" s="12" t="str">
        <f t="shared" si="12"/>
        <v/>
      </c>
      <c r="X18" s="15">
        <f t="shared" si="4"/>
        <v>0</v>
      </c>
      <c r="Y18" s="15">
        <f t="shared" si="5"/>
        <v>0</v>
      </c>
      <c r="Z18" s="12" t="str">
        <f t="shared" si="6"/>
        <v/>
      </c>
      <c r="AB18" s="10" t="str">
        <v>TOULOUSE-MATABIAU - BV</v>
      </c>
      <c r="AC18" t="s">
        <v>51</v>
      </c>
      <c r="AD18" s="4">
        <f t="shared" si="9"/>
        <v>0.91</v>
      </c>
      <c r="AE18" s="5" t="str">
        <f t="shared" si="10"/>
        <v/>
      </c>
      <c r="AF18" s="5" t="str">
        <f t="shared" si="11"/>
        <v/>
      </c>
      <c r="AG18" s="8" t="str">
        <f>IF(AE18="","",AE18-VLOOKUP(AC18,#REF!,3,FALSE))</f>
        <v/>
      </c>
    </row>
    <row r="19" spans="1:33" x14ac:dyDescent="0.25">
      <c r="A19" t="s">
        <v>26</v>
      </c>
      <c r="B19" s="2"/>
      <c r="D19" s="3"/>
      <c r="J19" t="s">
        <v>42</v>
      </c>
      <c r="K19" s="2"/>
      <c r="M19" s="3"/>
      <c r="S19" s="43" t="s">
        <v>32</v>
      </c>
      <c r="T19" s="16" t="s">
        <v>15</v>
      </c>
      <c r="U19" s="16">
        <f>SUM(U20:U22)</f>
        <v>0</v>
      </c>
      <c r="V19" s="16">
        <f>SUM(V20:V22)</f>
        <v>0</v>
      </c>
      <c r="W19" s="17" t="str">
        <f t="shared" si="12"/>
        <v/>
      </c>
      <c r="X19" s="16">
        <f>SUM(X20:X22)</f>
        <v>0</v>
      </c>
      <c r="Y19" s="16">
        <f>SUM(Y20:Y22)</f>
        <v>0</v>
      </c>
      <c r="Z19" s="17" t="str">
        <f t="shared" si="6"/>
        <v/>
      </c>
      <c r="AB19" s="10" t="str">
        <v>AMIENS - BV</v>
      </c>
      <c r="AC19" t="s">
        <v>62</v>
      </c>
      <c r="AD19" s="4">
        <f t="shared" si="9"/>
        <v>0.91</v>
      </c>
      <c r="AE19" s="5" t="str">
        <f t="shared" si="10"/>
        <v/>
      </c>
      <c r="AF19" s="5" t="str">
        <f t="shared" si="11"/>
        <v/>
      </c>
      <c r="AG19" s="8" t="str">
        <f>IF(AE19="","",AE19-VLOOKUP(AC19,#REF!,3,FALSE))</f>
        <v/>
      </c>
    </row>
    <row r="20" spans="1:33" x14ac:dyDescent="0.25">
      <c r="A20" t="s">
        <v>33</v>
      </c>
      <c r="B20" s="2"/>
      <c r="D20" s="3"/>
      <c r="J20" t="s">
        <v>26</v>
      </c>
      <c r="K20" s="2"/>
      <c r="M20" s="3"/>
      <c r="S20" s="43"/>
      <c r="T20" s="10" t="s">
        <v>29</v>
      </c>
      <c r="U20" s="10">
        <f>_xlfn.IFNA(VLOOKUP(T20,A:C,2,FALSE),"")</f>
        <v>0</v>
      </c>
      <c r="V20" s="10">
        <f>_xlfn.IFNA(VLOOKUP(T20,A:C,3,FALSE),"")</f>
        <v>0</v>
      </c>
      <c r="W20" s="12" t="str">
        <f>IF(OR(U20=0,U20=""),"",(U20-V20)/U20)</f>
        <v/>
      </c>
      <c r="X20" s="15">
        <f t="shared" si="4"/>
        <v>0</v>
      </c>
      <c r="Y20" s="15">
        <f t="shared" si="5"/>
        <v>0</v>
      </c>
      <c r="Z20" s="12" t="str">
        <f t="shared" si="6"/>
        <v/>
      </c>
      <c r="AB20" s="10" t="str">
        <v>NANTES - BV</v>
      </c>
      <c r="AC20" t="s">
        <v>39</v>
      </c>
      <c r="AD20" s="4">
        <f t="shared" si="9"/>
        <v>0.91</v>
      </c>
      <c r="AE20" s="5" t="str">
        <f t="shared" si="10"/>
        <v/>
      </c>
      <c r="AF20" s="5" t="str">
        <f t="shared" si="11"/>
        <v/>
      </c>
      <c r="AG20" s="8" t="str">
        <f>IF(AE20="","",AE20-VLOOKUP(AC20,#REF!,3,FALSE))</f>
        <v/>
      </c>
    </row>
    <row r="21" spans="1:33" x14ac:dyDescent="0.25">
      <c r="A21" t="s">
        <v>55</v>
      </c>
      <c r="B21" s="2"/>
      <c r="D21" s="3"/>
      <c r="J21" t="s">
        <v>54</v>
      </c>
      <c r="K21" s="2"/>
      <c r="M21" s="3"/>
      <c r="S21" s="43"/>
      <c r="T21" s="10" t="s">
        <v>57</v>
      </c>
      <c r="U21" s="10">
        <f t="shared" ref="U21:U22" si="15">_xlfn.IFNA(VLOOKUP(T21,A:C,2,FALSE),"")</f>
        <v>0</v>
      </c>
      <c r="V21" s="10">
        <f t="shared" ref="V21:V22" si="16">_xlfn.IFNA(VLOOKUP(T21,A:C,3,FALSE),"")</f>
        <v>0</v>
      </c>
      <c r="W21" s="12" t="str">
        <f t="shared" si="12"/>
        <v/>
      </c>
      <c r="X21" s="15">
        <f t="shared" si="4"/>
        <v>0</v>
      </c>
      <c r="Y21" s="15">
        <f t="shared" si="5"/>
        <v>0</v>
      </c>
      <c r="Z21" s="12" t="str">
        <f t="shared" si="6"/>
        <v/>
      </c>
      <c r="AB21" s="10" t="str">
        <v>PARIS EST - 00</v>
      </c>
      <c r="AC21" t="s">
        <v>55</v>
      </c>
      <c r="AD21" s="4">
        <f t="shared" si="9"/>
        <v>0.91</v>
      </c>
      <c r="AE21" s="5" t="str">
        <f t="shared" si="10"/>
        <v/>
      </c>
      <c r="AF21" s="5" t="str">
        <f t="shared" si="11"/>
        <v/>
      </c>
      <c r="AG21" s="8" t="str">
        <f>IF(AE21="","",AE21-VLOOKUP(AC21,#REF!,3,FALSE))</f>
        <v/>
      </c>
    </row>
    <row r="22" spans="1:33" x14ac:dyDescent="0.25">
      <c r="A22" t="s">
        <v>75</v>
      </c>
      <c r="B22" s="2"/>
      <c r="D22" s="3"/>
      <c r="J22" t="s">
        <v>55</v>
      </c>
      <c r="K22" s="2"/>
      <c r="M22" s="3"/>
      <c r="S22" s="43"/>
      <c r="T22" s="10" t="s">
        <v>16</v>
      </c>
      <c r="U22" s="10">
        <f t="shared" si="15"/>
        <v>0</v>
      </c>
      <c r="V22" s="10">
        <f t="shared" si="16"/>
        <v>0</v>
      </c>
      <c r="W22" s="12" t="str">
        <f t="shared" si="12"/>
        <v/>
      </c>
      <c r="X22" s="15">
        <f t="shared" si="4"/>
        <v>0</v>
      </c>
      <c r="Y22" s="15">
        <f t="shared" si="5"/>
        <v>0</v>
      </c>
      <c r="Z22" s="12" t="str">
        <f t="shared" si="6"/>
        <v/>
      </c>
      <c r="AB22" s="10" t="str">
        <v>NICE-VILLE - 00</v>
      </c>
      <c r="AC22" t="s">
        <v>23</v>
      </c>
      <c r="AD22" s="4">
        <f t="shared" si="9"/>
        <v>0.91</v>
      </c>
      <c r="AE22" s="5" t="str">
        <f t="shared" si="10"/>
        <v/>
      </c>
      <c r="AF22" s="5" t="str">
        <f t="shared" si="11"/>
        <v/>
      </c>
      <c r="AG22" s="8" t="str">
        <f>IF(AE22="","",AE22-VLOOKUP(AC22,#REF!,3,FALSE))</f>
        <v/>
      </c>
    </row>
    <row r="23" spans="1:33" x14ac:dyDescent="0.25">
      <c r="A23" t="s">
        <v>54</v>
      </c>
      <c r="B23" s="2"/>
      <c r="D23" s="3"/>
      <c r="J23" t="s">
        <v>25</v>
      </c>
      <c r="K23" s="2"/>
      <c r="M23" s="3"/>
      <c r="S23" s="43" t="s">
        <v>28</v>
      </c>
      <c r="T23" s="16" t="s">
        <v>15</v>
      </c>
      <c r="U23" s="16">
        <f>SUM(U24:U28)</f>
        <v>0</v>
      </c>
      <c r="V23" s="16">
        <f>SUM(V24:V28)</f>
        <v>0</v>
      </c>
      <c r="W23" s="17" t="str">
        <f t="shared" si="12"/>
        <v/>
      </c>
      <c r="X23" s="16">
        <f>SUM(X24:X28)</f>
        <v>0</v>
      </c>
      <c r="Y23" s="16">
        <f>SUM(Y24:Y28)</f>
        <v>0</v>
      </c>
      <c r="Z23" s="17" t="str">
        <f t="shared" si="6"/>
        <v/>
      </c>
      <c r="AB23" s="10" t="str">
        <v>GRENOBLE - BV</v>
      </c>
      <c r="AC23" t="s">
        <v>20</v>
      </c>
      <c r="AD23" s="4">
        <f t="shared" si="9"/>
        <v>0.91</v>
      </c>
      <c r="AE23" s="5" t="str">
        <f t="shared" si="10"/>
        <v/>
      </c>
      <c r="AF23" s="5" t="str">
        <f t="shared" si="11"/>
        <v/>
      </c>
      <c r="AG23" s="8" t="str">
        <f>IF(AE23="","",AE23-VLOOKUP(AC23,#REF!,3,FALSE))</f>
        <v/>
      </c>
    </row>
    <row r="24" spans="1:33" x14ac:dyDescent="0.25">
      <c r="A24" t="s">
        <v>42</v>
      </c>
      <c r="B24" s="2"/>
      <c r="D24" s="3"/>
      <c r="J24" t="s">
        <v>75</v>
      </c>
      <c r="K24" s="2"/>
      <c r="M24" s="3"/>
      <c r="S24" s="43"/>
      <c r="T24" s="10" t="s">
        <v>12</v>
      </c>
      <c r="U24" s="10">
        <f>_xlfn.IFNA(VLOOKUP(T24,A:C,2,FALSE),"")</f>
        <v>0</v>
      </c>
      <c r="V24" s="10">
        <f>_xlfn.IFNA(VLOOKUP(T24,A:C,3,FALSE),"")</f>
        <v>0</v>
      </c>
      <c r="W24" s="12" t="str">
        <f t="shared" si="12"/>
        <v/>
      </c>
      <c r="X24" s="15">
        <f t="shared" si="4"/>
        <v>0</v>
      </c>
      <c r="Y24" s="15">
        <f t="shared" si="5"/>
        <v>0</v>
      </c>
      <c r="Z24" s="12" t="str">
        <f t="shared" si="6"/>
        <v/>
      </c>
      <c r="AB24" s="10" t="str">
        <v>RENNES - BV</v>
      </c>
      <c r="AC24" t="s">
        <v>35</v>
      </c>
      <c r="AD24" s="4">
        <f t="shared" si="9"/>
        <v>0.91</v>
      </c>
      <c r="AE24" s="5" t="str">
        <f t="shared" si="10"/>
        <v/>
      </c>
      <c r="AF24" s="5" t="str">
        <f t="shared" si="11"/>
        <v/>
      </c>
      <c r="AG24" s="8" t="str">
        <f>IF(AE24="","",AE24-VLOOKUP(AC24,#REF!,3,FALSE))</f>
        <v/>
      </c>
    </row>
    <row r="25" spans="1:33" x14ac:dyDescent="0.25">
      <c r="A25" t="s">
        <v>47</v>
      </c>
      <c r="B25" s="2"/>
      <c r="D25" s="3"/>
      <c r="J25" t="s">
        <v>58</v>
      </c>
      <c r="K25" s="2"/>
      <c r="M25" s="3"/>
      <c r="S25" s="43"/>
      <c r="T25" s="10" t="s">
        <v>61</v>
      </c>
      <c r="U25" s="10" t="str">
        <f t="shared" ref="U25:U28" si="17">_xlfn.IFNA(VLOOKUP(T25,A:C,2,FALSE),"")</f>
        <v/>
      </c>
      <c r="V25" s="10" t="str">
        <f t="shared" ref="V25:V28" si="18">_xlfn.IFNA(VLOOKUP(T25,A:C,3,FALSE),"")</f>
        <v/>
      </c>
      <c r="W25" s="12" t="str">
        <f t="shared" si="12"/>
        <v/>
      </c>
      <c r="X25" s="15" t="str">
        <f t="shared" si="4"/>
        <v/>
      </c>
      <c r="Y25" s="15" t="str">
        <f t="shared" si="5"/>
        <v/>
      </c>
      <c r="Z25" s="12" t="str">
        <f t="shared" si="6"/>
        <v/>
      </c>
      <c r="AB25" s="10" t="str">
        <v>MARSEILLE-ST-CHARLES - BV</v>
      </c>
      <c r="AC25" t="s">
        <v>54</v>
      </c>
      <c r="AD25" s="4">
        <f t="shared" si="9"/>
        <v>0.91</v>
      </c>
      <c r="AE25" s="5" t="str">
        <f t="shared" si="10"/>
        <v/>
      </c>
      <c r="AF25" s="5" t="str">
        <f t="shared" si="11"/>
        <v/>
      </c>
      <c r="AG25" s="8" t="str">
        <f>IF(AE25="","",AE25-VLOOKUP(AC25,#REF!,3,FALSE))</f>
        <v/>
      </c>
    </row>
    <row r="26" spans="1:33" x14ac:dyDescent="0.25">
      <c r="A26" t="s">
        <v>20</v>
      </c>
      <c r="B26" s="2"/>
      <c r="D26" s="3"/>
      <c r="J26" t="s">
        <v>20</v>
      </c>
      <c r="K26" s="2"/>
      <c r="M26" s="3"/>
      <c r="S26" s="43"/>
      <c r="T26" s="10" t="s">
        <v>60</v>
      </c>
      <c r="U26" s="10">
        <f t="shared" si="17"/>
        <v>0</v>
      </c>
      <c r="V26" s="10">
        <f t="shared" si="18"/>
        <v>0</v>
      </c>
      <c r="W26" s="12" t="str">
        <f t="shared" si="12"/>
        <v/>
      </c>
      <c r="X26" s="15">
        <f t="shared" si="4"/>
        <v>0</v>
      </c>
      <c r="Y26" s="15">
        <f t="shared" si="5"/>
        <v>0</v>
      </c>
      <c r="Z26" s="12" t="str">
        <f t="shared" si="6"/>
        <v/>
      </c>
      <c r="AB26" s="10" t="str">
        <v>PARIS MONTPARNASSE - BV</v>
      </c>
      <c r="AC26" t="s">
        <v>33</v>
      </c>
      <c r="AD26" s="4">
        <f t="shared" si="9"/>
        <v>0.91</v>
      </c>
      <c r="AE26" s="5" t="str">
        <f t="shared" si="10"/>
        <v/>
      </c>
      <c r="AF26" s="5" t="str">
        <f t="shared" si="11"/>
        <v/>
      </c>
      <c r="AG26" s="8" t="str">
        <f>IF(AE26="","",AE26-VLOOKUP(AC26,#REF!,3,FALSE))</f>
        <v/>
      </c>
    </row>
    <row r="27" spans="1:33" x14ac:dyDescent="0.25">
      <c r="A27" t="s">
        <v>68</v>
      </c>
      <c r="B27" s="2"/>
      <c r="D27" s="3"/>
      <c r="J27" t="s">
        <v>47</v>
      </c>
      <c r="K27" s="2"/>
      <c r="M27" s="3"/>
      <c r="S27" s="43"/>
      <c r="T27" s="10" t="s">
        <v>59</v>
      </c>
      <c r="U27" s="10">
        <f t="shared" si="17"/>
        <v>0</v>
      </c>
      <c r="V27" s="10">
        <f t="shared" si="18"/>
        <v>0</v>
      </c>
      <c r="W27" s="12" t="str">
        <f t="shared" si="12"/>
        <v/>
      </c>
      <c r="X27" s="15">
        <f t="shared" si="4"/>
        <v>0</v>
      </c>
      <c r="Y27" s="15">
        <f t="shared" si="5"/>
        <v>0</v>
      </c>
      <c r="Z27" s="12" t="str">
        <f t="shared" si="6"/>
        <v/>
      </c>
      <c r="AB27" s="10" t="str">
        <v>NANCY-VILLE - BV</v>
      </c>
      <c r="AC27" t="s">
        <v>75</v>
      </c>
      <c r="AD27" s="4">
        <f t="shared" si="9"/>
        <v>0.91</v>
      </c>
      <c r="AE27" s="5" t="str">
        <f t="shared" si="10"/>
        <v/>
      </c>
      <c r="AF27" s="5" t="str">
        <f t="shared" si="11"/>
        <v/>
      </c>
      <c r="AG27" s="8" t="str">
        <f>IF(AE27="","",AE27-VLOOKUP(AC27,#REF!,3,FALSE))</f>
        <v/>
      </c>
    </row>
    <row r="28" spans="1:33" x14ac:dyDescent="0.25">
      <c r="A28" t="s">
        <v>60</v>
      </c>
      <c r="B28" s="2"/>
      <c r="D28" s="3"/>
      <c r="J28" t="s">
        <v>60</v>
      </c>
      <c r="K28" s="2"/>
      <c r="M28" s="3"/>
      <c r="S28" s="43"/>
      <c r="T28" s="10" t="s">
        <v>42</v>
      </c>
      <c r="U28" s="10">
        <f t="shared" si="17"/>
        <v>0</v>
      </c>
      <c r="V28" s="10">
        <f t="shared" si="18"/>
        <v>0</v>
      </c>
      <c r="W28" s="12" t="str">
        <f t="shared" si="12"/>
        <v/>
      </c>
      <c r="X28" s="15">
        <f t="shared" si="4"/>
        <v>0</v>
      </c>
      <c r="Y28" s="15">
        <f t="shared" si="5"/>
        <v>0</v>
      </c>
      <c r="Z28" s="12" t="str">
        <f t="shared" si="6"/>
        <v/>
      </c>
      <c r="AB28" s="10" t="str">
        <v>DIJON VILLE - BV</v>
      </c>
      <c r="AC28" t="s">
        <v>50</v>
      </c>
      <c r="AD28" s="4">
        <f t="shared" si="9"/>
        <v>0.91</v>
      </c>
      <c r="AE28" s="5" t="str">
        <f t="shared" si="10"/>
        <v/>
      </c>
      <c r="AF28" s="5" t="str">
        <f t="shared" si="11"/>
        <v/>
      </c>
      <c r="AG28" s="8" t="str">
        <f>IF(AE28="","",AE28-VLOOKUP(AC28,#REF!,3,FALSE))</f>
        <v/>
      </c>
    </row>
    <row r="29" spans="1:33" x14ac:dyDescent="0.25">
      <c r="A29" t="s">
        <v>58</v>
      </c>
      <c r="B29" s="2"/>
      <c r="D29" s="3"/>
      <c r="J29" t="s">
        <v>74</v>
      </c>
      <c r="K29" s="2"/>
      <c r="M29" s="3"/>
      <c r="S29" s="43" t="s">
        <v>18</v>
      </c>
      <c r="T29" s="16" t="s">
        <v>15</v>
      </c>
      <c r="U29" s="16">
        <f>U30</f>
        <v>0</v>
      </c>
      <c r="V29" s="16">
        <f>V30</f>
        <v>0</v>
      </c>
      <c r="W29" s="17" t="str">
        <f t="shared" si="12"/>
        <v/>
      </c>
      <c r="X29" s="16">
        <f>X30</f>
        <v>0</v>
      </c>
      <c r="Y29" s="16">
        <f>Y30</f>
        <v>0</v>
      </c>
      <c r="Z29" s="17" t="str">
        <f t="shared" si="6"/>
        <v/>
      </c>
      <c r="AB29" s="10" t="str">
        <v>PARIS AUSTERLITZ - BV</v>
      </c>
      <c r="AC29" t="s">
        <v>58</v>
      </c>
      <c r="AD29" s="4">
        <f t="shared" si="9"/>
        <v>0.91</v>
      </c>
      <c r="AE29" s="5" t="str">
        <f t="shared" si="10"/>
        <v/>
      </c>
      <c r="AF29" s="5" t="str">
        <f t="shared" si="11"/>
        <v/>
      </c>
      <c r="AG29" s="8" t="str">
        <f>IF(AE29="","",AE29-VLOOKUP(AC29,#REF!,3,FALSE))</f>
        <v/>
      </c>
    </row>
    <row r="30" spans="1:33" x14ac:dyDescent="0.25">
      <c r="A30" t="s">
        <v>65</v>
      </c>
      <c r="B30" s="2"/>
      <c r="D30" s="3"/>
      <c r="J30" t="s">
        <v>65</v>
      </c>
      <c r="K30" s="2"/>
      <c r="M30" s="3"/>
      <c r="S30" s="43"/>
      <c r="T30" s="10" t="s">
        <v>48</v>
      </c>
      <c r="U30" s="10">
        <f>_xlfn.IFNA(VLOOKUP(T30,A:C,2,FALSE),"")</f>
        <v>0</v>
      </c>
      <c r="V30" s="10">
        <f>_xlfn.IFNA(VLOOKUP(T30,A:C,3,FALSE),"")</f>
        <v>0</v>
      </c>
      <c r="W30" s="12" t="str">
        <f>IF(OR(U30=0,U30=""),"",(U30-V30)/U30)</f>
        <v/>
      </c>
      <c r="X30" s="15">
        <f t="shared" si="4"/>
        <v>0</v>
      </c>
      <c r="Y30" s="15">
        <f t="shared" si="5"/>
        <v>0</v>
      </c>
      <c r="Z30" s="12" t="str">
        <f t="shared" si="6"/>
        <v/>
      </c>
      <c r="AB30" s="10" t="str">
        <v>PARIS-LYON - BV</v>
      </c>
      <c r="AC30" t="s">
        <v>17</v>
      </c>
      <c r="AD30" s="4">
        <f t="shared" si="9"/>
        <v>0.91</v>
      </c>
      <c r="AE30" s="5" t="str">
        <f t="shared" si="10"/>
        <v/>
      </c>
      <c r="AF30" s="5" t="str">
        <f t="shared" si="11"/>
        <v/>
      </c>
      <c r="AG30" s="8" t="str">
        <f>IF(AE30="","",AE30-VLOOKUP(AC30,#REF!,3,FALSE))</f>
        <v/>
      </c>
    </row>
    <row r="31" spans="1:33" x14ac:dyDescent="0.25">
      <c r="A31" t="s">
        <v>17</v>
      </c>
      <c r="B31" s="2"/>
      <c r="D31" s="3"/>
      <c r="J31" t="s">
        <v>68</v>
      </c>
      <c r="K31" s="2"/>
      <c r="M31" s="3"/>
      <c r="S31" s="43" t="s">
        <v>36</v>
      </c>
      <c r="T31" s="16" t="s">
        <v>15</v>
      </c>
      <c r="U31" s="16">
        <f>SUM(U32:U43)</f>
        <v>0</v>
      </c>
      <c r="V31" s="16">
        <f>SUM(V32:V43)</f>
        <v>0</v>
      </c>
      <c r="W31" s="17" t="str">
        <f t="shared" si="12"/>
        <v/>
      </c>
      <c r="X31" s="16">
        <f>SUM(X32:X43)</f>
        <v>0</v>
      </c>
      <c r="Y31" s="16">
        <f>SUM(Y32:Y43)</f>
        <v>0</v>
      </c>
      <c r="Z31" s="17" t="str">
        <f t="shared" si="6"/>
        <v/>
      </c>
      <c r="AB31" s="10" t="str">
        <v>TOURS - BV</v>
      </c>
      <c r="AC31" t="s">
        <v>74</v>
      </c>
      <c r="AD31" s="4">
        <f t="shared" si="9"/>
        <v>0.91</v>
      </c>
      <c r="AE31" s="5" t="str">
        <f t="shared" si="10"/>
        <v/>
      </c>
      <c r="AF31" s="5" t="str">
        <f t="shared" si="11"/>
        <v/>
      </c>
      <c r="AG31" s="8" t="str">
        <f>IF(AE31="","",AE31-VLOOKUP(AC31,#REF!,3,FALSE))</f>
        <v/>
      </c>
    </row>
    <row r="32" spans="1:33" x14ac:dyDescent="0.25">
      <c r="A32" t="s">
        <v>37</v>
      </c>
      <c r="B32" s="2"/>
      <c r="D32" s="3"/>
      <c r="J32" t="s">
        <v>17</v>
      </c>
      <c r="K32" s="2"/>
      <c r="M32" s="3"/>
      <c r="S32" s="43"/>
      <c r="T32" s="10" t="s">
        <v>34</v>
      </c>
      <c r="U32" s="10" t="str">
        <f>_xlfn.IFNA(VLOOKUP(T32,A:C,2,FALSE),"")</f>
        <v/>
      </c>
      <c r="V32" s="10" t="str">
        <f>_xlfn.IFNA(VLOOKUP(T32,A:C,3,FALSE),"")</f>
        <v/>
      </c>
      <c r="W32" s="12" t="str">
        <f t="shared" si="12"/>
        <v/>
      </c>
      <c r="X32" s="15">
        <f t="shared" si="4"/>
        <v>0</v>
      </c>
      <c r="Y32" s="15">
        <f t="shared" si="5"/>
        <v>0</v>
      </c>
      <c r="Z32" s="12" t="str">
        <f t="shared" si="6"/>
        <v/>
      </c>
      <c r="AB32" s="10" t="str">
        <v>TOULON - BV</v>
      </c>
      <c r="AC32" t="s">
        <v>16</v>
      </c>
      <c r="AD32" s="4">
        <f t="shared" si="9"/>
        <v>0.91</v>
      </c>
      <c r="AE32" s="5" t="str">
        <f t="shared" si="10"/>
        <v/>
      </c>
      <c r="AF32" s="5" t="str">
        <f t="shared" si="11"/>
        <v/>
      </c>
      <c r="AG32" s="8" t="str">
        <f>IF(AE32="","",AE32-VLOOKUP(AC32,#REF!,3,FALSE))</f>
        <v/>
      </c>
    </row>
    <row r="33" spans="1:33" x14ac:dyDescent="0.25">
      <c r="A33" t="s">
        <v>70</v>
      </c>
      <c r="B33" s="2"/>
      <c r="D33" s="3"/>
      <c r="J33" t="s">
        <v>34</v>
      </c>
      <c r="K33" s="2"/>
      <c r="M33" s="3"/>
      <c r="S33" s="43"/>
      <c r="T33" s="10" t="s">
        <v>65</v>
      </c>
      <c r="U33" s="10">
        <f t="shared" ref="U33:U43" si="19">_xlfn.IFNA(VLOOKUP(T33,A:C,2,FALSE),"")</f>
        <v>0</v>
      </c>
      <c r="V33" s="10">
        <f t="shared" ref="V33:V43" si="20">_xlfn.IFNA(VLOOKUP(T33,A:C,3,FALSE),"")</f>
        <v>0</v>
      </c>
      <c r="W33" s="12" t="str">
        <f t="shared" si="12"/>
        <v/>
      </c>
      <c r="X33" s="15">
        <f t="shared" si="4"/>
        <v>0</v>
      </c>
      <c r="Y33" s="15">
        <f t="shared" si="5"/>
        <v>0</v>
      </c>
      <c r="Z33" s="12" t="str">
        <f t="shared" si="6"/>
        <v/>
      </c>
      <c r="AB33" s="10" t="str">
        <v>PARIS-NORD - BV</v>
      </c>
      <c r="AC33" t="s">
        <v>57</v>
      </c>
      <c r="AD33" s="4">
        <f t="shared" si="9"/>
        <v>0.91</v>
      </c>
      <c r="AE33" s="5" t="str">
        <f t="shared" si="10"/>
        <v/>
      </c>
      <c r="AF33" s="5" t="str">
        <f t="shared" si="11"/>
        <v/>
      </c>
      <c r="AG33" s="8" t="str">
        <f>IF(AE33="","",AE33-VLOOKUP(AC33,#REF!,3,FALSE))</f>
        <v/>
      </c>
    </row>
    <row r="34" spans="1:33" x14ac:dyDescent="0.25">
      <c r="A34" t="s">
        <v>71</v>
      </c>
      <c r="B34" s="2"/>
      <c r="D34" s="3"/>
      <c r="J34" t="s">
        <v>80</v>
      </c>
      <c r="K34" s="2"/>
      <c r="M34" s="3"/>
      <c r="S34" s="43"/>
      <c r="T34" s="10" t="s">
        <v>68</v>
      </c>
      <c r="U34" s="10">
        <f t="shared" si="19"/>
        <v>0</v>
      </c>
      <c r="V34" s="10">
        <f t="shared" si="20"/>
        <v>0</v>
      </c>
      <c r="W34" s="12" t="str">
        <f t="shared" si="12"/>
        <v/>
      </c>
      <c r="X34" s="15">
        <f t="shared" si="4"/>
        <v>0</v>
      </c>
      <c r="Y34" s="15">
        <f t="shared" si="5"/>
        <v>0</v>
      </c>
      <c r="Z34" s="12" t="str">
        <f t="shared" si="6"/>
        <v/>
      </c>
      <c r="AB34" s="10" t="str">
        <v>ROUEN R.D. - 00</v>
      </c>
      <c r="AC34" t="s">
        <v>12</v>
      </c>
      <c r="AD34" s="4">
        <f t="shared" si="9"/>
        <v>0.91</v>
      </c>
      <c r="AE34" s="5" t="str">
        <f t="shared" si="10"/>
        <v/>
      </c>
      <c r="AF34" s="5" t="str">
        <f t="shared" si="11"/>
        <v/>
      </c>
      <c r="AG34" s="8" t="str">
        <f>IF(AE34="","",AE34-VLOOKUP(AC34,#REF!,3,FALSE))</f>
        <v/>
      </c>
    </row>
    <row r="35" spans="1:33" x14ac:dyDescent="0.25">
      <c r="A35" t="s">
        <v>73</v>
      </c>
      <c r="B35" s="2"/>
      <c r="D35" s="3"/>
      <c r="J35" t="s">
        <v>27</v>
      </c>
      <c r="K35" s="2"/>
      <c r="M35" s="3"/>
      <c r="S35" s="43"/>
      <c r="T35" s="10" t="s">
        <v>19</v>
      </c>
      <c r="U35" s="10">
        <f t="shared" si="19"/>
        <v>0</v>
      </c>
      <c r="V35" s="10">
        <f t="shared" si="20"/>
        <v>0</v>
      </c>
      <c r="W35" s="12" t="str">
        <f>IF(OR(U35=0,U35=""),"",(U35-V35)/U35)</f>
        <v/>
      </c>
      <c r="X35" s="15">
        <f t="shared" si="4"/>
        <v>0</v>
      </c>
      <c r="Y35" s="15">
        <f t="shared" si="5"/>
        <v>0</v>
      </c>
      <c r="Z35" s="12" t="str">
        <f t="shared" si="6"/>
        <v/>
      </c>
      <c r="AB35" s="10" t="str">
        <v>ANGERS SAINT LAUD - BV</v>
      </c>
      <c r="AC35" t="s">
        <v>45</v>
      </c>
      <c r="AD35" s="4">
        <f t="shared" si="9"/>
        <v>0.91</v>
      </c>
      <c r="AE35" s="5" t="str">
        <f t="shared" si="10"/>
        <v/>
      </c>
      <c r="AF35" s="5" t="str">
        <f t="shared" si="11"/>
        <v/>
      </c>
      <c r="AG35" s="8" t="str">
        <f>IF(AE35="","",AE35-VLOOKUP(AC35,#REF!,3,FALSE))</f>
        <v/>
      </c>
    </row>
    <row r="36" spans="1:33" x14ac:dyDescent="0.25">
      <c r="A36" t="s">
        <v>74</v>
      </c>
      <c r="B36" s="2"/>
      <c r="D36" s="3"/>
      <c r="J36" t="s">
        <v>37</v>
      </c>
      <c r="K36" s="2"/>
      <c r="M36" s="3"/>
      <c r="S36" s="43"/>
      <c r="T36" s="10" t="s">
        <v>72</v>
      </c>
      <c r="U36" s="10" t="str">
        <f t="shared" si="19"/>
        <v/>
      </c>
      <c r="V36" s="10" t="str">
        <f t="shared" si="20"/>
        <v/>
      </c>
      <c r="W36" s="12" t="str">
        <f t="shared" si="12"/>
        <v/>
      </c>
      <c r="X36" s="15">
        <f t="shared" si="4"/>
        <v>0</v>
      </c>
      <c r="Y36" s="15">
        <f t="shared" si="5"/>
        <v>0</v>
      </c>
      <c r="Z36" s="12" t="str">
        <f t="shared" si="6"/>
        <v/>
      </c>
      <c r="AB36" s="10" t="str">
        <v>AEROP 2 CH DE GAULLE - TGV - BV</v>
      </c>
      <c r="AC36" t="s">
        <v>31</v>
      </c>
      <c r="AD36" s="4">
        <f t="shared" si="9"/>
        <v>0.91</v>
      </c>
      <c r="AE36" s="5" t="str">
        <f t="shared" si="10"/>
        <v/>
      </c>
      <c r="AF36" s="5" t="str">
        <f t="shared" si="11"/>
        <v/>
      </c>
      <c r="AG36" s="8" t="str">
        <f>IF(AE36="","",AE36-VLOOKUP(AC36,#REF!,3,FALSE))</f>
        <v/>
      </c>
    </row>
    <row r="37" spans="1:33" x14ac:dyDescent="0.25">
      <c r="A37" t="s">
        <v>53</v>
      </c>
      <c r="B37" s="2"/>
      <c r="D37" s="3"/>
      <c r="J37" t="s">
        <v>41</v>
      </c>
      <c r="K37" s="2"/>
      <c r="M37" s="3"/>
      <c r="S37" s="43"/>
      <c r="T37" s="10" t="s">
        <v>74</v>
      </c>
      <c r="U37" s="10">
        <f t="shared" si="19"/>
        <v>0</v>
      </c>
      <c r="V37" s="10">
        <f t="shared" si="20"/>
        <v>0</v>
      </c>
      <c r="W37" s="12" t="str">
        <f t="shared" si="12"/>
        <v/>
      </c>
      <c r="X37" s="15">
        <f t="shared" si="4"/>
        <v>0</v>
      </c>
      <c r="Y37" s="15">
        <f t="shared" si="5"/>
        <v>0</v>
      </c>
      <c r="Z37" s="12" t="str">
        <f t="shared" si="6"/>
        <v/>
      </c>
      <c r="AB37" s="10" t="str">
        <v>CANNES VOYAGEURS - 00</v>
      </c>
      <c r="AC37" t="s">
        <v>21</v>
      </c>
      <c r="AD37" s="4">
        <f t="shared" si="9"/>
        <v>0.91</v>
      </c>
      <c r="AE37" s="5" t="str">
        <f t="shared" si="10"/>
        <v/>
      </c>
      <c r="AF37" s="5" t="str">
        <f t="shared" si="11"/>
        <v/>
      </c>
      <c r="AG37" s="8" t="str">
        <f>IF(AE37="","",AE37-VLOOKUP(AC37,#REF!,3,FALSE))</f>
        <v/>
      </c>
    </row>
    <row r="38" spans="1:33" x14ac:dyDescent="0.25">
      <c r="A38" t="s">
        <v>43</v>
      </c>
      <c r="B38" s="2"/>
      <c r="D38" s="3"/>
      <c r="J38" t="s">
        <v>70</v>
      </c>
      <c r="K38" s="2"/>
      <c r="M38" s="3"/>
      <c r="S38" s="43"/>
      <c r="T38" s="10" t="s">
        <v>73</v>
      </c>
      <c r="U38" s="10">
        <f t="shared" si="19"/>
        <v>0</v>
      </c>
      <c r="V38" s="10">
        <f t="shared" si="20"/>
        <v>0</v>
      </c>
      <c r="W38" s="12" t="str">
        <f t="shared" si="12"/>
        <v/>
      </c>
      <c r="X38" s="15">
        <f t="shared" si="4"/>
        <v>0</v>
      </c>
      <c r="Y38" s="15">
        <f t="shared" si="5"/>
        <v>0</v>
      </c>
      <c r="Z38" s="12" t="str">
        <f t="shared" si="6"/>
        <v/>
      </c>
      <c r="AB38" s="10" t="str">
        <v>LILLE-EUROPE - BV</v>
      </c>
      <c r="AC38" t="s">
        <v>65</v>
      </c>
      <c r="AD38" s="4">
        <f t="shared" si="9"/>
        <v>0.91</v>
      </c>
      <c r="AE38" s="5" t="str">
        <f t="shared" si="10"/>
        <v/>
      </c>
      <c r="AF38" s="5" t="str">
        <f t="shared" si="11"/>
        <v/>
      </c>
      <c r="AG38" s="8" t="str">
        <f>IF(AE38="","",AE38-VLOOKUP(AC38,#REF!,3,FALSE))</f>
        <v/>
      </c>
    </row>
    <row r="39" spans="1:33" x14ac:dyDescent="0.25">
      <c r="A39" s="21" t="s">
        <v>15</v>
      </c>
      <c r="B39" s="22"/>
      <c r="C39" s="21"/>
      <c r="D39" s="23"/>
      <c r="E39" s="21"/>
      <c r="F39" s="21"/>
      <c r="G39" s="21"/>
      <c r="H39" s="21"/>
      <c r="J39" t="s">
        <v>71</v>
      </c>
      <c r="K39" s="2"/>
      <c r="M39" s="3"/>
      <c r="S39" s="43"/>
      <c r="T39" s="10" t="s">
        <v>62</v>
      </c>
      <c r="U39" s="10">
        <f t="shared" si="19"/>
        <v>0</v>
      </c>
      <c r="V39" s="10">
        <f t="shared" si="20"/>
        <v>0</v>
      </c>
      <c r="W39" s="12" t="str">
        <f t="shared" si="12"/>
        <v/>
      </c>
      <c r="X39" s="15">
        <f t="shared" si="4"/>
        <v>0</v>
      </c>
      <c r="Y39" s="15">
        <f t="shared" si="5"/>
        <v>0</v>
      </c>
      <c r="Z39" s="12" t="str">
        <f t="shared" si="6"/>
        <v/>
      </c>
      <c r="AB39" s="10" t="str">
        <v>PARIS BERCY (VOYAGEURS) - BV</v>
      </c>
      <c r="AC39" t="s">
        <v>42</v>
      </c>
      <c r="AD39" s="4">
        <f t="shared" si="9"/>
        <v>0.91</v>
      </c>
      <c r="AE39" s="5" t="str">
        <f t="shared" si="10"/>
        <v/>
      </c>
      <c r="AF39" s="5" t="str">
        <f t="shared" si="11"/>
        <v/>
      </c>
      <c r="AG39" s="8" t="str">
        <f>IF(AE39="","",AE39-VLOOKUP(AC39,#REF!,3,FALSE))</f>
        <v/>
      </c>
    </row>
    <row r="40" spans="1:33" x14ac:dyDescent="0.25">
      <c r="J40" t="s">
        <v>72</v>
      </c>
      <c r="K40" s="2"/>
      <c r="M40" s="3"/>
      <c r="S40" s="43"/>
      <c r="T40" s="10" t="s">
        <v>77</v>
      </c>
      <c r="U40" s="10" t="str">
        <f t="shared" si="19"/>
        <v/>
      </c>
      <c r="V40" s="10" t="str">
        <f t="shared" si="20"/>
        <v/>
      </c>
      <c r="W40" s="12" t="str">
        <f t="shared" si="12"/>
        <v/>
      </c>
      <c r="X40" s="15" t="str">
        <f t="shared" si="4"/>
        <v/>
      </c>
      <c r="Y40" s="15" t="str">
        <f t="shared" si="5"/>
        <v/>
      </c>
      <c r="Z40" s="12" t="str">
        <f t="shared" si="6"/>
        <v/>
      </c>
      <c r="AB40" s="10" t="str">
        <v>AVIGNON TGV - BV</v>
      </c>
      <c r="AC40" t="s">
        <v>29</v>
      </c>
      <c r="AD40" s="4">
        <f t="shared" si="9"/>
        <v>0.91</v>
      </c>
      <c r="AE40" s="5" t="str">
        <f t="shared" si="10"/>
        <v/>
      </c>
      <c r="AF40" s="5" t="str">
        <f t="shared" si="11"/>
        <v/>
      </c>
      <c r="AG40" s="8" t="str">
        <f>IF(AE40="","",AE40-VLOOKUP(AC40,#REF!,3,FALSE))</f>
        <v/>
      </c>
    </row>
    <row r="41" spans="1:33" x14ac:dyDescent="0.25">
      <c r="A41" t="s">
        <v>98</v>
      </c>
      <c r="J41" t="s">
        <v>73</v>
      </c>
      <c r="K41" s="2"/>
      <c r="M41" s="3"/>
      <c r="S41" s="43"/>
      <c r="T41" s="10" t="s">
        <v>78</v>
      </c>
      <c r="U41" s="10" t="str">
        <f t="shared" si="19"/>
        <v/>
      </c>
      <c r="V41" s="10" t="str">
        <f t="shared" si="20"/>
        <v/>
      </c>
      <c r="W41" s="12" t="str">
        <f t="shared" si="12"/>
        <v/>
      </c>
      <c r="X41" s="15">
        <f t="shared" si="4"/>
        <v>0</v>
      </c>
      <c r="Y41" s="15">
        <f t="shared" si="5"/>
        <v>0</v>
      </c>
      <c r="Z41" s="12" t="str">
        <f t="shared" si="6"/>
        <v/>
      </c>
      <c r="AB41" s="10" t="str">
        <v>BESANCON-FRANCHE-COMTE-TGV - BV</v>
      </c>
      <c r="AC41" t="s">
        <v>60</v>
      </c>
      <c r="AD41" s="4">
        <f t="shared" si="9"/>
        <v>0.91</v>
      </c>
      <c r="AE41" s="5" t="str">
        <f t="shared" si="10"/>
        <v/>
      </c>
      <c r="AF41" s="5" t="str">
        <f t="shared" si="11"/>
        <v/>
      </c>
      <c r="AG41" s="8" t="str">
        <f>IF(AE41="","",AE41-VLOOKUP(AC41,#REF!,3,FALSE))</f>
        <v/>
      </c>
    </row>
    <row r="42" spans="1:33" x14ac:dyDescent="0.25">
      <c r="J42" t="s">
        <v>78</v>
      </c>
      <c r="K42" s="2"/>
      <c r="M42" s="3"/>
      <c r="S42" s="43"/>
      <c r="T42" s="10" t="s">
        <v>75</v>
      </c>
      <c r="U42" s="10">
        <f t="shared" si="19"/>
        <v>0</v>
      </c>
      <c r="V42" s="10">
        <f t="shared" si="20"/>
        <v>0</v>
      </c>
      <c r="W42" s="12" t="str">
        <f t="shared" si="12"/>
        <v/>
      </c>
      <c r="X42" s="15">
        <f t="shared" si="4"/>
        <v>0</v>
      </c>
      <c r="Y42" s="15">
        <f t="shared" si="5"/>
        <v>0</v>
      </c>
      <c r="Z42" s="12" t="str">
        <f t="shared" si="6"/>
        <v/>
      </c>
      <c r="AB42" s="10" t="str">
        <v>LYON-ST EXUPERY TGV - 00</v>
      </c>
      <c r="AC42" t="s">
        <v>19</v>
      </c>
      <c r="AD42" s="4">
        <f t="shared" si="9"/>
        <v>0.91</v>
      </c>
      <c r="AE42" s="5" t="str">
        <f t="shared" si="10"/>
        <v/>
      </c>
      <c r="AF42" s="5" t="str">
        <f t="shared" si="11"/>
        <v/>
      </c>
      <c r="AG42" s="8" t="str">
        <f>IF(AE42="","",AE42-VLOOKUP(AC42,#REF!,3,FALSE))</f>
        <v/>
      </c>
    </row>
    <row r="43" spans="1:33" x14ac:dyDescent="0.25">
      <c r="J43" t="s">
        <v>53</v>
      </c>
      <c r="K43" s="2"/>
      <c r="M43" s="3"/>
      <c r="S43" s="43"/>
      <c r="T43" s="10" t="s">
        <v>23</v>
      </c>
      <c r="U43" s="10">
        <f t="shared" si="19"/>
        <v>0</v>
      </c>
      <c r="V43" s="10">
        <f t="shared" si="20"/>
        <v>0</v>
      </c>
      <c r="W43" s="12" t="str">
        <f t="shared" si="12"/>
        <v/>
      </c>
      <c r="X43" s="15">
        <f t="shared" si="4"/>
        <v>0</v>
      </c>
      <c r="Y43" s="15">
        <f t="shared" si="5"/>
        <v>0</v>
      </c>
      <c r="Z43" s="12" t="str">
        <f t="shared" si="6"/>
        <v/>
      </c>
      <c r="AB43" s="10" t="str">
        <v>MARNE LA VALLEE-CHESSY - BV</v>
      </c>
      <c r="AC43" t="s">
        <v>72</v>
      </c>
      <c r="AD43" s="4">
        <f t="shared" si="9"/>
        <v>0.91</v>
      </c>
      <c r="AE43" s="5" t="str">
        <f t="shared" si="10"/>
        <v/>
      </c>
      <c r="AF43" s="5" t="str">
        <f t="shared" si="11"/>
        <v/>
      </c>
      <c r="AG43" s="8" t="str">
        <f>IF(AE43="","",AE43-VLOOKUP(AC43,#REF!,3,FALSE))</f>
        <v/>
      </c>
    </row>
    <row r="44" spans="1:33" x14ac:dyDescent="0.25">
      <c r="J44" t="s">
        <v>43</v>
      </c>
      <c r="K44" s="2"/>
      <c r="M44" s="3"/>
      <c r="S44" s="43" t="s">
        <v>38</v>
      </c>
      <c r="T44" s="16" t="s">
        <v>15</v>
      </c>
      <c r="U44" s="16">
        <f>SUM(U45:U53)</f>
        <v>0</v>
      </c>
      <c r="V44" s="16">
        <f>SUM(V45:V53)</f>
        <v>0</v>
      </c>
      <c r="W44" s="17" t="str">
        <f t="shared" si="12"/>
        <v/>
      </c>
      <c r="X44" s="16">
        <f>SUM(X45:X53)</f>
        <v>0</v>
      </c>
      <c r="Y44" s="16">
        <f>SUM(Y45:Y53)</f>
        <v>0</v>
      </c>
      <c r="Z44" s="17" t="str">
        <f t="shared" si="6"/>
        <v/>
      </c>
      <c r="AB44" s="10" t="str">
        <v>MASSY TGV - BV</v>
      </c>
      <c r="AC44" t="s">
        <v>53</v>
      </c>
      <c r="AD44" s="4">
        <f t="shared" si="9"/>
        <v>0.91</v>
      </c>
      <c r="AE44" s="5" t="str">
        <f t="shared" si="10"/>
        <v/>
      </c>
      <c r="AF44" s="5" t="str">
        <f t="shared" si="11"/>
        <v/>
      </c>
      <c r="AG44" s="8" t="str">
        <f>IF(AE44="","",AE44-VLOOKUP(AC44,#REF!,3,FALSE))</f>
        <v/>
      </c>
    </row>
    <row r="45" spans="1:33" x14ac:dyDescent="0.25">
      <c r="J45" s="21" t="s">
        <v>15</v>
      </c>
      <c r="K45" s="22"/>
      <c r="L45" s="21"/>
      <c r="M45" s="23"/>
      <c r="N45" s="21"/>
      <c r="O45" s="21"/>
      <c r="P45" s="21"/>
      <c r="Q45" s="21"/>
      <c r="S45" s="43"/>
      <c r="T45" s="10" t="s">
        <v>20</v>
      </c>
      <c r="U45" s="10">
        <f>_xlfn.IFNA(VLOOKUP($T45,$A:$C,2,FALSE),"")</f>
        <v>0</v>
      </c>
      <c r="V45" s="10">
        <f>_xlfn.IFNA(VLOOKUP($T45,$A:$C,3,FALSE),"")</f>
        <v>0</v>
      </c>
      <c r="W45" s="12" t="str">
        <f>IF(OR(U45=0,U45=""),"",(U45-V45)/U45)</f>
        <v/>
      </c>
      <c r="X45" s="15">
        <f t="shared" si="4"/>
        <v>0</v>
      </c>
      <c r="Y45" s="15">
        <f t="shared" si="5"/>
        <v>0</v>
      </c>
      <c r="Z45" s="12" t="str">
        <f t="shared" si="6"/>
        <v/>
      </c>
      <c r="AB45" s="10" t="str">
        <v>MONTPELLIER(CNM) - BV</v>
      </c>
      <c r="AC45" t="s">
        <v>37</v>
      </c>
      <c r="AD45" s="4">
        <f t="shared" si="9"/>
        <v>0.91</v>
      </c>
      <c r="AE45" s="5" t="str">
        <f t="shared" si="10"/>
        <v/>
      </c>
      <c r="AF45" s="5" t="str">
        <f t="shared" si="11"/>
        <v/>
      </c>
      <c r="AG45" s="8" t="str">
        <f>IF(AE45="","",AE45-VLOOKUP(AC45,#REF!,3,FALSE))</f>
        <v/>
      </c>
    </row>
    <row r="46" spans="1:33" x14ac:dyDescent="0.25">
      <c r="S46" s="43"/>
      <c r="T46" s="10" t="s">
        <v>70</v>
      </c>
      <c r="U46" s="10">
        <f t="shared" ref="U46:U53" si="21">_xlfn.IFNA(VLOOKUP($T46,$A:$C,2,FALSE),"")</f>
        <v>0</v>
      </c>
      <c r="V46" s="10">
        <f t="shared" ref="V46:V53" si="22">_xlfn.IFNA(VLOOKUP($T46,$A:$C,3,FALSE),"")</f>
        <v>0</v>
      </c>
      <c r="W46" s="12" t="str">
        <f t="shared" si="12"/>
        <v/>
      </c>
      <c r="X46" s="15">
        <f t="shared" si="4"/>
        <v>0</v>
      </c>
      <c r="Y46" s="15">
        <f t="shared" si="5"/>
        <v>0</v>
      </c>
      <c r="Z46" s="12" t="str">
        <f t="shared" si="6"/>
        <v/>
      </c>
      <c r="AB46" s="10" t="str">
        <v>MONTPELLIER-ST-ROCH - BV</v>
      </c>
      <c r="AC46" t="s">
        <v>70</v>
      </c>
      <c r="AD46" s="4">
        <f t="shared" si="9"/>
        <v>0.91</v>
      </c>
      <c r="AE46" s="5" t="str">
        <f t="shared" si="10"/>
        <v/>
      </c>
      <c r="AF46" s="5" t="str">
        <f t="shared" si="11"/>
        <v/>
      </c>
      <c r="AG46" s="8" t="str">
        <f>IF(AE46="","",AE46-VLOOKUP(AC46,#REF!,3,FALSE))</f>
        <v/>
      </c>
    </row>
    <row r="47" spans="1:33" x14ac:dyDescent="0.25">
      <c r="J47" t="s">
        <v>99</v>
      </c>
      <c r="S47" s="43"/>
      <c r="T47" s="10" t="s">
        <v>71</v>
      </c>
      <c r="U47" s="10">
        <f t="shared" si="21"/>
        <v>0</v>
      </c>
      <c r="V47" s="10">
        <f t="shared" si="22"/>
        <v>0</v>
      </c>
      <c r="W47" s="12" t="str">
        <f t="shared" si="12"/>
        <v/>
      </c>
      <c r="X47" s="15">
        <f t="shared" si="4"/>
        <v>0</v>
      </c>
      <c r="Y47" s="15">
        <f t="shared" si="5"/>
        <v>0</v>
      </c>
      <c r="Z47" s="12" t="str">
        <f t="shared" si="6"/>
        <v/>
      </c>
      <c r="AB47" s="10" t="str">
        <v>ST PIERRE DES CORPS - BV</v>
      </c>
      <c r="AC47" t="s">
        <v>71</v>
      </c>
      <c r="AD47" s="4">
        <f t="shared" si="9"/>
        <v>0.91</v>
      </c>
      <c r="AE47" s="5" t="str">
        <f t="shared" si="10"/>
        <v/>
      </c>
      <c r="AF47" s="5" t="str">
        <f t="shared" si="11"/>
        <v/>
      </c>
      <c r="AG47" s="8" t="str">
        <f>IF(AE47="","",AE47-VLOOKUP(AC47,#REF!,3,FALSE))</f>
        <v/>
      </c>
    </row>
    <row r="48" spans="1:33" x14ac:dyDescent="0.25">
      <c r="S48" s="43"/>
      <c r="T48" s="10" t="s">
        <v>26</v>
      </c>
      <c r="U48" s="10">
        <f t="shared" si="21"/>
        <v>0</v>
      </c>
      <c r="V48" s="10">
        <f t="shared" si="22"/>
        <v>0</v>
      </c>
      <c r="W48" s="12" t="str">
        <f t="shared" si="12"/>
        <v/>
      </c>
      <c r="X48" s="15">
        <f t="shared" si="4"/>
        <v>0</v>
      </c>
      <c r="Y48" s="15">
        <f t="shared" si="5"/>
        <v>0</v>
      </c>
      <c r="Z48" s="12" t="str">
        <f t="shared" si="6"/>
        <v/>
      </c>
      <c r="AB48" s="10" t="str">
        <v>VALENCE-TGV - BV</v>
      </c>
      <c r="AC48" t="s">
        <v>73</v>
      </c>
      <c r="AD48" s="4">
        <f t="shared" si="9"/>
        <v>0.91</v>
      </c>
      <c r="AE48" s="5" t="str">
        <f t="shared" si="10"/>
        <v/>
      </c>
      <c r="AF48" s="5" t="str">
        <f t="shared" si="11"/>
        <v/>
      </c>
      <c r="AG48" s="8" t="str">
        <f>IF(AE48="","",AE48-VLOOKUP(AC48,#REF!,3,FALSE))</f>
        <v/>
      </c>
    </row>
    <row r="49" spans="19:33" x14ac:dyDescent="0.25">
      <c r="S49" s="43"/>
      <c r="T49" s="10" t="s">
        <v>58</v>
      </c>
      <c r="U49" s="10">
        <f t="shared" si="21"/>
        <v>0</v>
      </c>
      <c r="V49" s="10">
        <f t="shared" si="22"/>
        <v>0</v>
      </c>
      <c r="W49" s="12" t="str">
        <f t="shared" si="12"/>
        <v/>
      </c>
      <c r="X49" s="15">
        <f t="shared" si="4"/>
        <v>0</v>
      </c>
      <c r="Y49" s="15">
        <f t="shared" si="5"/>
        <v>0</v>
      </c>
      <c r="Z49" s="12" t="str">
        <f t="shared" si="6"/>
        <v/>
      </c>
      <c r="AB49" s="10" t="str">
        <v>Total</v>
      </c>
      <c r="AC49" t="s">
        <v>43</v>
      </c>
      <c r="AD49" s="4">
        <f t="shared" si="9"/>
        <v>0.91</v>
      </c>
      <c r="AE49" s="5" t="str">
        <f t="shared" si="10"/>
        <v/>
      </c>
      <c r="AF49" s="5" t="str">
        <f t="shared" si="11"/>
        <v/>
      </c>
      <c r="AG49" s="8" t="str">
        <f>IF(AE49="","",AE49-VLOOKUP(AC49,#REF!,3,FALSE))</f>
        <v/>
      </c>
    </row>
    <row r="50" spans="19:33" x14ac:dyDescent="0.25">
      <c r="S50" s="43"/>
      <c r="T50" s="10" t="s">
        <v>39</v>
      </c>
      <c r="U50" s="10">
        <f t="shared" si="21"/>
        <v>0</v>
      </c>
      <c r="V50" s="10">
        <f t="shared" si="22"/>
        <v>0</v>
      </c>
      <c r="W50" s="12" t="str">
        <f t="shared" si="12"/>
        <v/>
      </c>
      <c r="X50" s="15">
        <f t="shared" si="4"/>
        <v>0</v>
      </c>
      <c r="Y50" s="15">
        <f t="shared" si="5"/>
        <v>0</v>
      </c>
      <c r="Z50" s="12" t="str">
        <f t="shared" si="6"/>
        <v/>
      </c>
      <c r="AB50" s="10">
        <v>0</v>
      </c>
      <c r="AC50" t="s">
        <v>15</v>
      </c>
      <c r="AD50" s="4" t="str">
        <f t="shared" si="9"/>
        <v/>
      </c>
      <c r="AE50" s="5" t="str">
        <f t="shared" si="10"/>
        <v/>
      </c>
      <c r="AF50" s="5" t="str">
        <f t="shared" si="11"/>
        <v/>
      </c>
      <c r="AG50" s="8" t="str">
        <f>IF(AE50="","",AE50-VLOOKUP(AC50,#REF!,3,FALSE))</f>
        <v/>
      </c>
    </row>
    <row r="51" spans="19:33" x14ac:dyDescent="0.25">
      <c r="S51" s="43"/>
      <c r="T51" s="10" t="s">
        <v>33</v>
      </c>
      <c r="U51" s="10">
        <f t="shared" si="21"/>
        <v>0</v>
      </c>
      <c r="V51" s="10">
        <f t="shared" si="22"/>
        <v>0</v>
      </c>
      <c r="W51" s="12" t="str">
        <f t="shared" si="12"/>
        <v/>
      </c>
      <c r="X51" s="15">
        <f t="shared" si="4"/>
        <v>0</v>
      </c>
      <c r="Y51" s="15">
        <f t="shared" si="5"/>
        <v>0</v>
      </c>
      <c r="Z51" s="12" t="str">
        <f t="shared" si="6"/>
        <v/>
      </c>
      <c r="AB51" s="10" t="str">
        <v>Filtres appliqués : 
NbrTrainsOrigine_TOT est supérieur à 0
Type_Trafic est Commercial
Date est le ou après le 25/09/2023 et est avant le 02/10/2023
Type_Trafic est Commercial
Point Frontières (à exclure) n'est pas OUI
BUs_Lignes n'est pas Navette gare TGV
Activites n'est pas (Vide)
Libellé ZP n'est pas (Vide)
Gares detoureés GC est oui
Type Trafic est Commercial
Point Frontières (à exclure) est NON
Neutralisation_Gare n'est pas OUI
Neutralisation_Date n'est pas OUI</v>
      </c>
      <c r="AC51">
        <v>0</v>
      </c>
      <c r="AD51" s="4" t="str">
        <f t="shared" si="9"/>
        <v/>
      </c>
      <c r="AE51" s="5" t="str">
        <f t="shared" si="10"/>
        <v/>
      </c>
      <c r="AF51" s="5" t="str">
        <f t="shared" si="11"/>
        <v/>
      </c>
      <c r="AG51" s="8" t="str">
        <f>IF(AE51="","",AE51-VLOOKUP(AC51,#REF!,3,FALSE))</f>
        <v/>
      </c>
    </row>
    <row r="52" spans="19:33" x14ac:dyDescent="0.25">
      <c r="S52" s="43"/>
      <c r="T52" s="10" t="s">
        <v>54</v>
      </c>
      <c r="U52" s="10">
        <f t="shared" si="21"/>
        <v>0</v>
      </c>
      <c r="V52" s="10">
        <f t="shared" si="22"/>
        <v>0</v>
      </c>
      <c r="W52" s="12" t="str">
        <f>IF(OR(U52=0,U52=""),"",(U52-V52)/U52)</f>
        <v/>
      </c>
      <c r="X52" s="15">
        <f t="shared" si="4"/>
        <v>0</v>
      </c>
      <c r="Y52" s="15">
        <f t="shared" si="5"/>
        <v>0</v>
      </c>
      <c r="Z52" s="12" t="str">
        <f t="shared" si="6"/>
        <v/>
      </c>
      <c r="AB52" s="10"/>
      <c r="AD52" s="4" t="str">
        <f t="shared" si="9"/>
        <v/>
      </c>
      <c r="AE52" s="5" t="str">
        <f t="shared" si="10"/>
        <v/>
      </c>
      <c r="AF52" s="5" t="str">
        <f t="shared" si="11"/>
        <v/>
      </c>
      <c r="AG52" s="8" t="str">
        <f>IF(AE52="","",AE52-VLOOKUP(AC52,#REF!,3,FALSE))</f>
        <v/>
      </c>
    </row>
    <row r="53" spans="19:33" x14ac:dyDescent="0.25">
      <c r="S53" s="43"/>
      <c r="T53" s="10" t="s">
        <v>51</v>
      </c>
      <c r="U53" s="10">
        <f t="shared" si="21"/>
        <v>0</v>
      </c>
      <c r="V53" s="10">
        <f t="shared" si="22"/>
        <v>0</v>
      </c>
      <c r="W53" s="12" t="str">
        <f t="shared" si="12"/>
        <v/>
      </c>
      <c r="X53" s="15">
        <f t="shared" si="4"/>
        <v>0</v>
      </c>
      <c r="Y53" s="15">
        <f t="shared" si="5"/>
        <v>0</v>
      </c>
      <c r="Z53" s="12" t="str">
        <f t="shared" si="6"/>
        <v/>
      </c>
      <c r="AB53" s="10"/>
      <c r="AD53" s="4" t="str">
        <f t="shared" si="9"/>
        <v/>
      </c>
      <c r="AE53" s="5" t="str">
        <f t="shared" si="10"/>
        <v/>
      </c>
      <c r="AF53" s="5" t="str">
        <f t="shared" si="11"/>
        <v/>
      </c>
      <c r="AG53" s="8" t="str">
        <f>IF(AE53="","",AE53-VLOOKUP(AC53,#REF!,3,FALSE))</f>
        <v/>
      </c>
    </row>
    <row r="54" spans="19:33" x14ac:dyDescent="0.25">
      <c r="S54" s="16" t="s">
        <v>15</v>
      </c>
      <c r="T54" s="16"/>
      <c r="U54" s="16">
        <f>SUM(U3,U13,U19,U23,U29,U31,U44)</f>
        <v>0</v>
      </c>
      <c r="V54" s="16">
        <f>SUM(V3,V13,V19,V23,V29,V31,V44)</f>
        <v>0</v>
      </c>
      <c r="W54" s="17" t="str">
        <f t="shared" si="12"/>
        <v/>
      </c>
      <c r="X54" s="16">
        <f>SUM(X3,X13,X19,X23,X29,X31,X44)</f>
        <v>0</v>
      </c>
      <c r="Y54" s="16">
        <f>SUM(Y3,Y13,Y19,Y23,Y29,Y31,Y44)</f>
        <v>0</v>
      </c>
      <c r="Z54" s="17" t="str">
        <f t="shared" si="6"/>
        <v/>
      </c>
      <c r="AB54" s="10"/>
      <c r="AD54" s="4" t="str">
        <f t="shared" si="9"/>
        <v/>
      </c>
      <c r="AE54" s="5" t="str">
        <f t="shared" si="10"/>
        <v/>
      </c>
      <c r="AF54" s="5" t="str">
        <f t="shared" si="11"/>
        <v/>
      </c>
      <c r="AG54" s="8" t="str">
        <f>IF(AE54="","",AE54-VLOOKUP(AC54,#REF!,3,FALSE))</f>
        <v/>
      </c>
    </row>
    <row r="55" spans="19:33" x14ac:dyDescent="0.25">
      <c r="AB55" s="10"/>
      <c r="AD55" s="4" t="str">
        <f t="shared" si="9"/>
        <v/>
      </c>
      <c r="AE55" s="5" t="str">
        <f t="shared" si="10"/>
        <v/>
      </c>
      <c r="AF55" s="5" t="str">
        <f>IF(AD55="","",VLOOKUP(AC55,#REF!,4,FALSE))</f>
        <v/>
      </c>
      <c r="AG55" s="8" t="str">
        <f>IF(AE55="","",AE55-VLOOKUP(AC55,#REF!,3,FALSE))</f>
        <v/>
      </c>
    </row>
    <row r="56" spans="19:33" x14ac:dyDescent="0.25">
      <c r="AB56" s="10"/>
      <c r="AD56" s="4" t="str">
        <f t="shared" si="9"/>
        <v/>
      </c>
      <c r="AE56" s="5" t="str">
        <f t="shared" si="10"/>
        <v/>
      </c>
      <c r="AF56" s="5" t="str">
        <f>IF(AD56="","",VLOOKUP(AC56,#REF!,4,FALSE))</f>
        <v/>
      </c>
      <c r="AG56" s="8" t="str">
        <f>IF(AE56="","",AE56-VLOOKUP(AC56,#REF!,3,FALSE))</f>
        <v/>
      </c>
    </row>
    <row r="57" spans="19:33" x14ac:dyDescent="0.25">
      <c r="AB57" s="10"/>
      <c r="AD57" s="4" t="str">
        <f t="shared" si="9"/>
        <v/>
      </c>
      <c r="AE57" s="5" t="str">
        <f t="shared" si="10"/>
        <v/>
      </c>
      <c r="AF57" s="5" t="str">
        <f>IF(AD57="","",VLOOKUP(AC57,#REF!,4,FALSE))</f>
        <v/>
      </c>
      <c r="AG57" s="8" t="str">
        <f>IF(AE57="","",AE57-VLOOKUP(AC57,#REF!,3,FALSE))</f>
        <v/>
      </c>
    </row>
    <row r="58" spans="19:33" x14ac:dyDescent="0.25">
      <c r="AB58" s="10"/>
      <c r="AD58" s="4" t="str">
        <f t="shared" si="9"/>
        <v/>
      </c>
      <c r="AE58" s="5" t="str">
        <f t="shared" si="10"/>
        <v/>
      </c>
      <c r="AF58" s="5" t="str">
        <f>IF(AD58="","",VLOOKUP(AC58,#REF!,4,FALSE))</f>
        <v/>
      </c>
      <c r="AG58" s="8" t="str">
        <f>IF(AE58="","",AE58-VLOOKUP(AC58,#REF!,3,FALSE))</f>
        <v/>
      </c>
    </row>
    <row r="59" spans="19:33" x14ac:dyDescent="0.25">
      <c r="AB59" s="10"/>
      <c r="AC59" t="s">
        <v>79</v>
      </c>
      <c r="AD59" s="4">
        <f t="shared" si="9"/>
        <v>0.91</v>
      </c>
      <c r="AE59" s="5" t="e">
        <f t="shared" si="10"/>
        <v>#VALUE!</v>
      </c>
      <c r="AF59" s="5" t="e">
        <f>IF(AD59="","",VLOOKUP(AC59,T:Z,7,FALSE))</f>
        <v>#VALUE!</v>
      </c>
      <c r="AG59" s="8" t="e">
        <f>IF(AE59="","",AE59-VLOOKUP(AC59,#REF!,3,FALSE))</f>
        <v>#VALUE!</v>
      </c>
    </row>
  </sheetData>
  <autoFilter ref="AC11:AG11" xr:uid="{E156E50B-D327-4334-B83F-28689FB5EFA5}">
    <sortState xmlns:xlrd2="http://schemas.microsoft.com/office/spreadsheetml/2017/richdata2" ref="AC12:AG59">
      <sortCondition ref="AG11"/>
    </sortState>
  </autoFilter>
  <mergeCells count="9">
    <mergeCell ref="S29:S30"/>
    <mergeCell ref="S31:S43"/>
    <mergeCell ref="S44:S53"/>
    <mergeCell ref="U1:W1"/>
    <mergeCell ref="X1:Z1"/>
    <mergeCell ref="S3:S12"/>
    <mergeCell ref="S13:S18"/>
    <mergeCell ref="S19:S22"/>
    <mergeCell ref="S23:S28"/>
  </mergeCells>
  <conditionalFormatting sqref="AE12:AF59">
    <cfRule type="cellIs" dxfId="13" priority="6" operator="equal">
      <formula>""</formula>
    </cfRule>
    <cfRule type="cellIs" dxfId="12" priority="7" operator="greaterThanOrEqual">
      <formula>$AD12</formula>
    </cfRule>
  </conditionalFormatting>
  <conditionalFormatting sqref="AE2:AF9">
    <cfRule type="cellIs" dxfId="11" priority="5" operator="greaterThanOrEqual">
      <formula>$AD2</formula>
    </cfRule>
  </conditionalFormatting>
  <conditionalFormatting sqref="AG2:AG9">
    <cfRule type="cellIs" dxfId="10" priority="3" operator="equal">
      <formula>"↘"</formula>
    </cfRule>
    <cfRule type="cellIs" dxfId="9" priority="4" operator="equal">
      <formula>"↗"</formula>
    </cfRule>
  </conditionalFormatting>
  <conditionalFormatting sqref="AG12:AG59">
    <cfRule type="cellIs" dxfId="8" priority="1" operator="greaterThan">
      <formula>0</formula>
    </cfRule>
    <cfRule type="cellIs" dxfId="7" priority="2" operator="lessThan">
      <formula>0</formula>
    </cfRule>
  </conditionalFormatting>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1C179B-218A-4990-872E-BA86D0D39D80}">
  <dimension ref="A1:AN59"/>
  <sheetViews>
    <sheetView tabSelected="1" topLeftCell="U1" zoomScale="115" zoomScaleNormal="115" workbookViewId="0">
      <selection activeCell="AM14" sqref="AM14"/>
    </sheetView>
  </sheetViews>
  <sheetFormatPr baseColWidth="10" defaultColWidth="11.42578125" defaultRowHeight="15" x14ac:dyDescent="0.25"/>
  <cols>
    <col min="9" max="9" width="3.85546875" style="13" customWidth="1"/>
    <col min="18" max="18" width="4.42578125" style="13" customWidth="1"/>
    <col min="19" max="23" width="11.42578125" style="10"/>
    <col min="24" max="25" width="11.42578125" style="14"/>
    <col min="26" max="26" width="11.42578125" style="10"/>
    <col min="27" max="27" width="4.28515625" style="13" customWidth="1"/>
  </cols>
  <sheetData>
    <row r="1" spans="1:40" ht="15.75" x14ac:dyDescent="0.25">
      <c r="A1" s="1" t="s">
        <v>0</v>
      </c>
      <c r="B1" s="1" t="s">
        <v>1</v>
      </c>
      <c r="C1" s="1" t="s">
        <v>2</v>
      </c>
      <c r="D1" s="1" t="s">
        <v>3</v>
      </c>
      <c r="E1" s="1" t="s">
        <v>4</v>
      </c>
      <c r="F1" s="1" t="s">
        <v>5</v>
      </c>
      <c r="G1" s="1" t="s">
        <v>6</v>
      </c>
      <c r="H1" s="1" t="s">
        <v>7</v>
      </c>
      <c r="J1" s="1" t="s">
        <v>0</v>
      </c>
      <c r="K1" s="1" t="s">
        <v>1</v>
      </c>
      <c r="L1" s="1" t="s">
        <v>2</v>
      </c>
      <c r="M1" s="1" t="s">
        <v>3</v>
      </c>
      <c r="N1" s="1" t="s">
        <v>4</v>
      </c>
      <c r="O1" s="1" t="s">
        <v>5</v>
      </c>
      <c r="P1" s="1" t="s">
        <v>6</v>
      </c>
      <c r="Q1" s="1" t="s">
        <v>7</v>
      </c>
      <c r="S1" s="11"/>
      <c r="T1" s="16"/>
      <c r="U1" s="44" t="s">
        <v>92</v>
      </c>
      <c r="V1" s="44"/>
      <c r="W1" s="44"/>
      <c r="X1" s="44" t="s">
        <v>11</v>
      </c>
      <c r="Y1" s="44"/>
      <c r="Z1" s="44"/>
      <c r="AA1" s="19"/>
      <c r="AC1" s="6"/>
      <c r="AD1" s="28" t="s">
        <v>9</v>
      </c>
      <c r="AE1" s="29" t="s">
        <v>10</v>
      </c>
      <c r="AF1" s="29" t="s">
        <v>11</v>
      </c>
      <c r="AG1" s="29" t="s">
        <v>89</v>
      </c>
      <c r="AH1" s="30" t="s">
        <v>105</v>
      </c>
    </row>
    <row r="2" spans="1:40" x14ac:dyDescent="0.25">
      <c r="A2" t="s">
        <v>16</v>
      </c>
      <c r="B2" s="2">
        <v>186</v>
      </c>
      <c r="C2">
        <v>22</v>
      </c>
      <c r="D2" s="3">
        <v>0.88172043010752688</v>
      </c>
      <c r="E2">
        <v>14.123384245936721</v>
      </c>
      <c r="F2">
        <v>0.10837438423645321</v>
      </c>
      <c r="G2" t="s">
        <v>16</v>
      </c>
      <c r="H2" t="s">
        <v>40</v>
      </c>
      <c r="J2" t="s">
        <v>16</v>
      </c>
      <c r="K2" s="2">
        <v>6223</v>
      </c>
      <c r="L2">
        <v>1037</v>
      </c>
      <c r="M2" s="3">
        <v>0.83336011569982327</v>
      </c>
      <c r="N2">
        <v>6.8844215643037332</v>
      </c>
      <c r="O2">
        <v>0.11757369614512472</v>
      </c>
      <c r="P2" t="s">
        <v>16</v>
      </c>
      <c r="Q2" t="s">
        <v>20</v>
      </c>
      <c r="S2" s="16" t="s">
        <v>91</v>
      </c>
      <c r="T2" s="16" t="s">
        <v>8</v>
      </c>
      <c r="U2" s="16" t="s">
        <v>1</v>
      </c>
      <c r="V2" s="16" t="s">
        <v>2</v>
      </c>
      <c r="W2" s="16" t="s">
        <v>3</v>
      </c>
      <c r="X2" s="18" t="s">
        <v>1</v>
      </c>
      <c r="Y2" s="18" t="s">
        <v>2</v>
      </c>
      <c r="Z2" s="16" t="s">
        <v>3</v>
      </c>
      <c r="AA2" s="20"/>
      <c r="AC2" s="24" t="s">
        <v>15</v>
      </c>
      <c r="AD2" s="31">
        <v>0.91</v>
      </c>
      <c r="AE2" s="32">
        <f>SUMIFS($W:$W,$S:$S,$AC$2)</f>
        <v>0.89399477806788508</v>
      </c>
      <c r="AF2" s="32">
        <f>SUMIFS($Z:$Z,$S:$S,$AC$2)</f>
        <v>0.87165495263456583</v>
      </c>
      <c r="AG2" s="33" t="str">
        <f>IF(AE2&gt;'S40'!AE2,"↗",IF(AE2&lt;'S40'!AE2,"↘","→"))</f>
        <v>↗</v>
      </c>
      <c r="AH2" s="34">
        <f>AE2-'S40'!AE2</f>
        <v>0.89399477806788508</v>
      </c>
      <c r="AJ2" s="25" t="s">
        <v>106</v>
      </c>
      <c r="AK2" s="25" t="s">
        <v>107</v>
      </c>
      <c r="AL2" s="26" cm="1">
        <f t="array" aca="1" ref="AL2" ca="1">RIGHT(CELL("nomfichier"),2)-1</f>
        <v>40</v>
      </c>
      <c r="AM2" s="27" t="s">
        <v>115</v>
      </c>
      <c r="AN2" s="26" t="str">
        <f ca="1">AJ2&amp;AK2&amp;AL2&amp;AM2</f>
        <v>=AE2-'S40'!AE2</v>
      </c>
    </row>
    <row r="3" spans="1:40" x14ac:dyDescent="0.25">
      <c r="A3" t="s">
        <v>29</v>
      </c>
      <c r="B3" s="2">
        <v>94</v>
      </c>
      <c r="C3">
        <v>18</v>
      </c>
      <c r="D3" s="3">
        <v>0.80851063829787229</v>
      </c>
      <c r="E3">
        <v>0.82407327648088557</v>
      </c>
      <c r="F3">
        <v>8.8669950738916259E-2</v>
      </c>
      <c r="G3" t="s">
        <v>29</v>
      </c>
      <c r="H3" t="s">
        <v>93</v>
      </c>
      <c r="J3" t="s">
        <v>35</v>
      </c>
      <c r="K3" s="2">
        <v>3143</v>
      </c>
      <c r="L3">
        <v>560</v>
      </c>
      <c r="M3" s="3">
        <v>0.82182628062360796</v>
      </c>
      <c r="N3">
        <v>-2.0153647935670871</v>
      </c>
      <c r="O3">
        <v>6.3492063492063489E-2</v>
      </c>
      <c r="P3" t="s">
        <v>35</v>
      </c>
      <c r="Q3" t="s">
        <v>20</v>
      </c>
      <c r="S3" s="43" t="s">
        <v>14</v>
      </c>
      <c r="T3" s="16" t="s">
        <v>15</v>
      </c>
      <c r="U3" s="16">
        <f>SUM(U4:U12)</f>
        <v>264</v>
      </c>
      <c r="V3" s="16">
        <f>SUM(V4:V12)</f>
        <v>24</v>
      </c>
      <c r="W3" s="17">
        <f>IF(OR(U3=0,U3=""),"",(U3-V3)/U3)</f>
        <v>0.90909090909090906</v>
      </c>
      <c r="X3" s="16">
        <f>SUM(X4:X12)</f>
        <v>9378</v>
      </c>
      <c r="Y3" s="16">
        <f>SUM(Y4:Y12)</f>
        <v>1407</v>
      </c>
      <c r="Z3" s="17">
        <f>IF(OR(X3=0,X3=""),"",(X3-Y3)/X3)</f>
        <v>0.8499680102367243</v>
      </c>
      <c r="AA3" s="20"/>
      <c r="AC3" s="24" t="s">
        <v>18</v>
      </c>
      <c r="AD3" s="31">
        <v>0.91</v>
      </c>
      <c r="AE3" s="32">
        <f t="shared" ref="AE3:AE9" si="0">SUMIFS($W:$W,$S:$S,$AC3,$T:$T,$AC$2)</f>
        <v>0.91262135922330101</v>
      </c>
      <c r="AF3" s="32">
        <f>SUMIFS($Z:$Z,$S:$S,$AC3,$T:$T,$AC$2)</f>
        <v>0.86137506987143653</v>
      </c>
      <c r="AG3" s="33" t="str">
        <f>IF(AE3&gt;'S40'!AE3,"↗",IF(AE3&lt;'S40'!AE3,"↘","→"))</f>
        <v>↗</v>
      </c>
      <c r="AH3" s="34">
        <f>AE3-'S40'!AE3</f>
        <v>0.91262135922330101</v>
      </c>
      <c r="AJ3" s="25" t="s">
        <v>108</v>
      </c>
      <c r="AK3" s="25" t="s">
        <v>107</v>
      </c>
      <c r="AL3" s="26" cm="1">
        <f t="array" aca="1" ref="AL3" ca="1">RIGHT(CELL("nomfichier"),2)-1</f>
        <v>40</v>
      </c>
      <c r="AM3" s="27" t="s">
        <v>116</v>
      </c>
      <c r="AN3" s="26" t="str">
        <f t="shared" ref="AN3:AN9" ca="1" si="1">AJ3&amp;AK3&amp;AL3&amp;AM3</f>
        <v>=AE3-'S40'!AE3</v>
      </c>
    </row>
    <row r="4" spans="1:40" x14ac:dyDescent="0.25">
      <c r="A4" t="s">
        <v>19</v>
      </c>
      <c r="B4" s="2">
        <v>67</v>
      </c>
      <c r="C4">
        <v>15</v>
      </c>
      <c r="D4" s="3">
        <v>0.77611940298507465</v>
      </c>
      <c r="E4">
        <v>-0.96808376888122272</v>
      </c>
      <c r="F4">
        <v>7.3891625615763554E-2</v>
      </c>
      <c r="G4" t="s">
        <v>19</v>
      </c>
      <c r="H4" t="s">
        <v>20</v>
      </c>
      <c r="J4" t="s">
        <v>12</v>
      </c>
      <c r="K4" s="2">
        <v>3908</v>
      </c>
      <c r="L4">
        <v>520</v>
      </c>
      <c r="M4" s="3">
        <v>0.86693961105424766</v>
      </c>
      <c r="N4">
        <v>1.4470901090711585</v>
      </c>
      <c r="O4">
        <v>5.8956916099773243E-2</v>
      </c>
      <c r="P4" t="s">
        <v>12</v>
      </c>
      <c r="Q4" t="s">
        <v>13</v>
      </c>
      <c r="S4" s="43"/>
      <c r="T4" s="10" t="s">
        <v>17</v>
      </c>
      <c r="U4" s="10">
        <f>_xlfn.IFNA(VLOOKUP(T4,A:C,2,FALSE),"")</f>
        <v>6</v>
      </c>
      <c r="V4" s="10">
        <f>_xlfn.IFNA(VLOOKUP(T4,A:C,3,FALSE),"")</f>
        <v>0</v>
      </c>
      <c r="W4" s="12">
        <f t="shared" ref="W4:W12" si="2">IF(OR(U4=0,U4=""),"",(U4-V4)/U4)</f>
        <v>1</v>
      </c>
      <c r="X4" s="15">
        <f>_xlfn.IFNA(VLOOKUP(T4,J:L,2,FALSE),"")</f>
        <v>198</v>
      </c>
      <c r="Y4" s="15">
        <f>_xlfn.IFNA(VLOOKUP(T4,J:L,3,FALSE),"")</f>
        <v>12</v>
      </c>
      <c r="Z4" s="12">
        <f>IF(OR(X4=0,X4=""),"",(X4-Y4)/X4)</f>
        <v>0.93939393939393945</v>
      </c>
      <c r="AA4" s="20"/>
      <c r="AC4" s="24" t="s">
        <v>22</v>
      </c>
      <c r="AD4" s="31">
        <v>0.91</v>
      </c>
      <c r="AE4" s="32">
        <f t="shared" si="0"/>
        <v>0.9051094890510949</v>
      </c>
      <c r="AF4" s="32">
        <f>SUMIFS($Z:$Z,$S:$S,$AC4,$T:$T,$AC$2)</f>
        <v>0.90931914038963646</v>
      </c>
      <c r="AG4" s="33" t="str">
        <f>IF(AE4&gt;'S40'!AE4,"↗",IF(AE4&lt;'S40'!AE4,"↘","→"))</f>
        <v>↗</v>
      </c>
      <c r="AH4" s="34">
        <f>AE4-'S40'!AE4</f>
        <v>0.9051094890510949</v>
      </c>
      <c r="AJ4" s="25" t="s">
        <v>109</v>
      </c>
      <c r="AK4" s="25" t="s">
        <v>107</v>
      </c>
      <c r="AL4" s="26" cm="1">
        <f t="array" aca="1" ref="AL4" ca="1">RIGHT(CELL("nomfichier"),2)-1</f>
        <v>40</v>
      </c>
      <c r="AM4" s="27" t="s">
        <v>117</v>
      </c>
      <c r="AN4" s="26" t="str">
        <f t="shared" ca="1" si="1"/>
        <v>=AE4-'S40'!AE4</v>
      </c>
    </row>
    <row r="5" spans="1:40" x14ac:dyDescent="0.25">
      <c r="A5" t="s">
        <v>35</v>
      </c>
      <c r="B5" s="2">
        <v>90</v>
      </c>
      <c r="C5">
        <v>12</v>
      </c>
      <c r="D5" s="3">
        <v>0.8666666666666667</v>
      </c>
      <c r="E5">
        <v>3.2116788321167933</v>
      </c>
      <c r="F5">
        <v>5.9113300492610835E-2</v>
      </c>
      <c r="G5" t="s">
        <v>35</v>
      </c>
      <c r="H5" t="s">
        <v>20</v>
      </c>
      <c r="J5" t="s">
        <v>23</v>
      </c>
      <c r="K5" s="2">
        <v>2966</v>
      </c>
      <c r="L5">
        <v>507</v>
      </c>
      <c r="M5" s="3">
        <v>0.8290627107215105</v>
      </c>
      <c r="N5">
        <v>0.11224673114625938</v>
      </c>
      <c r="O5">
        <v>5.7482993197278912E-2</v>
      </c>
      <c r="P5" t="s">
        <v>23</v>
      </c>
      <c r="Q5" t="s">
        <v>24</v>
      </c>
      <c r="S5" s="43"/>
      <c r="T5" s="10" t="s">
        <v>21</v>
      </c>
      <c r="U5" s="10">
        <f t="shared" ref="U5:U6" si="3">_xlfn.IFNA(VLOOKUP(T5,A:C,2,FALSE),"")</f>
        <v>56</v>
      </c>
      <c r="V5" s="10">
        <f t="shared" ref="V5:V12" si="4">_xlfn.IFNA(VLOOKUP(T5,A:C,3,FALSE),"")</f>
        <v>2</v>
      </c>
      <c r="W5" s="12">
        <f t="shared" si="2"/>
        <v>0.9642857142857143</v>
      </c>
      <c r="X5" s="15">
        <f t="shared" ref="X5:X53" si="5">_xlfn.IFNA(VLOOKUP(T5,J:L,2,FALSE),"")</f>
        <v>2162</v>
      </c>
      <c r="Y5" s="15">
        <f t="shared" ref="Y5:Y53" si="6">_xlfn.IFNA(VLOOKUP(T5,J:L,3,FALSE),"")</f>
        <v>286</v>
      </c>
      <c r="Z5" s="12">
        <f t="shared" ref="Z5:Z54" si="7">IF(OR(X5=0,X5=""),"",(X5-Y5)/X5)</f>
        <v>0.86771507863089736</v>
      </c>
      <c r="AA5" s="20"/>
      <c r="AC5" s="24" t="s">
        <v>14</v>
      </c>
      <c r="AD5" s="31">
        <v>0.91</v>
      </c>
      <c r="AE5" s="32">
        <f t="shared" si="0"/>
        <v>0.90909090909090906</v>
      </c>
      <c r="AF5" s="32">
        <f t="shared" ref="AF5:AF9" si="8">SUMIFS($Z:$Z,$S:$S,$AC5,$T:$T,$AC$2)</f>
        <v>0.8499680102367243</v>
      </c>
      <c r="AG5" s="33" t="str">
        <f>IF(AE5&gt;'S40'!AE5,"↗",IF(AE5&lt;'S40'!AE5,"↘","→"))</f>
        <v>↗</v>
      </c>
      <c r="AH5" s="34">
        <f>AE5-'S40'!AE5</f>
        <v>0.90909090909090906</v>
      </c>
      <c r="AJ5" s="25" t="s">
        <v>110</v>
      </c>
      <c r="AK5" s="25" t="s">
        <v>107</v>
      </c>
      <c r="AL5" s="26" cm="1">
        <f t="array" aca="1" ref="AL5" ca="1">RIGHT(CELL("nomfichier"),2)-1</f>
        <v>40</v>
      </c>
      <c r="AM5" s="27" t="s">
        <v>118</v>
      </c>
      <c r="AN5" s="26" t="str">
        <f t="shared" ca="1" si="1"/>
        <v>=AE5-'S40'!AE5</v>
      </c>
    </row>
    <row r="6" spans="1:40" x14ac:dyDescent="0.25">
      <c r="A6" t="s">
        <v>23</v>
      </c>
      <c r="B6" s="2">
        <v>92</v>
      </c>
      <c r="C6">
        <v>11</v>
      </c>
      <c r="D6" s="3">
        <v>0.88043478260869568</v>
      </c>
      <c r="E6">
        <v>5.7588703228250377</v>
      </c>
      <c r="F6">
        <v>5.4187192118226604E-2</v>
      </c>
      <c r="G6" t="s">
        <v>23</v>
      </c>
      <c r="H6" t="s">
        <v>24</v>
      </c>
      <c r="J6" t="s">
        <v>48</v>
      </c>
      <c r="K6" s="2">
        <v>3578</v>
      </c>
      <c r="L6">
        <v>496</v>
      </c>
      <c r="M6" s="3">
        <v>0.86137506987143653</v>
      </c>
      <c r="N6">
        <v>5.0421006267196251</v>
      </c>
      <c r="O6">
        <v>5.6235827664399093E-2</v>
      </c>
      <c r="P6" t="s">
        <v>48</v>
      </c>
      <c r="Q6" t="s">
        <v>24</v>
      </c>
      <c r="S6" s="43"/>
      <c r="T6" s="10" t="s">
        <v>25</v>
      </c>
      <c r="U6" s="10">
        <f t="shared" si="3"/>
        <v>69</v>
      </c>
      <c r="V6" s="10">
        <f t="shared" si="4"/>
        <v>0</v>
      </c>
      <c r="W6" s="12">
        <f t="shared" si="2"/>
        <v>1</v>
      </c>
      <c r="X6" s="15">
        <f t="shared" si="5"/>
        <v>2301</v>
      </c>
      <c r="Y6" s="15">
        <f t="shared" si="6"/>
        <v>125</v>
      </c>
      <c r="Z6" s="12">
        <f t="shared" si="7"/>
        <v>0.94567579313342021</v>
      </c>
      <c r="AA6" s="20"/>
      <c r="AC6" s="24" t="s">
        <v>28</v>
      </c>
      <c r="AD6" s="31">
        <v>0.91</v>
      </c>
      <c r="AE6" s="32">
        <f t="shared" si="0"/>
        <v>0.94117647058823528</v>
      </c>
      <c r="AF6" s="32">
        <f t="shared" si="8"/>
        <v>0.88047348667115777</v>
      </c>
      <c r="AG6" s="33" t="str">
        <f>IF(AE6&gt;'S40'!AE6,"↗",IF(AE6&lt;'S40'!AE6,"↘","→"))</f>
        <v>↗</v>
      </c>
      <c r="AH6" s="34">
        <f>AE6-'S40'!AE6</f>
        <v>0.94117647058823528</v>
      </c>
      <c r="AJ6" s="25" t="s">
        <v>111</v>
      </c>
      <c r="AK6" s="25" t="s">
        <v>107</v>
      </c>
      <c r="AL6" s="26" cm="1">
        <f t="array" aca="1" ref="AL6" ca="1">RIGHT(CELL("nomfichier"),2)-1</f>
        <v>40</v>
      </c>
      <c r="AM6" s="27" t="s">
        <v>119</v>
      </c>
      <c r="AN6" s="26" t="str">
        <f t="shared" ca="1" si="1"/>
        <v>=AE6-'S40'!AE6</v>
      </c>
    </row>
    <row r="7" spans="1:40" x14ac:dyDescent="0.25">
      <c r="A7" t="s">
        <v>59</v>
      </c>
      <c r="B7" s="2">
        <v>136</v>
      </c>
      <c r="C7">
        <v>10</v>
      </c>
      <c r="D7" s="3">
        <v>0.92647058823529416</v>
      </c>
      <c r="E7">
        <v>10.974006460821883</v>
      </c>
      <c r="F7">
        <v>4.9261083743842367E-2</v>
      </c>
      <c r="G7" t="s">
        <v>59</v>
      </c>
      <c r="H7" t="s">
        <v>12</v>
      </c>
      <c r="J7" t="s">
        <v>59</v>
      </c>
      <c r="K7" s="2">
        <v>4233</v>
      </c>
      <c r="L7">
        <v>444</v>
      </c>
      <c r="M7" s="3">
        <v>0.89510985116938346</v>
      </c>
      <c r="N7">
        <v>4.7332719104876686</v>
      </c>
      <c r="O7">
        <v>5.0340136054421766E-2</v>
      </c>
      <c r="P7" t="s">
        <v>59</v>
      </c>
      <c r="Q7" t="s">
        <v>20</v>
      </c>
      <c r="S7" s="43"/>
      <c r="T7" s="10" t="s">
        <v>27</v>
      </c>
      <c r="U7" s="10" t="str">
        <f>_xlfn.IFNA(VLOOKUP(T7,A:C,2,FALSE),"")</f>
        <v/>
      </c>
      <c r="V7" s="10" t="str">
        <f t="shared" si="4"/>
        <v/>
      </c>
      <c r="W7" s="12" t="str">
        <f t="shared" si="2"/>
        <v/>
      </c>
      <c r="X7" s="15">
        <f t="shared" si="5"/>
        <v>0</v>
      </c>
      <c r="Y7" s="15">
        <f t="shared" si="6"/>
        <v>0</v>
      </c>
      <c r="Z7" s="12" t="str">
        <f t="shared" si="7"/>
        <v/>
      </c>
      <c r="AA7" s="20"/>
      <c r="AC7" s="24" t="s">
        <v>32</v>
      </c>
      <c r="AD7" s="31">
        <v>0.91</v>
      </c>
      <c r="AE7" s="32">
        <f t="shared" si="0"/>
        <v>0.86554621848739499</v>
      </c>
      <c r="AF7" s="32">
        <f t="shared" si="8"/>
        <v>0.84733766768167229</v>
      </c>
      <c r="AG7" s="33" t="str">
        <f>IF(AE7&gt;'S40'!AE7,"↗",IF(AE7&lt;'S40'!AE7,"↘","→"))</f>
        <v>↗</v>
      </c>
      <c r="AH7" s="34">
        <f>AE7-'S40'!AE7</f>
        <v>0.86554621848739499</v>
      </c>
      <c r="AJ7" s="25" t="s">
        <v>112</v>
      </c>
      <c r="AK7" s="25" t="s">
        <v>107</v>
      </c>
      <c r="AL7" s="26" cm="1">
        <f t="array" aca="1" ref="AL7" ca="1">RIGHT(CELL("nomfichier"),2)-1</f>
        <v>40</v>
      </c>
      <c r="AM7" s="27" t="s">
        <v>120</v>
      </c>
      <c r="AN7" s="26" t="str">
        <f t="shared" ca="1" si="1"/>
        <v>=AE7-'S40'!AE7</v>
      </c>
    </row>
    <row r="8" spans="1:40" x14ac:dyDescent="0.25">
      <c r="A8" t="s">
        <v>31</v>
      </c>
      <c r="B8" s="2">
        <v>43</v>
      </c>
      <c r="C8">
        <v>10</v>
      </c>
      <c r="D8" s="3">
        <v>0.76744186046511631</v>
      </c>
      <c r="E8">
        <v>9.1010435698138927</v>
      </c>
      <c r="F8">
        <v>4.9261083743842367E-2</v>
      </c>
      <c r="G8" t="s">
        <v>31</v>
      </c>
      <c r="H8" t="s">
        <v>44</v>
      </c>
      <c r="J8" t="s">
        <v>31</v>
      </c>
      <c r="K8" s="2">
        <v>1574</v>
      </c>
      <c r="L8">
        <v>424</v>
      </c>
      <c r="M8" s="3">
        <v>0.73062261753494284</v>
      </c>
      <c r="N8">
        <v>8.3753438569475041</v>
      </c>
      <c r="O8">
        <v>4.8072562358276644E-2</v>
      </c>
      <c r="P8" t="s">
        <v>31</v>
      </c>
      <c r="Q8" t="s">
        <v>20</v>
      </c>
      <c r="S8" s="43"/>
      <c r="T8" s="10" t="s">
        <v>31</v>
      </c>
      <c r="U8" s="10">
        <f>_xlfn.IFNA(VLOOKUP(T8,A:C,2,FALSE),"")</f>
        <v>43</v>
      </c>
      <c r="V8" s="10">
        <f t="shared" si="4"/>
        <v>10</v>
      </c>
      <c r="W8" s="12">
        <f t="shared" si="2"/>
        <v>0.76744186046511631</v>
      </c>
      <c r="X8" s="15">
        <f t="shared" si="5"/>
        <v>1574</v>
      </c>
      <c r="Y8" s="15">
        <f t="shared" si="6"/>
        <v>424</v>
      </c>
      <c r="Z8" s="12">
        <f t="shared" si="7"/>
        <v>0.73062261753494284</v>
      </c>
      <c r="AA8" s="20"/>
      <c r="AC8" s="24" t="s">
        <v>36</v>
      </c>
      <c r="AD8" s="31">
        <v>0.91</v>
      </c>
      <c r="AE8" s="32">
        <f t="shared" si="0"/>
        <v>0.84452296819787986</v>
      </c>
      <c r="AF8" s="32">
        <f t="shared" si="8"/>
        <v>0.86894126591902676</v>
      </c>
      <c r="AG8" s="33" t="str">
        <f>IF(AE8&gt;'S40'!AE8,"↗",IF(AE8&lt;'S40'!AE8,"↘","→"))</f>
        <v>↗</v>
      </c>
      <c r="AH8" s="34">
        <f>AE8-'S40'!AE8</f>
        <v>0.84452296819787986</v>
      </c>
      <c r="AJ8" s="25" t="s">
        <v>113</v>
      </c>
      <c r="AK8" s="25" t="s">
        <v>107</v>
      </c>
      <c r="AL8" s="26" cm="1">
        <f t="array" aca="1" ref="AL8" ca="1">RIGHT(CELL("nomfichier"),2)-1</f>
        <v>40</v>
      </c>
      <c r="AM8" s="27" t="s">
        <v>121</v>
      </c>
      <c r="AN8" s="26" t="str">
        <f t="shared" ca="1" si="1"/>
        <v>=AE8-'S40'!AE8</v>
      </c>
    </row>
    <row r="9" spans="1:40" ht="15.75" thickBot="1" x14ac:dyDescent="0.3">
      <c r="A9" t="s">
        <v>45</v>
      </c>
      <c r="B9" s="2">
        <v>114</v>
      </c>
      <c r="C9">
        <v>10</v>
      </c>
      <c r="D9" s="3">
        <v>0.91228070175438591</v>
      </c>
      <c r="E9">
        <v>3.2188465013417433</v>
      </c>
      <c r="F9">
        <v>4.9261083743842367E-2</v>
      </c>
      <c r="G9" t="s">
        <v>45</v>
      </c>
      <c r="H9" t="s">
        <v>46</v>
      </c>
      <c r="J9" t="s">
        <v>29</v>
      </c>
      <c r="K9" s="2">
        <v>3237</v>
      </c>
      <c r="L9">
        <v>417</v>
      </c>
      <c r="M9" s="3">
        <v>0.87117701575532902</v>
      </c>
      <c r="N9">
        <v>3.9994095068746849</v>
      </c>
      <c r="O9">
        <v>4.7278911564625853E-2</v>
      </c>
      <c r="P9" t="s">
        <v>29</v>
      </c>
      <c r="Q9" t="s">
        <v>30</v>
      </c>
      <c r="S9" s="43"/>
      <c r="T9" s="10" t="s">
        <v>35</v>
      </c>
      <c r="U9" s="10">
        <f t="shared" ref="U9:U10" si="9">_xlfn.IFNA(VLOOKUP(T9,A:C,2,FALSE),"")</f>
        <v>90</v>
      </c>
      <c r="V9" s="10">
        <f t="shared" si="4"/>
        <v>12</v>
      </c>
      <c r="W9" s="12">
        <f t="shared" si="2"/>
        <v>0.8666666666666667</v>
      </c>
      <c r="X9" s="15">
        <f t="shared" si="5"/>
        <v>3143</v>
      </c>
      <c r="Y9" s="15">
        <f t="shared" si="6"/>
        <v>560</v>
      </c>
      <c r="Z9" s="12">
        <f t="shared" si="7"/>
        <v>0.82182628062360796</v>
      </c>
      <c r="AA9" s="20"/>
      <c r="AC9" s="24" t="s">
        <v>38</v>
      </c>
      <c r="AD9" s="35">
        <v>0.91</v>
      </c>
      <c r="AE9" s="36">
        <f t="shared" si="0"/>
        <v>0.89634146341463417</v>
      </c>
      <c r="AF9" s="36">
        <f t="shared" si="8"/>
        <v>0.87930628580397086</v>
      </c>
      <c r="AG9" s="37" t="str">
        <f>IF(AE9&gt;'S40'!AE9,"↗",IF(AE9&lt;'S40'!AE9,"↘","→"))</f>
        <v>↗</v>
      </c>
      <c r="AH9" s="38">
        <f>AE9-'S40'!AE9</f>
        <v>0.89634146341463417</v>
      </c>
      <c r="AJ9" s="25" t="s">
        <v>114</v>
      </c>
      <c r="AK9" s="25" t="s">
        <v>107</v>
      </c>
      <c r="AL9" s="26" cm="1">
        <f t="array" aca="1" ref="AL9" ca="1">RIGHT(CELL("nomfichier"),2)-1</f>
        <v>40</v>
      </c>
      <c r="AM9" s="27" t="s">
        <v>122</v>
      </c>
      <c r="AN9" s="26" t="str">
        <f t="shared" ca="1" si="1"/>
        <v>=AE9-'S40'!AE9</v>
      </c>
    </row>
    <row r="10" spans="1:40" ht="15.75" thickBot="1" x14ac:dyDescent="0.3">
      <c r="A10" t="s">
        <v>50</v>
      </c>
      <c r="B10" s="2">
        <v>71</v>
      </c>
      <c r="C10">
        <v>10</v>
      </c>
      <c r="D10" s="3">
        <v>0.85915492957746475</v>
      </c>
      <c r="E10">
        <v>6.5252490553074471</v>
      </c>
      <c r="F10">
        <v>4.9261083743842367E-2</v>
      </c>
      <c r="G10" t="s">
        <v>50</v>
      </c>
      <c r="H10" t="s">
        <v>83</v>
      </c>
      <c r="J10" t="s">
        <v>57</v>
      </c>
      <c r="K10" s="2">
        <v>2691</v>
      </c>
      <c r="L10">
        <v>401</v>
      </c>
      <c r="M10" s="3">
        <v>0.8509847640282423</v>
      </c>
      <c r="N10">
        <v>0.198429601995187</v>
      </c>
      <c r="O10">
        <v>4.5464852607709751E-2</v>
      </c>
      <c r="P10" t="s">
        <v>57</v>
      </c>
      <c r="Q10" t="s">
        <v>80</v>
      </c>
      <c r="S10" s="43"/>
      <c r="T10" s="10" t="s">
        <v>37</v>
      </c>
      <c r="U10" s="10">
        <f t="shared" si="9"/>
        <v>0</v>
      </c>
      <c r="V10" s="10">
        <f t="shared" si="4"/>
        <v>0</v>
      </c>
      <c r="W10" s="12" t="str">
        <f t="shared" si="2"/>
        <v/>
      </c>
      <c r="X10" s="15">
        <f t="shared" si="5"/>
        <v>0</v>
      </c>
      <c r="Y10" s="15">
        <f t="shared" si="6"/>
        <v>0</v>
      </c>
      <c r="Z10" s="12" t="str">
        <f t="shared" si="7"/>
        <v/>
      </c>
    </row>
    <row r="11" spans="1:40" ht="15.75" x14ac:dyDescent="0.25">
      <c r="A11" t="s">
        <v>48</v>
      </c>
      <c r="B11" s="2">
        <v>103</v>
      </c>
      <c r="C11">
        <v>9</v>
      </c>
      <c r="D11" s="3">
        <v>0.91262135922330101</v>
      </c>
      <c r="E11">
        <v>9.4341789330827925</v>
      </c>
      <c r="F11">
        <v>4.4334975369458129E-2</v>
      </c>
      <c r="G11" t="s">
        <v>48</v>
      </c>
      <c r="H11" t="s">
        <v>24</v>
      </c>
      <c r="J11" t="s">
        <v>19</v>
      </c>
      <c r="K11" s="2">
        <v>3156</v>
      </c>
      <c r="L11">
        <v>389</v>
      </c>
      <c r="M11" s="3">
        <v>0.8767427122940431</v>
      </c>
      <c r="N11">
        <v>4.7045554437928345</v>
      </c>
      <c r="O11">
        <v>4.4104308390022676E-2</v>
      </c>
      <c r="P11" t="s">
        <v>19</v>
      </c>
      <c r="Q11" t="s">
        <v>81</v>
      </c>
      <c r="S11" s="43"/>
      <c r="T11" s="10" t="s">
        <v>41</v>
      </c>
      <c r="U11" s="10" t="str">
        <f>_xlfn.IFNA(VLOOKUP(T11,A:C,2,FALSE),"")</f>
        <v/>
      </c>
      <c r="V11" s="10" t="str">
        <f t="shared" si="4"/>
        <v/>
      </c>
      <c r="W11" s="12" t="str">
        <f t="shared" si="2"/>
        <v/>
      </c>
      <c r="X11" s="15">
        <f t="shared" si="5"/>
        <v>0</v>
      </c>
      <c r="Y11" s="15">
        <f t="shared" si="6"/>
        <v>0</v>
      </c>
      <c r="Z11" s="12" t="str">
        <f t="shared" si="7"/>
        <v/>
      </c>
      <c r="AB11" s="9" t="str" cm="1">
        <f t="array" ref="AB11:AB51">_xlfn.UNIQUE(A:A)</f>
        <v>Gare_Origine</v>
      </c>
      <c r="AC11" s="28" t="s">
        <v>8</v>
      </c>
      <c r="AD11" s="29" t="s">
        <v>9</v>
      </c>
      <c r="AE11" s="29" t="s">
        <v>10</v>
      </c>
      <c r="AF11" s="29" t="s">
        <v>11</v>
      </c>
      <c r="AG11" s="30" t="s">
        <v>105</v>
      </c>
    </row>
    <row r="12" spans="1:40" x14ac:dyDescent="0.25">
      <c r="A12" t="s">
        <v>62</v>
      </c>
      <c r="B12" s="2">
        <v>58</v>
      </c>
      <c r="C12">
        <v>9</v>
      </c>
      <c r="D12" s="3">
        <v>0.84482758620689657</v>
      </c>
      <c r="E12">
        <v>0.40112596762843511</v>
      </c>
      <c r="F12">
        <v>4.4334975369458129E-2</v>
      </c>
      <c r="G12" t="s">
        <v>62</v>
      </c>
      <c r="H12" t="s">
        <v>63</v>
      </c>
      <c r="J12" t="s">
        <v>45</v>
      </c>
      <c r="K12" s="2">
        <v>4048</v>
      </c>
      <c r="L12">
        <v>376</v>
      </c>
      <c r="M12" s="3">
        <v>0.90711462450592883</v>
      </c>
      <c r="N12">
        <v>3.1755358177137039</v>
      </c>
      <c r="O12">
        <v>4.2630385487528344E-2</v>
      </c>
      <c r="P12" t="s">
        <v>45</v>
      </c>
      <c r="Q12" t="s">
        <v>20</v>
      </c>
      <c r="S12" s="43"/>
      <c r="T12" s="10" t="s">
        <v>43</v>
      </c>
      <c r="U12" s="10">
        <f>_xlfn.IFNA(VLOOKUP(T12,A:C,2,FALSE),"")</f>
        <v>0</v>
      </c>
      <c r="V12" s="10">
        <f t="shared" si="4"/>
        <v>0</v>
      </c>
      <c r="W12" s="12" t="str">
        <f t="shared" si="2"/>
        <v/>
      </c>
      <c r="X12" s="15">
        <f t="shared" si="5"/>
        <v>0</v>
      </c>
      <c r="Y12" s="15">
        <f t="shared" si="6"/>
        <v>0</v>
      </c>
      <c r="Z12" s="12" t="str">
        <f t="shared" si="7"/>
        <v/>
      </c>
      <c r="AB12" s="10" t="str">
        <v>STRASBOURG-VILLE - BV</v>
      </c>
      <c r="AC12" s="39" t="s">
        <v>20</v>
      </c>
      <c r="AD12" s="40">
        <f t="shared" ref="AD12:AD59" si="10">IF(OR(AC12="",AC12=0,AC12="Total"),"",91%)</f>
        <v>0.91</v>
      </c>
      <c r="AE12" s="32">
        <f t="shared" ref="AE12:AE59" si="11">IF(AD12="","",VLOOKUP(AC12,T:W,4,FALSE))</f>
        <v>0.7142857142857143</v>
      </c>
      <c r="AF12" s="32">
        <f t="shared" ref="AF12:AF54" si="12">IF(AD12="","",VLOOKUP(AC12,T:Z,7,FALSE))</f>
        <v>0.73563218390804597</v>
      </c>
      <c r="AG12" s="34" t="e">
        <f>IF(AE12="","",AE12-VLOOKUP(AC12,'S40'!$AC$12:$AG$56,3,FALSE))</f>
        <v>#VALUE!</v>
      </c>
    </row>
    <row r="13" spans="1:40" x14ac:dyDescent="0.25">
      <c r="A13" t="s">
        <v>51</v>
      </c>
      <c r="B13" s="2">
        <v>108</v>
      </c>
      <c r="C13">
        <v>9</v>
      </c>
      <c r="D13" s="3">
        <v>0.91666666666666663</v>
      </c>
      <c r="E13">
        <v>3.2529808190772336</v>
      </c>
      <c r="F13">
        <v>4.4334975369458129E-2</v>
      </c>
      <c r="G13" t="s">
        <v>51</v>
      </c>
      <c r="H13" t="s">
        <v>52</v>
      </c>
      <c r="J13" t="s">
        <v>39</v>
      </c>
      <c r="K13" s="2">
        <v>2560</v>
      </c>
      <c r="L13">
        <v>368</v>
      </c>
      <c r="M13" s="3">
        <v>0.85624999999999996</v>
      </c>
      <c r="N13">
        <v>-0.46131276401167876</v>
      </c>
      <c r="O13">
        <v>4.1723356009070296E-2</v>
      </c>
      <c r="P13" t="s">
        <v>39</v>
      </c>
      <c r="Q13" t="s">
        <v>40</v>
      </c>
      <c r="S13" s="43" t="s">
        <v>22</v>
      </c>
      <c r="T13" s="16" t="s">
        <v>15</v>
      </c>
      <c r="U13" s="16">
        <f>SUM(U14:U18)</f>
        <v>274</v>
      </c>
      <c r="V13" s="16">
        <f>SUM(V14:V18)</f>
        <v>26</v>
      </c>
      <c r="W13" s="17">
        <f>IF(OR(U13=0,U13=""),"",(U13-V13)/U13)</f>
        <v>0.9051094890510949</v>
      </c>
      <c r="X13" s="16">
        <f>SUM(X14:X18)</f>
        <v>9958</v>
      </c>
      <c r="Y13" s="16">
        <f>SUM(Y14:Y18)</f>
        <v>903</v>
      </c>
      <c r="Z13" s="17">
        <f>IF(OR(X13=0,X13=""),"",(X13-Y13)/X13)</f>
        <v>0.90931914038963646</v>
      </c>
      <c r="AB13" s="10" t="str">
        <v>METZ-VILLE - BV</v>
      </c>
      <c r="AC13" s="39" t="s">
        <v>31</v>
      </c>
      <c r="AD13" s="40">
        <f t="shared" si="10"/>
        <v>0.91</v>
      </c>
      <c r="AE13" s="32">
        <f t="shared" si="11"/>
        <v>0.76744186046511631</v>
      </c>
      <c r="AF13" s="32">
        <f t="shared" si="12"/>
        <v>0.73062261753494284</v>
      </c>
      <c r="AG13" s="34" t="e">
        <f>IF(AE13="","",AE13-VLOOKUP(AC13,'S40'!$AC$12:$AG$56,3,FALSE))</f>
        <v>#VALUE!</v>
      </c>
    </row>
    <row r="14" spans="1:40" x14ac:dyDescent="0.25">
      <c r="A14" t="s">
        <v>57</v>
      </c>
      <c r="B14" s="2">
        <v>77</v>
      </c>
      <c r="C14">
        <v>8</v>
      </c>
      <c r="D14" s="3">
        <v>0.89610389610389607</v>
      </c>
      <c r="E14">
        <v>4.057342206326398</v>
      </c>
      <c r="F14">
        <v>3.9408866995073892E-2</v>
      </c>
      <c r="G14" t="s">
        <v>57</v>
      </c>
      <c r="H14" t="s">
        <v>100</v>
      </c>
      <c r="J14" t="s">
        <v>33</v>
      </c>
      <c r="K14" s="2">
        <v>2784</v>
      </c>
      <c r="L14">
        <v>318</v>
      </c>
      <c r="M14" s="3">
        <v>0.88577586206896552</v>
      </c>
      <c r="N14">
        <v>2.7768439859430893</v>
      </c>
      <c r="O14">
        <v>3.6054421768707483E-2</v>
      </c>
      <c r="P14" t="s">
        <v>33</v>
      </c>
      <c r="Q14" t="s">
        <v>44</v>
      </c>
      <c r="S14" s="43"/>
      <c r="T14" s="10" t="s">
        <v>47</v>
      </c>
      <c r="U14" s="10">
        <f>_xlfn.IFNA(VLOOKUP(T14,A:C,2,FALSE),"")</f>
        <v>25</v>
      </c>
      <c r="V14" s="10">
        <f>_xlfn.IFNA(VLOOKUP(T14,A:C,3,FALSE),"")</f>
        <v>4</v>
      </c>
      <c r="W14" s="12">
        <f t="shared" ref="W14:W54" si="13">IF(OR(U14=0,U14=""),"",(U14-V14)/U14)</f>
        <v>0.84</v>
      </c>
      <c r="X14" s="15">
        <f t="shared" si="5"/>
        <v>855</v>
      </c>
      <c r="Y14" s="15">
        <f t="shared" si="6"/>
        <v>58</v>
      </c>
      <c r="Z14" s="12">
        <f t="shared" si="7"/>
        <v>0.93216374269005853</v>
      </c>
      <c r="AB14" s="10" t="str">
        <v>MARSEILLE-ST-CHARLES - BV</v>
      </c>
      <c r="AC14" s="39" t="s">
        <v>75</v>
      </c>
      <c r="AD14" s="40">
        <f t="shared" si="10"/>
        <v>0.91</v>
      </c>
      <c r="AE14" s="32">
        <f t="shared" si="11"/>
        <v>0.77142857142857146</v>
      </c>
      <c r="AF14" s="32">
        <f t="shared" si="12"/>
        <v>0.89030612244897955</v>
      </c>
      <c r="AG14" s="34" t="e">
        <f>IF(AE14="","",AE14-VLOOKUP(AC14,'S40'!$AC$12:$AG$56,3,FALSE))</f>
        <v>#VALUE!</v>
      </c>
    </row>
    <row r="15" spans="1:40" x14ac:dyDescent="0.25">
      <c r="A15" t="s">
        <v>54</v>
      </c>
      <c r="B15" s="2">
        <v>52</v>
      </c>
      <c r="C15">
        <v>8</v>
      </c>
      <c r="D15" s="3">
        <v>0.84615384615384615</v>
      </c>
      <c r="E15">
        <v>-0.85209505941212793</v>
      </c>
      <c r="F15">
        <v>3.9408866995073892E-2</v>
      </c>
      <c r="G15" t="s">
        <v>54</v>
      </c>
      <c r="H15" t="s">
        <v>87</v>
      </c>
      <c r="J15" t="s">
        <v>21</v>
      </c>
      <c r="K15" s="2">
        <v>2162</v>
      </c>
      <c r="L15">
        <v>286</v>
      </c>
      <c r="M15" s="3">
        <v>0.86771507863089736</v>
      </c>
      <c r="N15">
        <v>2.413038824608249</v>
      </c>
      <c r="O15">
        <v>3.2426303854875285E-2</v>
      </c>
      <c r="P15" t="s">
        <v>21</v>
      </c>
      <c r="Q15" t="s">
        <v>49</v>
      </c>
      <c r="S15" s="43"/>
      <c r="T15" s="10" t="s">
        <v>45</v>
      </c>
      <c r="U15" s="10">
        <f t="shared" ref="U15:U18" si="14">_xlfn.IFNA(VLOOKUP(T15,A:C,2,FALSE),"")</f>
        <v>114</v>
      </c>
      <c r="V15" s="10">
        <f t="shared" ref="V15:V18" si="15">_xlfn.IFNA(VLOOKUP(T15,A:C,3,FALSE),"")</f>
        <v>10</v>
      </c>
      <c r="W15" s="12">
        <f t="shared" si="13"/>
        <v>0.91228070175438591</v>
      </c>
      <c r="X15" s="15">
        <f t="shared" si="5"/>
        <v>4048</v>
      </c>
      <c r="Y15" s="15">
        <f t="shared" si="6"/>
        <v>376</v>
      </c>
      <c r="Z15" s="12">
        <f t="shared" si="7"/>
        <v>0.90711462450592883</v>
      </c>
      <c r="AB15" s="10" t="str">
        <v>LYON-PERRACHE-VOYAGEURS - BV</v>
      </c>
      <c r="AC15" s="39" t="s">
        <v>19</v>
      </c>
      <c r="AD15" s="40">
        <f t="shared" si="10"/>
        <v>0.91</v>
      </c>
      <c r="AE15" s="32">
        <f t="shared" si="11"/>
        <v>0.77611940298507465</v>
      </c>
      <c r="AF15" s="32">
        <f t="shared" si="12"/>
        <v>0.8767427122940431</v>
      </c>
      <c r="AG15" s="34" t="e">
        <f>IF(AE15="","",AE15-VLOOKUP(AC15,'S40'!$AC$12:$AG$56,3,FALSE))</f>
        <v>#VALUE!</v>
      </c>
    </row>
    <row r="16" spans="1:40" x14ac:dyDescent="0.25">
      <c r="A16" t="s">
        <v>75</v>
      </c>
      <c r="B16" s="2">
        <v>35</v>
      </c>
      <c r="C16">
        <v>8</v>
      </c>
      <c r="D16" s="3">
        <v>0.77142857142857146</v>
      </c>
      <c r="E16">
        <v>2.7678571428571441</v>
      </c>
      <c r="F16">
        <v>3.9408866995073892E-2</v>
      </c>
      <c r="G16" t="s">
        <v>75</v>
      </c>
      <c r="H16" t="s">
        <v>76</v>
      </c>
      <c r="J16" t="s">
        <v>62</v>
      </c>
      <c r="K16" s="2">
        <v>2122</v>
      </c>
      <c r="L16">
        <v>274</v>
      </c>
      <c r="M16" s="3">
        <v>0.87087653157398681</v>
      </c>
      <c r="N16">
        <v>2.6681012225717948</v>
      </c>
      <c r="O16">
        <v>3.106575963718821E-2</v>
      </c>
      <c r="P16" t="s">
        <v>62</v>
      </c>
      <c r="Q16" t="s">
        <v>82</v>
      </c>
      <c r="S16" s="43"/>
      <c r="T16" s="10" t="s">
        <v>50</v>
      </c>
      <c r="U16" s="10">
        <f t="shared" si="14"/>
        <v>71</v>
      </c>
      <c r="V16" s="10">
        <f t="shared" si="15"/>
        <v>10</v>
      </c>
      <c r="W16" s="12">
        <f t="shared" si="13"/>
        <v>0.85915492957746475</v>
      </c>
      <c r="X16" s="15">
        <f t="shared" si="5"/>
        <v>2639</v>
      </c>
      <c r="Y16" s="15">
        <f t="shared" si="6"/>
        <v>252</v>
      </c>
      <c r="Z16" s="12">
        <f t="shared" si="7"/>
        <v>0.9045092838196287</v>
      </c>
      <c r="AB16" s="10" t="str">
        <v>TOULOUSE-MATABIAU - BV</v>
      </c>
      <c r="AC16" s="39" t="s">
        <v>29</v>
      </c>
      <c r="AD16" s="40">
        <f t="shared" si="10"/>
        <v>0.91</v>
      </c>
      <c r="AE16" s="32">
        <f t="shared" si="11"/>
        <v>0.80851063829787229</v>
      </c>
      <c r="AF16" s="32">
        <f t="shared" si="12"/>
        <v>0.87117701575532902</v>
      </c>
      <c r="AG16" s="34" t="e">
        <f>IF(AE16="","",AE16-VLOOKUP(AC16,'S40'!$AC$12:$AG$56,3,FALSE))</f>
        <v>#VALUE!</v>
      </c>
    </row>
    <row r="17" spans="1:33" x14ac:dyDescent="0.25">
      <c r="A17" t="s">
        <v>33</v>
      </c>
      <c r="B17" s="2">
        <v>73</v>
      </c>
      <c r="C17">
        <v>6</v>
      </c>
      <c r="D17" s="3">
        <v>0.9178082191780822</v>
      </c>
      <c r="E17">
        <v>4.0955311538401489</v>
      </c>
      <c r="F17">
        <v>2.9556650246305417E-2</v>
      </c>
      <c r="G17" t="s">
        <v>33</v>
      </c>
      <c r="H17" t="s">
        <v>95</v>
      </c>
      <c r="J17" t="s">
        <v>51</v>
      </c>
      <c r="K17" s="2">
        <v>4090</v>
      </c>
      <c r="L17">
        <v>259</v>
      </c>
      <c r="M17" s="3">
        <v>0.9366748166259169</v>
      </c>
      <c r="N17">
        <v>1.8506906891742059</v>
      </c>
      <c r="O17">
        <v>2.9365079365079365E-2</v>
      </c>
      <c r="P17" t="s">
        <v>51</v>
      </c>
      <c r="Q17" t="s">
        <v>24</v>
      </c>
      <c r="S17" s="43"/>
      <c r="T17" s="10" t="s">
        <v>53</v>
      </c>
      <c r="U17" s="10">
        <f t="shared" si="14"/>
        <v>0</v>
      </c>
      <c r="V17" s="10">
        <f t="shared" si="15"/>
        <v>0</v>
      </c>
      <c r="W17" s="12" t="str">
        <f t="shared" si="13"/>
        <v/>
      </c>
      <c r="X17" s="15">
        <f t="shared" si="5"/>
        <v>14</v>
      </c>
      <c r="Y17" s="15">
        <f t="shared" si="6"/>
        <v>0</v>
      </c>
      <c r="Z17" s="12">
        <f t="shared" si="7"/>
        <v>1</v>
      </c>
      <c r="AB17" s="10" t="str">
        <v>LILLE FLANDRES - BV</v>
      </c>
      <c r="AC17" s="39" t="s">
        <v>58</v>
      </c>
      <c r="AD17" s="40">
        <f t="shared" si="10"/>
        <v>0.91</v>
      </c>
      <c r="AE17" s="32">
        <f t="shared" si="11"/>
        <v>0.81818181818181823</v>
      </c>
      <c r="AF17" s="32">
        <f t="shared" si="12"/>
        <v>0.80381471389645776</v>
      </c>
      <c r="AG17" s="34" t="e">
        <f>IF(AE17="","",AE17-VLOOKUP(AC17,'S40'!$AC$12:$AG$56,3,FALSE))</f>
        <v>#VALUE!</v>
      </c>
    </row>
    <row r="18" spans="1:33" x14ac:dyDescent="0.25">
      <c r="A18" t="s">
        <v>12</v>
      </c>
      <c r="B18" s="2">
        <v>106</v>
      </c>
      <c r="C18">
        <v>4</v>
      </c>
      <c r="D18" s="3">
        <v>0.96226415094339623</v>
      </c>
      <c r="E18">
        <v>9.7351870241641834</v>
      </c>
      <c r="F18">
        <v>1.9704433497536946E-2</v>
      </c>
      <c r="G18" t="s">
        <v>12</v>
      </c>
      <c r="H18" t="s">
        <v>13</v>
      </c>
      <c r="J18" t="s">
        <v>50</v>
      </c>
      <c r="K18" s="2">
        <v>2639</v>
      </c>
      <c r="L18">
        <v>252</v>
      </c>
      <c r="M18" s="3">
        <v>0.9045092838196287</v>
      </c>
      <c r="N18">
        <v>8.3756162731561616</v>
      </c>
      <c r="O18">
        <v>2.8571428571428571E-2</v>
      </c>
      <c r="P18" t="s">
        <v>50</v>
      </c>
      <c r="Q18" t="s">
        <v>46</v>
      </c>
      <c r="S18" s="43"/>
      <c r="T18" s="10" t="s">
        <v>55</v>
      </c>
      <c r="U18" s="10">
        <f t="shared" si="14"/>
        <v>64</v>
      </c>
      <c r="V18" s="10">
        <f t="shared" si="15"/>
        <v>2</v>
      </c>
      <c r="W18" s="12">
        <f t="shared" si="13"/>
        <v>0.96875</v>
      </c>
      <c r="X18" s="15">
        <f t="shared" si="5"/>
        <v>2402</v>
      </c>
      <c r="Y18" s="15">
        <f t="shared" si="6"/>
        <v>217</v>
      </c>
      <c r="Z18" s="12">
        <f t="shared" si="7"/>
        <v>0.90965861781848456</v>
      </c>
      <c r="AB18" s="10" t="str">
        <v>LYON PART DIEU - BV</v>
      </c>
      <c r="AC18" s="39" t="s">
        <v>47</v>
      </c>
      <c r="AD18" s="40">
        <f t="shared" si="10"/>
        <v>0.91</v>
      </c>
      <c r="AE18" s="32">
        <f t="shared" si="11"/>
        <v>0.84</v>
      </c>
      <c r="AF18" s="32">
        <f t="shared" si="12"/>
        <v>0.93216374269005853</v>
      </c>
      <c r="AG18" s="34" t="e">
        <f>IF(AE18="","",AE18-VLOOKUP(AC18,'S40'!$AC$12:$AG$56,3,FALSE))</f>
        <v>#VALUE!</v>
      </c>
    </row>
    <row r="19" spans="1:33" x14ac:dyDescent="0.25">
      <c r="A19" t="s">
        <v>47</v>
      </c>
      <c r="B19" s="2">
        <v>25</v>
      </c>
      <c r="C19">
        <v>4</v>
      </c>
      <c r="D19" s="3">
        <v>0.84</v>
      </c>
      <c r="E19">
        <v>2.6956521739130435</v>
      </c>
      <c r="F19">
        <v>1.9704433497536946E-2</v>
      </c>
      <c r="G19" t="s">
        <v>47</v>
      </c>
      <c r="H19" t="s">
        <v>64</v>
      </c>
      <c r="J19" t="s">
        <v>42</v>
      </c>
      <c r="K19" s="2">
        <v>1860</v>
      </c>
      <c r="L19">
        <v>232</v>
      </c>
      <c r="M19" s="3">
        <v>0.87526881720430105</v>
      </c>
      <c r="N19">
        <v>1.0647439069409459</v>
      </c>
      <c r="O19">
        <v>2.6303854875283448E-2</v>
      </c>
      <c r="P19" t="s">
        <v>42</v>
      </c>
      <c r="Q19" t="s">
        <v>13</v>
      </c>
      <c r="S19" s="43" t="s">
        <v>32</v>
      </c>
      <c r="T19" s="16" t="s">
        <v>15</v>
      </c>
      <c r="U19" s="16">
        <f>SUM(U20:U22)</f>
        <v>357</v>
      </c>
      <c r="V19" s="16">
        <f>SUM(V20:V22)</f>
        <v>48</v>
      </c>
      <c r="W19" s="17">
        <f t="shared" si="13"/>
        <v>0.86554621848739499</v>
      </c>
      <c r="X19" s="16">
        <f>SUM(X20:X22)</f>
        <v>12151</v>
      </c>
      <c r="Y19" s="16">
        <f>SUM(Y20:Y22)</f>
        <v>1855</v>
      </c>
      <c r="Z19" s="17">
        <f t="shared" si="7"/>
        <v>0.84733766768167229</v>
      </c>
      <c r="AB19" s="10" t="str">
        <v>NANTES - BV</v>
      </c>
      <c r="AC19" s="39" t="s">
        <v>62</v>
      </c>
      <c r="AD19" s="40">
        <f t="shared" si="10"/>
        <v>0.91</v>
      </c>
      <c r="AE19" s="32">
        <f t="shared" si="11"/>
        <v>0.84482758620689657</v>
      </c>
      <c r="AF19" s="32">
        <f t="shared" si="12"/>
        <v>0.87087653157398681</v>
      </c>
      <c r="AG19" s="34" t="e">
        <f>IF(AE19="","",AE19-VLOOKUP(AC19,'S40'!$AC$12:$AG$56,3,FALSE))</f>
        <v>#VALUE!</v>
      </c>
    </row>
    <row r="20" spans="1:33" x14ac:dyDescent="0.25">
      <c r="A20" t="s">
        <v>39</v>
      </c>
      <c r="B20" s="2">
        <v>55</v>
      </c>
      <c r="C20">
        <v>4</v>
      </c>
      <c r="D20" s="3">
        <v>0.92727272727272725</v>
      </c>
      <c r="E20">
        <v>7.2418815868391722</v>
      </c>
      <c r="F20">
        <v>1.9704433497536946E-2</v>
      </c>
      <c r="G20" t="s">
        <v>39</v>
      </c>
      <c r="H20" t="s">
        <v>40</v>
      </c>
      <c r="J20" t="s">
        <v>54</v>
      </c>
      <c r="K20" s="2">
        <v>1696</v>
      </c>
      <c r="L20">
        <v>227</v>
      </c>
      <c r="M20" s="3">
        <v>0.86615566037735847</v>
      </c>
      <c r="N20">
        <v>3.5891669406455273</v>
      </c>
      <c r="O20">
        <v>2.5736961451247164E-2</v>
      </c>
      <c r="P20" t="s">
        <v>54</v>
      </c>
      <c r="Q20" t="s">
        <v>13</v>
      </c>
      <c r="S20" s="43"/>
      <c r="T20" s="10" t="s">
        <v>29</v>
      </c>
      <c r="U20" s="10">
        <f>_xlfn.IFNA(VLOOKUP(T20,A:C,2,FALSE),"")</f>
        <v>94</v>
      </c>
      <c r="V20" s="10">
        <f>_xlfn.IFNA(VLOOKUP(T20,A:C,3,FALSE),"")</f>
        <v>18</v>
      </c>
      <c r="W20" s="12">
        <f>IF(OR(U20=0,U20=""),"",(U20-V20)/U20)</f>
        <v>0.80851063829787229</v>
      </c>
      <c r="X20" s="15">
        <f t="shared" si="5"/>
        <v>3237</v>
      </c>
      <c r="Y20" s="15">
        <f t="shared" si="6"/>
        <v>417</v>
      </c>
      <c r="Z20" s="12">
        <f t="shared" si="7"/>
        <v>0.87117701575532902</v>
      </c>
      <c r="AB20" s="10" t="str">
        <v>RENNES - BV</v>
      </c>
      <c r="AC20" s="39" t="s">
        <v>54</v>
      </c>
      <c r="AD20" s="40">
        <f t="shared" si="10"/>
        <v>0.91</v>
      </c>
      <c r="AE20" s="32">
        <f t="shared" si="11"/>
        <v>0.84615384615384615</v>
      </c>
      <c r="AF20" s="32">
        <f t="shared" si="12"/>
        <v>0.86615566037735847</v>
      </c>
      <c r="AG20" s="34" t="e">
        <f>IF(AE20="","",AE20-VLOOKUP(AC20,'S40'!$AC$12:$AG$56,3,FALSE))</f>
        <v>#VALUE!</v>
      </c>
    </row>
    <row r="21" spans="1:33" x14ac:dyDescent="0.25">
      <c r="A21" t="s">
        <v>26</v>
      </c>
      <c r="B21" s="2">
        <v>22</v>
      </c>
      <c r="C21">
        <v>3</v>
      </c>
      <c r="D21" s="3">
        <v>0.86363636363636365</v>
      </c>
      <c r="E21">
        <v>-0.54545454545454897</v>
      </c>
      <c r="F21">
        <v>1.4778325123152709E-2</v>
      </c>
      <c r="G21" t="s">
        <v>26</v>
      </c>
      <c r="H21" t="s">
        <v>101</v>
      </c>
      <c r="J21" t="s">
        <v>26</v>
      </c>
      <c r="K21" s="2">
        <v>985</v>
      </c>
      <c r="L21">
        <v>225</v>
      </c>
      <c r="M21" s="3">
        <v>0.77157360406091369</v>
      </c>
      <c r="N21">
        <v>-4.3077215483870006</v>
      </c>
      <c r="O21">
        <v>2.5510204081632654E-2</v>
      </c>
      <c r="P21" t="s">
        <v>26</v>
      </c>
      <c r="Q21" t="s">
        <v>24</v>
      </c>
      <c r="S21" s="43"/>
      <c r="T21" s="10" t="s">
        <v>57</v>
      </c>
      <c r="U21" s="10">
        <f t="shared" ref="U21:U22" si="16">_xlfn.IFNA(VLOOKUP(T21,A:C,2,FALSE),"")</f>
        <v>77</v>
      </c>
      <c r="V21" s="10">
        <f t="shared" ref="V21:V22" si="17">_xlfn.IFNA(VLOOKUP(T21,A:C,3,FALSE),"")</f>
        <v>8</v>
      </c>
      <c r="W21" s="12">
        <f t="shared" si="13"/>
        <v>0.89610389610389607</v>
      </c>
      <c r="X21" s="15">
        <f t="shared" si="5"/>
        <v>2691</v>
      </c>
      <c r="Y21" s="15">
        <f t="shared" si="6"/>
        <v>401</v>
      </c>
      <c r="Z21" s="12">
        <f t="shared" si="7"/>
        <v>0.8509847640282423</v>
      </c>
      <c r="AB21" s="10" t="str">
        <v>BORDEAUX ST JEAN - BV</v>
      </c>
      <c r="AC21" s="39" t="s">
        <v>50</v>
      </c>
      <c r="AD21" s="40">
        <f t="shared" si="10"/>
        <v>0.91</v>
      </c>
      <c r="AE21" s="32">
        <f t="shared" si="11"/>
        <v>0.85915492957746475</v>
      </c>
      <c r="AF21" s="32">
        <f t="shared" si="12"/>
        <v>0.9045092838196287</v>
      </c>
      <c r="AG21" s="34" t="e">
        <f>IF(AE21="","",AE21-VLOOKUP(AC21,'S40'!$AC$12:$AG$56,3,FALSE))</f>
        <v>#VALUE!</v>
      </c>
    </row>
    <row r="22" spans="1:33" x14ac:dyDescent="0.25">
      <c r="A22" t="s">
        <v>42</v>
      </c>
      <c r="B22" s="2">
        <v>53</v>
      </c>
      <c r="C22">
        <v>3</v>
      </c>
      <c r="D22" s="3">
        <v>0.94339622641509435</v>
      </c>
      <c r="E22">
        <v>8.0896226415094308</v>
      </c>
      <c r="F22">
        <v>1.4778325123152709E-2</v>
      </c>
      <c r="G22" t="s">
        <v>42</v>
      </c>
      <c r="H22" t="s">
        <v>12</v>
      </c>
      <c r="J22" t="s">
        <v>55</v>
      </c>
      <c r="K22" s="2">
        <v>2402</v>
      </c>
      <c r="L22">
        <v>217</v>
      </c>
      <c r="M22" s="3">
        <v>0.90965861781848456</v>
      </c>
      <c r="N22">
        <v>3.771407203227517</v>
      </c>
      <c r="O22">
        <v>2.4603174603174603E-2</v>
      </c>
      <c r="P22" t="s">
        <v>55</v>
      </c>
      <c r="Q22" t="s">
        <v>56</v>
      </c>
      <c r="S22" s="43"/>
      <c r="T22" s="10" t="s">
        <v>16</v>
      </c>
      <c r="U22" s="10">
        <f t="shared" si="16"/>
        <v>186</v>
      </c>
      <c r="V22" s="10">
        <f t="shared" si="17"/>
        <v>22</v>
      </c>
      <c r="W22" s="12">
        <f t="shared" si="13"/>
        <v>0.88172043010752688</v>
      </c>
      <c r="X22" s="15">
        <f t="shared" si="5"/>
        <v>6223</v>
      </c>
      <c r="Y22" s="15">
        <f t="shared" si="6"/>
        <v>1037</v>
      </c>
      <c r="Z22" s="12">
        <f t="shared" si="7"/>
        <v>0.83336011569982327</v>
      </c>
      <c r="AB22" s="10" t="str">
        <v>NICE-VILLE - 00</v>
      </c>
      <c r="AC22" s="39" t="s">
        <v>26</v>
      </c>
      <c r="AD22" s="40">
        <f t="shared" si="10"/>
        <v>0.91</v>
      </c>
      <c r="AE22" s="32">
        <f t="shared" si="11"/>
        <v>0.86363636363636365</v>
      </c>
      <c r="AF22" s="32">
        <f t="shared" si="12"/>
        <v>0.77157360406091369</v>
      </c>
      <c r="AG22" s="34" t="e">
        <f>IF(AE22="","",AE22-VLOOKUP(AC22,'S40'!$AC$12:$AG$56,3,FALSE))</f>
        <v>#VALUE!</v>
      </c>
    </row>
    <row r="23" spans="1:33" x14ac:dyDescent="0.25">
      <c r="A23" t="s">
        <v>20</v>
      </c>
      <c r="B23" s="2">
        <v>7</v>
      </c>
      <c r="C23">
        <v>2</v>
      </c>
      <c r="D23" s="3">
        <v>0.7142857142857143</v>
      </c>
      <c r="E23">
        <v>14.28571428571429</v>
      </c>
      <c r="F23">
        <v>9.852216748768473E-3</v>
      </c>
      <c r="G23" t="s">
        <v>20</v>
      </c>
      <c r="H23" t="s">
        <v>70</v>
      </c>
      <c r="J23" t="s">
        <v>75</v>
      </c>
      <c r="K23" s="2">
        <v>1176</v>
      </c>
      <c r="L23">
        <v>129</v>
      </c>
      <c r="M23" s="3">
        <v>0.89030612244897955</v>
      </c>
      <c r="N23">
        <v>14.247688945332104</v>
      </c>
      <c r="O23">
        <v>1.4625850340136054E-2</v>
      </c>
      <c r="P23" t="s">
        <v>75</v>
      </c>
      <c r="Q23" t="s">
        <v>97</v>
      </c>
      <c r="S23" s="43" t="s">
        <v>28</v>
      </c>
      <c r="T23" s="16" t="s">
        <v>15</v>
      </c>
      <c r="U23" s="16">
        <f>SUM(U24:U28)</f>
        <v>306</v>
      </c>
      <c r="V23" s="16">
        <f>SUM(V24:V28)</f>
        <v>18</v>
      </c>
      <c r="W23" s="17">
        <f t="shared" si="13"/>
        <v>0.94117647058823528</v>
      </c>
      <c r="X23" s="16">
        <f>SUM(X24:X28)</f>
        <v>10391</v>
      </c>
      <c r="Y23" s="16">
        <f>SUM(Y24:Y28)</f>
        <v>1242</v>
      </c>
      <c r="Z23" s="17">
        <f t="shared" si="7"/>
        <v>0.88047348667115777</v>
      </c>
      <c r="AB23" s="10" t="str">
        <v>PARIS MONTPARNASSE - BV</v>
      </c>
      <c r="AC23" s="39" t="s">
        <v>35</v>
      </c>
      <c r="AD23" s="40">
        <f t="shared" si="10"/>
        <v>0.91</v>
      </c>
      <c r="AE23" s="32">
        <f t="shared" si="11"/>
        <v>0.8666666666666667</v>
      </c>
      <c r="AF23" s="32">
        <f t="shared" si="12"/>
        <v>0.82182628062360796</v>
      </c>
      <c r="AG23" s="34" t="e">
        <f>IF(AE23="","",AE23-VLOOKUP(AC23,'S40'!$AC$12:$AG$56,3,FALSE))</f>
        <v>#VALUE!</v>
      </c>
    </row>
    <row r="24" spans="1:33" x14ac:dyDescent="0.25">
      <c r="A24" t="s">
        <v>21</v>
      </c>
      <c r="B24" s="2">
        <v>56</v>
      </c>
      <c r="C24">
        <v>2</v>
      </c>
      <c r="D24" s="3">
        <v>0.9642857142857143</v>
      </c>
      <c r="E24">
        <v>8.6815358554488959</v>
      </c>
      <c r="F24">
        <v>9.852216748768473E-3</v>
      </c>
      <c r="G24" t="s">
        <v>21</v>
      </c>
      <c r="H24" t="s">
        <v>67</v>
      </c>
      <c r="J24" t="s">
        <v>25</v>
      </c>
      <c r="K24" s="2">
        <v>2301</v>
      </c>
      <c r="L24">
        <v>125</v>
      </c>
      <c r="M24" s="3">
        <v>0.94567579313342021</v>
      </c>
      <c r="N24">
        <v>6.4182936944342845</v>
      </c>
      <c r="O24">
        <v>1.417233560090703E-2</v>
      </c>
      <c r="P24" t="s">
        <v>25</v>
      </c>
      <c r="Q24" t="s">
        <v>44</v>
      </c>
      <c r="S24" s="43"/>
      <c r="T24" s="10" t="s">
        <v>12</v>
      </c>
      <c r="U24" s="10">
        <f>_xlfn.IFNA(VLOOKUP(T24,A:C,2,FALSE),"")</f>
        <v>106</v>
      </c>
      <c r="V24" s="10">
        <f>_xlfn.IFNA(VLOOKUP(T24,A:C,3,FALSE),"")</f>
        <v>4</v>
      </c>
      <c r="W24" s="12">
        <f t="shared" si="13"/>
        <v>0.96226415094339623</v>
      </c>
      <c r="X24" s="15">
        <f t="shared" si="5"/>
        <v>3908</v>
      </c>
      <c r="Y24" s="15">
        <f t="shared" si="6"/>
        <v>520</v>
      </c>
      <c r="Z24" s="12">
        <f t="shared" si="7"/>
        <v>0.86693961105424766</v>
      </c>
      <c r="AB24" s="10" t="str">
        <v>NANCY-VILLE - BV</v>
      </c>
      <c r="AC24" s="39" t="s">
        <v>23</v>
      </c>
      <c r="AD24" s="40">
        <f t="shared" si="10"/>
        <v>0.91</v>
      </c>
      <c r="AE24" s="32">
        <f t="shared" si="11"/>
        <v>0.88043478260869568</v>
      </c>
      <c r="AF24" s="32">
        <f t="shared" si="12"/>
        <v>0.8290627107215105</v>
      </c>
      <c r="AG24" s="34" t="e">
        <f>IF(AE24="","",AE24-VLOOKUP(AC24,'S40'!$AC$12:$AG$56,3,FALSE))</f>
        <v>#VALUE!</v>
      </c>
    </row>
    <row r="25" spans="1:33" x14ac:dyDescent="0.25">
      <c r="A25" t="s">
        <v>58</v>
      </c>
      <c r="B25" s="2">
        <v>11</v>
      </c>
      <c r="C25">
        <v>2</v>
      </c>
      <c r="D25" s="3">
        <v>0.81818181818181823</v>
      </c>
      <c r="E25">
        <v>8.5197524988100959</v>
      </c>
      <c r="F25">
        <v>9.852216748768473E-3</v>
      </c>
      <c r="G25" t="s">
        <v>58</v>
      </c>
      <c r="H25" t="s">
        <v>94</v>
      </c>
      <c r="J25" t="s">
        <v>58</v>
      </c>
      <c r="K25" s="2">
        <v>367</v>
      </c>
      <c r="L25">
        <v>72</v>
      </c>
      <c r="M25" s="3">
        <v>0.80381471389645776</v>
      </c>
      <c r="N25">
        <v>10.101342997466023</v>
      </c>
      <c r="O25">
        <v>8.1632653061224497E-3</v>
      </c>
      <c r="P25" t="s">
        <v>58</v>
      </c>
      <c r="Q25" t="s">
        <v>49</v>
      </c>
      <c r="S25" s="43"/>
      <c r="T25" s="10" t="s">
        <v>61</v>
      </c>
      <c r="U25" s="10" t="str">
        <f t="shared" ref="U25:U28" si="18">_xlfn.IFNA(VLOOKUP(T25,A:C,2,FALSE),"")</f>
        <v/>
      </c>
      <c r="V25" s="10" t="str">
        <f t="shared" ref="V25:V28" si="19">_xlfn.IFNA(VLOOKUP(T25,A:C,3,FALSE),"")</f>
        <v/>
      </c>
      <c r="W25" s="12" t="str">
        <f t="shared" si="13"/>
        <v/>
      </c>
      <c r="X25" s="15" t="str">
        <f t="shared" si="5"/>
        <v/>
      </c>
      <c r="Y25" s="15" t="str">
        <f t="shared" si="6"/>
        <v/>
      </c>
      <c r="Z25" s="12" t="str">
        <f t="shared" si="7"/>
        <v/>
      </c>
      <c r="AB25" s="10" t="str">
        <v>PARIS-NORD - BV</v>
      </c>
      <c r="AC25" s="39" t="s">
        <v>16</v>
      </c>
      <c r="AD25" s="40">
        <f t="shared" si="10"/>
        <v>0.91</v>
      </c>
      <c r="AE25" s="32">
        <f t="shared" si="11"/>
        <v>0.88172043010752688</v>
      </c>
      <c r="AF25" s="32">
        <f t="shared" si="12"/>
        <v>0.83336011569982327</v>
      </c>
      <c r="AG25" s="34" t="e">
        <f>IF(AE25="","",AE25-VLOOKUP(AC25,'S40'!$AC$12:$AG$56,3,FALSE))</f>
        <v>#VALUE!</v>
      </c>
    </row>
    <row r="26" spans="1:33" x14ac:dyDescent="0.25">
      <c r="A26" t="s">
        <v>55</v>
      </c>
      <c r="B26" s="2">
        <v>64</v>
      </c>
      <c r="C26">
        <v>2</v>
      </c>
      <c r="D26" s="3">
        <v>0.96875</v>
      </c>
      <c r="E26">
        <v>7.0444915254237239</v>
      </c>
      <c r="F26">
        <v>9.852216748768473E-3</v>
      </c>
      <c r="G26" t="s">
        <v>55</v>
      </c>
      <c r="H26" t="s">
        <v>56</v>
      </c>
      <c r="J26" t="s">
        <v>20</v>
      </c>
      <c r="K26" s="2">
        <v>261</v>
      </c>
      <c r="L26">
        <v>69</v>
      </c>
      <c r="M26" s="3">
        <v>0.73563218390804597</v>
      </c>
      <c r="N26">
        <v>22.60167992926614</v>
      </c>
      <c r="O26">
        <v>7.823129251700681E-3</v>
      </c>
      <c r="P26" t="s">
        <v>20</v>
      </c>
      <c r="Q26" t="s">
        <v>84</v>
      </c>
      <c r="S26" s="43"/>
      <c r="T26" s="10" t="s">
        <v>60</v>
      </c>
      <c r="U26" s="10">
        <f t="shared" si="18"/>
        <v>11</v>
      </c>
      <c r="V26" s="10">
        <f t="shared" si="19"/>
        <v>1</v>
      </c>
      <c r="W26" s="12">
        <f t="shared" si="13"/>
        <v>0.90909090909090906</v>
      </c>
      <c r="X26" s="15">
        <f t="shared" si="5"/>
        <v>390</v>
      </c>
      <c r="Y26" s="15">
        <f t="shared" si="6"/>
        <v>46</v>
      </c>
      <c r="Z26" s="12">
        <f t="shared" si="7"/>
        <v>0.88205128205128203</v>
      </c>
      <c r="AB26" s="10" t="str">
        <v>TOULON - BV</v>
      </c>
      <c r="AC26" s="39" t="s">
        <v>57</v>
      </c>
      <c r="AD26" s="40">
        <f t="shared" si="10"/>
        <v>0.91</v>
      </c>
      <c r="AE26" s="32">
        <f t="shared" si="11"/>
        <v>0.89610389610389607</v>
      </c>
      <c r="AF26" s="32">
        <f t="shared" si="12"/>
        <v>0.8509847640282423</v>
      </c>
      <c r="AG26" s="34" t="e">
        <f>IF(AE26="","",AE26-VLOOKUP(AC26,'S40'!$AC$12:$AG$56,3,FALSE))</f>
        <v>#VALUE!</v>
      </c>
    </row>
    <row r="27" spans="1:33" x14ac:dyDescent="0.25">
      <c r="A27" t="s">
        <v>65</v>
      </c>
      <c r="B27" s="2">
        <v>12</v>
      </c>
      <c r="C27">
        <v>1</v>
      </c>
      <c r="D27" s="3">
        <v>0.91666666666666663</v>
      </c>
      <c r="E27">
        <v>1.6666666666666607</v>
      </c>
      <c r="F27">
        <v>4.9261083743842365E-3</v>
      </c>
      <c r="G27" t="s">
        <v>65</v>
      </c>
      <c r="H27" t="s">
        <v>66</v>
      </c>
      <c r="J27" t="s">
        <v>47</v>
      </c>
      <c r="K27" s="2">
        <v>855</v>
      </c>
      <c r="L27">
        <v>58</v>
      </c>
      <c r="M27" s="3">
        <v>0.93216374269005853</v>
      </c>
      <c r="N27">
        <v>8.1879618835251637</v>
      </c>
      <c r="O27">
        <v>6.575963718820862E-3</v>
      </c>
      <c r="P27" t="s">
        <v>47</v>
      </c>
      <c r="Q27" t="s">
        <v>85</v>
      </c>
      <c r="S27" s="43"/>
      <c r="T27" s="10" t="s">
        <v>59</v>
      </c>
      <c r="U27" s="10">
        <f t="shared" si="18"/>
        <v>136</v>
      </c>
      <c r="V27" s="10">
        <f t="shared" si="19"/>
        <v>10</v>
      </c>
      <c r="W27" s="12">
        <f t="shared" si="13"/>
        <v>0.92647058823529416</v>
      </c>
      <c r="X27" s="15">
        <f t="shared" si="5"/>
        <v>4233</v>
      </c>
      <c r="Y27" s="15">
        <f t="shared" si="6"/>
        <v>444</v>
      </c>
      <c r="Z27" s="12">
        <f t="shared" si="7"/>
        <v>0.89510985116938346</v>
      </c>
      <c r="AB27" s="10" t="str">
        <v>PARIS-LYON - BV</v>
      </c>
      <c r="AC27" s="39" t="s">
        <v>60</v>
      </c>
      <c r="AD27" s="40">
        <f t="shared" si="10"/>
        <v>0.91</v>
      </c>
      <c r="AE27" s="32">
        <f t="shared" si="11"/>
        <v>0.90909090909090906</v>
      </c>
      <c r="AF27" s="32">
        <f t="shared" si="12"/>
        <v>0.88205128205128203</v>
      </c>
      <c r="AG27" s="34" t="e">
        <f>IF(AE27="","",AE27-VLOOKUP(AC27,'S40'!$AC$12:$AG$56,3,FALSE))</f>
        <v>#VALUE!</v>
      </c>
    </row>
    <row r="28" spans="1:33" x14ac:dyDescent="0.25">
      <c r="A28" t="s">
        <v>60</v>
      </c>
      <c r="B28" s="2">
        <v>11</v>
      </c>
      <c r="C28">
        <v>1</v>
      </c>
      <c r="D28" s="3">
        <v>0.90909090909090906</v>
      </c>
      <c r="E28">
        <v>6.0606060606060552</v>
      </c>
      <c r="F28">
        <v>4.9261083743842365E-3</v>
      </c>
      <c r="G28" t="s">
        <v>60</v>
      </c>
      <c r="H28" t="s">
        <v>20</v>
      </c>
      <c r="J28" t="s">
        <v>60</v>
      </c>
      <c r="K28" s="2">
        <v>390</v>
      </c>
      <c r="L28">
        <v>46</v>
      </c>
      <c r="M28" s="3">
        <v>0.88205128205128203</v>
      </c>
      <c r="N28">
        <v>3.6215793173889343</v>
      </c>
      <c r="O28">
        <v>5.215419501133787E-3</v>
      </c>
      <c r="P28" t="s">
        <v>60</v>
      </c>
      <c r="Q28" t="s">
        <v>20</v>
      </c>
      <c r="S28" s="43"/>
      <c r="T28" s="10" t="s">
        <v>42</v>
      </c>
      <c r="U28" s="10">
        <f t="shared" si="18"/>
        <v>53</v>
      </c>
      <c r="V28" s="10">
        <f t="shared" si="19"/>
        <v>3</v>
      </c>
      <c r="W28" s="12">
        <f t="shared" si="13"/>
        <v>0.94339622641509435</v>
      </c>
      <c r="X28" s="15">
        <f t="shared" si="5"/>
        <v>1860</v>
      </c>
      <c r="Y28" s="15">
        <f t="shared" si="6"/>
        <v>232</v>
      </c>
      <c r="Z28" s="12">
        <f t="shared" si="7"/>
        <v>0.87526881720430105</v>
      </c>
      <c r="AB28" s="10" t="str">
        <v>AMIENS - BV</v>
      </c>
      <c r="AC28" s="39" t="s">
        <v>45</v>
      </c>
      <c r="AD28" s="40">
        <f t="shared" si="10"/>
        <v>0.91</v>
      </c>
      <c r="AE28" s="32">
        <f t="shared" si="11"/>
        <v>0.91228070175438591</v>
      </c>
      <c r="AF28" s="32">
        <f t="shared" si="12"/>
        <v>0.90711462450592883</v>
      </c>
      <c r="AG28" s="34" t="e">
        <f>IF(AE28="","",AE28-VLOOKUP(AC28,'S40'!$AC$12:$AG$56,3,FALSE))</f>
        <v>#VALUE!</v>
      </c>
    </row>
    <row r="29" spans="1:33" x14ac:dyDescent="0.25">
      <c r="A29" t="s">
        <v>17</v>
      </c>
      <c r="B29" s="2">
        <v>6</v>
      </c>
      <c r="C29">
        <v>0</v>
      </c>
      <c r="D29" s="3">
        <v>1</v>
      </c>
      <c r="E29">
        <v>10.999999999999998</v>
      </c>
      <c r="F29">
        <v>0</v>
      </c>
      <c r="G29" t="s">
        <v>17</v>
      </c>
      <c r="H29" t="s">
        <v>67</v>
      </c>
      <c r="J29" t="s">
        <v>74</v>
      </c>
      <c r="K29" s="2">
        <v>630</v>
      </c>
      <c r="L29">
        <v>32</v>
      </c>
      <c r="M29" s="3">
        <v>0.94920634920634916</v>
      </c>
      <c r="N29">
        <v>12.398726449359355</v>
      </c>
      <c r="O29">
        <v>3.6281179138321997E-3</v>
      </c>
      <c r="P29" t="s">
        <v>74</v>
      </c>
      <c r="Q29" t="s">
        <v>20</v>
      </c>
      <c r="S29" s="43" t="s">
        <v>18</v>
      </c>
      <c r="T29" s="16" t="s">
        <v>15</v>
      </c>
      <c r="U29" s="16">
        <f>U30</f>
        <v>103</v>
      </c>
      <c r="V29" s="16">
        <f>V30</f>
        <v>9</v>
      </c>
      <c r="W29" s="17">
        <f t="shared" si="13"/>
        <v>0.91262135922330101</v>
      </c>
      <c r="X29" s="16">
        <f>X30</f>
        <v>3578</v>
      </c>
      <c r="Y29" s="16">
        <f>Y30</f>
        <v>496</v>
      </c>
      <c r="Z29" s="17">
        <f t="shared" si="7"/>
        <v>0.86137506987143653</v>
      </c>
      <c r="AB29" s="10" t="str">
        <v>ANGERS SAINT LAUD - BV</v>
      </c>
      <c r="AC29" s="39" t="s">
        <v>48</v>
      </c>
      <c r="AD29" s="40">
        <f t="shared" si="10"/>
        <v>0.91</v>
      </c>
      <c r="AE29" s="32">
        <f t="shared" si="11"/>
        <v>0.91262135922330101</v>
      </c>
      <c r="AF29" s="32">
        <f t="shared" si="12"/>
        <v>0.86137506987143653</v>
      </c>
      <c r="AG29" s="34" t="e">
        <f>IF(AE29="","",AE29-VLOOKUP(AC29,'S40'!$AC$12:$AG$56,3,FALSE))</f>
        <v>#VALUE!</v>
      </c>
    </row>
    <row r="30" spans="1:33" x14ac:dyDescent="0.25">
      <c r="A30" t="s">
        <v>68</v>
      </c>
      <c r="B30" s="2">
        <v>1</v>
      </c>
      <c r="C30">
        <v>0</v>
      </c>
      <c r="D30" s="3">
        <v>1</v>
      </c>
      <c r="E30">
        <v>22.857142857142854</v>
      </c>
      <c r="F30">
        <v>0</v>
      </c>
      <c r="G30" t="s">
        <v>68</v>
      </c>
      <c r="H30" t="s">
        <v>88</v>
      </c>
      <c r="J30" t="s">
        <v>65</v>
      </c>
      <c r="K30" s="2">
        <v>388</v>
      </c>
      <c r="L30">
        <v>31</v>
      </c>
      <c r="M30" s="3">
        <v>0.92010309278350511</v>
      </c>
      <c r="N30">
        <v>0.42996399282594355</v>
      </c>
      <c r="O30">
        <v>3.5147392290249433E-3</v>
      </c>
      <c r="P30" t="s">
        <v>65</v>
      </c>
      <c r="Q30" t="s">
        <v>66</v>
      </c>
      <c r="S30" s="43"/>
      <c r="T30" s="10" t="s">
        <v>48</v>
      </c>
      <c r="U30" s="10">
        <f>_xlfn.IFNA(VLOOKUP(T30,A:C,2,FALSE),"")</f>
        <v>103</v>
      </c>
      <c r="V30" s="10">
        <f>_xlfn.IFNA(VLOOKUP(T30,A:C,3,FALSE),"")</f>
        <v>9</v>
      </c>
      <c r="W30" s="12">
        <f>IF(OR(U30=0,U30=""),"",(U30-V30)/U30)</f>
        <v>0.91262135922330101</v>
      </c>
      <c r="X30" s="15">
        <f t="shared" si="5"/>
        <v>3578</v>
      </c>
      <c r="Y30" s="15">
        <f t="shared" si="6"/>
        <v>496</v>
      </c>
      <c r="Z30" s="12">
        <f t="shared" si="7"/>
        <v>0.86137506987143653</v>
      </c>
      <c r="AB30" s="10" t="str">
        <v>PARIS EST - 00</v>
      </c>
      <c r="AC30" s="39" t="s">
        <v>65</v>
      </c>
      <c r="AD30" s="40">
        <f t="shared" si="10"/>
        <v>0.91</v>
      </c>
      <c r="AE30" s="32">
        <f t="shared" si="11"/>
        <v>0.91666666666666663</v>
      </c>
      <c r="AF30" s="32">
        <f t="shared" si="12"/>
        <v>0.92010309278350511</v>
      </c>
      <c r="AG30" s="34" t="e">
        <f>IF(AE30="","",AE30-VLOOKUP(AC30,'S40'!$AC$12:$AG$56,3,FALSE))</f>
        <v>#VALUE!</v>
      </c>
    </row>
    <row r="31" spans="1:33" x14ac:dyDescent="0.25">
      <c r="A31" t="s">
        <v>25</v>
      </c>
      <c r="B31" s="2">
        <v>69</v>
      </c>
      <c r="C31">
        <v>0</v>
      </c>
      <c r="D31" s="3">
        <v>1</v>
      </c>
      <c r="E31">
        <v>12.11401425178147</v>
      </c>
      <c r="F31">
        <v>0</v>
      </c>
      <c r="G31" t="s">
        <v>25</v>
      </c>
      <c r="H31" t="s">
        <v>69</v>
      </c>
      <c r="J31" t="s">
        <v>68</v>
      </c>
      <c r="K31" s="2">
        <v>83</v>
      </c>
      <c r="L31">
        <v>17</v>
      </c>
      <c r="M31" s="3">
        <v>0.79518072289156627</v>
      </c>
      <c r="N31">
        <v>5.4841250157727339</v>
      </c>
      <c r="O31">
        <v>1.927437641723356E-3</v>
      </c>
      <c r="P31" t="s">
        <v>68</v>
      </c>
      <c r="Q31" t="s">
        <v>80</v>
      </c>
      <c r="S31" s="43" t="s">
        <v>36</v>
      </c>
      <c r="T31" s="16" t="s">
        <v>15</v>
      </c>
      <c r="U31" s="16">
        <f>SUM(U32:U43)</f>
        <v>283</v>
      </c>
      <c r="V31" s="16">
        <f>SUM(V32:V43)</f>
        <v>44</v>
      </c>
      <c r="W31" s="17">
        <f t="shared" si="13"/>
        <v>0.84452296819787986</v>
      </c>
      <c r="X31" s="16">
        <f>SUM(X32:X43)</f>
        <v>10522</v>
      </c>
      <c r="Y31" s="16">
        <f>SUM(Y32:Y43)</f>
        <v>1379</v>
      </c>
      <c r="Z31" s="17">
        <f t="shared" si="7"/>
        <v>0.86894126591902676</v>
      </c>
      <c r="AB31" s="10" t="str">
        <v>PARIS AUSTERLITZ - BV</v>
      </c>
      <c r="AC31" s="39" t="s">
        <v>51</v>
      </c>
      <c r="AD31" s="40">
        <f t="shared" si="10"/>
        <v>0.91</v>
      </c>
      <c r="AE31" s="32">
        <f t="shared" si="11"/>
        <v>0.91666666666666663</v>
      </c>
      <c r="AF31" s="32">
        <f t="shared" si="12"/>
        <v>0.9366748166259169</v>
      </c>
      <c r="AG31" s="34" t="e">
        <f>IF(AE31="","",AE31-VLOOKUP(AC31,'S40'!$AC$12:$AG$56,3,FALSE))</f>
        <v>#VALUE!</v>
      </c>
    </row>
    <row r="32" spans="1:33" x14ac:dyDescent="0.25">
      <c r="A32" t="s">
        <v>37</v>
      </c>
      <c r="B32" s="2">
        <v>0</v>
      </c>
      <c r="C32">
        <v>0</v>
      </c>
      <c r="D32" s="3"/>
      <c r="E32">
        <v>-58.333333333333336</v>
      </c>
      <c r="F32">
        <v>0</v>
      </c>
      <c r="G32" t="s">
        <v>37</v>
      </c>
      <c r="H32" t="s">
        <v>102</v>
      </c>
      <c r="J32" t="s">
        <v>17</v>
      </c>
      <c r="K32" s="2">
        <v>198</v>
      </c>
      <c r="L32">
        <v>12</v>
      </c>
      <c r="M32" s="3">
        <v>0.93939393939393945</v>
      </c>
      <c r="N32">
        <v>6.4995070935665034</v>
      </c>
      <c r="O32">
        <v>1.3605442176870747E-3</v>
      </c>
      <c r="P32" t="s">
        <v>17</v>
      </c>
      <c r="Q32" t="s">
        <v>67</v>
      </c>
      <c r="S32" s="43"/>
      <c r="T32" s="10" t="s">
        <v>34</v>
      </c>
      <c r="U32" s="10" t="str">
        <f>_xlfn.IFNA(VLOOKUP(T32,A:C,2,FALSE),"")</f>
        <v/>
      </c>
      <c r="V32" s="10" t="str">
        <f>_xlfn.IFNA(VLOOKUP(T32,A:C,3,FALSE),"")</f>
        <v/>
      </c>
      <c r="W32" s="12" t="str">
        <f t="shared" si="13"/>
        <v/>
      </c>
      <c r="X32" s="15">
        <f t="shared" si="5"/>
        <v>0</v>
      </c>
      <c r="Y32" s="15">
        <f t="shared" si="6"/>
        <v>0</v>
      </c>
      <c r="Z32" s="12" t="str">
        <f t="shared" si="7"/>
        <v/>
      </c>
      <c r="AB32" s="10" t="str">
        <v>ROUEN R.D. - 00</v>
      </c>
      <c r="AC32" s="39" t="s">
        <v>33</v>
      </c>
      <c r="AD32" s="40">
        <f t="shared" si="10"/>
        <v>0.91</v>
      </c>
      <c r="AE32" s="32">
        <f t="shared" si="11"/>
        <v>0.9178082191780822</v>
      </c>
      <c r="AF32" s="32">
        <f t="shared" si="12"/>
        <v>0.88577586206896552</v>
      </c>
      <c r="AG32" s="34" t="e">
        <f>IF(AE32="","",AE32-VLOOKUP(AC32,'S40'!$AC$12:$AG$56,3,FALSE))</f>
        <v>#VALUE!</v>
      </c>
    </row>
    <row r="33" spans="1:33" x14ac:dyDescent="0.25">
      <c r="A33" t="s">
        <v>70</v>
      </c>
      <c r="B33" s="2">
        <v>0</v>
      </c>
      <c r="C33">
        <v>0</v>
      </c>
      <c r="D33" s="3"/>
      <c r="E33">
        <v>-41.666666666666671</v>
      </c>
      <c r="F33">
        <v>0</v>
      </c>
      <c r="G33" t="s">
        <v>70</v>
      </c>
      <c r="H33" t="s">
        <v>57</v>
      </c>
      <c r="J33" t="s">
        <v>34</v>
      </c>
      <c r="K33" s="2">
        <v>0</v>
      </c>
      <c r="L33">
        <v>0</v>
      </c>
      <c r="M33" s="3"/>
      <c r="N33">
        <v>-50</v>
      </c>
      <c r="O33">
        <v>0</v>
      </c>
      <c r="P33" t="s">
        <v>34</v>
      </c>
      <c r="Q33" t="s">
        <v>19</v>
      </c>
      <c r="S33" s="43"/>
      <c r="T33" s="10" t="s">
        <v>65</v>
      </c>
      <c r="U33" s="10">
        <f t="shared" ref="U33:U43" si="20">_xlfn.IFNA(VLOOKUP(T33,A:C,2,FALSE),"")</f>
        <v>12</v>
      </c>
      <c r="V33" s="10">
        <f t="shared" ref="V33:V43" si="21">_xlfn.IFNA(VLOOKUP(T33,A:C,3,FALSE),"")</f>
        <v>1</v>
      </c>
      <c r="W33" s="12">
        <f t="shared" si="13"/>
        <v>0.91666666666666663</v>
      </c>
      <c r="X33" s="15">
        <f t="shared" si="5"/>
        <v>388</v>
      </c>
      <c r="Y33" s="15">
        <f t="shared" si="6"/>
        <v>31</v>
      </c>
      <c r="Z33" s="12">
        <f t="shared" si="7"/>
        <v>0.92010309278350511</v>
      </c>
      <c r="AB33" s="10" t="str">
        <v>AEROP 2 CH DE GAULLE - TGV - BV</v>
      </c>
      <c r="AC33" s="39" t="s">
        <v>59</v>
      </c>
      <c r="AD33" s="40">
        <f t="shared" si="10"/>
        <v>0.91</v>
      </c>
      <c r="AE33" s="32">
        <f t="shared" si="11"/>
        <v>0.92647058823529416</v>
      </c>
      <c r="AF33" s="32">
        <f t="shared" si="12"/>
        <v>0.89510985116938346</v>
      </c>
      <c r="AG33" s="34" t="e">
        <f>IF(AE33="","",AE33-VLOOKUP(AC33,'S40'!$AC$12:$AG$56,3,FALSE))</f>
        <v>#VALUE!</v>
      </c>
    </row>
    <row r="34" spans="1:33" x14ac:dyDescent="0.25">
      <c r="A34" t="s">
        <v>71</v>
      </c>
      <c r="B34" s="2">
        <v>0</v>
      </c>
      <c r="C34">
        <v>0</v>
      </c>
      <c r="D34" s="3"/>
      <c r="E34">
        <v>-100</v>
      </c>
      <c r="F34">
        <v>0</v>
      </c>
      <c r="G34" t="s">
        <v>71</v>
      </c>
      <c r="H34" t="s">
        <v>45</v>
      </c>
      <c r="J34" t="s">
        <v>80</v>
      </c>
      <c r="K34" s="2">
        <v>0</v>
      </c>
      <c r="L34">
        <v>0</v>
      </c>
      <c r="M34" s="3"/>
      <c r="N34">
        <v>0</v>
      </c>
      <c r="O34">
        <v>0</v>
      </c>
      <c r="P34" t="s">
        <v>80</v>
      </c>
      <c r="Q34" t="s">
        <v>19</v>
      </c>
      <c r="S34" s="43"/>
      <c r="T34" s="10" t="s">
        <v>68</v>
      </c>
      <c r="U34" s="10">
        <f t="shared" si="20"/>
        <v>1</v>
      </c>
      <c r="V34" s="10">
        <f t="shared" si="21"/>
        <v>0</v>
      </c>
      <c r="W34" s="12">
        <f t="shared" si="13"/>
        <v>1</v>
      </c>
      <c r="X34" s="15">
        <f t="shared" si="5"/>
        <v>83</v>
      </c>
      <c r="Y34" s="15">
        <f t="shared" si="6"/>
        <v>17</v>
      </c>
      <c r="Z34" s="12">
        <f t="shared" si="7"/>
        <v>0.79518072289156627</v>
      </c>
      <c r="AB34" s="10" t="str">
        <v>DIJON VILLE - BV</v>
      </c>
      <c r="AC34" s="39" t="s">
        <v>39</v>
      </c>
      <c r="AD34" s="40">
        <f t="shared" si="10"/>
        <v>0.91</v>
      </c>
      <c r="AE34" s="32">
        <f t="shared" si="11"/>
        <v>0.92727272727272725</v>
      </c>
      <c r="AF34" s="32">
        <f t="shared" si="12"/>
        <v>0.85624999999999996</v>
      </c>
      <c r="AG34" s="34" t="e">
        <f>IF(AE34="","",AE34-VLOOKUP(AC34,'S40'!$AC$12:$AG$56,3,FALSE))</f>
        <v>#VALUE!</v>
      </c>
    </row>
    <row r="35" spans="1:33" x14ac:dyDescent="0.25">
      <c r="A35" t="s">
        <v>73</v>
      </c>
      <c r="B35" s="2">
        <v>0</v>
      </c>
      <c r="C35">
        <v>0</v>
      </c>
      <c r="D35" s="3"/>
      <c r="E35">
        <v>-97.058823529411768</v>
      </c>
      <c r="F35">
        <v>0</v>
      </c>
      <c r="G35" t="s">
        <v>73</v>
      </c>
      <c r="H35" t="s">
        <v>59</v>
      </c>
      <c r="J35" t="s">
        <v>27</v>
      </c>
      <c r="K35" s="2">
        <v>0</v>
      </c>
      <c r="L35">
        <v>0</v>
      </c>
      <c r="M35" s="3"/>
      <c r="N35">
        <v>0</v>
      </c>
      <c r="O35">
        <v>0</v>
      </c>
      <c r="P35" t="s">
        <v>27</v>
      </c>
      <c r="Q35" t="s">
        <v>41</v>
      </c>
      <c r="S35" s="43"/>
      <c r="T35" s="10" t="s">
        <v>19</v>
      </c>
      <c r="U35" s="10">
        <f t="shared" si="20"/>
        <v>67</v>
      </c>
      <c r="V35" s="10">
        <f t="shared" si="21"/>
        <v>15</v>
      </c>
      <c r="W35" s="12">
        <f>IF(OR(U35=0,U35=""),"",(U35-V35)/U35)</f>
        <v>0.77611940298507465</v>
      </c>
      <c r="X35" s="15">
        <f t="shared" si="5"/>
        <v>3156</v>
      </c>
      <c r="Y35" s="15">
        <f t="shared" si="6"/>
        <v>389</v>
      </c>
      <c r="Z35" s="12">
        <f t="shared" si="7"/>
        <v>0.8767427122940431</v>
      </c>
      <c r="AB35" s="10" t="str">
        <v>PARIS BERCY (VOYAGEURS) - BV</v>
      </c>
      <c r="AC35" s="39" t="s">
        <v>42</v>
      </c>
      <c r="AD35" s="40">
        <f t="shared" si="10"/>
        <v>0.91</v>
      </c>
      <c r="AE35" s="32">
        <f t="shared" si="11"/>
        <v>0.94339622641509435</v>
      </c>
      <c r="AF35" s="32">
        <f t="shared" si="12"/>
        <v>0.87526881720430105</v>
      </c>
      <c r="AG35" s="34" t="e">
        <f>IF(AE35="","",AE35-VLOOKUP(AC35,'S40'!$AC$12:$AG$56,3,FALSE))</f>
        <v>#VALUE!</v>
      </c>
    </row>
    <row r="36" spans="1:33" x14ac:dyDescent="0.25">
      <c r="A36" t="s">
        <v>74</v>
      </c>
      <c r="B36" s="2">
        <v>18</v>
      </c>
      <c r="C36">
        <v>0</v>
      </c>
      <c r="D36" s="3">
        <v>1</v>
      </c>
      <c r="E36">
        <v>18.644067796610166</v>
      </c>
      <c r="F36">
        <v>0</v>
      </c>
      <c r="G36" t="s">
        <v>74</v>
      </c>
      <c r="H36" t="s">
        <v>20</v>
      </c>
      <c r="J36" t="s">
        <v>37</v>
      </c>
      <c r="K36" s="2">
        <v>0</v>
      </c>
      <c r="L36">
        <v>0</v>
      </c>
      <c r="M36" s="3"/>
      <c r="N36">
        <v>-54.901960784313729</v>
      </c>
      <c r="O36">
        <v>0</v>
      </c>
      <c r="P36" t="s">
        <v>37</v>
      </c>
      <c r="Q36" t="s">
        <v>102</v>
      </c>
      <c r="S36" s="43"/>
      <c r="T36" s="10" t="s">
        <v>72</v>
      </c>
      <c r="U36" s="10" t="str">
        <f t="shared" si="20"/>
        <v/>
      </c>
      <c r="V36" s="10" t="str">
        <f t="shared" si="21"/>
        <v/>
      </c>
      <c r="W36" s="12" t="str">
        <f t="shared" si="13"/>
        <v/>
      </c>
      <c r="X36" s="15">
        <f t="shared" si="5"/>
        <v>1</v>
      </c>
      <c r="Y36" s="15">
        <f t="shared" si="6"/>
        <v>0</v>
      </c>
      <c r="Z36" s="12">
        <f t="shared" si="7"/>
        <v>1</v>
      </c>
      <c r="AB36" s="10" t="str">
        <v>TOURS - BV</v>
      </c>
      <c r="AC36" s="39" t="s">
        <v>12</v>
      </c>
      <c r="AD36" s="40">
        <f t="shared" si="10"/>
        <v>0.91</v>
      </c>
      <c r="AE36" s="32">
        <f t="shared" si="11"/>
        <v>0.96226415094339623</v>
      </c>
      <c r="AF36" s="32">
        <f t="shared" si="12"/>
        <v>0.86693961105424766</v>
      </c>
      <c r="AG36" s="34" t="e">
        <f>IF(AE36="","",AE36-VLOOKUP(AC36,'S40'!$AC$12:$AG$56,3,FALSE))</f>
        <v>#VALUE!</v>
      </c>
    </row>
    <row r="37" spans="1:33" x14ac:dyDescent="0.25">
      <c r="A37" t="s">
        <v>53</v>
      </c>
      <c r="B37" s="2">
        <v>0</v>
      </c>
      <c r="C37">
        <v>0</v>
      </c>
      <c r="D37" s="3"/>
      <c r="E37">
        <v>-43.478260869565219</v>
      </c>
      <c r="F37">
        <v>0</v>
      </c>
      <c r="G37" t="s">
        <v>53</v>
      </c>
      <c r="H37" t="s">
        <v>96</v>
      </c>
      <c r="J37" t="s">
        <v>41</v>
      </c>
      <c r="K37" s="2">
        <v>0</v>
      </c>
      <c r="L37">
        <v>0</v>
      </c>
      <c r="M37" s="3"/>
      <c r="N37">
        <v>-33.333333333333329</v>
      </c>
      <c r="O37">
        <v>0</v>
      </c>
      <c r="P37" t="s">
        <v>41</v>
      </c>
      <c r="Q37" t="s">
        <v>69</v>
      </c>
      <c r="S37" s="43"/>
      <c r="T37" s="10" t="s">
        <v>74</v>
      </c>
      <c r="U37" s="10">
        <f t="shared" si="20"/>
        <v>18</v>
      </c>
      <c r="V37" s="10">
        <f t="shared" si="21"/>
        <v>0</v>
      </c>
      <c r="W37" s="12">
        <f t="shared" si="13"/>
        <v>1</v>
      </c>
      <c r="X37" s="15">
        <f t="shared" si="5"/>
        <v>630</v>
      </c>
      <c r="Y37" s="15">
        <f t="shared" si="6"/>
        <v>32</v>
      </c>
      <c r="Z37" s="12">
        <f t="shared" si="7"/>
        <v>0.94920634920634916</v>
      </c>
      <c r="AB37" s="10" t="str">
        <v>AVIGNON TGV - BV</v>
      </c>
      <c r="AC37" s="39" t="s">
        <v>21</v>
      </c>
      <c r="AD37" s="40">
        <f t="shared" si="10"/>
        <v>0.91</v>
      </c>
      <c r="AE37" s="32">
        <f t="shared" si="11"/>
        <v>0.9642857142857143</v>
      </c>
      <c r="AF37" s="32">
        <f t="shared" si="12"/>
        <v>0.86771507863089736</v>
      </c>
      <c r="AG37" s="34" t="e">
        <f>IF(AE37="","",AE37-VLOOKUP(AC37,'S40'!$AC$12:$AG$56,3,FALSE))</f>
        <v>#VALUE!</v>
      </c>
    </row>
    <row r="38" spans="1:33" x14ac:dyDescent="0.25">
      <c r="A38" t="s">
        <v>43</v>
      </c>
      <c r="B38" s="2">
        <v>0</v>
      </c>
      <c r="C38">
        <v>0</v>
      </c>
      <c r="D38" s="3"/>
      <c r="E38">
        <v>-30</v>
      </c>
      <c r="F38">
        <v>0</v>
      </c>
      <c r="G38" t="s">
        <v>43</v>
      </c>
      <c r="H38" t="s">
        <v>19</v>
      </c>
      <c r="J38" t="s">
        <v>70</v>
      </c>
      <c r="K38" s="2">
        <v>0</v>
      </c>
      <c r="L38">
        <v>0</v>
      </c>
      <c r="M38" s="3"/>
      <c r="N38">
        <v>-64.305949008498587</v>
      </c>
      <c r="O38">
        <v>0</v>
      </c>
      <c r="P38" t="s">
        <v>70</v>
      </c>
      <c r="Q38" t="s">
        <v>20</v>
      </c>
      <c r="S38" s="43"/>
      <c r="T38" s="10" t="s">
        <v>73</v>
      </c>
      <c r="U38" s="10">
        <f t="shared" si="20"/>
        <v>0</v>
      </c>
      <c r="V38" s="10">
        <f t="shared" si="21"/>
        <v>0</v>
      </c>
      <c r="W38" s="12" t="str">
        <f t="shared" si="13"/>
        <v/>
      </c>
      <c r="X38" s="15">
        <f t="shared" si="5"/>
        <v>0</v>
      </c>
      <c r="Y38" s="15">
        <f t="shared" si="6"/>
        <v>0</v>
      </c>
      <c r="Z38" s="12" t="str">
        <f t="shared" si="7"/>
        <v/>
      </c>
      <c r="AB38" s="10" t="str">
        <v>LILLE-EUROPE - BV</v>
      </c>
      <c r="AC38" s="39" t="s">
        <v>55</v>
      </c>
      <c r="AD38" s="40">
        <f t="shared" si="10"/>
        <v>0.91</v>
      </c>
      <c r="AE38" s="32">
        <f t="shared" si="11"/>
        <v>0.96875</v>
      </c>
      <c r="AF38" s="32">
        <f t="shared" si="12"/>
        <v>0.90965861781848456</v>
      </c>
      <c r="AG38" s="34" t="e">
        <f>IF(AE38="","",AE38-VLOOKUP(AC38,'S40'!$AC$12:$AG$56,3,FALSE))</f>
        <v>#VALUE!</v>
      </c>
    </row>
    <row r="39" spans="1:33" x14ac:dyDescent="0.25">
      <c r="A39" s="21" t="s">
        <v>15</v>
      </c>
      <c r="B39" s="22">
        <v>1915</v>
      </c>
      <c r="C39" s="21">
        <v>203</v>
      </c>
      <c r="D39" s="23">
        <v>0.89399477806788508</v>
      </c>
      <c r="E39" s="21">
        <v>6.6980439138457086</v>
      </c>
      <c r="F39" s="21">
        <v>1</v>
      </c>
      <c r="G39" s="21" t="s">
        <v>20</v>
      </c>
      <c r="H39" s="21" t="s">
        <v>13</v>
      </c>
      <c r="J39" t="s">
        <v>71</v>
      </c>
      <c r="K39" s="2">
        <v>0</v>
      </c>
      <c r="L39">
        <v>0</v>
      </c>
      <c r="M39" s="3"/>
      <c r="N39">
        <v>-60.454545454545453</v>
      </c>
      <c r="O39">
        <v>0</v>
      </c>
      <c r="P39" t="s">
        <v>71</v>
      </c>
      <c r="Q39" t="s">
        <v>47</v>
      </c>
      <c r="S39" s="43"/>
      <c r="T39" s="10" t="s">
        <v>62</v>
      </c>
      <c r="U39" s="10">
        <f t="shared" si="20"/>
        <v>58</v>
      </c>
      <c r="V39" s="10">
        <f t="shared" si="21"/>
        <v>9</v>
      </c>
      <c r="W39" s="12">
        <f t="shared" si="13"/>
        <v>0.84482758620689657</v>
      </c>
      <c r="X39" s="15">
        <f t="shared" si="5"/>
        <v>2122</v>
      </c>
      <c r="Y39" s="15">
        <f t="shared" si="6"/>
        <v>274</v>
      </c>
      <c r="Z39" s="12">
        <f t="shared" si="7"/>
        <v>0.87087653157398681</v>
      </c>
      <c r="AB39" s="10" t="str">
        <v>BESANCON-FRANCHE-COMTE-TGV - BV</v>
      </c>
      <c r="AC39" s="39" t="s">
        <v>17</v>
      </c>
      <c r="AD39" s="40">
        <f t="shared" si="10"/>
        <v>0.91</v>
      </c>
      <c r="AE39" s="32">
        <f t="shared" si="11"/>
        <v>1</v>
      </c>
      <c r="AF39" s="32">
        <f t="shared" si="12"/>
        <v>0.93939393939393945</v>
      </c>
      <c r="AG39" s="34" t="e">
        <f>IF(AE39="","",AE39-VLOOKUP(AC39,'S40'!$AC$12:$AG$56,3,FALSE))</f>
        <v>#VALUE!</v>
      </c>
    </row>
    <row r="40" spans="1:33" x14ac:dyDescent="0.25">
      <c r="J40" t="s">
        <v>72</v>
      </c>
      <c r="K40" s="2">
        <v>1</v>
      </c>
      <c r="L40">
        <v>0</v>
      </c>
      <c r="M40" s="3">
        <v>1</v>
      </c>
      <c r="N40">
        <v>34.722222222222221</v>
      </c>
      <c r="O40">
        <v>0</v>
      </c>
      <c r="P40" t="s">
        <v>72</v>
      </c>
      <c r="Q40" t="s">
        <v>80</v>
      </c>
      <c r="S40" s="43"/>
      <c r="T40" s="10" t="s">
        <v>77</v>
      </c>
      <c r="U40" s="10" t="str">
        <f t="shared" si="20"/>
        <v/>
      </c>
      <c r="V40" s="10" t="str">
        <f t="shared" si="21"/>
        <v/>
      </c>
      <c r="W40" s="12" t="str">
        <f t="shared" si="13"/>
        <v/>
      </c>
      <c r="X40" s="15" t="str">
        <f t="shared" si="5"/>
        <v/>
      </c>
      <c r="Y40" s="15" t="str">
        <f t="shared" si="6"/>
        <v/>
      </c>
      <c r="Z40" s="12" t="str">
        <f t="shared" si="7"/>
        <v/>
      </c>
      <c r="AB40" s="10" t="str">
        <v>CANNES VOYAGEURS - 00</v>
      </c>
      <c r="AC40" s="39" t="s">
        <v>74</v>
      </c>
      <c r="AD40" s="40">
        <f t="shared" si="10"/>
        <v>0.91</v>
      </c>
      <c r="AE40" s="32">
        <f t="shared" si="11"/>
        <v>1</v>
      </c>
      <c r="AF40" s="32">
        <f t="shared" si="12"/>
        <v>0.94920634920634916</v>
      </c>
      <c r="AG40" s="34" t="e">
        <f>IF(AE40="","",AE40-VLOOKUP(AC40,'S40'!$AC$12:$AG$56,3,FALSE))</f>
        <v>#VALUE!</v>
      </c>
    </row>
    <row r="41" spans="1:33" x14ac:dyDescent="0.25">
      <c r="A41" t="s">
        <v>103</v>
      </c>
      <c r="J41" t="s">
        <v>73</v>
      </c>
      <c r="K41" s="2">
        <v>0</v>
      </c>
      <c r="L41">
        <v>0</v>
      </c>
      <c r="M41" s="3"/>
      <c r="N41">
        <v>-91.404255319148945</v>
      </c>
      <c r="O41">
        <v>0</v>
      </c>
      <c r="P41" t="s">
        <v>73</v>
      </c>
      <c r="Q41" t="s">
        <v>47</v>
      </c>
      <c r="S41" s="43"/>
      <c r="T41" s="10" t="s">
        <v>78</v>
      </c>
      <c r="U41" s="10" t="str">
        <f t="shared" si="20"/>
        <v/>
      </c>
      <c r="V41" s="10" t="str">
        <f t="shared" si="21"/>
        <v/>
      </c>
      <c r="W41" s="12" t="str">
        <f t="shared" si="13"/>
        <v/>
      </c>
      <c r="X41" s="15">
        <f t="shared" si="5"/>
        <v>0</v>
      </c>
      <c r="Y41" s="15">
        <f t="shared" si="6"/>
        <v>0</v>
      </c>
      <c r="Z41" s="12" t="str">
        <f t="shared" si="7"/>
        <v/>
      </c>
      <c r="AB41" s="10" t="str">
        <v>GRENOBLE - BV</v>
      </c>
      <c r="AC41" s="39" t="s">
        <v>25</v>
      </c>
      <c r="AD41" s="40">
        <f t="shared" si="10"/>
        <v>0.91</v>
      </c>
      <c r="AE41" s="32">
        <f t="shared" si="11"/>
        <v>1</v>
      </c>
      <c r="AF41" s="32">
        <f t="shared" si="12"/>
        <v>0.94567579313342021</v>
      </c>
      <c r="AG41" s="34" t="e">
        <f>IF(AE41="","",AE41-VLOOKUP(AC41,'S40'!$AC$12:$AG$56,3,FALSE))</f>
        <v>#VALUE!</v>
      </c>
    </row>
    <row r="42" spans="1:33" x14ac:dyDescent="0.25">
      <c r="J42" t="s">
        <v>78</v>
      </c>
      <c r="K42" s="2">
        <v>0</v>
      </c>
      <c r="L42">
        <v>0</v>
      </c>
      <c r="M42" s="3"/>
      <c r="N42">
        <v>0</v>
      </c>
      <c r="O42">
        <v>0</v>
      </c>
      <c r="P42" t="s">
        <v>78</v>
      </c>
      <c r="Q42" t="s">
        <v>68</v>
      </c>
      <c r="S42" s="43"/>
      <c r="T42" s="10" t="s">
        <v>75</v>
      </c>
      <c r="U42" s="10">
        <f t="shared" si="20"/>
        <v>35</v>
      </c>
      <c r="V42" s="10">
        <f t="shared" si="21"/>
        <v>8</v>
      </c>
      <c r="W42" s="12">
        <f t="shared" si="13"/>
        <v>0.77142857142857146</v>
      </c>
      <c r="X42" s="15">
        <f t="shared" si="5"/>
        <v>1176</v>
      </c>
      <c r="Y42" s="15">
        <f t="shared" si="6"/>
        <v>129</v>
      </c>
      <c r="Z42" s="12">
        <f t="shared" si="7"/>
        <v>0.89030612244897955</v>
      </c>
      <c r="AB42" s="10" t="str">
        <v>LYON-ST EXUPERY TGV - 00</v>
      </c>
      <c r="AC42" s="39" t="s">
        <v>68</v>
      </c>
      <c r="AD42" s="40">
        <f t="shared" si="10"/>
        <v>0.91</v>
      </c>
      <c r="AE42" s="32">
        <f t="shared" si="11"/>
        <v>1</v>
      </c>
      <c r="AF42" s="32">
        <f t="shared" si="12"/>
        <v>0.79518072289156627</v>
      </c>
      <c r="AG42" s="34" t="e">
        <f>IF(AE42="","",AE42-VLOOKUP(AC42,'S40'!$AC$12:$AG$56,3,FALSE))</f>
        <v>#VALUE!</v>
      </c>
    </row>
    <row r="43" spans="1:33" x14ac:dyDescent="0.25">
      <c r="J43" t="s">
        <v>53</v>
      </c>
      <c r="K43" s="2">
        <v>14</v>
      </c>
      <c r="L43">
        <v>0</v>
      </c>
      <c r="M43" s="3">
        <v>1</v>
      </c>
      <c r="N43">
        <v>56.274256144890032</v>
      </c>
      <c r="O43">
        <v>0</v>
      </c>
      <c r="P43" t="s">
        <v>53</v>
      </c>
      <c r="Q43" t="s">
        <v>48</v>
      </c>
      <c r="S43" s="43"/>
      <c r="T43" s="10" t="s">
        <v>23</v>
      </c>
      <c r="U43" s="10">
        <f t="shared" si="20"/>
        <v>92</v>
      </c>
      <c r="V43" s="10">
        <f t="shared" si="21"/>
        <v>11</v>
      </c>
      <c r="W43" s="12">
        <f t="shared" si="13"/>
        <v>0.88043478260869568</v>
      </c>
      <c r="X43" s="15">
        <f t="shared" si="5"/>
        <v>2966</v>
      </c>
      <c r="Y43" s="15">
        <f t="shared" si="6"/>
        <v>507</v>
      </c>
      <c r="Z43" s="12">
        <f t="shared" si="7"/>
        <v>0.8290627107215105</v>
      </c>
      <c r="AB43" s="10" t="str">
        <v>MARNE LA VALLEE-CHESSY - BV</v>
      </c>
      <c r="AC43" s="39" t="s">
        <v>72</v>
      </c>
      <c r="AD43" s="40">
        <f t="shared" si="10"/>
        <v>0.91</v>
      </c>
      <c r="AE43" s="32" t="str">
        <f t="shared" si="11"/>
        <v/>
      </c>
      <c r="AF43" s="32">
        <f t="shared" si="12"/>
        <v>1</v>
      </c>
      <c r="AG43" s="34" t="str">
        <f>IF(AE43="","",AE43-VLOOKUP(AC43,'S40'!$AC$12:$AG$56,3,FALSE))</f>
        <v/>
      </c>
    </row>
    <row r="44" spans="1:33" x14ac:dyDescent="0.25">
      <c r="J44" t="s">
        <v>43</v>
      </c>
      <c r="K44" s="2">
        <v>0</v>
      </c>
      <c r="L44">
        <v>0</v>
      </c>
      <c r="M44" s="3"/>
      <c r="N44">
        <v>-36.697247706422019</v>
      </c>
      <c r="O44">
        <v>0</v>
      </c>
      <c r="P44" t="s">
        <v>43</v>
      </c>
      <c r="Q44" t="s">
        <v>86</v>
      </c>
      <c r="S44" s="43" t="s">
        <v>38</v>
      </c>
      <c r="T44" s="16" t="s">
        <v>15</v>
      </c>
      <c r="U44" s="16">
        <f>SUM(U45:U53)</f>
        <v>328</v>
      </c>
      <c r="V44" s="16">
        <f>SUM(V45:V53)</f>
        <v>34</v>
      </c>
      <c r="W44" s="17">
        <f t="shared" si="13"/>
        <v>0.89634146341463417</v>
      </c>
      <c r="X44" s="16">
        <f>SUM(X45:X53)</f>
        <v>12743</v>
      </c>
      <c r="Y44" s="16">
        <f>SUM(Y45:Y53)</f>
        <v>1538</v>
      </c>
      <c r="Z44" s="17">
        <f t="shared" si="7"/>
        <v>0.87930628580397086</v>
      </c>
      <c r="AB44" s="10" t="str">
        <v>MASSY TGV - BV</v>
      </c>
      <c r="AC44" s="39" t="s">
        <v>53</v>
      </c>
      <c r="AD44" s="40">
        <f t="shared" si="10"/>
        <v>0.91</v>
      </c>
      <c r="AE44" s="32" t="str">
        <f t="shared" si="11"/>
        <v/>
      </c>
      <c r="AF44" s="32">
        <f t="shared" si="12"/>
        <v>1</v>
      </c>
      <c r="AG44" s="34" t="str">
        <f>IF(AE44="","",AE44-VLOOKUP(AC44,'S40'!$AC$12:$AG$56,3,FALSE))</f>
        <v/>
      </c>
    </row>
    <row r="45" spans="1:33" x14ac:dyDescent="0.25">
      <c r="J45" s="21" t="s">
        <v>15</v>
      </c>
      <c r="K45" s="22">
        <v>68721</v>
      </c>
      <c r="L45" s="21">
        <v>8820</v>
      </c>
      <c r="M45" s="23">
        <v>0.87165495263456583</v>
      </c>
      <c r="N45" s="21">
        <v>3.8524992419003978</v>
      </c>
      <c r="O45" s="21">
        <v>1</v>
      </c>
      <c r="P45" s="21" t="s">
        <v>20</v>
      </c>
      <c r="Q45" s="21" t="s">
        <v>13</v>
      </c>
      <c r="S45" s="43"/>
      <c r="T45" s="10" t="s">
        <v>20</v>
      </c>
      <c r="U45" s="10">
        <f>_xlfn.IFNA(VLOOKUP($T45,$A:$C,2,FALSE),"")</f>
        <v>7</v>
      </c>
      <c r="V45" s="10">
        <f>_xlfn.IFNA(VLOOKUP($T45,$A:$C,3,FALSE),"")</f>
        <v>2</v>
      </c>
      <c r="W45" s="12">
        <f>IF(OR(U45=0,U45=""),"",(U45-V45)/U45)</f>
        <v>0.7142857142857143</v>
      </c>
      <c r="X45" s="15">
        <f t="shared" si="5"/>
        <v>261</v>
      </c>
      <c r="Y45" s="15">
        <f t="shared" si="6"/>
        <v>69</v>
      </c>
      <c r="Z45" s="12">
        <f t="shared" si="7"/>
        <v>0.73563218390804597</v>
      </c>
      <c r="AB45" s="10" t="str">
        <v>MONTPELLIER(CNM) - BV</v>
      </c>
      <c r="AC45" s="39" t="s">
        <v>37</v>
      </c>
      <c r="AD45" s="40">
        <f t="shared" si="10"/>
        <v>0.91</v>
      </c>
      <c r="AE45" s="32" t="str">
        <f t="shared" si="11"/>
        <v/>
      </c>
      <c r="AF45" s="32" t="str">
        <f t="shared" si="12"/>
        <v/>
      </c>
      <c r="AG45" s="34" t="str">
        <f>IF(AE45="","",AE45-VLOOKUP(AC45,'S40'!$AC$12:$AG$56,3,FALSE))</f>
        <v/>
      </c>
    </row>
    <row r="46" spans="1:33" x14ac:dyDescent="0.25">
      <c r="S46" s="43"/>
      <c r="T46" s="10" t="s">
        <v>70</v>
      </c>
      <c r="U46" s="10">
        <f t="shared" ref="U46:U53" si="22">_xlfn.IFNA(VLOOKUP($T46,$A:$C,2,FALSE),"")</f>
        <v>0</v>
      </c>
      <c r="V46" s="10">
        <f t="shared" ref="V46:V53" si="23">_xlfn.IFNA(VLOOKUP($T46,$A:$C,3,FALSE),"")</f>
        <v>0</v>
      </c>
      <c r="W46" s="12" t="str">
        <f t="shared" si="13"/>
        <v/>
      </c>
      <c r="X46" s="15">
        <f t="shared" si="5"/>
        <v>0</v>
      </c>
      <c r="Y46" s="15">
        <f t="shared" si="6"/>
        <v>0</v>
      </c>
      <c r="Z46" s="12" t="str">
        <f t="shared" si="7"/>
        <v/>
      </c>
      <c r="AB46" s="10" t="str">
        <v>MONTPELLIER-ST-ROCH - BV</v>
      </c>
      <c r="AC46" s="39" t="s">
        <v>70</v>
      </c>
      <c r="AD46" s="40">
        <f t="shared" si="10"/>
        <v>0.91</v>
      </c>
      <c r="AE46" s="32" t="str">
        <f t="shared" si="11"/>
        <v/>
      </c>
      <c r="AF46" s="32" t="str">
        <f t="shared" si="12"/>
        <v/>
      </c>
      <c r="AG46" s="34" t="str">
        <f>IF(AE46="","",AE46-VLOOKUP(AC46,'S40'!$AC$12:$AG$56,3,FALSE))</f>
        <v/>
      </c>
    </row>
    <row r="47" spans="1:33" x14ac:dyDescent="0.25">
      <c r="J47" t="s">
        <v>104</v>
      </c>
      <c r="S47" s="43"/>
      <c r="T47" s="10" t="s">
        <v>71</v>
      </c>
      <c r="U47" s="10">
        <f t="shared" si="22"/>
        <v>0</v>
      </c>
      <c r="V47" s="10">
        <f t="shared" si="23"/>
        <v>0</v>
      </c>
      <c r="W47" s="12" t="str">
        <f t="shared" si="13"/>
        <v/>
      </c>
      <c r="X47" s="15">
        <f t="shared" si="5"/>
        <v>0</v>
      </c>
      <c r="Y47" s="15">
        <f t="shared" si="6"/>
        <v>0</v>
      </c>
      <c r="Z47" s="12" t="str">
        <f t="shared" si="7"/>
        <v/>
      </c>
      <c r="AB47" s="10" t="str">
        <v>ST PIERRE DES CORPS - BV</v>
      </c>
      <c r="AC47" s="39" t="s">
        <v>71</v>
      </c>
      <c r="AD47" s="40">
        <f t="shared" si="10"/>
        <v>0.91</v>
      </c>
      <c r="AE47" s="32" t="str">
        <f t="shared" si="11"/>
        <v/>
      </c>
      <c r="AF47" s="32" t="str">
        <f t="shared" si="12"/>
        <v/>
      </c>
      <c r="AG47" s="34" t="str">
        <f>IF(AE47="","",AE47-VLOOKUP(AC47,'S40'!$AC$12:$AG$56,3,FALSE))</f>
        <v/>
      </c>
    </row>
    <row r="48" spans="1:33" x14ac:dyDescent="0.25">
      <c r="S48" s="43"/>
      <c r="T48" s="10" t="s">
        <v>26</v>
      </c>
      <c r="U48" s="10">
        <f t="shared" si="22"/>
        <v>22</v>
      </c>
      <c r="V48" s="10">
        <f t="shared" si="23"/>
        <v>3</v>
      </c>
      <c r="W48" s="12">
        <f t="shared" si="13"/>
        <v>0.86363636363636365</v>
      </c>
      <c r="X48" s="15">
        <f t="shared" si="5"/>
        <v>985</v>
      </c>
      <c r="Y48" s="15">
        <f t="shared" si="6"/>
        <v>225</v>
      </c>
      <c r="Z48" s="12">
        <f t="shared" si="7"/>
        <v>0.77157360406091369</v>
      </c>
      <c r="AB48" s="10" t="str">
        <v>VALENCE-TGV - BV</v>
      </c>
      <c r="AC48" s="39" t="s">
        <v>73</v>
      </c>
      <c r="AD48" s="40">
        <f t="shared" si="10"/>
        <v>0.91</v>
      </c>
      <c r="AE48" s="32" t="str">
        <f t="shared" si="11"/>
        <v/>
      </c>
      <c r="AF48" s="32" t="str">
        <f t="shared" si="12"/>
        <v/>
      </c>
      <c r="AG48" s="34" t="str">
        <f>IF(AE48="","",AE48-VLOOKUP(AC48,'S40'!$AC$12:$AG$56,3,FALSE))</f>
        <v/>
      </c>
    </row>
    <row r="49" spans="19:33" x14ac:dyDescent="0.25">
      <c r="S49" s="43"/>
      <c r="T49" s="10" t="s">
        <v>58</v>
      </c>
      <c r="U49" s="10">
        <f t="shared" si="22"/>
        <v>11</v>
      </c>
      <c r="V49" s="10">
        <f t="shared" si="23"/>
        <v>2</v>
      </c>
      <c r="W49" s="12">
        <f t="shared" si="13"/>
        <v>0.81818181818181823</v>
      </c>
      <c r="X49" s="15">
        <f t="shared" si="5"/>
        <v>367</v>
      </c>
      <c r="Y49" s="15">
        <f t="shared" si="6"/>
        <v>72</v>
      </c>
      <c r="Z49" s="12">
        <f t="shared" si="7"/>
        <v>0.80381471389645776</v>
      </c>
      <c r="AB49" s="10" t="str">
        <v>Total</v>
      </c>
      <c r="AC49" s="39" t="s">
        <v>43</v>
      </c>
      <c r="AD49" s="40">
        <f t="shared" si="10"/>
        <v>0.91</v>
      </c>
      <c r="AE49" s="32" t="str">
        <f t="shared" si="11"/>
        <v/>
      </c>
      <c r="AF49" s="32" t="str">
        <f t="shared" si="12"/>
        <v/>
      </c>
      <c r="AG49" s="34" t="str">
        <f>IF(AE49="","",AE49-VLOOKUP(AC49,'S40'!$AC$12:$AG$56,3,FALSE))</f>
        <v/>
      </c>
    </row>
    <row r="50" spans="19:33" x14ac:dyDescent="0.25">
      <c r="S50" s="43"/>
      <c r="T50" s="10" t="s">
        <v>39</v>
      </c>
      <c r="U50" s="10">
        <f t="shared" si="22"/>
        <v>55</v>
      </c>
      <c r="V50" s="10">
        <f t="shared" si="23"/>
        <v>4</v>
      </c>
      <c r="W50" s="12">
        <f t="shared" si="13"/>
        <v>0.92727272727272725</v>
      </c>
      <c r="X50" s="15">
        <f t="shared" si="5"/>
        <v>2560</v>
      </c>
      <c r="Y50" s="15">
        <f t="shared" si="6"/>
        <v>368</v>
      </c>
      <c r="Z50" s="12">
        <f t="shared" si="7"/>
        <v>0.85624999999999996</v>
      </c>
      <c r="AB50" s="10">
        <v>0</v>
      </c>
      <c r="AC50" s="39"/>
      <c r="AD50" s="40" t="str">
        <f t="shared" si="10"/>
        <v/>
      </c>
      <c r="AE50" s="32" t="str">
        <f t="shared" si="11"/>
        <v/>
      </c>
      <c r="AF50" s="32" t="str">
        <f t="shared" si="12"/>
        <v/>
      </c>
      <c r="AG50" s="34" t="str">
        <f>IF(AE50="","",AE50-VLOOKUP(AC50,'S40'!$AC$12:$AG$56,3,FALSE))</f>
        <v/>
      </c>
    </row>
    <row r="51" spans="19:33" x14ac:dyDescent="0.25">
      <c r="S51" s="43"/>
      <c r="T51" s="10" t="s">
        <v>33</v>
      </c>
      <c r="U51" s="10">
        <f t="shared" si="22"/>
        <v>73</v>
      </c>
      <c r="V51" s="10">
        <f t="shared" si="23"/>
        <v>6</v>
      </c>
      <c r="W51" s="12">
        <f t="shared" si="13"/>
        <v>0.9178082191780822</v>
      </c>
      <c r="X51" s="15">
        <f t="shared" si="5"/>
        <v>2784</v>
      </c>
      <c r="Y51" s="15">
        <f t="shared" si="6"/>
        <v>318</v>
      </c>
      <c r="Z51" s="12">
        <f t="shared" si="7"/>
        <v>0.88577586206896552</v>
      </c>
      <c r="AB51" s="10" t="str">
        <v>Filtres appliqués : 
NbrTrainsOrigine_TOT est supérieur à 0
Type_Trafic est Commercial
Date est le ou après le 02/10/2023 et est avant le 09/10/2023
Type_Trafic est Commercial
Point Frontières (à exclure) n'est pas OUI
BUs_Lignes n'est pas Navette gare TGV
Activites n'est pas (Vide)
Libellé ZP n'est pas (Vide)
Gares detoureés GC est oui
Type Trafic est Commercial
Neutralisation_Gare n'est pas OUI
Neutralisation_Date n'est pas OUI</v>
      </c>
      <c r="AC51" s="39"/>
      <c r="AD51" s="40" t="str">
        <f t="shared" si="10"/>
        <v/>
      </c>
      <c r="AE51" s="32" t="str">
        <f t="shared" si="11"/>
        <v/>
      </c>
      <c r="AF51" s="32" t="str">
        <f t="shared" si="12"/>
        <v/>
      </c>
      <c r="AG51" s="34" t="str">
        <f>IF(AE51="","",AE51-VLOOKUP(AC51,'S40'!$AC$12:$AG$56,3,FALSE))</f>
        <v/>
      </c>
    </row>
    <row r="52" spans="19:33" x14ac:dyDescent="0.25">
      <c r="S52" s="43"/>
      <c r="T52" s="10" t="s">
        <v>54</v>
      </c>
      <c r="U52" s="10">
        <f t="shared" si="22"/>
        <v>52</v>
      </c>
      <c r="V52" s="10">
        <f t="shared" si="23"/>
        <v>8</v>
      </c>
      <c r="W52" s="12">
        <f>IF(OR(U52=0,U52=""),"",(U52-V52)/U52)</f>
        <v>0.84615384615384615</v>
      </c>
      <c r="X52" s="15">
        <f t="shared" si="5"/>
        <v>1696</v>
      </c>
      <c r="Y52" s="15">
        <f t="shared" si="6"/>
        <v>227</v>
      </c>
      <c r="Z52" s="12">
        <f t="shared" si="7"/>
        <v>0.86615566037735847</v>
      </c>
      <c r="AB52" s="10"/>
      <c r="AC52" s="39"/>
      <c r="AD52" s="40" t="str">
        <f t="shared" si="10"/>
        <v/>
      </c>
      <c r="AE52" s="32" t="str">
        <f t="shared" si="11"/>
        <v/>
      </c>
      <c r="AF52" s="32" t="str">
        <f t="shared" si="12"/>
        <v/>
      </c>
      <c r="AG52" s="34" t="str">
        <f>IF(AE52="","",AE52-VLOOKUP(AC52,'S40'!$AC$12:$AG$56,3,FALSE))</f>
        <v/>
      </c>
    </row>
    <row r="53" spans="19:33" x14ac:dyDescent="0.25">
      <c r="S53" s="43"/>
      <c r="T53" s="10" t="s">
        <v>51</v>
      </c>
      <c r="U53" s="10">
        <f t="shared" si="22"/>
        <v>108</v>
      </c>
      <c r="V53" s="10">
        <f t="shared" si="23"/>
        <v>9</v>
      </c>
      <c r="W53" s="12">
        <f t="shared" si="13"/>
        <v>0.91666666666666663</v>
      </c>
      <c r="X53" s="15">
        <f t="shared" si="5"/>
        <v>4090</v>
      </c>
      <c r="Y53" s="15">
        <f t="shared" si="6"/>
        <v>259</v>
      </c>
      <c r="Z53" s="12">
        <f t="shared" si="7"/>
        <v>0.9366748166259169</v>
      </c>
      <c r="AB53" s="10"/>
      <c r="AC53" s="39"/>
      <c r="AD53" s="40" t="str">
        <f t="shared" si="10"/>
        <v/>
      </c>
      <c r="AE53" s="32" t="str">
        <f t="shared" si="11"/>
        <v/>
      </c>
      <c r="AF53" s="32" t="str">
        <f t="shared" si="12"/>
        <v/>
      </c>
      <c r="AG53" s="34" t="str">
        <f>IF(AE53="","",AE53-VLOOKUP(AC53,'S40'!$AC$12:$AG$56,3,FALSE))</f>
        <v/>
      </c>
    </row>
    <row r="54" spans="19:33" x14ac:dyDescent="0.25">
      <c r="S54" s="16" t="s">
        <v>15</v>
      </c>
      <c r="T54" s="16"/>
      <c r="U54" s="16">
        <f>SUM(U3,U13,U19,U23,U29,U31,U44)</f>
        <v>1915</v>
      </c>
      <c r="V54" s="16">
        <f>SUM(V3,V13,V19,V23,V29,V31,V44)</f>
        <v>203</v>
      </c>
      <c r="W54" s="17">
        <f t="shared" si="13"/>
        <v>0.89399477806788508</v>
      </c>
      <c r="X54" s="16">
        <f>SUM(X3,X13,X19,X23,X29,X31,X44)</f>
        <v>68721</v>
      </c>
      <c r="Y54" s="16">
        <f>SUM(Y3,Y13,Y19,Y23,Y29,Y31,Y44)</f>
        <v>8820</v>
      </c>
      <c r="Z54" s="17">
        <f t="shared" si="7"/>
        <v>0.87165495263456583</v>
      </c>
      <c r="AB54" s="10"/>
      <c r="AC54" s="39"/>
      <c r="AD54" s="40" t="str">
        <f t="shared" si="10"/>
        <v/>
      </c>
      <c r="AE54" s="32" t="str">
        <f t="shared" si="11"/>
        <v/>
      </c>
      <c r="AF54" s="32" t="str">
        <f t="shared" si="12"/>
        <v/>
      </c>
      <c r="AG54" s="34" t="str">
        <f>IF(AE54="","",AE54-VLOOKUP(AC54,'S40'!$AC$12:$AG$56,3,FALSE))</f>
        <v/>
      </c>
    </row>
    <row r="55" spans="19:33" x14ac:dyDescent="0.25">
      <c r="AB55" s="10"/>
      <c r="AC55" s="39"/>
      <c r="AD55" s="40" t="str">
        <f t="shared" si="10"/>
        <v/>
      </c>
      <c r="AE55" s="32" t="str">
        <f t="shared" si="11"/>
        <v/>
      </c>
      <c r="AF55" s="32" t="str">
        <f>IF(AD55="","",VLOOKUP(AC55,#REF!,4,FALSE))</f>
        <v/>
      </c>
      <c r="AG55" s="34" t="str">
        <f>IF(AE55="","",AE55-VLOOKUP(AC55,'S40'!$AC$12:$AG$56,3,FALSE))</f>
        <v/>
      </c>
    </row>
    <row r="56" spans="19:33" x14ac:dyDescent="0.25">
      <c r="AB56" s="10"/>
      <c r="AC56" s="39"/>
      <c r="AD56" s="40" t="str">
        <f t="shared" si="10"/>
        <v/>
      </c>
      <c r="AE56" s="32" t="str">
        <f t="shared" si="11"/>
        <v/>
      </c>
      <c r="AF56" s="32" t="str">
        <f>IF(AD56="","",VLOOKUP(AC56,#REF!,4,FALSE))</f>
        <v/>
      </c>
      <c r="AG56" s="34" t="str">
        <f>IF(AE56="","",AE56-VLOOKUP(AC56,'S40'!$AC$12:$AG$56,3,FALSE))</f>
        <v/>
      </c>
    </row>
    <row r="57" spans="19:33" x14ac:dyDescent="0.25">
      <c r="AB57" s="10"/>
      <c r="AC57" s="39"/>
      <c r="AD57" s="40" t="str">
        <f t="shared" si="10"/>
        <v/>
      </c>
      <c r="AE57" s="32" t="str">
        <f t="shared" si="11"/>
        <v/>
      </c>
      <c r="AF57" s="32" t="str">
        <f>IF(AD57="","",VLOOKUP(AC57,#REF!,4,FALSE))</f>
        <v/>
      </c>
      <c r="AG57" s="34" t="str">
        <f>IF(AE57="","",AE57-VLOOKUP(AC57,'S40'!$AC$12:$AG$56,3,FALSE))</f>
        <v/>
      </c>
    </row>
    <row r="58" spans="19:33" x14ac:dyDescent="0.25">
      <c r="AB58" s="10"/>
      <c r="AC58" s="39"/>
      <c r="AD58" s="40" t="str">
        <f t="shared" si="10"/>
        <v/>
      </c>
      <c r="AE58" s="32" t="str">
        <f t="shared" si="11"/>
        <v/>
      </c>
      <c r="AF58" s="32" t="str">
        <f>IF(AD58="","",VLOOKUP(AC58,#REF!,4,FALSE))</f>
        <v/>
      </c>
      <c r="AG58" s="34" t="str">
        <f>IF(AE58="","",AE58-VLOOKUP(AC58,'S40'!$AC$12:$AG$56,3,FALSE))</f>
        <v/>
      </c>
    </row>
    <row r="59" spans="19:33" ht="15.75" thickBot="1" x14ac:dyDescent="0.3">
      <c r="AB59" s="10"/>
      <c r="AC59" s="41" t="s">
        <v>79</v>
      </c>
      <c r="AD59" s="42">
        <f t="shared" si="10"/>
        <v>0.91</v>
      </c>
      <c r="AE59" s="36" t="e">
        <f t="shared" si="11"/>
        <v>#VALUE!</v>
      </c>
      <c r="AF59" s="36" t="e">
        <f>IF(AD59="","",VLOOKUP(AC59,T:Z,7,FALSE))</f>
        <v>#VALUE!</v>
      </c>
      <c r="AG59" s="38" t="e">
        <f>IF(AE59="","",AE59-VLOOKUP(AC59,'S40'!$AC$12:$AG$56,3,FALSE))</f>
        <v>#VALUE!</v>
      </c>
    </row>
  </sheetData>
  <autoFilter ref="AC11:AG59" xr:uid="{E156E50B-D327-4334-B83F-28689FB5EFA5}">
    <sortState xmlns:xlrd2="http://schemas.microsoft.com/office/spreadsheetml/2017/richdata2" ref="AC12:AG59">
      <sortCondition ref="AE11:AE59"/>
    </sortState>
  </autoFilter>
  <mergeCells count="9">
    <mergeCell ref="S29:S30"/>
    <mergeCell ref="S31:S43"/>
    <mergeCell ref="S44:S53"/>
    <mergeCell ref="U1:W1"/>
    <mergeCell ref="X1:Z1"/>
    <mergeCell ref="S3:S12"/>
    <mergeCell ref="S13:S18"/>
    <mergeCell ref="S19:S22"/>
    <mergeCell ref="S23:S28"/>
  </mergeCells>
  <phoneticPr fontId="9" type="noConversion"/>
  <conditionalFormatting sqref="AE12:AF59">
    <cfRule type="cellIs" dxfId="6" priority="6" operator="equal">
      <formula>""</formula>
    </cfRule>
    <cfRule type="cellIs" dxfId="5" priority="7" operator="greaterThanOrEqual">
      <formula>$AD12</formula>
    </cfRule>
  </conditionalFormatting>
  <conditionalFormatting sqref="AE2:AF9">
    <cfRule type="cellIs" dxfId="4" priority="5" operator="greaterThanOrEqual">
      <formula>$AD2</formula>
    </cfRule>
  </conditionalFormatting>
  <conditionalFormatting sqref="AG2:AG9">
    <cfRule type="cellIs" dxfId="3" priority="3" operator="equal">
      <formula>"↘"</formula>
    </cfRule>
    <cfRule type="cellIs" dxfId="2" priority="4" operator="equal">
      <formula>"↗"</formula>
    </cfRule>
  </conditionalFormatting>
  <conditionalFormatting sqref="AG12:AG59">
    <cfRule type="cellIs" dxfId="1" priority="1" operator="greaterThan">
      <formula>0</formula>
    </cfRule>
    <cfRule type="cellIs" dxfId="0" priority="2" operator="lessThan">
      <formula>0</formula>
    </cfRule>
  </conditionalFormatting>
  <pageMargins left="0.7" right="0.7" top="0.75" bottom="0.75" header="0.3" footer="0.3"/>
  <pageSetup paperSize="9"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3ED6F5D0E27A5B45B553A57F8EB3D72C" ma:contentTypeVersion="13" ma:contentTypeDescription="Crée un document." ma:contentTypeScope="" ma:versionID="77b0969826673ff7eabcf13ce7bd92c4">
  <xsd:schema xmlns:xsd="http://www.w3.org/2001/XMLSchema" xmlns:xs="http://www.w3.org/2001/XMLSchema" xmlns:p="http://schemas.microsoft.com/office/2006/metadata/properties" xmlns:ns2="3706c423-84d7-4ef5-9cce-0be655cb6fbb" xmlns:ns3="4f9b0578-ffbf-4573-abc7-6ab3d7afd7ce" targetNamespace="http://schemas.microsoft.com/office/2006/metadata/properties" ma:root="true" ma:fieldsID="cd1fbacb5d35211860dcd833d36141a1" ns2:_="" ns3:_="">
    <xsd:import namespace="3706c423-84d7-4ef5-9cce-0be655cb6fbb"/>
    <xsd:import namespace="4f9b0578-ffbf-4573-abc7-6ab3d7afd7ce"/>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2:MediaServiceOCR" minOccurs="0"/>
                <xsd:element ref="ns2:MediaServiceGenerationTime" minOccurs="0"/>
                <xsd:element ref="ns2:MediaServiceEventHashCode" minOccurs="0"/>
                <xsd:element ref="ns2:MediaServiceDateTaken" minOccurs="0"/>
                <xsd:element ref="ns3:SharedWithUsers" minOccurs="0"/>
                <xsd:element ref="ns3:SharedWithDetails" minOccurs="0"/>
                <xsd:element ref="ns2:MediaLengthInSeconds" minOccurs="0"/>
                <xsd:element ref="ns2:MediaServiceObjectDetectorVersion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706c423-84d7-4ef5-9cce-0be655cb6fb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Balises d’images" ma:readOnly="false" ma:fieldId="{5cf76f15-5ced-4ddc-b409-7134ff3c332f}" ma:taxonomyMulti="true" ma:sspId="5096f5d6-3256-4090-9362-038d665d1958" ma:termSetId="09814cd3-568e-fe90-9814-8d621ff8fb84" ma:anchorId="fba54fb3-c3e1-fe81-a776-ca4b69148c4d" ma:open="true" ma:isKeyword="false">
      <xsd:complexType>
        <xsd:sequence>
          <xsd:element ref="pc:Terms" minOccurs="0" maxOccurs="1"/>
        </xsd:sequence>
      </xsd:complex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DateTaken" ma:index="15" nillable="true" ma:displayName="MediaServiceDateTaken" ma:hidden="true" ma:indexed="true" ma:internalName="MediaServiceDateTaken"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MediaServiceObjectDetectorVersions" ma:index="19" nillable="true" ma:displayName="MediaServiceObjectDetectorVersions" ma:hidden="true" ma:indexed="true" ma:internalName="MediaServiceObjectDetectorVersions" ma:readOnly="true">
      <xsd:simpleType>
        <xsd:restriction base="dms:Text"/>
      </xsd:simpleType>
    </xsd:element>
    <xsd:element name="MediaServiceLocation" ma:index="20"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4f9b0578-ffbf-4573-abc7-6ab3d7afd7ce" elementFormDefault="qualified">
    <xsd:import namespace="http://schemas.microsoft.com/office/2006/documentManagement/types"/>
    <xsd:import namespace="http://schemas.microsoft.com/office/infopath/2007/PartnerControls"/>
    <xsd:element name="SharedWithUsers" ma:index="16" nillable="true" ma:displayName="Partagé avec"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Partagé avec dé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706c423-84d7-4ef5-9cce-0be655cb6fbb">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3A2F5B1A-B999-41C6-BD37-2E31CDB7468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706c423-84d7-4ef5-9cce-0be655cb6fbb"/>
    <ds:schemaRef ds:uri="4f9b0578-ffbf-4573-abc7-6ab3d7afd7c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77CAB2BF-3E73-487D-8EAE-2D774E0E47DB}">
  <ds:schemaRefs>
    <ds:schemaRef ds:uri="http://schemas.microsoft.com/sharepoint/v3/contenttype/forms"/>
  </ds:schemaRefs>
</ds:datastoreItem>
</file>

<file path=customXml/itemProps3.xml><?xml version="1.0" encoding="utf-8"?>
<ds:datastoreItem xmlns:ds="http://schemas.openxmlformats.org/officeDocument/2006/customXml" ds:itemID="{18F30505-BD3F-4D49-A493-AA6625FCDFF5}">
  <ds:schemaRefs>
    <ds:schemaRef ds:uri="http://www.w3.org/XML/1998/namespace"/>
    <ds:schemaRef ds:uri="http://schemas.microsoft.com/office/2006/documentManagement/types"/>
    <ds:schemaRef ds:uri="http://purl.org/dc/dcmitype/"/>
    <ds:schemaRef ds:uri="http://purl.org/dc/elements/1.1/"/>
    <ds:schemaRef ds:uri="http://purl.org/dc/terms/"/>
    <ds:schemaRef ds:uri="4f9b0578-ffbf-4573-abc7-6ab3d7afd7ce"/>
    <ds:schemaRef ds:uri="http://schemas.microsoft.com/office/2006/metadata/properties"/>
    <ds:schemaRef ds:uri="http://schemas.microsoft.com/office/infopath/2007/PartnerControls"/>
    <ds:schemaRef ds:uri="http://schemas.openxmlformats.org/package/2006/metadata/core-properties"/>
    <ds:schemaRef ds:uri="3706c423-84d7-4ef5-9cce-0be655cb6fbb"/>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2" baseType="variant">
      <vt:variant>
        <vt:lpstr>Feuilles de calcul</vt:lpstr>
      </vt:variant>
      <vt:variant>
        <vt:i4>2</vt:i4>
      </vt:variant>
    </vt:vector>
  </HeadingPairs>
  <TitlesOfParts>
    <vt:vector size="2" baseType="lpstr">
      <vt:lpstr>S40</vt:lpstr>
      <vt:lpstr>S41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9408797D</cp:lastModifiedBy>
  <cp:revision/>
  <dcterms:created xsi:type="dcterms:W3CDTF">2023-08-21T08:15:02Z</dcterms:created>
  <dcterms:modified xsi:type="dcterms:W3CDTF">2023-10-12T07:07:26Z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0x0101003ED6F5D0E27A5B45B553A57F8EB3D72C</vt:lpwstr>
  </property>
  <property fmtid="{D5CDD505-2E9C-101B-9397-08002B2CF9AE}" pid="3" name="MediaServiceImageTags">
    <vt:lpwstr/>
  </property>
</Properties>
</file>