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SVT\Desktop\CGT\"/>
    </mc:Choice>
  </mc:AlternateContent>
  <xr:revisionPtr revIDLastSave="0" documentId="13_ncr:1_{47FCB9DD-4CD5-453D-921C-AB02D957B80C}" xr6:coauthVersionLast="47" xr6:coauthVersionMax="47" xr10:uidLastSave="{00000000-0000-0000-0000-000000000000}"/>
  <bookViews>
    <workbookView xWindow="-120" yWindow="-120" windowWidth="20730" windowHeight="11160" tabRatio="500" activeTab="1" xr2:uid="{00000000-000D-0000-FFFF-FFFF00000000}"/>
  </bookViews>
  <sheets>
    <sheet name="TABLEAU DE BORD" sheetId="14" r:id="rId1"/>
    <sheet name="2023V2" sheetId="12" r:id="rId2"/>
  </sheets>
  <externalReferences>
    <externalReference r:id="rId3"/>
  </externalReferences>
  <definedNames>
    <definedName name="__xlfn_COUNTIFS">NA()</definedName>
    <definedName name="_xlnm._FilterDatabase" localSheetId="1" hidden="1">'2023V2'!$A$4:$U$85</definedName>
    <definedName name="FNI">#REF!</definedName>
    <definedName name="NBFNI">#REF!</definedName>
    <definedName name="NBTIMBRE">#REF!</definedName>
    <definedName name="TIMBRE">#REF!</definedName>
  </definedNames>
  <calcPr calcId="191029"/>
</workbook>
</file>

<file path=xl/calcChain.xml><?xml version="1.0" encoding="utf-8"?>
<calcChain xmlns="http://schemas.openxmlformats.org/spreadsheetml/2006/main">
  <c r="D3" i="14" l="1"/>
  <c r="E3" i="14"/>
  <c r="E4" i="14" l="1"/>
  <c r="E37" i="14" s="1"/>
  <c r="E24" i="14"/>
  <c r="E26" i="14" s="1"/>
  <c r="F24" i="14"/>
  <c r="F26" i="14" s="1"/>
  <c r="G24" i="14"/>
  <c r="G26" i="14" s="1"/>
  <c r="H24" i="14"/>
  <c r="H26" i="14" s="1"/>
  <c r="I24" i="14"/>
  <c r="I26" i="14" s="1"/>
  <c r="J24" i="14"/>
  <c r="J26" i="14" s="1"/>
  <c r="K24" i="14"/>
  <c r="K26" i="14" s="1"/>
  <c r="L24" i="14"/>
  <c r="L26" i="14" s="1"/>
  <c r="M24" i="14"/>
  <c r="M26" i="14" s="1"/>
  <c r="N24" i="14"/>
  <c r="N26" i="14" s="1"/>
  <c r="O24" i="14"/>
  <c r="O26" i="14" s="1"/>
  <c r="D24" i="14"/>
  <c r="D26" i="14" s="1"/>
  <c r="D8" i="14"/>
  <c r="D10" i="14" s="1"/>
  <c r="F4" i="14"/>
  <c r="G4" i="14"/>
  <c r="G6" i="14" s="1"/>
  <c r="H4" i="14"/>
  <c r="I4" i="14"/>
  <c r="I37" i="14" s="1"/>
  <c r="J4" i="14"/>
  <c r="J37" i="14" s="1"/>
  <c r="K4" i="14"/>
  <c r="L4" i="14"/>
  <c r="L37" i="14" s="1"/>
  <c r="M4" i="14"/>
  <c r="M6" i="14" s="1"/>
  <c r="N4" i="14"/>
  <c r="O4" i="14"/>
  <c r="O37" i="14" s="1"/>
  <c r="D4" i="14"/>
  <c r="D6" i="14" s="1"/>
  <c r="I6" i="14"/>
  <c r="F6" i="14"/>
  <c r="F5" i="14"/>
  <c r="L6" i="14"/>
  <c r="L1" i="14"/>
  <c r="G37" i="14"/>
  <c r="T84" i="12"/>
  <c r="E34" i="14"/>
  <c r="F34" i="14"/>
  <c r="G34" i="14"/>
  <c r="H34" i="14"/>
  <c r="I34" i="14"/>
  <c r="J34" i="14"/>
  <c r="K34" i="14"/>
  <c r="L34" i="14"/>
  <c r="M34" i="14"/>
  <c r="N34" i="14"/>
  <c r="O34" i="14"/>
  <c r="D34" i="14"/>
  <c r="F3" i="14"/>
  <c r="G3" i="14"/>
  <c r="H3" i="14"/>
  <c r="I3" i="14"/>
  <c r="J3" i="14"/>
  <c r="K3" i="14"/>
  <c r="L3" i="14"/>
  <c r="M3" i="14"/>
  <c r="N3" i="14"/>
  <c r="O3" i="14"/>
  <c r="P6" i="12"/>
  <c r="R6" i="12" s="1"/>
  <c r="P7" i="12"/>
  <c r="R7" i="12" s="1"/>
  <c r="P8" i="12"/>
  <c r="R8" i="12" s="1"/>
  <c r="P9" i="12"/>
  <c r="R9" i="12" s="1"/>
  <c r="P10" i="12"/>
  <c r="R10" i="12" s="1"/>
  <c r="P11" i="12"/>
  <c r="R11" i="12" s="1"/>
  <c r="P12" i="12"/>
  <c r="R12" i="12" s="1"/>
  <c r="P13" i="12"/>
  <c r="R13" i="12" s="1"/>
  <c r="P14" i="12"/>
  <c r="R14" i="12" s="1"/>
  <c r="P15" i="12"/>
  <c r="R15" i="12" s="1"/>
  <c r="P16" i="12"/>
  <c r="R16" i="12" s="1"/>
  <c r="P17" i="12"/>
  <c r="R17" i="12" s="1"/>
  <c r="P18" i="12"/>
  <c r="R18" i="12" s="1"/>
  <c r="P19" i="12"/>
  <c r="R19" i="12" s="1"/>
  <c r="P20" i="12"/>
  <c r="R20" i="12" s="1"/>
  <c r="P21" i="12"/>
  <c r="R21" i="12" s="1"/>
  <c r="P22" i="12"/>
  <c r="R22" i="12" s="1"/>
  <c r="P23" i="12"/>
  <c r="R23" i="12" s="1"/>
  <c r="P24" i="12"/>
  <c r="R24" i="12" s="1"/>
  <c r="P25" i="12"/>
  <c r="R25" i="12" s="1"/>
  <c r="P26" i="12"/>
  <c r="R26" i="12" s="1"/>
  <c r="P27" i="12"/>
  <c r="R27" i="12" s="1"/>
  <c r="P28" i="12"/>
  <c r="R28" i="12" s="1"/>
  <c r="P29" i="12"/>
  <c r="R29" i="12" s="1"/>
  <c r="P30" i="12"/>
  <c r="R30" i="12" s="1"/>
  <c r="P31" i="12"/>
  <c r="R31" i="12" s="1"/>
  <c r="P32" i="12"/>
  <c r="R32" i="12" s="1"/>
  <c r="P33" i="12"/>
  <c r="R33" i="12" s="1"/>
  <c r="P34" i="12"/>
  <c r="R34" i="12" s="1"/>
  <c r="P35" i="12"/>
  <c r="R35" i="12" s="1"/>
  <c r="P36" i="12"/>
  <c r="R36" i="12" s="1"/>
  <c r="P37" i="12"/>
  <c r="R37" i="12" s="1"/>
  <c r="P38" i="12"/>
  <c r="R38" i="12" s="1"/>
  <c r="P39" i="12"/>
  <c r="R39" i="12" s="1"/>
  <c r="P40" i="12"/>
  <c r="R40" i="12" s="1"/>
  <c r="P41" i="12"/>
  <c r="R41" i="12" s="1"/>
  <c r="P42" i="12"/>
  <c r="R42" i="12" s="1"/>
  <c r="P43" i="12"/>
  <c r="R43" i="12" s="1"/>
  <c r="P44" i="12"/>
  <c r="R44" i="12" s="1"/>
  <c r="P45" i="12"/>
  <c r="R45" i="12" s="1"/>
  <c r="P46" i="12"/>
  <c r="R46" i="12" s="1"/>
  <c r="P47" i="12"/>
  <c r="R47" i="12" s="1"/>
  <c r="P48" i="12"/>
  <c r="R48" i="12" s="1"/>
  <c r="P49" i="12"/>
  <c r="R49" i="12" s="1"/>
  <c r="P50" i="12"/>
  <c r="R50" i="12" s="1"/>
  <c r="P51" i="12"/>
  <c r="R51" i="12" s="1"/>
  <c r="P52" i="12"/>
  <c r="R52" i="12" s="1"/>
  <c r="P53" i="12"/>
  <c r="R53" i="12" s="1"/>
  <c r="P54" i="12"/>
  <c r="R54" i="12" s="1"/>
  <c r="P55" i="12"/>
  <c r="R55" i="12" s="1"/>
  <c r="P56" i="12"/>
  <c r="R56" i="12" s="1"/>
  <c r="P57" i="12"/>
  <c r="R57" i="12" s="1"/>
  <c r="P58" i="12"/>
  <c r="R58" i="12" s="1"/>
  <c r="P59" i="12"/>
  <c r="R59" i="12" s="1"/>
  <c r="P60" i="12"/>
  <c r="R60" i="12" s="1"/>
  <c r="P61" i="12"/>
  <c r="R61" i="12" s="1"/>
  <c r="P62" i="12"/>
  <c r="R62" i="12" s="1"/>
  <c r="P63" i="12"/>
  <c r="R63" i="12" s="1"/>
  <c r="P64" i="12"/>
  <c r="R64" i="12" s="1"/>
  <c r="P65" i="12"/>
  <c r="R65" i="12" s="1"/>
  <c r="P66" i="12"/>
  <c r="R66" i="12" s="1"/>
  <c r="P67" i="12"/>
  <c r="R67" i="12" s="1"/>
  <c r="P68" i="12"/>
  <c r="R68" i="12" s="1"/>
  <c r="P69" i="12"/>
  <c r="R69" i="12" s="1"/>
  <c r="P70" i="12"/>
  <c r="R70" i="12" s="1"/>
  <c r="P71" i="12"/>
  <c r="R71" i="12" s="1"/>
  <c r="P72" i="12"/>
  <c r="R72" i="12" s="1"/>
  <c r="P73" i="12"/>
  <c r="R73" i="12" s="1"/>
  <c r="P74" i="12"/>
  <c r="R74" i="12" s="1"/>
  <c r="P75" i="12"/>
  <c r="R75" i="12" s="1"/>
  <c r="P76" i="12"/>
  <c r="R76" i="12" s="1"/>
  <c r="P77" i="12"/>
  <c r="R77" i="12" s="1"/>
  <c r="P78" i="12"/>
  <c r="R78" i="12" s="1"/>
  <c r="P79" i="12"/>
  <c r="R79" i="12" s="1"/>
  <c r="P80" i="12"/>
  <c r="R80" i="12" s="1"/>
  <c r="P81" i="12"/>
  <c r="R81" i="12" s="1"/>
  <c r="P82" i="12"/>
  <c r="R82" i="12" s="1"/>
  <c r="P83" i="12"/>
  <c r="R83" i="12" s="1"/>
  <c r="P84" i="12"/>
  <c r="R84" i="12" s="1"/>
  <c r="P5" i="12"/>
  <c r="R5" i="12" s="1"/>
  <c r="E35" i="14"/>
  <c r="F35" i="14"/>
  <c r="G35" i="14"/>
  <c r="H35" i="14"/>
  <c r="I35" i="14"/>
  <c r="J35" i="14"/>
  <c r="K35" i="14"/>
  <c r="L35" i="14"/>
  <c r="M35" i="14"/>
  <c r="N35" i="14"/>
  <c r="O35" i="14"/>
  <c r="E36" i="14"/>
  <c r="F36" i="14"/>
  <c r="G36" i="14"/>
  <c r="H36" i="14"/>
  <c r="I36" i="14"/>
  <c r="J36" i="14"/>
  <c r="K36" i="14"/>
  <c r="L36" i="14"/>
  <c r="M36" i="14"/>
  <c r="N36" i="14"/>
  <c r="O36" i="14"/>
  <c r="E27" i="14"/>
  <c r="F27" i="14"/>
  <c r="G27" i="14"/>
  <c r="H27" i="14"/>
  <c r="I27" i="14"/>
  <c r="J27" i="14"/>
  <c r="K27" i="14"/>
  <c r="L27" i="14"/>
  <c r="M27" i="14"/>
  <c r="N27" i="14"/>
  <c r="O27" i="14"/>
  <c r="D27" i="14"/>
  <c r="E23" i="14"/>
  <c r="F23" i="14"/>
  <c r="G23" i="14"/>
  <c r="H23" i="14"/>
  <c r="I23" i="14"/>
  <c r="J23" i="14"/>
  <c r="K23" i="14"/>
  <c r="L23" i="14"/>
  <c r="M23" i="14"/>
  <c r="N23" i="14"/>
  <c r="O23" i="14"/>
  <c r="D23" i="14"/>
  <c r="E19" i="14"/>
  <c r="F19" i="14"/>
  <c r="G19" i="14"/>
  <c r="H19" i="14"/>
  <c r="I19" i="14"/>
  <c r="J19" i="14"/>
  <c r="K19" i="14"/>
  <c r="L19" i="14"/>
  <c r="M19" i="14"/>
  <c r="N19" i="14"/>
  <c r="O19" i="14"/>
  <c r="D19" i="14"/>
  <c r="E15" i="14"/>
  <c r="F15" i="14"/>
  <c r="G15" i="14"/>
  <c r="H15" i="14"/>
  <c r="I15" i="14"/>
  <c r="J15" i="14"/>
  <c r="K15" i="14"/>
  <c r="L15" i="14"/>
  <c r="M15" i="14"/>
  <c r="N15" i="14"/>
  <c r="O15" i="14"/>
  <c r="D15" i="14"/>
  <c r="E11" i="14"/>
  <c r="F11" i="14"/>
  <c r="G11" i="14"/>
  <c r="H11" i="14"/>
  <c r="I11" i="14"/>
  <c r="J11" i="14"/>
  <c r="K11" i="14"/>
  <c r="L11" i="14"/>
  <c r="M11" i="14"/>
  <c r="N11" i="14"/>
  <c r="O11" i="14"/>
  <c r="D11" i="14"/>
  <c r="E9" i="14"/>
  <c r="F9" i="14"/>
  <c r="G9" i="14"/>
  <c r="H9" i="14"/>
  <c r="I9" i="14"/>
  <c r="J9" i="14"/>
  <c r="K9" i="14"/>
  <c r="L9" i="14"/>
  <c r="M9" i="14"/>
  <c r="N9" i="14"/>
  <c r="O9" i="14"/>
  <c r="E7" i="14"/>
  <c r="F7" i="14"/>
  <c r="G7" i="14"/>
  <c r="H7" i="14"/>
  <c r="I7" i="14"/>
  <c r="J7" i="14"/>
  <c r="K7" i="14"/>
  <c r="L7" i="14"/>
  <c r="M7" i="14"/>
  <c r="N7" i="14"/>
  <c r="O7" i="14"/>
  <c r="D7" i="14"/>
  <c r="E5" i="14"/>
  <c r="G5" i="14"/>
  <c r="H5" i="14"/>
  <c r="I5" i="14"/>
  <c r="J5" i="14"/>
  <c r="K5" i="14"/>
  <c r="L5" i="14"/>
  <c r="M5" i="14"/>
  <c r="N5" i="14"/>
  <c r="O5" i="14"/>
  <c r="D5" i="14"/>
  <c r="D35" i="14"/>
  <c r="D36" i="14"/>
  <c r="E8" i="14"/>
  <c r="E10" i="14" s="1"/>
  <c r="F8" i="14"/>
  <c r="F10" i="14" s="1"/>
  <c r="G8" i="14"/>
  <c r="G10" i="14" s="1"/>
  <c r="H8" i="14"/>
  <c r="H10" i="14" s="1"/>
  <c r="I8" i="14"/>
  <c r="I10" i="14" s="1"/>
  <c r="J8" i="14"/>
  <c r="J10" i="14" s="1"/>
  <c r="K8" i="14"/>
  <c r="K10" i="14" s="1"/>
  <c r="L8" i="14"/>
  <c r="L10" i="14" s="1"/>
  <c r="M8" i="14"/>
  <c r="M10" i="14" s="1"/>
  <c r="N8" i="14"/>
  <c r="N10" i="14" s="1"/>
  <c r="O8" i="14"/>
  <c r="O10" i="14" s="1"/>
  <c r="D12" i="14"/>
  <c r="E12" i="14"/>
  <c r="F12" i="14"/>
  <c r="G12" i="14"/>
  <c r="H12" i="14"/>
  <c r="I12" i="14"/>
  <c r="J12" i="14"/>
  <c r="K12" i="14"/>
  <c r="L12" i="14"/>
  <c r="M12" i="14"/>
  <c r="N12" i="14"/>
  <c r="O12" i="14"/>
  <c r="D16" i="14"/>
  <c r="E16" i="14"/>
  <c r="F16" i="14"/>
  <c r="G16" i="14"/>
  <c r="H16" i="14"/>
  <c r="I16" i="14"/>
  <c r="J16" i="14"/>
  <c r="K16" i="14"/>
  <c r="L16" i="14"/>
  <c r="M16" i="14"/>
  <c r="N16" i="14"/>
  <c r="N18" i="14" s="1"/>
  <c r="O16" i="14"/>
  <c r="O18" i="14" s="1"/>
  <c r="D20" i="14"/>
  <c r="D22" i="14" s="1"/>
  <c r="E20" i="14"/>
  <c r="E22" i="14" s="1"/>
  <c r="F20" i="14"/>
  <c r="F22" i="14" s="1"/>
  <c r="G20" i="14"/>
  <c r="G22" i="14" s="1"/>
  <c r="H20" i="14"/>
  <c r="H22" i="14" s="1"/>
  <c r="I20" i="14"/>
  <c r="I22" i="14" s="1"/>
  <c r="J20" i="14"/>
  <c r="J22" i="14" s="1"/>
  <c r="K20" i="14"/>
  <c r="K22" i="14" s="1"/>
  <c r="L20" i="14"/>
  <c r="L22" i="14" s="1"/>
  <c r="M20" i="14"/>
  <c r="M22" i="14" s="1"/>
  <c r="N20" i="14"/>
  <c r="N22" i="14" s="1"/>
  <c r="O20" i="14"/>
  <c r="O22" i="14" s="1"/>
  <c r="D28" i="14"/>
  <c r="D30" i="14" s="1"/>
  <c r="E28" i="14"/>
  <c r="E30" i="14" s="1"/>
  <c r="F28" i="14"/>
  <c r="F30" i="14" s="1"/>
  <c r="G28" i="14"/>
  <c r="G30" i="14" s="1"/>
  <c r="H28" i="14"/>
  <c r="H30" i="14" s="1"/>
  <c r="I28" i="14"/>
  <c r="I30" i="14" s="1"/>
  <c r="J28" i="14"/>
  <c r="J30" i="14" s="1"/>
  <c r="K28" i="14"/>
  <c r="K30" i="14" s="1"/>
  <c r="L28" i="14"/>
  <c r="M28" i="14"/>
  <c r="M30" i="14" s="1"/>
  <c r="N28" i="14"/>
  <c r="N30" i="14" s="1"/>
  <c r="O28" i="14"/>
  <c r="O30" i="14" s="1"/>
  <c r="D14" i="14"/>
  <c r="E14" i="14"/>
  <c r="F14" i="14"/>
  <c r="G14" i="14"/>
  <c r="H14" i="14"/>
  <c r="I14" i="14"/>
  <c r="J14" i="14"/>
  <c r="K14" i="14"/>
  <c r="L14" i="14"/>
  <c r="M14" i="14"/>
  <c r="N14" i="14"/>
  <c r="O14" i="14"/>
  <c r="D18" i="14"/>
  <c r="E18" i="14"/>
  <c r="F18" i="14"/>
  <c r="G18" i="14"/>
  <c r="H18" i="14"/>
  <c r="I18" i="14"/>
  <c r="J18" i="14"/>
  <c r="K18" i="14"/>
  <c r="L18" i="14"/>
  <c r="M18" i="14"/>
  <c r="E2" i="12"/>
  <c r="F2" i="12"/>
  <c r="G2" i="12"/>
  <c r="H2" i="12"/>
  <c r="I2" i="12"/>
  <c r="J2" i="12"/>
  <c r="K2" i="12"/>
  <c r="M2" i="12"/>
  <c r="N2" i="12"/>
  <c r="O2" i="12"/>
  <c r="D2" i="12"/>
  <c r="O3" i="12"/>
  <c r="E13" i="14"/>
  <c r="F13" i="14"/>
  <c r="G13" i="14"/>
  <c r="H13" i="14"/>
  <c r="I13" i="14"/>
  <c r="J13" i="14"/>
  <c r="K13" i="14"/>
  <c r="L13" i="14"/>
  <c r="M13" i="14"/>
  <c r="N13" i="14"/>
  <c r="O13" i="14"/>
  <c r="E17" i="14"/>
  <c r="F17" i="14"/>
  <c r="G17" i="14"/>
  <c r="H17" i="14"/>
  <c r="I17" i="14"/>
  <c r="J17" i="14"/>
  <c r="K17" i="14"/>
  <c r="L17" i="14"/>
  <c r="M17" i="14"/>
  <c r="N17" i="14"/>
  <c r="O17" i="14"/>
  <c r="E21" i="14"/>
  <c r="F21" i="14"/>
  <c r="G21" i="14"/>
  <c r="H21" i="14"/>
  <c r="I21" i="14"/>
  <c r="J21" i="14"/>
  <c r="K21" i="14"/>
  <c r="L21" i="14"/>
  <c r="M21" i="14"/>
  <c r="N21" i="14"/>
  <c r="O21" i="14"/>
  <c r="E25" i="14"/>
  <c r="F25" i="14"/>
  <c r="G25" i="14"/>
  <c r="H25" i="14"/>
  <c r="I25" i="14"/>
  <c r="J25" i="14"/>
  <c r="K25" i="14"/>
  <c r="L25" i="14"/>
  <c r="M25" i="14"/>
  <c r="N25" i="14"/>
  <c r="O25" i="14"/>
  <c r="E29" i="14"/>
  <c r="F29" i="14"/>
  <c r="G29" i="14"/>
  <c r="H29" i="14"/>
  <c r="I29" i="14"/>
  <c r="J29" i="14"/>
  <c r="K29" i="14"/>
  <c r="L29" i="14"/>
  <c r="N29" i="14"/>
  <c r="O29" i="14"/>
  <c r="D13" i="14"/>
  <c r="D17" i="14"/>
  <c r="D21" i="14"/>
  <c r="D25" i="14"/>
  <c r="D29" i="14"/>
  <c r="D9" i="14"/>
  <c r="Q5" i="12"/>
  <c r="S5" i="12" s="1"/>
  <c r="F1" i="12"/>
  <c r="H1" i="12"/>
  <c r="J6" i="14" l="1"/>
  <c r="O6" i="14"/>
  <c r="E6" i="14"/>
  <c r="N6" i="14"/>
  <c r="N37" i="14"/>
  <c r="M37" i="14"/>
  <c r="F37" i="14"/>
  <c r="P34" i="14"/>
  <c r="P3" i="14"/>
  <c r="P36" i="14"/>
  <c r="P35" i="14"/>
  <c r="D37" i="14"/>
  <c r="P10" i="14"/>
  <c r="P14" i="14"/>
  <c r="P22" i="14"/>
  <c r="P26" i="14"/>
  <c r="P7" i="14"/>
  <c r="P9" i="14"/>
  <c r="P23" i="14"/>
  <c r="P17" i="14"/>
  <c r="P19" i="14"/>
  <c r="P15" i="14"/>
  <c r="P11" i="14"/>
  <c r="P21" i="14"/>
  <c r="P18" i="14"/>
  <c r="P25" i="14"/>
  <c r="P13" i="14"/>
  <c r="P28" i="14"/>
  <c r="P24" i="14"/>
  <c r="P20" i="14"/>
  <c r="P16" i="14"/>
  <c r="P12" i="14"/>
  <c r="P8" i="14"/>
  <c r="P5" i="14" l="1"/>
  <c r="E3" i="12"/>
  <c r="F3" i="12"/>
  <c r="G3" i="12"/>
  <c r="H3" i="12"/>
  <c r="I3" i="12"/>
  <c r="J3" i="12"/>
  <c r="K3" i="12"/>
  <c r="M3" i="12"/>
  <c r="N3" i="12"/>
  <c r="D3" i="12"/>
  <c r="Q61" i="12"/>
  <c r="S61" i="12" s="1"/>
  <c r="Q62" i="12"/>
  <c r="S62" i="12" s="1"/>
  <c r="Q63" i="12"/>
  <c r="S63" i="12" s="1"/>
  <c r="Q64" i="12"/>
  <c r="S64" i="12" s="1"/>
  <c r="Q65" i="12"/>
  <c r="S65" i="12" s="1"/>
  <c r="Q66" i="12"/>
  <c r="S66" i="12" s="1"/>
  <c r="Q67" i="12"/>
  <c r="S67" i="12" s="1"/>
  <c r="Q68" i="12"/>
  <c r="S68" i="12" s="1"/>
  <c r="Q69" i="12"/>
  <c r="S69" i="12" s="1"/>
  <c r="Q70" i="12"/>
  <c r="S70" i="12" s="1"/>
  <c r="Q71" i="12"/>
  <c r="S71" i="12" s="1"/>
  <c r="Q72" i="12"/>
  <c r="S72" i="12" s="1"/>
  <c r="Q73" i="12"/>
  <c r="S73" i="12" s="1"/>
  <c r="Q74" i="12"/>
  <c r="S74" i="12" s="1"/>
  <c r="Q75" i="12"/>
  <c r="S75" i="12" s="1"/>
  <c r="Q76" i="12"/>
  <c r="S76" i="12" s="1"/>
  <c r="Q77" i="12"/>
  <c r="S77" i="12" s="1"/>
  <c r="Q78" i="12"/>
  <c r="S78" i="12" s="1"/>
  <c r="Q79" i="12"/>
  <c r="S79" i="12" s="1"/>
  <c r="Q80" i="12"/>
  <c r="S80" i="12" s="1"/>
  <c r="Q81" i="12"/>
  <c r="S81" i="12" s="1"/>
  <c r="Q82" i="12"/>
  <c r="S82" i="12" s="1"/>
  <c r="Q83" i="12"/>
  <c r="S83" i="12" s="1"/>
  <c r="Q84" i="12"/>
  <c r="S84" i="12" s="1"/>
  <c r="Q49" i="12"/>
  <c r="S49" i="12" s="1"/>
  <c r="Q50" i="12"/>
  <c r="S50" i="12" s="1"/>
  <c r="Q51" i="12"/>
  <c r="S51" i="12" s="1"/>
  <c r="Q52" i="12"/>
  <c r="S52" i="12" s="1"/>
  <c r="Q53" i="12"/>
  <c r="S53" i="12" s="1"/>
  <c r="Q54" i="12"/>
  <c r="S54" i="12" s="1"/>
  <c r="Q55" i="12"/>
  <c r="S55" i="12" s="1"/>
  <c r="Q56" i="12"/>
  <c r="S56" i="12" s="1"/>
  <c r="Q57" i="12"/>
  <c r="S57" i="12" s="1"/>
  <c r="Q58" i="12"/>
  <c r="S58" i="12" s="1"/>
  <c r="Q59" i="12"/>
  <c r="S59" i="12" s="1"/>
  <c r="Q60" i="12"/>
  <c r="S60" i="12" s="1"/>
  <c r="Q45" i="12"/>
  <c r="S45" i="12" s="1"/>
  <c r="Q46" i="12"/>
  <c r="S46" i="12" s="1"/>
  <c r="Q47" i="12"/>
  <c r="S47" i="12" s="1"/>
  <c r="Q48" i="12"/>
  <c r="S48" i="12" s="1"/>
  <c r="Q6" i="12"/>
  <c r="Q8" i="12"/>
  <c r="S8" i="12" s="1"/>
  <c r="Q9" i="12"/>
  <c r="S9" i="12" s="1"/>
  <c r="Q10" i="12"/>
  <c r="S10" i="12" s="1"/>
  <c r="Q11" i="12"/>
  <c r="S11" i="12" s="1"/>
  <c r="Q12" i="12"/>
  <c r="S12" i="12" s="1"/>
  <c r="Q13" i="12"/>
  <c r="S13" i="12" s="1"/>
  <c r="Q14" i="12"/>
  <c r="S14" i="12" s="1"/>
  <c r="Q15" i="12"/>
  <c r="S15" i="12" s="1"/>
  <c r="Q16" i="12"/>
  <c r="S16" i="12" s="1"/>
  <c r="Q17" i="12"/>
  <c r="S17" i="12" s="1"/>
  <c r="Q18" i="12"/>
  <c r="S18" i="12" s="1"/>
  <c r="Q19" i="12"/>
  <c r="Q20" i="12"/>
  <c r="S20" i="12" s="1"/>
  <c r="Q21" i="12"/>
  <c r="S21" i="12" s="1"/>
  <c r="Q22" i="12"/>
  <c r="S22" i="12" s="1"/>
  <c r="Q23" i="12"/>
  <c r="S23" i="12" s="1"/>
  <c r="Q24" i="12"/>
  <c r="S24" i="12" s="1"/>
  <c r="Q25" i="12"/>
  <c r="S25" i="12" s="1"/>
  <c r="Q26" i="12"/>
  <c r="S26" i="12" s="1"/>
  <c r="Q27" i="12"/>
  <c r="S27" i="12" s="1"/>
  <c r="Q28" i="12"/>
  <c r="S28" i="12" s="1"/>
  <c r="Q29" i="12"/>
  <c r="S29" i="12" s="1"/>
  <c r="Q31" i="12"/>
  <c r="S31" i="12" s="1"/>
  <c r="Q32" i="12"/>
  <c r="S32" i="12" s="1"/>
  <c r="Q33" i="12"/>
  <c r="S33" i="12" s="1"/>
  <c r="Q34" i="12"/>
  <c r="S34" i="12" s="1"/>
  <c r="Q35" i="12"/>
  <c r="S35" i="12" s="1"/>
  <c r="Q36" i="12"/>
  <c r="S36" i="12" s="1"/>
  <c r="Q37" i="12"/>
  <c r="S37" i="12" s="1"/>
  <c r="Q38" i="12"/>
  <c r="S38" i="12" s="1"/>
  <c r="Q39" i="12"/>
  <c r="S39" i="12" s="1"/>
  <c r="Q40" i="12"/>
  <c r="S40" i="12" s="1"/>
  <c r="Q41" i="12"/>
  <c r="S41" i="12" s="1"/>
  <c r="Q43" i="12"/>
  <c r="S43" i="12" s="1"/>
  <c r="Q44" i="12"/>
  <c r="S44" i="12" s="1"/>
  <c r="S6" i="12" l="1"/>
  <c r="S19" i="12"/>
  <c r="T19" i="12"/>
  <c r="T9" i="12"/>
  <c r="T79" i="12"/>
  <c r="T41" i="12"/>
  <c r="T34" i="12"/>
  <c r="T16" i="12"/>
  <c r="T17" i="12"/>
  <c r="T53" i="12"/>
  <c r="T80" i="12"/>
  <c r="T48" i="12"/>
  <c r="T8" i="12"/>
  <c r="T12" i="12"/>
  <c r="T46" i="12"/>
  <c r="T23" i="12"/>
  <c r="T25" i="12"/>
  <c r="T6" i="12"/>
  <c r="T64" i="12"/>
  <c r="T73" i="12"/>
  <c r="T76" i="12"/>
  <c r="T83" i="12"/>
  <c r="T44" i="12"/>
  <c r="T21" i="12"/>
  <c r="T45" i="12"/>
  <c r="T60" i="12"/>
  <c r="T63" i="12"/>
  <c r="T31" i="12"/>
  <c r="T14" i="12"/>
  <c r="T5" i="12"/>
  <c r="T10" i="12"/>
  <c r="T11" i="12"/>
  <c r="T13" i="12"/>
  <c r="T15" i="12"/>
  <c r="T18" i="12"/>
  <c r="T20" i="12"/>
  <c r="T24" i="12"/>
  <c r="T26" i="12"/>
  <c r="T27" i="12"/>
  <c r="T28" i="12"/>
  <c r="T29" i="12"/>
  <c r="T32" i="12"/>
  <c r="T33" i="12"/>
  <c r="T35" i="12"/>
  <c r="T36" i="12"/>
  <c r="T37" i="12"/>
  <c r="T39" i="12"/>
  <c r="T40" i="12"/>
  <c r="T43" i="12"/>
  <c r="T47" i="12"/>
  <c r="T49" i="12"/>
  <c r="T50" i="12"/>
  <c r="T51" i="12"/>
  <c r="T52" i="12"/>
  <c r="T54" i="12"/>
  <c r="T55" i="12"/>
  <c r="T56" i="12"/>
  <c r="T57" i="12"/>
  <c r="T58" i="12"/>
  <c r="T59" i="12"/>
  <c r="T61" i="12"/>
  <c r="T65" i="12"/>
  <c r="T66" i="12"/>
  <c r="T67" i="12"/>
  <c r="T68" i="12"/>
  <c r="T69" i="12"/>
  <c r="T70" i="12"/>
  <c r="T71" i="12"/>
  <c r="T72" i="12"/>
  <c r="T74" i="12"/>
  <c r="T75" i="12"/>
  <c r="T77" i="12"/>
  <c r="T78" i="12"/>
  <c r="T81" i="12"/>
  <c r="T82" i="12"/>
  <c r="T38" i="12"/>
  <c r="T62" i="12"/>
  <c r="T22" i="12"/>
  <c r="Q42" i="12" l="1"/>
  <c r="S42" i="12" s="1"/>
  <c r="Q30" i="12"/>
  <c r="T30" i="12"/>
  <c r="T42" i="12"/>
  <c r="S30" i="12" l="1"/>
  <c r="M29" i="14"/>
  <c r="P29" i="14" s="1"/>
  <c r="L30" i="14"/>
  <c r="P30" i="14" s="1"/>
  <c r="P27" i="14"/>
  <c r="T7" i="12"/>
  <c r="T2" i="12" s="1"/>
  <c r="T3" i="12"/>
  <c r="Q7" i="12"/>
  <c r="S7" i="12" s="1"/>
  <c r="L2" i="12"/>
  <c r="L3" i="12"/>
  <c r="R3" i="14" l="1"/>
  <c r="Q2" i="12"/>
  <c r="S3" i="12"/>
  <c r="I1" i="14" s="1"/>
  <c r="S2" i="12"/>
  <c r="Q3" i="12"/>
  <c r="P3" i="12"/>
  <c r="P2" i="12"/>
  <c r="F1" i="14" s="1"/>
  <c r="K37" i="14" l="1"/>
  <c r="K6" i="14"/>
  <c r="H6" i="14"/>
  <c r="H37" i="14"/>
  <c r="P4" i="14"/>
  <c r="R3" i="12"/>
  <c r="R2" i="12"/>
  <c r="P6" i="14" l="1"/>
  <c r="O1" i="14" s="1"/>
  <c r="P37" i="14"/>
</calcChain>
</file>

<file path=xl/sharedStrings.xml><?xml version="1.0" encoding="utf-8"?>
<sst xmlns="http://schemas.openxmlformats.org/spreadsheetml/2006/main" count="403" uniqueCount="115">
  <si>
    <t>Mode</t>
  </si>
  <si>
    <t>NOM</t>
  </si>
  <si>
    <t>Total</t>
  </si>
  <si>
    <t>CHQ</t>
  </si>
  <si>
    <t>PRLV</t>
  </si>
  <si>
    <t>TOTAUX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</si>
  <si>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</si>
  <si>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</si>
  <si>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</si>
  <si>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</si>
  <si>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</si>
  <si>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</si>
  <si>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</si>
  <si>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</si>
  <si>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</si>
  <si>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</si>
  <si>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</si>
  <si>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</si>
  <si>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Colonne1</t>
  </si>
  <si>
    <t xml:space="preserve">Total </t>
  </si>
  <si>
    <t>SOUS-TOTAUX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</si>
  <si>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</si>
  <si>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</si>
  <si>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</si>
  <si>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</si>
  <si>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</si>
  <si>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</si>
  <si>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</si>
  <si>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</si>
  <si>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</si>
  <si>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</si>
  <si>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</si>
  <si>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</si>
  <si>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z</t>
  </si>
  <si>
    <t>r</t>
  </si>
  <si>
    <t>t</t>
  </si>
  <si>
    <t>y</t>
  </si>
  <si>
    <t>u</t>
  </si>
  <si>
    <t>i</t>
  </si>
  <si>
    <t>o</t>
  </si>
  <si>
    <t>p</t>
  </si>
  <si>
    <t>q</t>
  </si>
  <si>
    <t>s</t>
  </si>
  <si>
    <t>w</t>
  </si>
  <si>
    <t>x</t>
  </si>
  <si>
    <t>v</t>
  </si>
  <si>
    <t>n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</si>
  <si>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</si>
  <si>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</si>
  <si>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</si>
  <si>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</si>
  <si>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</si>
  <si>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</si>
  <si>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</si>
  <si>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</si>
  <si>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</si>
  <si>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</si>
  <si>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</si>
  <si>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</si>
  <si>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</si>
  <si>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</si>
  <si>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</si>
  <si>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</si>
  <si>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</si>
  <si>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</si>
  <si>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</si>
  <si>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</si>
  <si>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ww</t>
  </si>
  <si>
    <t>xx</t>
  </si>
  <si>
    <t>cc</t>
  </si>
  <si>
    <t>vv</t>
  </si>
  <si>
    <t>bb</t>
  </si>
  <si>
    <t>nn</t>
  </si>
  <si>
    <t>aaa</t>
  </si>
  <si>
    <t>zzz</t>
  </si>
  <si>
    <t>eee</t>
  </si>
  <si>
    <t>rrr</t>
  </si>
  <si>
    <t>ttt</t>
  </si>
  <si>
    <t>yyy</t>
  </si>
  <si>
    <t>uuu</t>
  </si>
  <si>
    <t>iii</t>
  </si>
  <si>
    <t>ooo</t>
  </si>
  <si>
    <t>ppp</t>
  </si>
  <si>
    <t>qqq</t>
  </si>
  <si>
    <t>ddd</t>
  </si>
  <si>
    <t>fff</t>
  </si>
  <si>
    <t>ggg</t>
  </si>
  <si>
    <t>hhh</t>
  </si>
  <si>
    <t>jjj</t>
  </si>
  <si>
    <t>kkk</t>
  </si>
  <si>
    <t>lll</t>
  </si>
  <si>
    <t>mmm</t>
  </si>
  <si>
    <t>www</t>
  </si>
  <si>
    <t>xxx</t>
  </si>
  <si>
    <t>ccc</t>
  </si>
  <si>
    <t>vvv</t>
  </si>
  <si>
    <t>bbb</t>
  </si>
  <si>
    <t>nnn</t>
  </si>
  <si>
    <t>aaaa</t>
  </si>
  <si>
    <t>zzzz</t>
  </si>
  <si>
    <t>Paris</t>
  </si>
  <si>
    <t>Berlin</t>
  </si>
  <si>
    <t>Londres</t>
  </si>
  <si>
    <t>Madrid</t>
  </si>
  <si>
    <t>Rome</t>
  </si>
  <si>
    <t>Alger</t>
  </si>
  <si>
    <t>Bern</t>
  </si>
  <si>
    <t>Macramé</t>
  </si>
  <si>
    <t>Tricot</t>
  </si>
  <si>
    <t>1ere adhesion</t>
  </si>
  <si>
    <t>NB 1adh</t>
  </si>
  <si>
    <t>mois suivant</t>
  </si>
  <si>
    <t>NB mois suivant</t>
  </si>
  <si>
    <t>Capitale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</si>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</sst>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[$€-40C];[Red]\-#,##0.00\ [$€-40C]"/>
    <numFmt numFmtId="165" formatCode="#,##0.00\ &quot;€&quot;"/>
    <numFmt numFmtId="166" formatCode="_-* #,##0.00\ &quot;€&quot;_-;\-* #,##0.00\ &quot;€&quot;_-;_-* &quot;-&quot;??\ &quot;€&quot;_-;_-@"/>
    <numFmt numFmtId="167" formatCode="#,##0_ ;[Red]\-#,##0\ "/>
  </numFmts>
  <fonts count="16"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rgb="FF00B050"/>
      <name val="Arial"/>
      <family val="2"/>
    </font>
    <font>
      <b/>
      <sz val="18"/>
      <color rgb="FFFF0000"/>
      <name val="Arial"/>
      <family val="2"/>
    </font>
    <font>
      <b/>
      <sz val="11"/>
      <name val="Arial"/>
      <family val="2"/>
    </font>
    <font>
      <sz val="11"/>
      <color theme="1"/>
      <name val="Calibri"/>
    </font>
    <font>
      <sz val="11"/>
      <color rgb="FFFF0000"/>
      <name val="Calibri"/>
      <family val="2"/>
    </font>
    <font>
      <sz val="11"/>
      <color rgb="FF000000"/>
      <name val="Calibri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name val="Calibri"/>
    </font>
    <font>
      <sz val="11"/>
      <name val="Arial"/>
      <family val="2"/>
    </font>
    <font>
      <sz val="11"/>
      <color rgb="FF000000"/>
      <name val="Arial Unicode MS"/>
      <family val="2"/>
    </font>
    <font>
      <sz val="9"/>
      <name val="Arial"/>
      <family val="2"/>
    </font>
    <font>
      <b/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47"/>
      </patternFill>
    </fill>
    <fill>
      <patternFill patternType="solid">
        <fgColor indexed="45"/>
        <bgColor indexed="47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A8D08D"/>
        <bgColor rgb="FFA8D08D"/>
      </patternFill>
    </fill>
    <fill>
      <patternFill patternType="solid">
        <fgColor rgb="FFFFD965"/>
        <bgColor rgb="FFFFD96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A8D08D"/>
      </patternFill>
    </fill>
    <fill>
      <patternFill patternType="solid">
        <fgColor theme="9" tint="0.39997558519241921"/>
        <bgColor indexed="47"/>
      </patternFill>
    </fill>
    <fill>
      <patternFill patternType="solid">
        <fgColor theme="7" tint="0.39997558519241921"/>
        <bgColor indexed="47"/>
      </patternFill>
    </fill>
  </fills>
  <borders count="3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0" fillId="0" borderId="3" xfId="0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166" fontId="10" fillId="0" borderId="5" xfId="0" applyNumberFormat="1" applyFont="1" applyBorder="1" applyAlignment="1">
      <alignment horizontal="center" vertical="center"/>
    </xf>
    <xf numFmtId="165" fontId="12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5" fontId="10" fillId="0" borderId="3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8" borderId="13" xfId="0" applyFont="1" applyFill="1" applyBorder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5" fontId="5" fillId="3" borderId="2" xfId="0" applyNumberFormat="1" applyFont="1" applyFill="1" applyBorder="1" applyAlignment="1">
      <alignment horizontal="center" vertical="center"/>
    </xf>
    <xf numFmtId="1" fontId="5" fillId="3" borderId="2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6" fontId="10" fillId="0" borderId="9" xfId="0" applyNumberFormat="1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165" fontId="8" fillId="6" borderId="16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3" fontId="0" fillId="0" borderId="23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3" fontId="0" fillId="0" borderId="24" xfId="0" applyNumberForma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64" fontId="12" fillId="0" borderId="25" xfId="0" applyNumberFormat="1" applyFont="1" applyBorder="1" applyAlignment="1">
      <alignment horizontal="center" vertical="center"/>
    </xf>
    <xf numFmtId="167" fontId="12" fillId="0" borderId="25" xfId="0" applyNumberFormat="1" applyFont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7" borderId="14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5" fontId="8" fillId="10" borderId="16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6" fontId="14" fillId="0" borderId="3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3" fontId="0" fillId="0" borderId="30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165" fontId="12" fillId="11" borderId="22" xfId="0" applyNumberFormat="1" applyFont="1" applyFill="1" applyBorder="1" applyAlignment="1">
      <alignment horizontal="center" vertical="center"/>
    </xf>
    <xf numFmtId="1" fontId="12" fillId="11" borderId="23" xfId="0" applyNumberFormat="1" applyFont="1" applyFill="1" applyBorder="1" applyAlignment="1">
      <alignment horizontal="center" vertical="center"/>
    </xf>
    <xf numFmtId="165" fontId="12" fillId="12" borderId="23" xfId="0" applyNumberFormat="1" applyFont="1" applyFill="1" applyBorder="1" applyAlignment="1">
      <alignment horizontal="center" vertical="center"/>
    </xf>
    <xf numFmtId="1" fontId="12" fillId="12" borderId="2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8">
    <dxf>
      <font>
        <b/>
        <i val="0"/>
        <u val="double"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u val="double"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FFD965"/>
          <bgColor rgb="FFFFD965"/>
        </patternFill>
      </fill>
    </dxf>
    <dxf>
      <fill>
        <patternFill patternType="solid">
          <fgColor rgb="FFF2F2F2"/>
          <bgColor rgb="FFF2F2F2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FFD965"/>
          <bgColor rgb="FFFFD965"/>
        </patternFill>
      </fill>
    </dxf>
    <dxf>
      <fill>
        <patternFill patternType="solid">
          <fgColor rgb="FFF2F2F2"/>
          <bgColor rgb="FFF2F2F2"/>
        </patternFill>
      </fill>
    </dxf>
    <dxf>
      <fill>
        <patternFill patternType="solid">
          <fgColor rgb="FFA8D08D"/>
          <bgColor rgb="FFA8D08D"/>
        </patternFill>
      </fill>
    </dxf>
    <dxf>
      <fill>
        <patternFill patternType="solid">
          <fgColor rgb="FFFFD965"/>
          <bgColor rgb="FFFFD965"/>
        </patternFill>
      </fill>
    </dxf>
    <dxf>
      <fill>
        <patternFill patternType="solid">
          <fgColor rgb="FFF2F2F2"/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urier New"/>
        <family val="3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urier New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#,##0.00\ [$€-40C];[Red]\-#,##0.00\ [$€-40C]"/>
      <fill>
        <patternFill patternType="solid">
          <fgColor indexed="26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[$€-40C];[Red]\-#,##0.00\ [$€-40C]"/>
      <fill>
        <patternFill patternType="solid">
          <fgColor indexed="26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4C7DC"/>
      <rgbColor rgb="00808080"/>
      <rgbColor rgb="009999FF"/>
      <rgbColor rgb="00993366"/>
      <rgbColor rgb="00FFFFCC"/>
      <rgbColor rgb="00CCFFFF"/>
      <rgbColor rgb="00660066"/>
      <rgbColor rgb="00FF6D6D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DE8CB"/>
      <rgbColor rgb="00FFFF99"/>
      <rgbColor rgb="0099CCFF"/>
      <rgbColor rgb="00FFAA95"/>
      <rgbColor rgb="00CC99FF"/>
      <rgbColor rgb="00FFDBB6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VT\Downloads\Version%20pour%20EXCEL%202007%20&#224;%202019\Pack%20de%20fonctions%20XLP.xlam" TargetMode="External"/><Relationship Id="rId1" Type="http://schemas.openxmlformats.org/officeDocument/2006/relationships/externalLinkPath" Target="/Users/SVT/Downloads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</sheetNames>
    <definedNames>
      <definedName name="NO_COULEUR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V85" totalsRowShown="0" headerRowDxfId="57" dataDxfId="56" totalsRowDxfId="55">
  <autoFilter ref="A4:V85" xr:uid="{00000000-0009-0000-0100-000001000000}">
    <filterColumn colId="20">
      <filters>
        <filter val="Paris"/>
      </filters>
    </filterColumn>
  </autoFilter>
  <sortState xmlns:xlrd2="http://schemas.microsoft.com/office/spreadsheetml/2017/richdata2" ref="A5:V85">
    <sortCondition ref="B4:B85"/>
  </sortState>
  <tableColumns count="22">
    <tableColumn id="1" xr3:uid="{00000000-0010-0000-0000-000001000000}" name="Mode" dataDxfId="54" totalsRowDxfId="53"/>
    <tableColumn id="2" xr3:uid="{00000000-0010-0000-0000-000002000000}" name="NOM" dataDxfId="52" totalsRowDxfId="51"/>
    <tableColumn id="3" xr3:uid="{00000000-0010-0000-0000-000003000000}" name="Colonne1" dataDxfId="50" totalsRowDxfId="49"/>
    <tableColumn id="4" xr3:uid="{00000000-0010-0000-0000-000004000000}" name="Janvier" dataDxfId="48" totalsRowDxfId="47"/>
    <tableColumn id="5" xr3:uid="{00000000-0010-0000-0000-000005000000}" name="Février" dataDxfId="46" totalsRowDxfId="45"/>
    <tableColumn id="6" xr3:uid="{00000000-0010-0000-0000-000006000000}" name="Mars" dataDxfId="44" totalsRowDxfId="43"/>
    <tableColumn id="7" xr3:uid="{00000000-0010-0000-0000-000007000000}" name="Avril" dataDxfId="42" totalsRowDxfId="41"/>
    <tableColumn id="8" xr3:uid="{00000000-0010-0000-0000-000008000000}" name="Mai" dataDxfId="40" totalsRowDxfId="39"/>
    <tableColumn id="9" xr3:uid="{00000000-0010-0000-0000-000009000000}" name="Juin" dataDxfId="38" totalsRowDxfId="37"/>
    <tableColumn id="10" xr3:uid="{00000000-0010-0000-0000-00000A000000}" name="Juillet" dataDxfId="36" totalsRowDxfId="35"/>
    <tableColumn id="11" xr3:uid="{00000000-0010-0000-0000-00000B000000}" name="Août" dataDxfId="34" totalsRowDxfId="33"/>
    <tableColumn id="12" xr3:uid="{00000000-0010-0000-0000-00000C000000}" name="Septembre" dataDxfId="32" totalsRowDxfId="31"/>
    <tableColumn id="13" xr3:uid="{00000000-0010-0000-0000-00000D000000}" name="Octobre" dataDxfId="30" totalsRowDxfId="29"/>
    <tableColumn id="14" xr3:uid="{00000000-0010-0000-0000-00000E000000}" name="Novembre" dataDxfId="28" totalsRowDxfId="27"/>
    <tableColumn id="15" xr3:uid="{00000000-0010-0000-0000-00000F000000}" name="Décembre" dataDxfId="26" totalsRowDxfId="25"/>
    <tableColumn id="16" xr3:uid="{00000000-0010-0000-0000-000010000000}" name="1ere adhesion" dataDxfId="24" totalsRowDxfId="23"/>
    <tableColumn id="17" xr3:uid="{00000000-0010-0000-0000-000011000000}" name="NB 1adh" dataDxfId="22" totalsRowDxfId="21"/>
    <tableColumn id="18" xr3:uid="{00000000-0010-0000-0000-000012000000}" name="mois suivant" dataDxfId="20" totalsRowDxfId="19"/>
    <tableColumn id="19" xr3:uid="{00000000-0010-0000-0000-000013000000}" name="NB mois suivant" dataDxfId="18" totalsRowDxfId="17"/>
    <tableColumn id="20" xr3:uid="{00000000-0010-0000-0000-000014000000}" name="Total" dataDxfId="16" totalsRowDxfId="15"/>
    <tableColumn id="21" xr3:uid="{00000000-0010-0000-0000-000015000000}" name="Capitale" dataDxfId="14" totalsRowDxfId="13"/>
    <tableColumn id="22" xr3:uid="{00000000-0010-0000-0000-000016000000}" name="Activité" dataDxfId="12" totalsRowDxfId="1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B1:R38"/>
  <sheetViews>
    <sheetView showGridLines="0" zoomScaleNormal="100" workbookViewId="0">
      <selection activeCell="D6" sqref="D6"/>
    </sheetView>
  </sheetViews>
  <sheetFormatPr baseColWidth="10" defaultRowHeight="12.75"/>
  <cols>
    <col min="1" max="1" width="1.140625" style="5" customWidth="1"/>
    <col min="2" max="2" width="18.85546875" style="5" customWidth="1"/>
    <col min="3" max="3" width="15.7109375" style="5" customWidth="1"/>
    <col min="4" max="16384" width="11.42578125" style="5"/>
  </cols>
  <sheetData>
    <row r="1" spans="2:18" ht="24" thickBot="1">
      <c r="B1" s="4" t="s">
        <v>108</v>
      </c>
      <c r="C1" s="4"/>
      <c r="D1" s="48" t="s">
        <v>109</v>
      </c>
      <c r="E1" s="49"/>
      <c r="F1" s="35" t="b">
        <f>IF((SUMIF(C3:C37,D1,P3:P37))='2023V2'!P2,TRUE,FALSE)</f>
        <v>1</v>
      </c>
      <c r="G1" s="50" t="s">
        <v>110</v>
      </c>
      <c r="H1" s="51"/>
      <c r="I1" s="35" t="b">
        <f>IF((SUMIF(F3:F30,G1,S3:S30))='2023V2'!S3,TRUE,FALSE)</f>
        <v>0</v>
      </c>
      <c r="J1" s="52" t="s">
        <v>111</v>
      </c>
      <c r="K1" s="53"/>
      <c r="L1" s="61" t="b">
        <f>IF((SUMIF(I3:I30,J1,V3:V30))='2023V2'!V2,TRUE,FALSE)</f>
        <v>1</v>
      </c>
      <c r="M1" s="54" t="s">
        <v>112</v>
      </c>
      <c r="N1" s="53"/>
      <c r="O1" s="61" t="b">
        <f>IF((SUMIF(C3:C30,'TABLEAU DE BORD'!M1,P3:P30))='2023V2'!X3,TRUE,FALSE)</f>
        <v>0</v>
      </c>
      <c r="P1" s="4"/>
      <c r="Q1" s="4"/>
    </row>
    <row r="2" spans="2:18" ht="13.5" thickBot="1">
      <c r="D2" s="36" t="s">
        <v>6</v>
      </c>
      <c r="E2" s="37" t="s">
        <v>7</v>
      </c>
      <c r="F2" s="37" t="s">
        <v>8</v>
      </c>
      <c r="G2" s="37" t="s">
        <v>9</v>
      </c>
      <c r="H2" s="37" t="s">
        <v>10</v>
      </c>
      <c r="I2" s="37" t="s">
        <v>11</v>
      </c>
      <c r="J2" s="37" t="s">
        <v>12</v>
      </c>
      <c r="K2" s="37" t="s">
        <v>13</v>
      </c>
      <c r="L2" s="37" t="s">
        <v>14</v>
      </c>
      <c r="M2" s="37" t="s">
        <v>15</v>
      </c>
      <c r="N2" s="37" t="s">
        <v>16</v>
      </c>
      <c r="O2" s="38" t="s">
        <v>17</v>
      </c>
      <c r="P2" s="39" t="s">
        <v>19</v>
      </c>
    </row>
    <row r="3" spans="2:18" ht="14.25">
      <c r="B3" s="66" t="s">
        <v>100</v>
      </c>
      <c r="C3" s="73" t="s">
        <v>109</v>
      </c>
      <c r="D3" s="69">
        <f>SUMIFS('2023V2'!D$5:D$84,'2023V2'!$U$5:$U$84,'TABLEAU DE BORD'!$B$3,'2023V2'!$V$5:$V$84,'TABLEAU DE BORD'!$B$1,'2023V2'!C$5:C$84,"")</f>
        <v>153.64000000000001</v>
      </c>
      <c r="E3" s="40">
        <f>SUMIFS('2023V2'!E$5:E$84,'2023V2'!$U$5:$U$84,'TABLEAU DE BORD'!$B$3,'2023V2'!$V$5:$V$84,'TABLEAU DE BORD'!$B$1,'2023V2'!D$5:D$84,"")</f>
        <v>0</v>
      </c>
      <c r="F3" s="40">
        <f>SUMIFS('2023V2'!F$5:F$84,'2023V2'!$U$5:$U$84,'TABLEAU DE BORD'!$B$3,'2023V2'!$V$5:$V$84,'TABLEAU DE BORD'!$B$1,'2023V2'!E$5:E$84,"")</f>
        <v>0</v>
      </c>
      <c r="G3" s="40">
        <f>SUMIFS('2023V2'!G$5:G$84,'2023V2'!$U$5:$U$84,'TABLEAU DE BORD'!$B$3,'2023V2'!$V$5:$V$84,'TABLEAU DE BORD'!$B$1,'2023V2'!F$5:F$84,"")</f>
        <v>25.92</v>
      </c>
      <c r="H3" s="40">
        <f>SUMIFS('2023V2'!H$5:H$84,'2023V2'!$U$5:$U$84,'TABLEAU DE BORD'!$B$3,'2023V2'!$V$5:$V$84,'TABLEAU DE BORD'!$B$1,'2023V2'!G$5:G$84,"")</f>
        <v>0</v>
      </c>
      <c r="I3" s="40">
        <f>SUMIFS('2023V2'!I$5:I$84,'2023V2'!$U$5:$U$84,'TABLEAU DE BORD'!$B$3,'2023V2'!$V$5:$V$84,'TABLEAU DE BORD'!$B$1,'2023V2'!H$5:H$84,"")</f>
        <v>0</v>
      </c>
      <c r="J3" s="40">
        <f>SUMIFS('2023V2'!J$5:J$84,'2023V2'!$U$5:$U$84,'TABLEAU DE BORD'!$B$3,'2023V2'!$V$5:$V$84,'TABLEAU DE BORD'!$B$1,'2023V2'!I$5:I$84,"")</f>
        <v>30.9</v>
      </c>
      <c r="K3" s="40">
        <f>SUMIFS('2023V2'!K$5:K$84,'2023V2'!$U$5:$U$84,'TABLEAU DE BORD'!$B$3,'2023V2'!$V$5:$V$84,'TABLEAU DE BORD'!$B$1,'2023V2'!J$5:J$84,"")</f>
        <v>0</v>
      </c>
      <c r="L3" s="40">
        <f>SUMIFS('2023V2'!L$5:L$84,'2023V2'!$U$5:$U$84,'TABLEAU DE BORD'!$B$3,'2023V2'!$V$5:$V$84,'TABLEAU DE BORD'!$B$1,'2023V2'!K$5:K$84,"")</f>
        <v>0</v>
      </c>
      <c r="M3" s="40">
        <f>SUMIFS('2023V2'!M$5:M$84,'2023V2'!$U$5:$U$84,'TABLEAU DE BORD'!$B$3,'2023V2'!$V$5:$V$84,'TABLEAU DE BORD'!$B$1,'2023V2'!L$5:L$84,"")</f>
        <v>59.67</v>
      </c>
      <c r="N3" s="40">
        <f>SUMIFS('2023V2'!N$5:N$84,'2023V2'!$U$5:$U$84,'TABLEAU DE BORD'!$B$3,'2023V2'!$V$5:$V$84,'TABLEAU DE BORD'!$B$1,'2023V2'!M$5:M$84,"")</f>
        <v>19.57</v>
      </c>
      <c r="O3" s="40">
        <f>SUMIFS('2023V2'!O$5:O$84,'2023V2'!$U$5:$U$84,'TABLEAU DE BORD'!$B$3,'2023V2'!$V$5:$V$84,'TABLEAU DE BORD'!$B$1,'2023V2'!N$5:N$84,"")</f>
        <v>31.14</v>
      </c>
      <c r="P3" s="40">
        <f>D3+E3+F3+G3+H3+I3+J3+K3+L3+M3+N3+O3</f>
        <v>320.83999999999997</v>
      </c>
      <c r="Q3" s="7"/>
      <c r="R3" s="5">
        <f>SUMIF(C3:C37,D1,P3:P37)</f>
        <v>1678.04</v>
      </c>
    </row>
    <row r="4" spans="2:18" ht="14.25">
      <c r="B4" s="67"/>
      <c r="C4" s="74" t="s">
        <v>110</v>
      </c>
      <c r="D4" s="70">
        <f>(COUNTIFS('2023V2'!$U$5:$U$84,'TABLEAU DE BORD'!$B$3,'2023V2'!$V$5:$V$84,'TABLEAU DE BORD'!$B$1,'2023V2'!$D$5:$D$84,("&gt;0")))</f>
        <v>8</v>
      </c>
      <c r="E4" s="41">
        <f>COUNTIFS('2023V2'!$U$5:$U$84,'TABLEAU DE BORD'!$B$3,'2023V2'!$V$5:$V$84,'TABLEAU DE BORD'!$B$1,'2023V2'!D$5:D$84,C1)</f>
        <v>0</v>
      </c>
      <c r="F4" s="41">
        <f>COUNTIFS('2023V2'!$U$5:$U$84,'TABLEAU DE BORD'!$B$3,'2023V2'!$V$5:$V$84,'TABLEAU DE BORD'!$B$1,'2023V2'!E$5:E$84,"&lt;&gt;0")</f>
        <v>14</v>
      </c>
      <c r="G4" s="41">
        <f>COUNTIFS('2023V2'!$U$5:$U$84,'TABLEAU DE BORD'!$B$3,'2023V2'!$V$5:$V$84,'TABLEAU DE BORD'!$B$1,'2023V2'!F$5:F$84,"")</f>
        <v>6</v>
      </c>
      <c r="H4" s="41">
        <f>COUNTIFS('2023V2'!$U$5:$U$84,'TABLEAU DE BORD'!$B$3,'2023V2'!$V$5:$V$84,'TABLEAU DE BORD'!$B$1,'2023V2'!G$5:G$84,"")</f>
        <v>5</v>
      </c>
      <c r="I4" s="41">
        <f>COUNTIFS('2023V2'!$U$5:$U$84,'TABLEAU DE BORD'!$B$3,'2023V2'!$V$5:$V$84,'TABLEAU DE BORD'!$B$1,'2023V2'!H$5:H$84,"")</f>
        <v>5</v>
      </c>
      <c r="J4" s="41">
        <f>COUNTIFS('2023V2'!$U$5:$U$84,'TABLEAU DE BORD'!$B$3,'2023V2'!$V$5:$V$84,'TABLEAU DE BORD'!$B$1,'2023V2'!I$5:I$84,"")</f>
        <v>5</v>
      </c>
      <c r="K4" s="41">
        <f>COUNTIFS('2023V2'!$U$5:$U$84,'TABLEAU DE BORD'!$B$3,'2023V2'!$V$5:$V$84,'TABLEAU DE BORD'!$B$1,'2023V2'!J$5:J$84,"")</f>
        <v>4</v>
      </c>
      <c r="L4" s="41">
        <f>COUNTIFS('2023V2'!$U$5:$U$84,'TABLEAU DE BORD'!$B$3,'2023V2'!$V$5:$V$84,'TABLEAU DE BORD'!$B$1,'2023V2'!K$5:K$84,"")</f>
        <v>4</v>
      </c>
      <c r="M4" s="41">
        <f>COUNTIFS('2023V2'!$U$5:$U$84,'TABLEAU DE BORD'!$B$3,'2023V2'!$V$5:$V$84,'TABLEAU DE BORD'!$B$1,'2023V2'!L$5:L$84,"")</f>
        <v>5</v>
      </c>
      <c r="N4" s="41">
        <f>COUNTIFS('2023V2'!$U$5:$U$84,'TABLEAU DE BORD'!$B$3,'2023V2'!$V$5:$V$84,'TABLEAU DE BORD'!$B$1,'2023V2'!M$5:M$84,"")</f>
        <v>3</v>
      </c>
      <c r="O4" s="41">
        <f>COUNTIFS('2023V2'!$U$5:$U$84,'TABLEAU DE BORD'!$B$3,'2023V2'!$V$5:$V$84,'TABLEAU DE BORD'!$B$1,'2023V2'!N$5:N$84,"")</f>
        <v>2</v>
      </c>
      <c r="P4" s="41">
        <f>SUM(D4:O4)</f>
        <v>61</v>
      </c>
      <c r="Q4" s="8"/>
    </row>
    <row r="5" spans="2:18" ht="14.25">
      <c r="B5" s="67"/>
      <c r="C5" s="75" t="s">
        <v>111</v>
      </c>
      <c r="D5" s="71">
        <f>SUMIFS('2023V2'!D$5:D$84,'2023V2'!$U$5:$U$84,'TABLEAU DE BORD'!$B$3,'2023V2'!$V$5:$V$84,'TABLEAU DE BORD'!$B$1,'2023V2'!C$5:C$84,"&gt;0")</f>
        <v>0</v>
      </c>
      <c r="E5" s="42">
        <f>SUMIFS('2023V2'!E$5:E$84,'2023V2'!$U$5:$U$84,'TABLEAU DE BORD'!$B$3,'2023V2'!$V$5:$V$84,'TABLEAU DE BORD'!$B$1,'2023V2'!D$5:D$84,"&gt;0")</f>
        <v>153.64000000000001</v>
      </c>
      <c r="F5" s="42">
        <f>SUMIFS('2023V2'!F$5:F$84,'2023V2'!$U$5:$U$84,'TABLEAU DE BORD'!$B$3,'2023V2'!$V$5:$V$84,'TABLEAU DE BORD'!$B$1,'2023V2'!E$5:E$84,"&gt;0")</f>
        <v>153.64000000000001</v>
      </c>
      <c r="G5" s="42">
        <f>SUMIFS('2023V2'!G$5:G$84,'2023V2'!$U$5:$U$84,'TABLEAU DE BORD'!$B$3,'2023V2'!$V$5:$V$84,'TABLEAU DE BORD'!$B$1,'2023V2'!F$5:F$84,"&gt;0")</f>
        <v>153.64000000000001</v>
      </c>
      <c r="H5" s="42">
        <f>SUMIFS('2023V2'!H$5:H$84,'2023V2'!$U$5:$U$84,'TABLEAU DE BORD'!$B$3,'2023V2'!$V$5:$V$84,'TABLEAU DE BORD'!$B$1,'2023V2'!G$5:G$84,"&gt;0")</f>
        <v>179.56</v>
      </c>
      <c r="I5" s="42">
        <f>SUMIFS('2023V2'!I$5:I$84,'2023V2'!$U$5:$U$84,'TABLEAU DE BORD'!$B$3,'2023V2'!$V$5:$V$84,'TABLEAU DE BORD'!$B$1,'2023V2'!H$5:H$84,"&gt;0")</f>
        <v>179.56</v>
      </c>
      <c r="J5" s="42">
        <f>SUMIFS('2023V2'!J$5:J$84,'2023V2'!$U$5:$U$84,'TABLEAU DE BORD'!$B$3,'2023V2'!$V$5:$V$84,'TABLEAU DE BORD'!$B$1,'2023V2'!I$5:I$84,"&gt;0")</f>
        <v>185.34</v>
      </c>
      <c r="K5" s="42">
        <f>SUMIFS('2023V2'!K$5:K$84,'2023V2'!$U$5:$U$84,'TABLEAU DE BORD'!$B$3,'2023V2'!$V$5:$V$84,'TABLEAU DE BORD'!$B$1,'2023V2'!J$5:J$84,"&gt;0")</f>
        <v>216.24</v>
      </c>
      <c r="L5" s="42">
        <f>SUMIFS('2023V2'!L$5:L$84,'2023V2'!$U$5:$U$84,'TABLEAU DE BORD'!$B$3,'2023V2'!$V$5:$V$84,'TABLEAU DE BORD'!$B$1,'2023V2'!K$5:K$84,"&gt;0")</f>
        <v>201.78</v>
      </c>
      <c r="M5" s="42">
        <f>SUMIFS('2023V2'!M$5:M$84,'2023V2'!$U$5:$U$84,'TABLEAU DE BORD'!$B$3,'2023V2'!$V$5:$V$84,'TABLEAU DE BORD'!$B$1,'2023V2'!L$5:L$84,"&gt;0")</f>
        <v>208.34</v>
      </c>
      <c r="N5" s="42">
        <f>SUMIFS('2023V2'!N$5:N$84,'2023V2'!$U$5:$U$84,'TABLEAU DE BORD'!$B$3,'2023V2'!$V$5:$V$84,'TABLEAU DE BORD'!$B$1,'2023V2'!M$5:M$84,"&gt;0")</f>
        <v>270.62</v>
      </c>
      <c r="O5" s="42">
        <f>SUMIFS('2023V2'!O$5:O$84,'2023V2'!$U$5:$U$84,'TABLEAU DE BORD'!$B$3,'2023V2'!$V$5:$V$84,'TABLEAU DE BORD'!$B$1,'2023V2'!N$5:N$84,"&gt;0")</f>
        <v>485.88999999999993</v>
      </c>
      <c r="P5" s="42">
        <f t="shared" ref="P5:P30" si="0">SUM(D5:O5)</f>
        <v>2388.2499999999995</v>
      </c>
      <c r="Q5" s="2"/>
    </row>
    <row r="6" spans="2:18" ht="15" thickBot="1">
      <c r="B6" s="68"/>
      <c r="C6" s="76" t="s">
        <v>112</v>
      </c>
      <c r="D6" s="72">
        <f>COUNTIFS('2023V2'!$U$5:$U$84,'TABLEAU DE BORD'!$B$3,'2023V2'!$V$5:$V$84,'TABLEAU DE BORD'!$B$1,'2023V2'!D$5:D$84,"&gt;0")-D$4</f>
        <v>0</v>
      </c>
      <c r="E6" s="43">
        <f>COUNTIFS('2023V2'!$U$5:$U$84,'TABLEAU DE BORD'!$B$3,'2023V2'!$V$5:$V$84,'TABLEAU DE BORD'!$B$1,'2023V2'!E$5:E$84,"&gt;0")-E$4</f>
        <v>8</v>
      </c>
      <c r="F6" s="41">
        <f>COUNTIFS('2023V2'!$U$5:$U$84,'TABLEAU DE BORD'!$B$3,'2023V2'!$V$5:$V$84,'TABLEAU DE BORD'!$B$1,'2023V2'!E$5:E$84,"&lt;&gt;0")-(COUNTIFS('2023V2'!$U$5:$U$84,'TABLEAU DE BORD'!$B$3,'2023V2'!$V$5:$V$84,'TABLEAU DE BORD'!$B$1,'2023V2'!D$5:D$84,""))</f>
        <v>8</v>
      </c>
      <c r="G6" s="43">
        <f>COUNTIFS('2023V2'!$U$5:$U$84,'TABLEAU DE BORD'!$B$3,'2023V2'!$V$5:$V$84,'TABLEAU DE BORD'!$B$1,'2023V2'!G$5:G$84,"&gt;0")-G$4</f>
        <v>3</v>
      </c>
      <c r="H6" s="43">
        <f>COUNTIFS('2023V2'!$U$5:$U$84,'TABLEAU DE BORD'!$B$3,'2023V2'!$V$5:$V$84,'TABLEAU DE BORD'!$B$1,'2023V2'!H$5:H$84,"&gt;0")-H$4</f>
        <v>4</v>
      </c>
      <c r="I6" s="43">
        <f>COUNTIFS('2023V2'!$U$5:$U$84,'TABLEAU DE BORD'!$B$3,'2023V2'!$V$5:$V$84,'TABLEAU DE BORD'!$B$1,'2023V2'!I$5:I$84,"&gt;0")-I$4</f>
        <v>4</v>
      </c>
      <c r="J6" s="43">
        <f>COUNTIFS('2023V2'!$U$5:$U$84,'TABLEAU DE BORD'!$B$3,'2023V2'!$V$5:$V$84,'TABLEAU DE BORD'!$B$1,'2023V2'!J$5:J$84,"&gt;0")-J$4</f>
        <v>5</v>
      </c>
      <c r="K6" s="43">
        <f>COUNTIFS('2023V2'!$U$5:$U$84,'TABLEAU DE BORD'!$B$3,'2023V2'!$V$5:$V$84,'TABLEAU DE BORD'!$B$1,'2023V2'!K$5:K$84,"&gt;0")-K$4</f>
        <v>6</v>
      </c>
      <c r="L6" s="43">
        <f>COUNTIFS('2023V2'!$U$5:$U$84,'TABLEAU DE BORD'!$B$3,'2023V2'!$V$5:$V$84,'TABLEAU DE BORD'!$B$1,'2023V2'!L$5:L$84,"&gt;0")-L$4</f>
        <v>5</v>
      </c>
      <c r="M6" s="43">
        <f>COUNTIFS('2023V2'!$U$5:$U$84,'TABLEAU DE BORD'!$B$3,'2023V2'!$V$5:$V$84,'TABLEAU DE BORD'!$B$1,'2023V2'!M$5:M$84,"&gt;0")-M$4</f>
        <v>6</v>
      </c>
      <c r="N6" s="43">
        <f>COUNTIFS('2023V2'!$U$5:$U$84,'TABLEAU DE BORD'!$B$3,'2023V2'!$V$5:$V$84,'TABLEAU DE BORD'!$B$1,'2023V2'!N$5:N$84,"&gt;0")-N$4</f>
        <v>9</v>
      </c>
      <c r="O6" s="43">
        <f>COUNTIFS('2023V2'!$U$5:$U$84,'TABLEAU DE BORD'!$B$3,'2023V2'!$V$5:$V$84,'TABLEAU DE BORD'!$B$1,'2023V2'!O$5:O$84,"&gt;0")-O$4</f>
        <v>11</v>
      </c>
      <c r="P6" s="43">
        <f t="shared" si="0"/>
        <v>69</v>
      </c>
      <c r="Q6" s="3"/>
    </row>
    <row r="7" spans="2:18" ht="14.25">
      <c r="B7" s="55" t="s">
        <v>101</v>
      </c>
      <c r="C7" s="73" t="s">
        <v>109</v>
      </c>
      <c r="D7" s="40">
        <f>SUMIFS('2023V2'!D$5:D$84,'2023V2'!$U$5:$U$84,'TABLEAU DE BORD'!$B$7,'2023V2'!$V$5:$V$84,'TABLEAU DE BORD'!$B$1,'2023V2'!C$5:C$84,"")</f>
        <v>20</v>
      </c>
      <c r="E7" s="40">
        <f>SUMIFS('2023V2'!E$5:E$84,'2023V2'!$U$5:$U$84,'TABLEAU DE BORD'!$B$7,'2023V2'!$V$5:$V$84,'TABLEAU DE BORD'!$B$1,'2023V2'!D$5:D$84,"")</f>
        <v>0</v>
      </c>
      <c r="F7" s="40">
        <f>SUMIFS('2023V2'!F$5:F$84,'2023V2'!$U$5:$U$84,'TABLEAU DE BORD'!$B$7,'2023V2'!$V$5:$V$84,'TABLEAU DE BORD'!$B$1,'2023V2'!E$5:E$84,"")</f>
        <v>0</v>
      </c>
      <c r="G7" s="40">
        <f>SUMIFS('2023V2'!G$5:G$84,'2023V2'!$U$5:$U$84,'TABLEAU DE BORD'!$B$7,'2023V2'!$V$5:$V$84,'TABLEAU DE BORD'!$B$1,'2023V2'!F$5:F$84,"")</f>
        <v>0</v>
      </c>
      <c r="H7" s="40">
        <f>SUMIFS('2023V2'!H$5:H$84,'2023V2'!$U$5:$U$84,'TABLEAU DE BORD'!$B$7,'2023V2'!$V$5:$V$84,'TABLEAU DE BORD'!$B$1,'2023V2'!G$5:G$84,"")</f>
        <v>0</v>
      </c>
      <c r="I7" s="40">
        <f>SUMIFS('2023V2'!I$5:I$84,'2023V2'!$U$5:$U$84,'TABLEAU DE BORD'!$B$7,'2023V2'!$V$5:$V$84,'TABLEAU DE BORD'!$B$1,'2023V2'!H$5:H$84,"")</f>
        <v>0</v>
      </c>
      <c r="J7" s="40">
        <f>SUMIFS('2023V2'!J$5:J$84,'2023V2'!$U$5:$U$84,'TABLEAU DE BORD'!$B$7,'2023V2'!$V$5:$V$84,'TABLEAU DE BORD'!$B$1,'2023V2'!I$5:I$84,"")</f>
        <v>0</v>
      </c>
      <c r="K7" s="40">
        <f>SUMIFS('2023V2'!K$5:K$84,'2023V2'!$U$5:$U$84,'TABLEAU DE BORD'!$B$7,'2023V2'!$V$5:$V$84,'TABLEAU DE BORD'!$B$1,'2023V2'!J$5:J$84,"")</f>
        <v>0</v>
      </c>
      <c r="L7" s="40">
        <f>SUMIFS('2023V2'!L$5:L$84,'2023V2'!$U$5:$U$84,'TABLEAU DE BORD'!$B$7,'2023V2'!$V$5:$V$84,'TABLEAU DE BORD'!$B$1,'2023V2'!K$5:K$84,"")</f>
        <v>0</v>
      </c>
      <c r="M7" s="40">
        <f>SUMIFS('2023V2'!M$5:M$84,'2023V2'!$U$5:$U$84,'TABLEAU DE BORD'!$B$7,'2023V2'!$V$5:$V$84,'TABLEAU DE BORD'!$B$1,'2023V2'!L$5:L$84,"")</f>
        <v>0</v>
      </c>
      <c r="N7" s="40">
        <f>SUMIFS('2023V2'!N$5:N$84,'2023V2'!$U$5:$U$84,'TABLEAU DE BORD'!$B$7,'2023V2'!$V$5:$V$84,'TABLEAU DE BORD'!$B$1,'2023V2'!M$5:M$84,"")</f>
        <v>0</v>
      </c>
      <c r="O7" s="40">
        <f>SUMIFS('2023V2'!O$5:O$84,'2023V2'!$U$5:$U$84,'TABLEAU DE BORD'!$B$7,'2023V2'!$V$5:$V$84,'TABLEAU DE BORD'!$B$1,'2023V2'!N$5:N$84,"")</f>
        <v>18.47</v>
      </c>
      <c r="P7" s="40">
        <f t="shared" si="0"/>
        <v>38.47</v>
      </c>
      <c r="Q7" s="2"/>
    </row>
    <row r="8" spans="2:18" ht="14.25">
      <c r="B8" s="56"/>
      <c r="C8" s="74" t="s">
        <v>110</v>
      </c>
      <c r="D8" s="41">
        <f>(COUNTIFS('2023V2'!$U$5:$U$84,'TABLEAU DE BORD'!$B$7,'2023V2'!$V$5:$V$84,'TABLEAU DE BORD'!$B$1,'2023V2'!$D$5:$D$84,("&gt;0")))</f>
        <v>1</v>
      </c>
      <c r="E8" s="41">
        <f>(COUNTIFS('2023V2'!$U$5:$U$84,'TABLEAU DE BORD'!$B$7,'2023V2'!$V$5:$V$84,'TABLEAU DE BORD'!$B$1,'2023V2'!$D$5:$D$84,"&gt;0"))</f>
        <v>1</v>
      </c>
      <c r="F8" s="41">
        <f>(COUNTIFS('2023V2'!$U$5:$U$84,'TABLEAU DE BORD'!$B$7,'2023V2'!$V$5:$V$84,'TABLEAU DE BORD'!$B$1,'2023V2'!$D$5:$D$84,"&gt;0"))</f>
        <v>1</v>
      </c>
      <c r="G8" s="41">
        <f>(COUNTIFS('2023V2'!$U$5:$U$84,'TABLEAU DE BORD'!$B$7,'2023V2'!$V$5:$V$84,'TABLEAU DE BORD'!$B$1,'2023V2'!$D$5:$D$84,"&gt;0"))</f>
        <v>1</v>
      </c>
      <c r="H8" s="41">
        <f>(COUNTIFS('2023V2'!$U$5:$U$84,'TABLEAU DE BORD'!$B$7,'2023V2'!$V$5:$V$84,'TABLEAU DE BORD'!$B$1,'2023V2'!$D$5:$D$84,"&gt;0"))</f>
        <v>1</v>
      </c>
      <c r="I8" s="41">
        <f>(COUNTIFS('2023V2'!$U$5:$U$84,'TABLEAU DE BORD'!$B$7,'2023V2'!$V$5:$V$84,'TABLEAU DE BORD'!$B$1,'2023V2'!$D$5:$D$84,"&gt;0"))</f>
        <v>1</v>
      </c>
      <c r="J8" s="41">
        <f>(COUNTIFS('2023V2'!$U$5:$U$84,'TABLEAU DE BORD'!$B$7,'2023V2'!$V$5:$V$84,'TABLEAU DE BORD'!$B$1,'2023V2'!$D$5:$D$84,"&gt;0"))</f>
        <v>1</v>
      </c>
      <c r="K8" s="41">
        <f>(COUNTIFS('2023V2'!$U$5:$U$84,'TABLEAU DE BORD'!$B$7,'2023V2'!$V$5:$V$84,'TABLEAU DE BORD'!$B$1,'2023V2'!$D$5:$D$84,"&gt;0"))</f>
        <v>1</v>
      </c>
      <c r="L8" s="41">
        <f>(COUNTIFS('2023V2'!$U$5:$U$84,'TABLEAU DE BORD'!$B$7,'2023V2'!$V$5:$V$84,'TABLEAU DE BORD'!$B$1,'2023V2'!$D$5:$D$84,"&gt;0"))</f>
        <v>1</v>
      </c>
      <c r="M8" s="41">
        <f>(COUNTIFS('2023V2'!$U$5:$U$84,'TABLEAU DE BORD'!$B$7,'2023V2'!$V$5:$V$84,'TABLEAU DE BORD'!$B$1,'2023V2'!$D$5:$D$84,"&gt;0"))</f>
        <v>1</v>
      </c>
      <c r="N8" s="41">
        <f>(COUNTIFS('2023V2'!$U$5:$U$84,'TABLEAU DE BORD'!$B$7,'2023V2'!$V$5:$V$84,'TABLEAU DE BORD'!$B$1,'2023V2'!$D$5:$D$84,"&gt;0"))</f>
        <v>1</v>
      </c>
      <c r="O8" s="41">
        <f>(COUNTIFS('2023V2'!$U$5:$U$84,'TABLEAU DE BORD'!$B$7,'2023V2'!$V$5:$V$84,'TABLEAU DE BORD'!$B$1,'2023V2'!$D$5:$D$84,"&gt;0"))</f>
        <v>1</v>
      </c>
      <c r="P8" s="41">
        <f t="shared" si="0"/>
        <v>12</v>
      </c>
      <c r="Q8" s="3"/>
    </row>
    <row r="9" spans="2:18" ht="14.25">
      <c r="B9" s="56"/>
      <c r="C9" s="75" t="s">
        <v>111</v>
      </c>
      <c r="D9" s="42">
        <f>SUMIFS('2023V2'!D$5:D$84,'2023V2'!$U$5:$U$84,'TABLEAU DE BORD'!$B$7,'2023V2'!$V$5:$V$84,'TABLEAU DE BORD'!$B$1,'2023V2'!C$5:C$84,"&gt;0")</f>
        <v>0</v>
      </c>
      <c r="E9" s="42">
        <f>SUMIFS('2023V2'!E$5:E$84,'2023V2'!$U$5:$U$84,'TABLEAU DE BORD'!$B$7,'2023V2'!$V$5:$V$84,'TABLEAU DE BORD'!$B$1,'2023V2'!D$5:D$84,"&gt;0")</f>
        <v>20</v>
      </c>
      <c r="F9" s="42">
        <f>SUMIFS('2023V2'!F$5:F$84,'2023V2'!$U$5:$U$84,'TABLEAU DE BORD'!$B$7,'2023V2'!$V$5:$V$84,'TABLEAU DE BORD'!$B$1,'2023V2'!E$5:E$84,"&gt;0")</f>
        <v>20</v>
      </c>
      <c r="G9" s="42">
        <f>SUMIFS('2023V2'!G$5:G$84,'2023V2'!$U$5:$U$84,'TABLEAU DE BORD'!$B$7,'2023V2'!$V$5:$V$84,'TABLEAU DE BORD'!$B$1,'2023V2'!F$5:F$84,"&gt;0")</f>
        <v>20</v>
      </c>
      <c r="H9" s="42">
        <f>SUMIFS('2023V2'!H$5:H$84,'2023V2'!$U$5:$U$84,'TABLEAU DE BORD'!$B$7,'2023V2'!$V$5:$V$84,'TABLEAU DE BORD'!$B$1,'2023V2'!G$5:G$84,"&gt;0")</f>
        <v>20</v>
      </c>
      <c r="I9" s="42">
        <f>SUMIFS('2023V2'!I$5:I$84,'2023V2'!$U$5:$U$84,'TABLEAU DE BORD'!$B$7,'2023V2'!$V$5:$V$84,'TABLEAU DE BORD'!$B$1,'2023V2'!H$5:H$84,"&gt;0")</f>
        <v>20</v>
      </c>
      <c r="J9" s="42">
        <f>SUMIFS('2023V2'!J$5:J$84,'2023V2'!$U$5:$U$84,'TABLEAU DE BORD'!$B$7,'2023V2'!$V$5:$V$84,'TABLEAU DE BORD'!$B$1,'2023V2'!I$5:I$84,"&gt;0")</f>
        <v>20</v>
      </c>
      <c r="K9" s="42">
        <f>SUMIFS('2023V2'!K$5:K$84,'2023V2'!$U$5:$U$84,'TABLEAU DE BORD'!$B$7,'2023V2'!$V$5:$V$84,'TABLEAU DE BORD'!$B$1,'2023V2'!J$5:J$84,"&gt;0")</f>
        <v>20</v>
      </c>
      <c r="L9" s="42">
        <f>SUMIFS('2023V2'!L$5:L$84,'2023V2'!$U$5:$U$84,'TABLEAU DE BORD'!$B$7,'2023V2'!$V$5:$V$84,'TABLEAU DE BORD'!$B$1,'2023V2'!K$5:K$84,"&gt;0")</f>
        <v>20</v>
      </c>
      <c r="M9" s="42">
        <f>SUMIFS('2023V2'!M$5:M$84,'2023V2'!$U$5:$U$84,'TABLEAU DE BORD'!$B$7,'2023V2'!$V$5:$V$84,'TABLEAU DE BORD'!$B$1,'2023V2'!L$5:L$84,"&gt;0")</f>
        <v>20</v>
      </c>
      <c r="N9" s="42">
        <f>SUMIFS('2023V2'!N$5:N$84,'2023V2'!$U$5:$U$84,'TABLEAU DE BORD'!$B$7,'2023V2'!$V$5:$V$84,'TABLEAU DE BORD'!$B$1,'2023V2'!M$5:M$84,"&gt;0")</f>
        <v>20</v>
      </c>
      <c r="O9" s="42">
        <f>SUMIFS('2023V2'!O$5:O$84,'2023V2'!$U$5:$U$84,'TABLEAU DE BORD'!$B$7,'2023V2'!$V$5:$V$84,'TABLEAU DE BORD'!$B$1,'2023V2'!N$5:N$84,"&gt;0")</f>
        <v>20</v>
      </c>
      <c r="P9" s="42">
        <f t="shared" si="0"/>
        <v>220</v>
      </c>
      <c r="Q9" s="2"/>
    </row>
    <row r="10" spans="2:18" ht="15" thickBot="1">
      <c r="B10" s="57"/>
      <c r="C10" s="76" t="s">
        <v>112</v>
      </c>
      <c r="D10" s="43">
        <f>COUNTIFS('2023V2'!$U$5:$U$84,'TABLEAU DE BORD'!$B$7,'2023V2'!$V$5:$V$84,'TABLEAU DE BORD'!$B$1,'2023V2'!D$5:D$84,"&gt;0")-D$8</f>
        <v>0</v>
      </c>
      <c r="E10" s="43">
        <f>COUNTIFS('2023V2'!$U$5:$U$84,'TABLEAU DE BORD'!$B$7,'2023V2'!$V$5:$V$84,'TABLEAU DE BORD'!$B$1,'2023V2'!E$5:E$84,"&gt;0")-E$8</f>
        <v>0</v>
      </c>
      <c r="F10" s="43">
        <f>COUNTIFS('2023V2'!$U$5:$U$84,'TABLEAU DE BORD'!$B$7,'2023V2'!$V$5:$V$84,'TABLEAU DE BORD'!$B$1,'2023V2'!F$5:F$84,"&gt;0")-F$8</f>
        <v>0</v>
      </c>
      <c r="G10" s="43">
        <f>COUNTIFS('2023V2'!$U$5:$U$84,'TABLEAU DE BORD'!$B$7,'2023V2'!$V$5:$V$84,'TABLEAU DE BORD'!$B$1,'2023V2'!G$5:G$84,"&gt;0")-G$8</f>
        <v>0</v>
      </c>
      <c r="H10" s="43">
        <f>COUNTIFS('2023V2'!$U$5:$U$84,'TABLEAU DE BORD'!$B$7,'2023V2'!$V$5:$V$84,'TABLEAU DE BORD'!$B$1,'2023V2'!H$5:H$84,"&gt;0")-H$8</f>
        <v>0</v>
      </c>
      <c r="I10" s="43">
        <f>COUNTIFS('2023V2'!$U$5:$U$84,'TABLEAU DE BORD'!$B$7,'2023V2'!$V$5:$V$84,'TABLEAU DE BORD'!$B$1,'2023V2'!I$5:I$84,"&gt;0")-I$8</f>
        <v>0</v>
      </c>
      <c r="J10" s="43">
        <f>COUNTIFS('2023V2'!$U$5:$U$84,'TABLEAU DE BORD'!$B$7,'2023V2'!$V$5:$V$84,'TABLEAU DE BORD'!$B$1,'2023V2'!J$5:J$84,"&gt;0")-J$8</f>
        <v>0</v>
      </c>
      <c r="K10" s="43">
        <f>COUNTIFS('2023V2'!$U$5:$U$84,'TABLEAU DE BORD'!$B$7,'2023V2'!$V$5:$V$84,'TABLEAU DE BORD'!$B$1,'2023V2'!K$5:K$84,"&gt;0")-K$8</f>
        <v>0</v>
      </c>
      <c r="L10" s="43">
        <f>COUNTIFS('2023V2'!$U$5:$U$84,'TABLEAU DE BORD'!$B$7,'2023V2'!$V$5:$V$84,'TABLEAU DE BORD'!$B$1,'2023V2'!L$5:L$84,"&gt;0")-L$8</f>
        <v>0</v>
      </c>
      <c r="M10" s="43">
        <f>COUNTIFS('2023V2'!$U$5:$U$84,'TABLEAU DE BORD'!$B$7,'2023V2'!$V$5:$V$84,'TABLEAU DE BORD'!$B$1,'2023V2'!M$5:M$84,"&gt;0")-M$8</f>
        <v>0</v>
      </c>
      <c r="N10" s="43">
        <f>COUNTIFS('2023V2'!$U$5:$U$84,'TABLEAU DE BORD'!$B$7,'2023V2'!$V$5:$V$84,'TABLEAU DE BORD'!$B$1,'2023V2'!N$5:N$84,"&gt;0")-N$8</f>
        <v>0</v>
      </c>
      <c r="O10" s="43">
        <f>COUNTIFS('2023V2'!$U$5:$U$84,'TABLEAU DE BORD'!$B$7,'2023V2'!$V$5:$V$84,'TABLEAU DE BORD'!$B$1,'2023V2'!O$5:O$84,"&gt;0")-O$8</f>
        <v>1</v>
      </c>
      <c r="P10" s="43">
        <f t="shared" si="0"/>
        <v>1</v>
      </c>
      <c r="Q10" s="3"/>
    </row>
    <row r="11" spans="2:18" ht="14.25">
      <c r="B11" s="55" t="s">
        <v>102</v>
      </c>
      <c r="C11" s="73" t="s">
        <v>109</v>
      </c>
      <c r="D11" s="40">
        <f>SUMIFS('2023V2'!D$5:D$84,'2023V2'!$U$5:$U$84,'TABLEAU DE BORD'!$B$11,'2023V2'!$V$5:$V$84,'TABLEAU DE BORD'!$B$1,'2023V2'!C$5:C$84,"")</f>
        <v>34.94</v>
      </c>
      <c r="E11" s="40">
        <f>SUMIFS('2023V2'!E$5:E$84,'2023V2'!$U$5:$U$84,'TABLEAU DE BORD'!$B$11,'2023V2'!$V$5:$V$84,'TABLEAU DE BORD'!$B$1,'2023V2'!D$5:D$84,"")</f>
        <v>0</v>
      </c>
      <c r="F11" s="40">
        <f>SUMIFS('2023V2'!F$5:F$84,'2023V2'!$U$5:$U$84,'TABLEAU DE BORD'!$B$11,'2023V2'!$V$5:$V$84,'TABLEAU DE BORD'!$B$1,'2023V2'!E$5:E$84,"")</f>
        <v>0</v>
      </c>
      <c r="G11" s="40">
        <f>SUMIFS('2023V2'!G$5:G$84,'2023V2'!$U$5:$U$84,'TABLEAU DE BORD'!$B$11,'2023V2'!$V$5:$V$84,'TABLEAU DE BORD'!$B$1,'2023V2'!F$5:F$84,"")</f>
        <v>0</v>
      </c>
      <c r="H11" s="40">
        <f>SUMIFS('2023V2'!H$5:H$84,'2023V2'!$U$5:$U$84,'TABLEAU DE BORD'!$B$11,'2023V2'!$V$5:$V$84,'TABLEAU DE BORD'!$B$1,'2023V2'!G$5:G$84,"")</f>
        <v>27.3</v>
      </c>
      <c r="I11" s="40">
        <f>SUMIFS('2023V2'!I$5:I$84,'2023V2'!$U$5:$U$84,'TABLEAU DE BORD'!$B$11,'2023V2'!$V$5:$V$84,'TABLEAU DE BORD'!$B$1,'2023V2'!H$5:H$84,"")</f>
        <v>47.290000000000006</v>
      </c>
      <c r="J11" s="40">
        <f>SUMIFS('2023V2'!J$5:J$84,'2023V2'!$U$5:$U$84,'TABLEAU DE BORD'!$B$11,'2023V2'!$V$5:$V$84,'TABLEAU DE BORD'!$B$1,'2023V2'!I$5:I$84,"")</f>
        <v>23</v>
      </c>
      <c r="K11" s="40">
        <f>SUMIFS('2023V2'!K$5:K$84,'2023V2'!$U$5:$U$84,'TABLEAU DE BORD'!$B$11,'2023V2'!$V$5:$V$84,'TABLEAU DE BORD'!$B$1,'2023V2'!J$5:J$84,"")</f>
        <v>0</v>
      </c>
      <c r="L11" s="40">
        <f>SUMIFS('2023V2'!L$5:L$84,'2023V2'!$U$5:$U$84,'TABLEAU DE BORD'!$B$11,'2023V2'!$V$5:$V$84,'TABLEAU DE BORD'!$B$1,'2023V2'!K$5:K$84,"")</f>
        <v>0</v>
      </c>
      <c r="M11" s="40">
        <f>SUMIFS('2023V2'!M$5:M$84,'2023V2'!$U$5:$U$84,'TABLEAU DE BORD'!$B$11,'2023V2'!$V$5:$V$84,'TABLEAU DE BORD'!$B$1,'2023V2'!L$5:L$84,"")</f>
        <v>0</v>
      </c>
      <c r="N11" s="40">
        <f>SUMIFS('2023V2'!N$5:N$84,'2023V2'!$U$5:$U$84,'TABLEAU DE BORD'!$B$11,'2023V2'!$V$5:$V$84,'TABLEAU DE BORD'!$B$1,'2023V2'!M$5:M$84,"")</f>
        <v>0</v>
      </c>
      <c r="O11" s="40">
        <f>SUMIFS('2023V2'!O$5:O$84,'2023V2'!$U$5:$U$84,'TABLEAU DE BORD'!$B$11,'2023V2'!$V$5:$V$84,'TABLEAU DE BORD'!$B$1,'2023V2'!N$5:N$84,"")</f>
        <v>0</v>
      </c>
      <c r="P11" s="40">
        <f t="shared" si="0"/>
        <v>132.53</v>
      </c>
      <c r="Q11" s="2"/>
    </row>
    <row r="12" spans="2:18" ht="14.25">
      <c r="B12" s="56"/>
      <c r="C12" s="74" t="s">
        <v>110</v>
      </c>
      <c r="D12" s="41">
        <f>(COUNTIFS('2023V2'!$U$5:$U$84,'TABLEAU DE BORD'!$B$11,'2023V2'!$V$5:$V$84,'TABLEAU DE BORD'!$B$1,'2023V2'!$D$5:$D$84,"&gt;0"))</f>
        <v>2</v>
      </c>
      <c r="E12" s="41">
        <f>(COUNTIFS('2023V2'!$U$5:$U$84,'TABLEAU DE BORD'!$B$11,'2023V2'!$V$5:$V$84,'TABLEAU DE BORD'!$B$1,'2023V2'!$D$5:$D$84,"&gt;0"))</f>
        <v>2</v>
      </c>
      <c r="F12" s="41">
        <f>(COUNTIFS('2023V2'!$U$5:$U$84,'TABLEAU DE BORD'!$B$11,'2023V2'!$V$5:$V$84,'TABLEAU DE BORD'!$B$1,'2023V2'!$D$5:$D$84,"&gt;0"))</f>
        <v>2</v>
      </c>
      <c r="G12" s="41">
        <f>(COUNTIFS('2023V2'!$U$5:$U$84,'TABLEAU DE BORD'!$B$11,'2023V2'!$V$5:$V$84,'TABLEAU DE BORD'!$B$1,'2023V2'!$D$5:$D$84,"&gt;0"))</f>
        <v>2</v>
      </c>
      <c r="H12" s="41">
        <f>(COUNTIFS('2023V2'!$U$5:$U$84,'TABLEAU DE BORD'!$B$11,'2023V2'!$V$5:$V$84,'TABLEAU DE BORD'!$B$1,'2023V2'!$D$5:$D$84,"&gt;0"))</f>
        <v>2</v>
      </c>
      <c r="I12" s="41">
        <f>(COUNTIFS('2023V2'!$U$5:$U$84,'TABLEAU DE BORD'!$B$11,'2023V2'!$V$5:$V$84,'TABLEAU DE BORD'!$B$1,'2023V2'!$D$5:$D$84,"&gt;0"))</f>
        <v>2</v>
      </c>
      <c r="J12" s="41">
        <f>(COUNTIFS('2023V2'!$U$5:$U$84,'TABLEAU DE BORD'!$B$11,'2023V2'!$V$5:$V$84,'TABLEAU DE BORD'!$B$1,'2023V2'!$D$5:$D$84,"&gt;0"))</f>
        <v>2</v>
      </c>
      <c r="K12" s="41">
        <f>(COUNTIFS('2023V2'!$U$5:$U$84,'TABLEAU DE BORD'!$B$11,'2023V2'!$V$5:$V$84,'TABLEAU DE BORD'!$B$1,'2023V2'!$D$5:$D$84,"&gt;0"))</f>
        <v>2</v>
      </c>
      <c r="L12" s="41">
        <f>(COUNTIFS('2023V2'!$U$5:$U$84,'TABLEAU DE BORD'!$B$11,'2023V2'!$V$5:$V$84,'TABLEAU DE BORD'!$B$1,'2023V2'!$D$5:$D$84,"&gt;0"))</f>
        <v>2</v>
      </c>
      <c r="M12" s="41">
        <f>(COUNTIFS('2023V2'!$U$5:$U$84,'TABLEAU DE BORD'!$B$11,'2023V2'!$V$5:$V$84,'TABLEAU DE BORD'!$B$1,'2023V2'!$D$5:$D$84,"&gt;0"))</f>
        <v>2</v>
      </c>
      <c r="N12" s="41">
        <f>(COUNTIFS('2023V2'!$U$5:$U$84,'TABLEAU DE BORD'!$B$11,'2023V2'!$V$5:$V$84,'TABLEAU DE BORD'!$B$1,'2023V2'!$D$5:$D$84,"&gt;0"))</f>
        <v>2</v>
      </c>
      <c r="O12" s="41">
        <f>(COUNTIFS('2023V2'!$U$5:$U$84,'TABLEAU DE BORD'!$B$11,'2023V2'!$V$5:$V$84,'TABLEAU DE BORD'!$B$1,'2023V2'!$D$5:$D$84,"&gt;0"))</f>
        <v>2</v>
      </c>
      <c r="P12" s="41">
        <f t="shared" si="0"/>
        <v>24</v>
      </c>
      <c r="Q12" s="3"/>
    </row>
    <row r="13" spans="2:18" ht="14.25">
      <c r="B13" s="56"/>
      <c r="C13" s="75" t="s">
        <v>111</v>
      </c>
      <c r="D13" s="42">
        <f>SUMIFS('2023V2'!D$5:D$84,'2023V2'!$U$5:$U$84,'TABLEAU DE BORD'!$B$11,'2023V2'!$V$5:$V$84,'TABLEAU DE BORD'!$B$1,'2023V2'!C$5:C$84,"&gt;0")</f>
        <v>0</v>
      </c>
      <c r="E13" s="42">
        <f>SUMIFS('2023V2'!E$5:E$84,'2023V2'!$U$5:$U$84,'TABLEAU DE BORD'!$B$11,'2023V2'!$V$5:$V$84,'TABLEAU DE BORD'!$B$1,'2023V2'!D$5:D$84,"&gt;0")</f>
        <v>34.94</v>
      </c>
      <c r="F13" s="42">
        <f>SUMIFS('2023V2'!F$5:F$84,'2023V2'!$U$5:$U$84,'TABLEAU DE BORD'!$B$11,'2023V2'!$V$5:$V$84,'TABLEAU DE BORD'!$B$1,'2023V2'!E$5:E$84,"&gt;0")</f>
        <v>34.94</v>
      </c>
      <c r="G13" s="42">
        <f>SUMIFS('2023V2'!G$5:G$84,'2023V2'!$U$5:$U$84,'TABLEAU DE BORD'!$B$11,'2023V2'!$V$5:$V$84,'TABLEAU DE BORD'!$B$1,'2023V2'!F$5:F$84,"&gt;0")</f>
        <v>34.94</v>
      </c>
      <c r="H13" s="42">
        <f>SUMIFS('2023V2'!H$5:H$84,'2023V2'!$U$5:$U$84,'TABLEAU DE BORD'!$B$11,'2023V2'!$V$5:$V$84,'TABLEAU DE BORD'!$B$1,'2023V2'!G$5:G$84,"&gt;0")</f>
        <v>34.94</v>
      </c>
      <c r="I13" s="42">
        <f>SUMIFS('2023V2'!I$5:I$84,'2023V2'!$U$5:$U$84,'TABLEAU DE BORD'!$B$11,'2023V2'!$V$5:$V$84,'TABLEAU DE BORD'!$B$1,'2023V2'!H$5:H$84,"&gt;0")</f>
        <v>62.24</v>
      </c>
      <c r="J13" s="42">
        <f>SUMIFS('2023V2'!J$5:J$84,'2023V2'!$U$5:$U$84,'TABLEAU DE BORD'!$B$11,'2023V2'!$V$5:$V$84,'TABLEAU DE BORD'!$B$1,'2023V2'!I$5:I$84,"&gt;0")</f>
        <v>114.16</v>
      </c>
      <c r="K13" s="42">
        <f>SUMIFS('2023V2'!K$5:K$84,'2023V2'!$U$5:$U$84,'TABLEAU DE BORD'!$B$11,'2023V2'!$V$5:$V$84,'TABLEAU DE BORD'!$B$1,'2023V2'!J$5:J$84,"&gt;0")</f>
        <v>137.16</v>
      </c>
      <c r="L13" s="42">
        <f>SUMIFS('2023V2'!L$5:L$84,'2023V2'!$U$5:$U$84,'TABLEAU DE BORD'!$B$11,'2023V2'!$V$5:$V$84,'TABLEAU DE BORD'!$B$1,'2023V2'!K$5:K$84,"&gt;0")</f>
        <v>137.16</v>
      </c>
      <c r="M13" s="42">
        <f>SUMIFS('2023V2'!M$5:M$84,'2023V2'!$U$5:$U$84,'TABLEAU DE BORD'!$B$11,'2023V2'!$V$5:$V$84,'TABLEAU DE BORD'!$B$1,'2023V2'!L$5:L$84,"&gt;0")</f>
        <v>137.16</v>
      </c>
      <c r="N13" s="42">
        <f>SUMIFS('2023V2'!N$5:N$84,'2023V2'!$U$5:$U$84,'TABLEAU DE BORD'!$B$11,'2023V2'!$V$5:$V$84,'TABLEAU DE BORD'!$B$1,'2023V2'!M$5:M$84,"&gt;0")</f>
        <v>137.16</v>
      </c>
      <c r="O13" s="42">
        <f>SUMIFS('2023V2'!O$5:O$84,'2023V2'!$U$5:$U$84,'TABLEAU DE BORD'!$B$11,'2023V2'!$V$5:$V$84,'TABLEAU DE BORD'!$B$1,'2023V2'!N$5:N$84,"&gt;0")</f>
        <v>137.16</v>
      </c>
      <c r="P13" s="42">
        <f t="shared" si="0"/>
        <v>1001.9599999999998</v>
      </c>
      <c r="Q13" s="2"/>
    </row>
    <row r="14" spans="2:18" ht="15" thickBot="1">
      <c r="B14" s="57"/>
      <c r="C14" s="76" t="s">
        <v>112</v>
      </c>
      <c r="D14" s="43">
        <f>COUNTIFS('2023V2'!$U$5:$U$84,'TABLEAU DE BORD'!$B$11,'2023V2'!$V$5:$V$84,'TABLEAU DE BORD'!$B$1,'2023V2'!D$5:D$84,"&gt;0")-D$12</f>
        <v>0</v>
      </c>
      <c r="E14" s="43">
        <f>COUNTIFS('2023V2'!$U$5:$U$84,'TABLEAU DE BORD'!$B$11,'2023V2'!$V$5:$V$84,'TABLEAU DE BORD'!$B$1,'2023V2'!E$5:E$84,"&gt;0")-E$12</f>
        <v>0</v>
      </c>
      <c r="F14" s="43">
        <f>COUNTIFS('2023V2'!$U$5:$U$84,'TABLEAU DE BORD'!$B$11,'2023V2'!$V$5:$V$84,'TABLEAU DE BORD'!$B$1,'2023V2'!F$5:F$84,"&gt;0")-F$12</f>
        <v>0</v>
      </c>
      <c r="G14" s="43">
        <f>COUNTIFS('2023V2'!$U$5:$U$84,'TABLEAU DE BORD'!$B$11,'2023V2'!$V$5:$V$84,'TABLEAU DE BORD'!$B$1,'2023V2'!G$5:G$84,"&gt;0")-G$12</f>
        <v>0</v>
      </c>
      <c r="H14" s="43">
        <f>COUNTIFS('2023V2'!$U$5:$U$84,'TABLEAU DE BORD'!$B$11,'2023V2'!$V$5:$V$84,'TABLEAU DE BORD'!$B$1,'2023V2'!H$5:H$84,"&gt;0")-H$12</f>
        <v>1</v>
      </c>
      <c r="I14" s="43">
        <f>COUNTIFS('2023V2'!$U$5:$U$84,'TABLEAU DE BORD'!$B$11,'2023V2'!$V$5:$V$84,'TABLEAU DE BORD'!$B$1,'2023V2'!I$5:I$84,"&gt;0")-I$12</f>
        <v>3</v>
      </c>
      <c r="J14" s="43">
        <f>COUNTIFS('2023V2'!$U$5:$U$84,'TABLEAU DE BORD'!$B$11,'2023V2'!$V$5:$V$84,'TABLEAU DE BORD'!$B$1,'2023V2'!J$5:J$84,"&gt;0")-J$12</f>
        <v>4</v>
      </c>
      <c r="K14" s="43">
        <f>COUNTIFS('2023V2'!$U$5:$U$84,'TABLEAU DE BORD'!$B$11,'2023V2'!$V$5:$V$84,'TABLEAU DE BORD'!$B$1,'2023V2'!K$5:K$84,"&gt;0")-K$12</f>
        <v>4</v>
      </c>
      <c r="L14" s="43">
        <f>COUNTIFS('2023V2'!$U$5:$U$84,'TABLEAU DE BORD'!$B$11,'2023V2'!$V$5:$V$84,'TABLEAU DE BORD'!$B$1,'2023V2'!L$5:L$84,"&gt;0")-L$12</f>
        <v>4</v>
      </c>
      <c r="M14" s="43">
        <f>COUNTIFS('2023V2'!$U$5:$U$84,'TABLEAU DE BORD'!$B$11,'2023V2'!$V$5:$V$84,'TABLEAU DE BORD'!$B$1,'2023V2'!M$5:M$84,"&gt;0")-M$12</f>
        <v>4</v>
      </c>
      <c r="N14" s="43">
        <f>COUNTIFS('2023V2'!$U$5:$U$84,'TABLEAU DE BORD'!$B$11,'2023V2'!$V$5:$V$84,'TABLEAU DE BORD'!$B$1,'2023V2'!N$5:N$84,"&gt;0")-N$12</f>
        <v>4</v>
      </c>
      <c r="O14" s="43">
        <f>COUNTIFS('2023V2'!$U$5:$U$84,'TABLEAU DE BORD'!$B$11,'2023V2'!$V$5:$V$84,'TABLEAU DE BORD'!$B$1,'2023V2'!O$5:O$84,"&gt;0")-O$12</f>
        <v>4</v>
      </c>
      <c r="P14" s="43">
        <f t="shared" si="0"/>
        <v>28</v>
      </c>
      <c r="Q14" s="3"/>
    </row>
    <row r="15" spans="2:18" ht="14.25">
      <c r="B15" s="55" t="s">
        <v>103</v>
      </c>
      <c r="C15" s="73" t="s">
        <v>109</v>
      </c>
      <c r="D15" s="40">
        <f>SUMIFS('2023V2'!D$5:D$84,'2023V2'!$U$5:$U$84,'TABLEAU DE BORD'!$B$15,'2023V2'!$V$5:$V$84,'TABLEAU DE BORD'!$B$1,'2023V2'!C$5:C$84,"")</f>
        <v>0</v>
      </c>
      <c r="E15" s="40">
        <f>SUMIFS('2023V2'!E$5:E$84,'2023V2'!$U$5:$U$84,'TABLEAU DE BORD'!$B$15,'2023V2'!$V$5:$V$84,'TABLEAU DE BORD'!$B$1,'2023V2'!D$5:D$84,"")</f>
        <v>0</v>
      </c>
      <c r="F15" s="40">
        <f>SUMIFS('2023V2'!F$5:F$84,'2023V2'!$U$5:$U$84,'TABLEAU DE BORD'!$B$15,'2023V2'!$V$5:$V$84,'TABLEAU DE BORD'!$B$1,'2023V2'!E$5:E$84,"")</f>
        <v>0</v>
      </c>
      <c r="G15" s="40">
        <f>SUMIFS('2023V2'!G$5:G$84,'2023V2'!$U$5:$U$84,'TABLEAU DE BORD'!$B$15,'2023V2'!$V$5:$V$84,'TABLEAU DE BORD'!$B$1,'2023V2'!F$5:F$84,"")</f>
        <v>0</v>
      </c>
      <c r="H15" s="40">
        <f>SUMIFS('2023V2'!H$5:H$84,'2023V2'!$U$5:$U$84,'TABLEAU DE BORD'!$B$15,'2023V2'!$V$5:$V$84,'TABLEAU DE BORD'!$B$1,'2023V2'!G$5:G$84,"")</f>
        <v>18.3</v>
      </c>
      <c r="I15" s="40">
        <f>SUMIFS('2023V2'!I$5:I$84,'2023V2'!$U$5:$U$84,'TABLEAU DE BORD'!$B$15,'2023V2'!$V$5:$V$84,'TABLEAU DE BORD'!$B$1,'2023V2'!H$5:H$84,"")</f>
        <v>0</v>
      </c>
      <c r="J15" s="40">
        <f>SUMIFS('2023V2'!J$5:J$84,'2023V2'!$U$5:$U$84,'TABLEAU DE BORD'!$B$15,'2023V2'!$V$5:$V$84,'TABLEAU DE BORD'!$B$1,'2023V2'!I$5:I$84,"")</f>
        <v>23.52</v>
      </c>
      <c r="K15" s="40">
        <f>SUMIFS('2023V2'!K$5:K$84,'2023V2'!$U$5:$U$84,'TABLEAU DE BORD'!$B$15,'2023V2'!$V$5:$V$84,'TABLEAU DE BORD'!$B$1,'2023V2'!J$5:J$84,"")</f>
        <v>0</v>
      </c>
      <c r="L15" s="40">
        <f>SUMIFS('2023V2'!L$5:L$84,'2023V2'!$U$5:$U$84,'TABLEAU DE BORD'!$B$15,'2023V2'!$V$5:$V$84,'TABLEAU DE BORD'!$B$1,'2023V2'!K$5:K$84,"")</f>
        <v>0</v>
      </c>
      <c r="M15" s="40">
        <f>SUMIFS('2023V2'!M$5:M$84,'2023V2'!$U$5:$U$84,'TABLEAU DE BORD'!$B$15,'2023V2'!$V$5:$V$84,'TABLEAU DE BORD'!$B$1,'2023V2'!L$5:L$84,"")</f>
        <v>0</v>
      </c>
      <c r="N15" s="40">
        <f>SUMIFS('2023V2'!N$5:N$84,'2023V2'!$U$5:$U$84,'TABLEAU DE BORD'!$B$15,'2023V2'!$V$5:$V$84,'TABLEAU DE BORD'!$B$1,'2023V2'!M$5:M$84,"")</f>
        <v>0</v>
      </c>
      <c r="O15" s="40">
        <f>SUMIFS('2023V2'!O$5:O$84,'2023V2'!$U$5:$U$84,'TABLEAU DE BORD'!$B$15,'2023V2'!$V$5:$V$84,'TABLEAU DE BORD'!$B$1,'2023V2'!N$5:N$84,"")</f>
        <v>0</v>
      </c>
      <c r="P15" s="40">
        <f t="shared" si="0"/>
        <v>41.82</v>
      </c>
      <c r="Q15" s="2"/>
    </row>
    <row r="16" spans="2:18" ht="14.25">
      <c r="B16" s="56"/>
      <c r="C16" s="74" t="s">
        <v>110</v>
      </c>
      <c r="D16" s="41">
        <f>(COUNTIFS('2023V2'!$U$5:$U$84,'TABLEAU DE BORD'!$B$15,'2023V2'!$V$5:$V$84,'TABLEAU DE BORD'!$B$1,'2023V2'!$D$5:$D$84,"&gt;0"))</f>
        <v>0</v>
      </c>
      <c r="E16" s="41">
        <f>(COUNTIFS('2023V2'!$U$5:$U$84,'TABLEAU DE BORD'!$B$15,'2023V2'!$V$5:$V$84,'TABLEAU DE BORD'!$B$1,'2023V2'!$D$5:$D$84,"&gt;0"))</f>
        <v>0</v>
      </c>
      <c r="F16" s="41">
        <f>(COUNTIFS('2023V2'!$U$5:$U$84,'TABLEAU DE BORD'!$B$15,'2023V2'!$V$5:$V$84,'TABLEAU DE BORD'!$B$1,'2023V2'!$D$5:$D$84,"&gt;0"))</f>
        <v>0</v>
      </c>
      <c r="G16" s="41">
        <f>(COUNTIFS('2023V2'!$U$5:$U$84,'TABLEAU DE BORD'!$B$15,'2023V2'!$V$5:$V$84,'TABLEAU DE BORD'!$B$1,'2023V2'!$D$5:$D$84,"&gt;0"))</f>
        <v>0</v>
      </c>
      <c r="H16" s="41">
        <f>(COUNTIFS('2023V2'!$U$5:$U$84,'TABLEAU DE BORD'!$B$15,'2023V2'!$V$5:$V$84,'TABLEAU DE BORD'!$B$1,'2023V2'!$D$5:$D$84,"&gt;0"))</f>
        <v>0</v>
      </c>
      <c r="I16" s="41">
        <f>(COUNTIFS('2023V2'!$U$5:$U$84,'TABLEAU DE BORD'!$B$15,'2023V2'!$V$5:$V$84,'TABLEAU DE BORD'!$B$1,'2023V2'!$D$5:$D$84,"&gt;0"))</f>
        <v>0</v>
      </c>
      <c r="J16" s="41">
        <f>(COUNTIFS('2023V2'!$U$5:$U$84,'TABLEAU DE BORD'!$B$15,'2023V2'!$V$5:$V$84,'TABLEAU DE BORD'!$B$1,'2023V2'!$D$5:$D$84,"&gt;0"))</f>
        <v>0</v>
      </c>
      <c r="K16" s="41">
        <f>(COUNTIFS('2023V2'!$U$5:$U$84,'TABLEAU DE BORD'!$B$15,'2023V2'!$V$5:$V$84,'TABLEAU DE BORD'!$B$1,'2023V2'!$D$5:$D$84,"&gt;0"))</f>
        <v>0</v>
      </c>
      <c r="L16" s="41">
        <f>(COUNTIFS('2023V2'!$U$5:$U$84,'TABLEAU DE BORD'!$B$15,'2023V2'!$V$5:$V$84,'TABLEAU DE BORD'!$B$1,'2023V2'!$D$5:$D$84,"&gt;0"))</f>
        <v>0</v>
      </c>
      <c r="M16" s="41">
        <f>(COUNTIFS('2023V2'!$U$5:$U$84,'TABLEAU DE BORD'!$B$15,'2023V2'!$V$5:$V$84,'TABLEAU DE BORD'!$B$1,'2023V2'!$D$5:$D$84,"&gt;0"))</f>
        <v>0</v>
      </c>
      <c r="N16" s="41">
        <f>(COUNTIFS('2023V2'!$U$5:$U$84,'TABLEAU DE BORD'!$B$15,'2023V2'!$V$5:$V$84,'TABLEAU DE BORD'!$B$1,'2023V2'!$D$5:$D$84,"&gt;0"))</f>
        <v>0</v>
      </c>
      <c r="O16" s="41">
        <f>(COUNTIFS('2023V2'!$U$5:$U$84,'TABLEAU DE BORD'!$B$15,'2023V2'!$V$5:$V$84,'TABLEAU DE BORD'!$B$1,'2023V2'!$D$5:$D$84,"&gt;0"))</f>
        <v>0</v>
      </c>
      <c r="P16" s="41">
        <f t="shared" si="0"/>
        <v>0</v>
      </c>
      <c r="Q16" s="3"/>
    </row>
    <row r="17" spans="2:17" ht="14.25">
      <c r="B17" s="56"/>
      <c r="C17" s="75" t="s">
        <v>111</v>
      </c>
      <c r="D17" s="42">
        <f>SUMIFS('2023V2'!D$5:D$84,'2023V2'!$U$5:$U$84,'TABLEAU DE BORD'!$B$15,'2023V2'!$V$5:$V$84,'TABLEAU DE BORD'!$B$1,'2023V2'!C$5:C$84,"&gt;0")</f>
        <v>0</v>
      </c>
      <c r="E17" s="42">
        <f>SUMIFS('2023V2'!E$5:E$84,'2023V2'!$U$5:$U$84,'TABLEAU DE BORD'!$B$15,'2023V2'!$V$5:$V$84,'TABLEAU DE BORD'!$B$1,'2023V2'!D$5:D$84,"&gt;0")</f>
        <v>0</v>
      </c>
      <c r="F17" s="42">
        <f>SUMIFS('2023V2'!F$5:F$84,'2023V2'!$U$5:$U$84,'TABLEAU DE BORD'!$B$15,'2023V2'!$V$5:$V$84,'TABLEAU DE BORD'!$B$1,'2023V2'!E$5:E$84,"&gt;0")</f>
        <v>0</v>
      </c>
      <c r="G17" s="42">
        <f>SUMIFS('2023V2'!G$5:G$84,'2023V2'!$U$5:$U$84,'TABLEAU DE BORD'!$B$15,'2023V2'!$V$5:$V$84,'TABLEAU DE BORD'!$B$1,'2023V2'!F$5:F$84,"&gt;0")</f>
        <v>0</v>
      </c>
      <c r="H17" s="42">
        <f>SUMIFS('2023V2'!H$5:H$84,'2023V2'!$U$5:$U$84,'TABLEAU DE BORD'!$B$15,'2023V2'!$V$5:$V$84,'TABLEAU DE BORD'!$B$1,'2023V2'!G$5:G$84,"&gt;0")</f>
        <v>0</v>
      </c>
      <c r="I17" s="42">
        <f>SUMIFS('2023V2'!I$5:I$84,'2023V2'!$U$5:$U$84,'TABLEAU DE BORD'!$B$15,'2023V2'!$V$5:$V$84,'TABLEAU DE BORD'!$B$1,'2023V2'!H$5:H$84,"&gt;0")</f>
        <v>18.3</v>
      </c>
      <c r="J17" s="42">
        <f>SUMIFS('2023V2'!J$5:J$84,'2023V2'!$U$5:$U$84,'TABLEAU DE BORD'!$B$15,'2023V2'!$V$5:$V$84,'TABLEAU DE BORD'!$B$1,'2023V2'!I$5:I$84,"&gt;0")</f>
        <v>18.3</v>
      </c>
      <c r="K17" s="42">
        <f>SUMIFS('2023V2'!K$5:K$84,'2023V2'!$U$5:$U$84,'TABLEAU DE BORD'!$B$15,'2023V2'!$V$5:$V$84,'TABLEAU DE BORD'!$B$1,'2023V2'!J$5:J$84,"&gt;0")</f>
        <v>41.82</v>
      </c>
      <c r="L17" s="42">
        <f>SUMIFS('2023V2'!L$5:L$84,'2023V2'!$U$5:$U$84,'TABLEAU DE BORD'!$B$15,'2023V2'!$V$5:$V$84,'TABLEAU DE BORD'!$B$1,'2023V2'!K$5:K$84,"&gt;0")</f>
        <v>41.82</v>
      </c>
      <c r="M17" s="42">
        <f>SUMIFS('2023V2'!M$5:M$84,'2023V2'!$U$5:$U$84,'TABLEAU DE BORD'!$B$15,'2023V2'!$V$5:$V$84,'TABLEAU DE BORD'!$B$1,'2023V2'!L$5:L$84,"&gt;0")</f>
        <v>41.82</v>
      </c>
      <c r="N17" s="42">
        <f>SUMIFS('2023V2'!N$5:N$84,'2023V2'!$U$5:$U$84,'TABLEAU DE BORD'!$B$15,'2023V2'!$V$5:$V$84,'TABLEAU DE BORD'!$B$1,'2023V2'!M$5:M$84,"&gt;0")</f>
        <v>41.82</v>
      </c>
      <c r="O17" s="42">
        <f>SUMIFS('2023V2'!O$5:O$84,'2023V2'!$U$5:$U$84,'TABLEAU DE BORD'!$B$15,'2023V2'!$V$5:$V$84,'TABLEAU DE BORD'!$B$1,'2023V2'!N$5:N$84,"&gt;0")</f>
        <v>41.82</v>
      </c>
      <c r="P17" s="42">
        <f t="shared" si="0"/>
        <v>245.7</v>
      </c>
      <c r="Q17" s="2"/>
    </row>
    <row r="18" spans="2:17" ht="15" thickBot="1">
      <c r="B18" s="57"/>
      <c r="C18" s="76" t="s">
        <v>112</v>
      </c>
      <c r="D18" s="43">
        <f>COUNTIFS('2023V2'!$U$5:$U$84,'TABLEAU DE BORD'!$B$15,'2023V2'!$V$5:$V$84,'TABLEAU DE BORD'!$B$1,'2023V2'!D$5:D$84,"&gt;0")-D$16</f>
        <v>0</v>
      </c>
      <c r="E18" s="43">
        <f>COUNTIFS('2023V2'!$U$5:$U$84,'TABLEAU DE BORD'!$B$15,'2023V2'!$V$5:$V$84,'TABLEAU DE BORD'!$B$1,'2023V2'!E$5:E$84,"&gt;0")-E$16</f>
        <v>0</v>
      </c>
      <c r="F18" s="43">
        <f>COUNTIFS('2023V2'!$U$5:$U$84,'TABLEAU DE BORD'!$B$15,'2023V2'!$V$5:$V$84,'TABLEAU DE BORD'!$B$1,'2023V2'!F$5:F$84,"&gt;0")-F$16</f>
        <v>0</v>
      </c>
      <c r="G18" s="43">
        <f>COUNTIFS('2023V2'!$U$5:$U$84,'TABLEAU DE BORD'!$B$15,'2023V2'!$V$5:$V$84,'TABLEAU DE BORD'!$B$1,'2023V2'!G$5:G$84,"&gt;0")-G$16</f>
        <v>0</v>
      </c>
      <c r="H18" s="43">
        <f>COUNTIFS('2023V2'!$U$5:$U$84,'TABLEAU DE BORD'!$B$15,'2023V2'!$V$5:$V$84,'TABLEAU DE BORD'!$B$1,'2023V2'!H$5:H$84,"&gt;0")-H$16</f>
        <v>1</v>
      </c>
      <c r="I18" s="43">
        <f>COUNTIFS('2023V2'!$U$5:$U$84,'TABLEAU DE BORD'!$B$15,'2023V2'!$V$5:$V$84,'TABLEAU DE BORD'!$B$1,'2023V2'!I$5:I$84,"&gt;0")-I$16</f>
        <v>1</v>
      </c>
      <c r="J18" s="43">
        <f>COUNTIFS('2023V2'!$U$5:$U$84,'TABLEAU DE BORD'!$B$15,'2023V2'!$V$5:$V$84,'TABLEAU DE BORD'!$B$1,'2023V2'!J$5:J$84,"&gt;0")-J$16</f>
        <v>2</v>
      </c>
      <c r="K18" s="43">
        <f>COUNTIFS('2023V2'!$U$5:$U$84,'TABLEAU DE BORD'!$B$15,'2023V2'!$V$5:$V$84,'TABLEAU DE BORD'!$B$1,'2023V2'!K$5:K$84,"&gt;0")-K$16</f>
        <v>2</v>
      </c>
      <c r="L18" s="43">
        <f>COUNTIFS('2023V2'!$U$5:$U$84,'TABLEAU DE BORD'!$B$15,'2023V2'!$V$5:$V$84,'TABLEAU DE BORD'!$B$1,'2023V2'!L$5:L$84,"&gt;0")-L$16</f>
        <v>2</v>
      </c>
      <c r="M18" s="43">
        <f>COUNTIFS('2023V2'!$U$5:$U$84,'TABLEAU DE BORD'!$B$15,'2023V2'!$V$5:$V$84,'TABLEAU DE BORD'!$B$1,'2023V2'!M$5:M$84,"&gt;0")-M$16</f>
        <v>2</v>
      </c>
      <c r="N18" s="43">
        <f>COUNTIFS('2023V2'!$U$5:$U$84,'TABLEAU DE BORD'!$B$15,'2023V2'!$V$5:$V$84,'TABLEAU DE BORD'!$B$1,'2023V2'!N$5:N$84,"&gt;0")-N$16</f>
        <v>2</v>
      </c>
      <c r="O18" s="43">
        <f>COUNTIFS('2023V2'!$U$5:$U$84,'TABLEAU DE BORD'!$B$15,'2023V2'!$V$5:$V$84,'TABLEAU DE BORD'!$B$1,'2023V2'!O$5:O$84,"&gt;0")-O$16</f>
        <v>2</v>
      </c>
      <c r="P18" s="43">
        <f t="shared" si="0"/>
        <v>14</v>
      </c>
      <c r="Q18" s="3"/>
    </row>
    <row r="19" spans="2:17" ht="14.25">
      <c r="B19" s="55" t="s">
        <v>104</v>
      </c>
      <c r="C19" s="73" t="s">
        <v>109</v>
      </c>
      <c r="D19" s="40">
        <f>SUMIFS('2023V2'!D$5:D$84,'2023V2'!$U$5:$U$84,'TABLEAU DE BORD'!$B$19,'2023V2'!$V$5:$V$84,'TABLEAU DE BORD'!$B$1,'2023V2'!C$5:C$84,"")</f>
        <v>70.19</v>
      </c>
      <c r="E19" s="40">
        <f>SUMIFS('2023V2'!E$5:E$84,'2023V2'!$U$5:$U$84,'TABLEAU DE BORD'!$B$19,'2023V2'!$V$5:$V$84,'TABLEAU DE BORD'!$B$1,'2023V2'!D$5:D$84,"")</f>
        <v>0</v>
      </c>
      <c r="F19" s="40">
        <f>SUMIFS('2023V2'!F$5:F$84,'2023V2'!$U$5:$U$84,'TABLEAU DE BORD'!$B$19,'2023V2'!$V$5:$V$84,'TABLEAU DE BORD'!$B$1,'2023V2'!E$5:E$84,"")</f>
        <v>0</v>
      </c>
      <c r="G19" s="40">
        <f>SUMIFS('2023V2'!G$5:G$84,'2023V2'!$U$5:$U$84,'TABLEAU DE BORD'!$B$19,'2023V2'!$V$5:$V$84,'TABLEAU DE BORD'!$B$1,'2023V2'!F$5:F$84,"")</f>
        <v>0</v>
      </c>
      <c r="H19" s="40">
        <f>SUMIFS('2023V2'!H$5:H$84,'2023V2'!$U$5:$U$84,'TABLEAU DE BORD'!$B$19,'2023V2'!$V$5:$V$84,'TABLEAU DE BORD'!$B$1,'2023V2'!G$5:G$84,"")</f>
        <v>0</v>
      </c>
      <c r="I19" s="40">
        <f>SUMIFS('2023V2'!I$5:I$84,'2023V2'!$U$5:$U$84,'TABLEAU DE BORD'!$B$19,'2023V2'!$V$5:$V$84,'TABLEAU DE BORD'!$B$1,'2023V2'!H$5:H$84,"")</f>
        <v>0</v>
      </c>
      <c r="J19" s="40">
        <f>SUMIFS('2023V2'!J$5:J$84,'2023V2'!$U$5:$U$84,'TABLEAU DE BORD'!$B$19,'2023V2'!$V$5:$V$84,'TABLEAU DE BORD'!$B$1,'2023V2'!I$5:I$84,"")</f>
        <v>0</v>
      </c>
      <c r="K19" s="40">
        <f>SUMIFS('2023V2'!K$5:K$84,'2023V2'!$U$5:$U$84,'TABLEAU DE BORD'!$B$19,'2023V2'!$V$5:$V$84,'TABLEAU DE BORD'!$B$1,'2023V2'!J$5:J$84,"")</f>
        <v>0</v>
      </c>
      <c r="L19" s="40">
        <f>SUMIFS('2023V2'!L$5:L$84,'2023V2'!$U$5:$U$84,'TABLEAU DE BORD'!$B$19,'2023V2'!$V$5:$V$84,'TABLEAU DE BORD'!$B$1,'2023V2'!K$5:K$84,"")</f>
        <v>0</v>
      </c>
      <c r="M19" s="40">
        <f>SUMIFS('2023V2'!M$5:M$84,'2023V2'!$U$5:$U$84,'TABLEAU DE BORD'!$B$19,'2023V2'!$V$5:$V$84,'TABLEAU DE BORD'!$B$1,'2023V2'!L$5:L$84,"")</f>
        <v>0</v>
      </c>
      <c r="N19" s="40">
        <f>SUMIFS('2023V2'!N$5:N$84,'2023V2'!$U$5:$U$84,'TABLEAU DE BORD'!$B$19,'2023V2'!$V$5:$V$84,'TABLEAU DE BORD'!$B$1,'2023V2'!M$5:M$84,"")</f>
        <v>0</v>
      </c>
      <c r="O19" s="40">
        <f>SUMIFS('2023V2'!O$5:O$84,'2023V2'!$U$5:$U$84,'TABLEAU DE BORD'!$B$19,'2023V2'!$V$5:$V$84,'TABLEAU DE BORD'!$B$1,'2023V2'!N$5:N$84,"")</f>
        <v>0</v>
      </c>
      <c r="P19" s="40">
        <f t="shared" si="0"/>
        <v>70.19</v>
      </c>
      <c r="Q19" s="2"/>
    </row>
    <row r="20" spans="2:17" ht="14.25">
      <c r="B20" s="56"/>
      <c r="C20" s="74" t="s">
        <v>110</v>
      </c>
      <c r="D20" s="41">
        <f>(COUNTIFS('2023V2'!$U$5:$U$84,'TABLEAU DE BORD'!$B$19,'2023V2'!$V$5:$V$84,'TABLEAU DE BORD'!$B$1,'2023V2'!$D$5:$D$84,"&gt;0"))</f>
        <v>4</v>
      </c>
      <c r="E20" s="41">
        <f>(COUNTIFS('2023V2'!$U$5:$U$84,'TABLEAU DE BORD'!$B$19,'2023V2'!$V$5:$V$84,'TABLEAU DE BORD'!$B$1,'2023V2'!$D$5:$D$84,"&gt;0"))</f>
        <v>4</v>
      </c>
      <c r="F20" s="41">
        <f>(COUNTIFS('2023V2'!$U$5:$U$84,'TABLEAU DE BORD'!$B$19,'2023V2'!$V$5:$V$84,'TABLEAU DE BORD'!$B$1,'2023V2'!$D$5:$D$84,"&gt;0"))</f>
        <v>4</v>
      </c>
      <c r="G20" s="41">
        <f>(COUNTIFS('2023V2'!$U$5:$U$84,'TABLEAU DE BORD'!$B$19,'2023V2'!$V$5:$V$84,'TABLEAU DE BORD'!$B$1,'2023V2'!$D$5:$D$84,"&gt;0"))</f>
        <v>4</v>
      </c>
      <c r="H20" s="41">
        <f>(COUNTIFS('2023V2'!$U$5:$U$84,'TABLEAU DE BORD'!$B$19,'2023V2'!$V$5:$V$84,'TABLEAU DE BORD'!$B$1,'2023V2'!$D$5:$D$84,"&gt;0"))</f>
        <v>4</v>
      </c>
      <c r="I20" s="41">
        <f>(COUNTIFS('2023V2'!$U$5:$U$84,'TABLEAU DE BORD'!$B$19,'2023V2'!$V$5:$V$84,'TABLEAU DE BORD'!$B$1,'2023V2'!$D$5:$D$84,"&gt;0"))</f>
        <v>4</v>
      </c>
      <c r="J20" s="41">
        <f>(COUNTIFS('2023V2'!$U$5:$U$84,'TABLEAU DE BORD'!$B$19,'2023V2'!$V$5:$V$84,'TABLEAU DE BORD'!$B$1,'2023V2'!$D$5:$D$84,"&gt;0"))</f>
        <v>4</v>
      </c>
      <c r="K20" s="41">
        <f>(COUNTIFS('2023V2'!$U$5:$U$84,'TABLEAU DE BORD'!$B$19,'2023V2'!$V$5:$V$84,'TABLEAU DE BORD'!$B$1,'2023V2'!$D$5:$D$84,"&gt;0"))</f>
        <v>4</v>
      </c>
      <c r="L20" s="41">
        <f>(COUNTIFS('2023V2'!$U$5:$U$84,'TABLEAU DE BORD'!$B$19,'2023V2'!$V$5:$V$84,'TABLEAU DE BORD'!$B$1,'2023V2'!$D$5:$D$84,"&gt;0"))</f>
        <v>4</v>
      </c>
      <c r="M20" s="41">
        <f>(COUNTIFS('2023V2'!$U$5:$U$84,'TABLEAU DE BORD'!$B$19,'2023V2'!$V$5:$V$84,'TABLEAU DE BORD'!$B$1,'2023V2'!$D$5:$D$84,"&gt;0"))</f>
        <v>4</v>
      </c>
      <c r="N20" s="41">
        <f>(COUNTIFS('2023V2'!$U$5:$U$84,'TABLEAU DE BORD'!$B$19,'2023V2'!$V$5:$V$84,'TABLEAU DE BORD'!$B$1,'2023V2'!$D$5:$D$84,"&gt;0"))</f>
        <v>4</v>
      </c>
      <c r="O20" s="41">
        <f>(COUNTIFS('2023V2'!$U$5:$U$84,'TABLEAU DE BORD'!$B$19,'2023V2'!$V$5:$V$84,'TABLEAU DE BORD'!$B$1,'2023V2'!$D$5:$D$84,"&gt;0"))</f>
        <v>4</v>
      </c>
      <c r="P20" s="41">
        <f t="shared" si="0"/>
        <v>48</v>
      </c>
      <c r="Q20" s="3"/>
    </row>
    <row r="21" spans="2:17" ht="14.25">
      <c r="B21" s="56"/>
      <c r="C21" s="75" t="s">
        <v>111</v>
      </c>
      <c r="D21" s="42">
        <f>SUMIFS('2023V2'!D$5:D$84,'2023V2'!$U$5:$U$84,'TABLEAU DE BORD'!$B$19,'2023V2'!$V$5:$V$84,'TABLEAU DE BORD'!$B$1,'2023V2'!C$5:C$84,"&gt;0")</f>
        <v>0</v>
      </c>
      <c r="E21" s="42">
        <f>SUMIFS('2023V2'!E$5:E$84,'2023V2'!$U$5:$U$84,'TABLEAU DE BORD'!$B$19,'2023V2'!$V$5:$V$84,'TABLEAU DE BORD'!$B$1,'2023V2'!D$5:D$84,"&gt;0")</f>
        <v>70.19</v>
      </c>
      <c r="F21" s="42">
        <f>SUMIFS('2023V2'!F$5:F$84,'2023V2'!$U$5:$U$84,'TABLEAU DE BORD'!$B$19,'2023V2'!$V$5:$V$84,'TABLEAU DE BORD'!$B$1,'2023V2'!E$5:E$84,"&gt;0")</f>
        <v>70.19</v>
      </c>
      <c r="G21" s="42">
        <f>SUMIFS('2023V2'!G$5:G$84,'2023V2'!$U$5:$U$84,'TABLEAU DE BORD'!$B$19,'2023V2'!$V$5:$V$84,'TABLEAU DE BORD'!$B$1,'2023V2'!F$5:F$84,"&gt;0")</f>
        <v>70.19</v>
      </c>
      <c r="H21" s="42">
        <f>SUMIFS('2023V2'!H$5:H$84,'2023V2'!$U$5:$U$84,'TABLEAU DE BORD'!$B$19,'2023V2'!$V$5:$V$84,'TABLEAU DE BORD'!$B$1,'2023V2'!G$5:G$84,"&gt;0")</f>
        <v>70.19</v>
      </c>
      <c r="I21" s="42">
        <f>SUMIFS('2023V2'!I$5:I$84,'2023V2'!$U$5:$U$84,'TABLEAU DE BORD'!$B$19,'2023V2'!$V$5:$V$84,'TABLEAU DE BORD'!$B$1,'2023V2'!H$5:H$84,"&gt;0")</f>
        <v>70.19</v>
      </c>
      <c r="J21" s="42">
        <f>SUMIFS('2023V2'!J$5:J$84,'2023V2'!$U$5:$U$84,'TABLEAU DE BORD'!$B$19,'2023V2'!$V$5:$V$84,'TABLEAU DE BORD'!$B$1,'2023V2'!I$5:I$84,"&gt;0")</f>
        <v>78.350000000000009</v>
      </c>
      <c r="K21" s="42">
        <f>SUMIFS('2023V2'!K$5:K$84,'2023V2'!$U$5:$U$84,'TABLEAU DE BORD'!$B$19,'2023V2'!$V$5:$V$84,'TABLEAU DE BORD'!$B$1,'2023V2'!J$5:J$84,"&gt;0")</f>
        <v>78.350000000000009</v>
      </c>
      <c r="L21" s="42">
        <f>SUMIFS('2023V2'!L$5:L$84,'2023V2'!$U$5:$U$84,'TABLEAU DE BORD'!$B$19,'2023V2'!$V$5:$V$84,'TABLEAU DE BORD'!$B$1,'2023V2'!K$5:K$84,"&gt;0")</f>
        <v>78.350000000000009</v>
      </c>
      <c r="M21" s="42">
        <f>SUMIFS('2023V2'!M$5:M$84,'2023V2'!$U$5:$U$84,'TABLEAU DE BORD'!$B$19,'2023V2'!$V$5:$V$84,'TABLEAU DE BORD'!$B$1,'2023V2'!L$5:L$84,"&gt;0")</f>
        <v>78.350000000000009</v>
      </c>
      <c r="N21" s="42">
        <f>SUMIFS('2023V2'!N$5:N$84,'2023V2'!$U$5:$U$84,'TABLEAU DE BORD'!$B$19,'2023V2'!$V$5:$V$84,'TABLEAU DE BORD'!$B$1,'2023V2'!M$5:M$84,"&gt;0")</f>
        <v>78.350000000000009</v>
      </c>
      <c r="O21" s="42">
        <f>SUMIFS('2023V2'!O$5:O$84,'2023V2'!$U$5:$U$84,'TABLEAU DE BORD'!$B$19,'2023V2'!$V$5:$V$84,'TABLEAU DE BORD'!$B$1,'2023V2'!N$5:N$84,"&gt;0")</f>
        <v>78.350000000000009</v>
      </c>
      <c r="P21" s="42">
        <f t="shared" si="0"/>
        <v>821.05000000000007</v>
      </c>
      <c r="Q21" s="2"/>
    </row>
    <row r="22" spans="2:17" ht="15" thickBot="1">
      <c r="B22" s="57"/>
      <c r="C22" s="76" t="s">
        <v>112</v>
      </c>
      <c r="D22" s="43">
        <f>COUNTIFS('2023V2'!$U$5:$U$84,'TABLEAU DE BORD'!$B$19,'2023V2'!$V$5:$V$84,'TABLEAU DE BORD'!$B$1,'2023V2'!D$5:D$84,"&gt;0")-D$20</f>
        <v>0</v>
      </c>
      <c r="E22" s="43">
        <f>COUNTIFS('2023V2'!$U$5:$U$84,'TABLEAU DE BORD'!$B$19,'2023V2'!$V$5:$V$84,'TABLEAU DE BORD'!$B$1,'2023V2'!E$5:E$84,"&gt;0")-E$20</f>
        <v>0</v>
      </c>
      <c r="F22" s="43">
        <f>COUNTIFS('2023V2'!$U$5:$U$84,'TABLEAU DE BORD'!$B$19,'2023V2'!$V$5:$V$84,'TABLEAU DE BORD'!$B$1,'2023V2'!F$5:F$84,"&gt;0")-F$20</f>
        <v>0</v>
      </c>
      <c r="G22" s="43">
        <f>COUNTIFS('2023V2'!$U$5:$U$84,'TABLEAU DE BORD'!$B$19,'2023V2'!$V$5:$V$84,'TABLEAU DE BORD'!$B$1,'2023V2'!G$5:G$84,"&gt;0")-G$20</f>
        <v>0</v>
      </c>
      <c r="H22" s="43">
        <f>COUNTIFS('2023V2'!$U$5:$U$84,'TABLEAU DE BORD'!$B$19,'2023V2'!$V$5:$V$84,'TABLEAU DE BORD'!$B$1,'2023V2'!H$5:H$84,"&gt;0")-H$20</f>
        <v>0</v>
      </c>
      <c r="I22" s="43">
        <f>COUNTIFS('2023V2'!$U$5:$U$84,'TABLEAU DE BORD'!$B$19,'2023V2'!$V$5:$V$84,'TABLEAU DE BORD'!$B$1,'2023V2'!I$5:I$84,"&gt;0")-I$20</f>
        <v>0</v>
      </c>
      <c r="J22" s="43">
        <f>COUNTIFS('2023V2'!$U$5:$U$84,'TABLEAU DE BORD'!$B$19,'2023V2'!$V$5:$V$84,'TABLEAU DE BORD'!$B$1,'2023V2'!J$5:J$84,"&gt;0")-J$20</f>
        <v>0</v>
      </c>
      <c r="K22" s="43">
        <f>COUNTIFS('2023V2'!$U$5:$U$84,'TABLEAU DE BORD'!$B$19,'2023V2'!$V$5:$V$84,'TABLEAU DE BORD'!$B$1,'2023V2'!K$5:K$84,"&gt;0")-K$20</f>
        <v>0</v>
      </c>
      <c r="L22" s="43">
        <f>COUNTIFS('2023V2'!$U$5:$U$84,'TABLEAU DE BORD'!$B$19,'2023V2'!$V$5:$V$84,'TABLEAU DE BORD'!$B$1,'2023V2'!L$5:L$84,"&gt;0")-L$20</f>
        <v>0</v>
      </c>
      <c r="M22" s="43">
        <f>COUNTIFS('2023V2'!$U$5:$U$84,'TABLEAU DE BORD'!$B$19,'2023V2'!$V$5:$V$84,'TABLEAU DE BORD'!$B$1,'2023V2'!M$5:M$84,"&gt;0")-M$20</f>
        <v>0</v>
      </c>
      <c r="N22" s="43">
        <f>COUNTIFS('2023V2'!$U$5:$U$84,'TABLEAU DE BORD'!$B$19,'2023V2'!$V$5:$V$84,'TABLEAU DE BORD'!$B$1,'2023V2'!N$5:N$84,"&gt;0")-N$20</f>
        <v>0</v>
      </c>
      <c r="O22" s="43">
        <f>COUNTIFS('2023V2'!$U$5:$U$84,'TABLEAU DE BORD'!$B$19,'2023V2'!$V$5:$V$84,'TABLEAU DE BORD'!$B$1,'2023V2'!O$5:O$84,"&gt;0")-O$20</f>
        <v>0</v>
      </c>
      <c r="P22" s="43">
        <f t="shared" si="0"/>
        <v>0</v>
      </c>
      <c r="Q22" s="3"/>
    </row>
    <row r="23" spans="2:17" ht="14.25">
      <c r="B23" s="55" t="s">
        <v>105</v>
      </c>
      <c r="C23" s="73" t="s">
        <v>109</v>
      </c>
      <c r="D23" s="40">
        <f>SUMIFS('2023V2'!D$5:D$84,'2023V2'!$U$5:$U$84,'TABLEAU DE BORD'!$B$23,'2023V2'!$V$5:$V$84,'TABLEAU DE BORD'!$B$1,'2023V2'!C$5:C$84,"")</f>
        <v>158.10000000000002</v>
      </c>
      <c r="E23" s="40">
        <f>SUMIFS('2023V2'!E$5:E$84,'2023V2'!$U$5:$U$84,'TABLEAU DE BORD'!$B$23,'2023V2'!$V$5:$V$84,'TABLEAU DE BORD'!$B$1,'2023V2'!D$5:D$84,"")</f>
        <v>0</v>
      </c>
      <c r="F23" s="40">
        <f>SUMIFS('2023V2'!F$5:F$84,'2023V2'!$U$5:$U$84,'TABLEAU DE BORD'!$B$23,'2023V2'!$V$5:$V$84,'TABLEAU DE BORD'!$B$1,'2023V2'!E$5:E$84,"")</f>
        <v>0</v>
      </c>
      <c r="G23" s="40">
        <f>SUMIFS('2023V2'!G$5:G$84,'2023V2'!$U$5:$U$84,'TABLEAU DE BORD'!$B$23,'2023V2'!$V$5:$V$84,'TABLEAU DE BORD'!$B$1,'2023V2'!F$5:F$84,"")</f>
        <v>21.97</v>
      </c>
      <c r="H23" s="40">
        <f>SUMIFS('2023V2'!H$5:H$84,'2023V2'!$U$5:$U$84,'TABLEAU DE BORD'!$B$23,'2023V2'!$V$5:$V$84,'TABLEAU DE BORD'!$B$1,'2023V2'!G$5:G$84,"")</f>
        <v>0</v>
      </c>
      <c r="I23" s="40">
        <f>SUMIFS('2023V2'!I$5:I$84,'2023V2'!$U$5:$U$84,'TABLEAU DE BORD'!$B$23,'2023V2'!$V$5:$V$84,'TABLEAU DE BORD'!$B$1,'2023V2'!H$5:H$84,"")</f>
        <v>4</v>
      </c>
      <c r="J23" s="40">
        <f>SUMIFS('2023V2'!J$5:J$84,'2023V2'!$U$5:$U$84,'TABLEAU DE BORD'!$B$23,'2023V2'!$V$5:$V$84,'TABLEAU DE BORD'!$B$1,'2023V2'!I$5:I$84,"")</f>
        <v>0</v>
      </c>
      <c r="K23" s="40">
        <f>SUMIFS('2023V2'!K$5:K$84,'2023V2'!$U$5:$U$84,'TABLEAU DE BORD'!$B$23,'2023V2'!$V$5:$V$84,'TABLEAU DE BORD'!$B$1,'2023V2'!J$5:J$84,"")</f>
        <v>0</v>
      </c>
      <c r="L23" s="40">
        <f>SUMIFS('2023V2'!L$5:L$84,'2023V2'!$U$5:$U$84,'TABLEAU DE BORD'!$B$23,'2023V2'!$V$5:$V$84,'TABLEAU DE BORD'!$B$1,'2023V2'!K$5:K$84,"")</f>
        <v>0</v>
      </c>
      <c r="M23" s="40">
        <f>SUMIFS('2023V2'!M$5:M$84,'2023V2'!$U$5:$U$84,'TABLEAU DE BORD'!$B$23,'2023V2'!$V$5:$V$84,'TABLEAU DE BORD'!$B$1,'2023V2'!L$5:L$84,"")</f>
        <v>0</v>
      </c>
      <c r="N23" s="40">
        <f>SUMIFS('2023V2'!N$5:N$84,'2023V2'!$U$5:$U$84,'TABLEAU DE BORD'!$B$23,'2023V2'!$V$5:$V$84,'TABLEAU DE BORD'!$B$1,'2023V2'!M$5:M$84,"")</f>
        <v>0</v>
      </c>
      <c r="O23" s="40">
        <f>SUMIFS('2023V2'!O$5:O$84,'2023V2'!$U$5:$U$84,'TABLEAU DE BORD'!$B$23,'2023V2'!$V$5:$V$84,'TABLEAU DE BORD'!$B$1,'2023V2'!N$5:N$84,"")</f>
        <v>0</v>
      </c>
      <c r="P23" s="40">
        <f t="shared" si="0"/>
        <v>184.07000000000002</v>
      </c>
      <c r="Q23" s="2"/>
    </row>
    <row r="24" spans="2:17" ht="14.25">
      <c r="B24" s="56"/>
      <c r="C24" s="74" t="s">
        <v>110</v>
      </c>
      <c r="D24" s="41">
        <f>(COUNTIFS('2023V2'!$U$5:$U$84,'TABLEAU DE BORD'!$B$23,'2023V2'!$V$5:$V$84,'TABLEAU DE BORD'!$B$1,'2023V2'!$D$5:$D$84,("&gt;0")))</f>
        <v>7</v>
      </c>
      <c r="E24" s="41">
        <f>(COUNTIFS('2023V2'!$U$5:$U$84,'TABLEAU DE BORD'!$B$23,'2023V2'!$V$5:$V$84,'TABLEAU DE BORD'!$B$1,'2023V2'!$D$5:$D$84,("&gt;0")))</f>
        <v>7</v>
      </c>
      <c r="F24" s="41">
        <f>(COUNTIFS('2023V2'!$U$5:$U$84,'TABLEAU DE BORD'!$B$23,'2023V2'!$V$5:$V$84,'TABLEAU DE BORD'!$B$1,'2023V2'!$D$5:$D$84,("&gt;0")))</f>
        <v>7</v>
      </c>
      <c r="G24" s="41">
        <f>(COUNTIFS('2023V2'!$U$5:$U$84,'TABLEAU DE BORD'!$B$23,'2023V2'!$V$5:$V$84,'TABLEAU DE BORD'!$B$1,'2023V2'!$D$5:$D$84,("&gt;0")))</f>
        <v>7</v>
      </c>
      <c r="H24" s="41">
        <f>(COUNTIFS('2023V2'!$U$5:$U$84,'TABLEAU DE BORD'!$B$23,'2023V2'!$V$5:$V$84,'TABLEAU DE BORD'!$B$1,'2023V2'!$D$5:$D$84,("&gt;0")))</f>
        <v>7</v>
      </c>
      <c r="I24" s="41">
        <f>(COUNTIFS('2023V2'!$U$5:$U$84,'TABLEAU DE BORD'!$B$23,'2023V2'!$V$5:$V$84,'TABLEAU DE BORD'!$B$1,'2023V2'!$D$5:$D$84,("&gt;0")))</f>
        <v>7</v>
      </c>
      <c r="J24" s="41">
        <f>(COUNTIFS('2023V2'!$U$5:$U$84,'TABLEAU DE BORD'!$B$23,'2023V2'!$V$5:$V$84,'TABLEAU DE BORD'!$B$1,'2023V2'!$D$5:$D$84,("&gt;0")))</f>
        <v>7</v>
      </c>
      <c r="K24" s="41">
        <f>(COUNTIFS('2023V2'!$U$5:$U$84,'TABLEAU DE BORD'!$B$23,'2023V2'!$V$5:$V$84,'TABLEAU DE BORD'!$B$1,'2023V2'!$D$5:$D$84,("&gt;0")))</f>
        <v>7</v>
      </c>
      <c r="L24" s="41">
        <f>(COUNTIFS('2023V2'!$U$5:$U$84,'TABLEAU DE BORD'!$B$23,'2023V2'!$V$5:$V$84,'TABLEAU DE BORD'!$B$1,'2023V2'!$D$5:$D$84,("&gt;0")))</f>
        <v>7</v>
      </c>
      <c r="M24" s="41">
        <f>(COUNTIFS('2023V2'!$U$5:$U$84,'TABLEAU DE BORD'!$B$23,'2023V2'!$V$5:$V$84,'TABLEAU DE BORD'!$B$1,'2023V2'!$D$5:$D$84,("&gt;0")))</f>
        <v>7</v>
      </c>
      <c r="N24" s="41">
        <f>(COUNTIFS('2023V2'!$U$5:$U$84,'TABLEAU DE BORD'!$B$23,'2023V2'!$V$5:$V$84,'TABLEAU DE BORD'!$B$1,'2023V2'!$D$5:$D$84,("&gt;0")))</f>
        <v>7</v>
      </c>
      <c r="O24" s="41">
        <f>(COUNTIFS('2023V2'!$U$5:$U$84,'TABLEAU DE BORD'!$B$23,'2023V2'!$V$5:$V$84,'TABLEAU DE BORD'!$B$1,'2023V2'!$D$5:$D$84,("&gt;0")))</f>
        <v>7</v>
      </c>
      <c r="P24" s="41">
        <f t="shared" si="0"/>
        <v>84</v>
      </c>
      <c r="Q24" s="3"/>
    </row>
    <row r="25" spans="2:17" ht="14.25">
      <c r="B25" s="56"/>
      <c r="C25" s="75" t="s">
        <v>111</v>
      </c>
      <c r="D25" s="42">
        <f>SUMIFS('2023V2'!D$5:D$84,'2023V2'!$U$5:$U$84,'TABLEAU DE BORD'!$B$23,'2023V2'!$V$5:$V$84,'TABLEAU DE BORD'!$B$1,'2023V2'!C$5:C$84,"&gt;0")</f>
        <v>0</v>
      </c>
      <c r="E25" s="42">
        <f>SUMIFS('2023V2'!E$5:E$84,'2023V2'!$U$5:$U$84,'TABLEAU DE BORD'!$B$23,'2023V2'!$V$5:$V$84,'TABLEAU DE BORD'!$B$1,'2023V2'!D$5:D$84,"&gt;0")</f>
        <v>158.10000000000002</v>
      </c>
      <c r="F25" s="42">
        <f>SUMIFS('2023V2'!F$5:F$84,'2023V2'!$U$5:$U$84,'TABLEAU DE BORD'!$B$23,'2023V2'!$V$5:$V$84,'TABLEAU DE BORD'!$B$1,'2023V2'!E$5:E$84,"&gt;0")</f>
        <v>158.10000000000002</v>
      </c>
      <c r="G25" s="42">
        <f>SUMIFS('2023V2'!G$5:G$84,'2023V2'!$U$5:$U$84,'TABLEAU DE BORD'!$B$23,'2023V2'!$V$5:$V$84,'TABLEAU DE BORD'!$B$1,'2023V2'!F$5:F$84,"&gt;0")</f>
        <v>158.10000000000002</v>
      </c>
      <c r="H25" s="42">
        <f>SUMIFS('2023V2'!H$5:H$84,'2023V2'!$U$5:$U$84,'TABLEAU DE BORD'!$B$23,'2023V2'!$V$5:$V$84,'TABLEAU DE BORD'!$B$1,'2023V2'!G$5:G$84,"&gt;0")</f>
        <v>180.07</v>
      </c>
      <c r="I25" s="42">
        <f>SUMIFS('2023V2'!I$5:I$84,'2023V2'!$U$5:$U$84,'TABLEAU DE BORD'!$B$23,'2023V2'!$V$5:$V$84,'TABLEAU DE BORD'!$B$1,'2023V2'!H$5:H$84,"&gt;0")</f>
        <v>180.07</v>
      </c>
      <c r="J25" s="42">
        <f>SUMIFS('2023V2'!J$5:J$84,'2023V2'!$U$5:$U$84,'TABLEAU DE BORD'!$B$23,'2023V2'!$V$5:$V$84,'TABLEAU DE BORD'!$B$1,'2023V2'!I$5:I$84,"&gt;0")</f>
        <v>194.93</v>
      </c>
      <c r="K25" s="42">
        <f>SUMIFS('2023V2'!K$5:K$84,'2023V2'!$U$5:$U$84,'TABLEAU DE BORD'!$B$23,'2023V2'!$V$5:$V$84,'TABLEAU DE BORD'!$B$1,'2023V2'!J$5:J$84,"&gt;0")</f>
        <v>194.93</v>
      </c>
      <c r="L25" s="42">
        <f>SUMIFS('2023V2'!L$5:L$84,'2023V2'!$U$5:$U$84,'TABLEAU DE BORD'!$B$23,'2023V2'!$V$5:$V$84,'TABLEAU DE BORD'!$B$1,'2023V2'!K$5:K$84,"&gt;0")</f>
        <v>194.93</v>
      </c>
      <c r="M25" s="42">
        <f>SUMIFS('2023V2'!M$5:M$84,'2023V2'!$U$5:$U$84,'TABLEAU DE BORD'!$B$23,'2023V2'!$V$5:$V$84,'TABLEAU DE BORD'!$B$1,'2023V2'!L$5:L$84,"&gt;0")</f>
        <v>174.94</v>
      </c>
      <c r="N25" s="42">
        <f>SUMIFS('2023V2'!N$5:N$84,'2023V2'!$U$5:$U$84,'TABLEAU DE BORD'!$B$23,'2023V2'!$V$5:$V$84,'TABLEAU DE BORD'!$B$1,'2023V2'!M$5:M$84,"&gt;0")</f>
        <v>169.45</v>
      </c>
      <c r="O25" s="42">
        <f>SUMIFS('2023V2'!O$5:O$84,'2023V2'!$U$5:$U$84,'TABLEAU DE BORD'!$B$23,'2023V2'!$V$5:$V$84,'TABLEAU DE BORD'!$B$1,'2023V2'!N$5:N$84,"&gt;0")</f>
        <v>169.45</v>
      </c>
      <c r="P25" s="42">
        <f t="shared" si="0"/>
        <v>1933.0700000000004</v>
      </c>
      <c r="Q25" s="2"/>
    </row>
    <row r="26" spans="2:17" ht="15" thickBot="1">
      <c r="B26" s="57"/>
      <c r="C26" s="76" t="s">
        <v>112</v>
      </c>
      <c r="D26" s="41">
        <f>(COUNTIFS('2023V2'!$U$5:$U$84,'TABLEAU DE BORD'!$B$23,'2023V2'!$V$5:$V$84,'TABLEAU DE BORD'!$B$1,'2023V2'!$D$5:$D$84,("&gt;0")))-D24</f>
        <v>0</v>
      </c>
      <c r="E26" s="43">
        <f>COUNTIFS('2023V2'!$U$5:$U$84,'TABLEAU DE BORD'!$B$3,'2023V2'!$V$5:$V$84,'TABLEAU DE BORD'!$B$1,'2023V2'!E$5:E$84,"&gt;0")-E$24</f>
        <v>1</v>
      </c>
      <c r="F26" s="41">
        <f>(COUNTIFS('2023V2'!$U$5:$U$84,'TABLEAU DE BORD'!$B$23,'2023V2'!$V$5:$V$84,'TABLEAU DE BORD'!$B$1,'2023V2'!$D$5:$D$84,("&gt;0")))-F24</f>
        <v>0</v>
      </c>
      <c r="G26" s="41">
        <f>(COUNTIFS('2023V2'!$U$5:$U$84,'TABLEAU DE BORD'!$B$23,'2023V2'!$V$5:$V$84,'TABLEAU DE BORD'!$B$1,'2023V2'!$D$5:$D$84,("&gt;0")))-G24</f>
        <v>0</v>
      </c>
      <c r="H26" s="41">
        <f>(COUNTIFS('2023V2'!$U$5:$U$84,'TABLEAU DE BORD'!$B$23,'2023V2'!$V$5:$V$84,'TABLEAU DE BORD'!$B$1,'2023V2'!$D$5:$D$84,("&gt;0")))-H24</f>
        <v>0</v>
      </c>
      <c r="I26" s="41">
        <f>(COUNTIFS('2023V2'!$U$5:$U$84,'TABLEAU DE BORD'!$B$23,'2023V2'!$V$5:$V$84,'TABLEAU DE BORD'!$B$1,'2023V2'!$D$5:$D$84,("&gt;0")))-I24</f>
        <v>0</v>
      </c>
      <c r="J26" s="41">
        <f>(COUNTIFS('2023V2'!$U$5:$U$84,'TABLEAU DE BORD'!$B$23,'2023V2'!$V$5:$V$84,'TABLEAU DE BORD'!$B$1,'2023V2'!$D$5:$D$84,("&gt;0")))-J24</f>
        <v>0</v>
      </c>
      <c r="K26" s="41">
        <f>(COUNTIFS('2023V2'!$U$5:$U$84,'TABLEAU DE BORD'!$B$23,'2023V2'!$V$5:$V$84,'TABLEAU DE BORD'!$B$1,'2023V2'!$D$5:$D$84,("&gt;0")))-K24</f>
        <v>0</v>
      </c>
      <c r="L26" s="41">
        <f>(COUNTIFS('2023V2'!$U$5:$U$84,'TABLEAU DE BORD'!$B$23,'2023V2'!$V$5:$V$84,'TABLEAU DE BORD'!$B$1,'2023V2'!$D$5:$D$84,("&gt;0")))-L24</f>
        <v>0</v>
      </c>
      <c r="M26" s="41">
        <f>(COUNTIFS('2023V2'!$U$5:$U$84,'TABLEAU DE BORD'!$B$23,'2023V2'!$V$5:$V$84,'TABLEAU DE BORD'!$B$1,'2023V2'!$D$5:$D$84,("&gt;0")))-M24</f>
        <v>0</v>
      </c>
      <c r="N26" s="41">
        <f>(COUNTIFS('2023V2'!$U$5:$U$84,'TABLEAU DE BORD'!$B$23,'2023V2'!$V$5:$V$84,'TABLEAU DE BORD'!$B$1,'2023V2'!$D$5:$D$84,("&gt;0")))-N24</f>
        <v>0</v>
      </c>
      <c r="O26" s="41">
        <f>(COUNTIFS('2023V2'!$U$5:$U$84,'TABLEAU DE BORD'!$B$23,'2023V2'!$V$5:$V$84,'TABLEAU DE BORD'!$B$1,'2023V2'!$D$5:$D$84,("&gt;0")))-O24</f>
        <v>0</v>
      </c>
      <c r="P26" s="43">
        <f t="shared" si="0"/>
        <v>1</v>
      </c>
      <c r="Q26" s="3"/>
    </row>
    <row r="27" spans="2:17" ht="14.25">
      <c r="B27" s="55" t="s">
        <v>106</v>
      </c>
      <c r="C27" s="73" t="s">
        <v>109</v>
      </c>
      <c r="D27" s="40">
        <f>SUMIFS('2023V2'!D$5:D$84,'2023V2'!$U$5:$U$84,'TABLEAU DE BORD'!$B$27,'2023V2'!$V$5:$V$84,'TABLEAU DE BORD'!$B$1,'2023V2'!C$5:C$84,"")</f>
        <v>421.38</v>
      </c>
      <c r="E27" s="40">
        <f>SUMIFS('2023V2'!E$5:E$84,'2023V2'!$U$5:$U$84,'TABLEAU DE BORD'!$B$27,'2023V2'!$V$5:$V$84,'TABLEAU DE BORD'!$B$1,'2023V2'!D$5:D$84,"")</f>
        <v>43.760000000000005</v>
      </c>
      <c r="F27" s="40">
        <f>SUMIFS('2023V2'!F$5:F$84,'2023V2'!$U$5:$U$84,'TABLEAU DE BORD'!$B$27,'2023V2'!$V$5:$V$84,'TABLEAU DE BORD'!$B$1,'2023V2'!E$5:E$84,"")</f>
        <v>0</v>
      </c>
      <c r="G27" s="40">
        <f>SUMIFS('2023V2'!G$5:G$84,'2023V2'!$U$5:$U$84,'TABLEAU DE BORD'!$B$27,'2023V2'!$V$5:$V$84,'TABLEAU DE BORD'!$B$1,'2023V2'!F$5:F$84,"")</f>
        <v>19.309999999999999</v>
      </c>
      <c r="H27" s="40">
        <f>SUMIFS('2023V2'!H$5:H$84,'2023V2'!$U$5:$U$84,'TABLEAU DE BORD'!$B$27,'2023V2'!$V$5:$V$84,'TABLEAU DE BORD'!$B$1,'2023V2'!G$5:G$84,"")</f>
        <v>0</v>
      </c>
      <c r="I27" s="40">
        <f>SUMIFS('2023V2'!I$5:I$84,'2023V2'!$U$5:$U$84,'TABLEAU DE BORD'!$B$27,'2023V2'!$V$5:$V$84,'TABLEAU DE BORD'!$B$1,'2023V2'!H$5:H$84,"")</f>
        <v>0</v>
      </c>
      <c r="J27" s="40">
        <f>SUMIFS('2023V2'!J$5:J$84,'2023V2'!$U$5:$U$84,'TABLEAU DE BORD'!$B$27,'2023V2'!$V$5:$V$84,'TABLEAU DE BORD'!$B$1,'2023V2'!I$5:I$84,"")</f>
        <v>0</v>
      </c>
      <c r="K27" s="40">
        <f>SUMIFS('2023V2'!K$5:K$84,'2023V2'!$U$5:$U$84,'TABLEAU DE BORD'!$B$27,'2023V2'!$V$5:$V$84,'TABLEAU DE BORD'!$B$1,'2023V2'!J$5:J$84,"")</f>
        <v>0</v>
      </c>
      <c r="L27" s="40">
        <f>SUMIFS('2023V2'!L$5:L$84,'2023V2'!$U$5:$U$84,'TABLEAU DE BORD'!$B$27,'2023V2'!$V$5:$V$84,'TABLEAU DE BORD'!$B$1,'2023V2'!K$5:K$84,"")</f>
        <v>0</v>
      </c>
      <c r="M27" s="40">
        <f>SUMIFS('2023V2'!M$5:M$84,'2023V2'!$U$5:$U$84,'TABLEAU DE BORD'!$B$27,'2023V2'!$V$5:$V$84,'TABLEAU DE BORD'!$B$1,'2023V2'!L$5:L$84,"")</f>
        <v>43.56</v>
      </c>
      <c r="N27" s="40">
        <f>SUMIFS('2023V2'!N$5:N$84,'2023V2'!$U$5:$U$84,'TABLEAU DE BORD'!$B$27,'2023V2'!$V$5:$V$84,'TABLEAU DE BORD'!$B$1,'2023V2'!M$5:M$84,"")</f>
        <v>102.76</v>
      </c>
      <c r="O27" s="40">
        <f>SUMIFS('2023V2'!O$5:O$84,'2023V2'!$U$5:$U$84,'TABLEAU DE BORD'!$B$27,'2023V2'!$V$5:$V$84,'TABLEAU DE BORD'!$B$1,'2023V2'!N$5:N$84,"")</f>
        <v>42.120000000000005</v>
      </c>
      <c r="P27" s="40">
        <f>SUM(D27:O27)</f>
        <v>672.89</v>
      </c>
      <c r="Q27" s="2"/>
    </row>
    <row r="28" spans="2:17" ht="14.25">
      <c r="B28" s="56"/>
      <c r="C28" s="74" t="s">
        <v>110</v>
      </c>
      <c r="D28" s="41">
        <f>(COUNTIFS('2023V2'!$U$5:$U$84,'TABLEAU DE BORD'!$B$27,'2023V2'!$V$5:$V$84,'TABLEAU DE BORD'!$B$1,'2023V2'!$D$5:$D$84,"&gt;0"))</f>
        <v>21</v>
      </c>
      <c r="E28" s="41">
        <f>(COUNTIFS('2023V2'!$U$5:$U$84,'TABLEAU DE BORD'!$B$27,'2023V2'!$V$5:$V$84,'TABLEAU DE BORD'!$B$1,'2023V2'!$D$5:$D$84,"&gt;0"))</f>
        <v>21</v>
      </c>
      <c r="F28" s="41">
        <f>(COUNTIFS('2023V2'!$U$5:$U$84,'TABLEAU DE BORD'!$B$27,'2023V2'!$V$5:$V$84,'TABLEAU DE BORD'!$B$1,'2023V2'!$D$5:$D$84,"&gt;0"))</f>
        <v>21</v>
      </c>
      <c r="G28" s="41">
        <f>(COUNTIFS('2023V2'!$U$5:$U$84,'TABLEAU DE BORD'!$B$27,'2023V2'!$V$5:$V$84,'TABLEAU DE BORD'!$B$1,'2023V2'!$D$5:$D$84,"&gt;0"))</f>
        <v>21</v>
      </c>
      <c r="H28" s="41">
        <f>(COUNTIFS('2023V2'!$U$5:$U$84,'TABLEAU DE BORD'!$B$27,'2023V2'!$V$5:$V$84,'TABLEAU DE BORD'!$B$1,'2023V2'!$D$5:$D$84,"&gt;0"))</f>
        <v>21</v>
      </c>
      <c r="I28" s="41">
        <f>(COUNTIFS('2023V2'!$U$5:$U$84,'TABLEAU DE BORD'!$B$27,'2023V2'!$V$5:$V$84,'TABLEAU DE BORD'!$B$1,'2023V2'!$D$5:$D$84,"&gt;0"))</f>
        <v>21</v>
      </c>
      <c r="J28" s="41">
        <f>(COUNTIFS('2023V2'!$U$5:$U$84,'TABLEAU DE BORD'!$B$27,'2023V2'!$V$5:$V$84,'TABLEAU DE BORD'!$B$1,'2023V2'!$D$5:$D$84,"&gt;0"))</f>
        <v>21</v>
      </c>
      <c r="K28" s="41">
        <f>(COUNTIFS('2023V2'!$U$5:$U$84,'TABLEAU DE BORD'!$B$27,'2023V2'!$V$5:$V$84,'TABLEAU DE BORD'!$B$1,'2023V2'!$D$5:$D$84,"&gt;0"))</f>
        <v>21</v>
      </c>
      <c r="L28" s="41">
        <f>(COUNTIFS('2023V2'!$U$5:$U$84,'TABLEAU DE BORD'!$B$27,'2023V2'!$V$5:$V$84,'TABLEAU DE BORD'!$B$1,'2023V2'!$D$5:$D$84,"&gt;0"))</f>
        <v>21</v>
      </c>
      <c r="M28" s="41">
        <f>(COUNTIFS('2023V2'!$U$5:$U$84,'TABLEAU DE BORD'!$B$27,'2023V2'!$V$5:$V$84,'TABLEAU DE BORD'!$B$1,'2023V2'!$D$5:$D$84,"&gt;0"))</f>
        <v>21</v>
      </c>
      <c r="N28" s="41">
        <f>(COUNTIFS('2023V2'!$U$5:$U$84,'TABLEAU DE BORD'!$B$27,'2023V2'!$V$5:$V$84,'TABLEAU DE BORD'!$B$1,'2023V2'!$D$5:$D$84,"&gt;0"))</f>
        <v>21</v>
      </c>
      <c r="O28" s="41">
        <f>(COUNTIFS('2023V2'!$U$5:$U$84,'TABLEAU DE BORD'!$B$27,'2023V2'!$V$5:$V$84,'TABLEAU DE BORD'!$B$1,'2023V2'!$D$5:$D$84,"&gt;0"))</f>
        <v>21</v>
      </c>
      <c r="P28" s="41">
        <f t="shared" si="0"/>
        <v>252</v>
      </c>
      <c r="Q28" s="3"/>
    </row>
    <row r="29" spans="2:17" ht="14.25">
      <c r="B29" s="56"/>
      <c r="C29" s="75" t="s">
        <v>111</v>
      </c>
      <c r="D29" s="42">
        <f>SUMIFS('2023V2'!D$5:D$84,'2023V2'!$U$5:$U$84,'TABLEAU DE BORD'!$B$27,'2023V2'!$V$5:$V$84,'TABLEAU DE BORD'!$B$1,'2023V2'!C$5:C$84,"&gt;0")</f>
        <v>0</v>
      </c>
      <c r="E29" s="42">
        <f>SUMIFS('2023V2'!E$5:E$84,'2023V2'!$U$5:$U$84,'TABLEAU DE BORD'!$B$27,'2023V2'!$V$5:$V$84,'TABLEAU DE BORD'!$B$1,'2023V2'!D$5:D$84,"&gt;0")</f>
        <v>421.38</v>
      </c>
      <c r="F29" s="42">
        <f>SUMIFS('2023V2'!F$5:F$84,'2023V2'!$U$5:$U$84,'TABLEAU DE BORD'!$B$27,'2023V2'!$V$5:$V$84,'TABLEAU DE BORD'!$B$1,'2023V2'!E$5:E$84,"&gt;0")</f>
        <v>465.14000000000004</v>
      </c>
      <c r="G29" s="42">
        <f>SUMIFS('2023V2'!G$5:G$84,'2023V2'!$U$5:$U$84,'TABLEAU DE BORD'!$B$27,'2023V2'!$V$5:$V$84,'TABLEAU DE BORD'!$B$1,'2023V2'!F$5:F$84,"&gt;0")</f>
        <v>442.11</v>
      </c>
      <c r="H29" s="42">
        <f>SUMIFS('2023V2'!H$5:H$84,'2023V2'!$U$5:$U$84,'TABLEAU DE BORD'!$B$27,'2023V2'!$V$5:$V$84,'TABLEAU DE BORD'!$B$1,'2023V2'!G$5:G$84,"&gt;0")</f>
        <v>463.42</v>
      </c>
      <c r="I29" s="42">
        <f>SUMIFS('2023V2'!I$5:I$84,'2023V2'!$U$5:$U$84,'TABLEAU DE BORD'!$B$27,'2023V2'!$V$5:$V$84,'TABLEAU DE BORD'!$B$1,'2023V2'!H$5:H$84,"&gt;0")</f>
        <v>463.42</v>
      </c>
      <c r="J29" s="42">
        <f>SUMIFS('2023V2'!J$5:J$84,'2023V2'!$U$5:$U$84,'TABLEAU DE BORD'!$B$27,'2023V2'!$V$5:$V$84,'TABLEAU DE BORD'!$B$1,'2023V2'!I$5:I$84,"&gt;0")</f>
        <v>503.08999999999992</v>
      </c>
      <c r="K29" s="42">
        <f>SUMIFS('2023V2'!K$5:K$84,'2023V2'!$U$5:$U$84,'TABLEAU DE BORD'!$B$27,'2023V2'!$V$5:$V$84,'TABLEAU DE BORD'!$B$1,'2023V2'!J$5:J$84,"&gt;0")</f>
        <v>503.08999999999992</v>
      </c>
      <c r="L29" s="42">
        <f>SUMIFS('2023V2'!L$5:L$84,'2023V2'!$U$5:$U$84,'TABLEAU DE BORD'!$B$27,'2023V2'!$V$5:$V$84,'TABLEAU DE BORD'!$B$1,'2023V2'!K$5:K$84,"&gt;0")</f>
        <v>482.66999999999996</v>
      </c>
      <c r="M29" s="42">
        <f>SUMIFS('2023V2'!M$5:M$84,'2023V2'!$U$5:$U$84,'TABLEAU DE BORD'!$B$27,'2023V2'!$V$5:$V$84,'TABLEAU DE BORD'!$B$1,'2023V2'!L$5:L$84,"&gt;0")</f>
        <v>463.59999999999991</v>
      </c>
      <c r="N29" s="42">
        <f>SUMIFS('2023V2'!N$5:N$84,'2023V2'!$U$5:$U$84,'TABLEAU DE BORD'!$B$27,'2023V2'!$V$5:$V$84,'TABLEAU DE BORD'!$B$1,'2023V2'!M$5:M$84,"&gt;0")</f>
        <v>507.15999999999997</v>
      </c>
      <c r="O29" s="42">
        <f>SUMIFS('2023V2'!O$5:O$84,'2023V2'!$U$5:$U$84,'TABLEAU DE BORD'!$B$27,'2023V2'!$V$5:$V$84,'TABLEAU DE BORD'!$B$1,'2023V2'!N$5:N$84,"&gt;0")</f>
        <v>609.91999999999996</v>
      </c>
      <c r="P29" s="42">
        <f t="shared" si="0"/>
        <v>5325</v>
      </c>
      <c r="Q29" s="2"/>
    </row>
    <row r="30" spans="2:17" ht="15" thickBot="1">
      <c r="B30" s="57"/>
      <c r="C30" s="76" t="s">
        <v>112</v>
      </c>
      <c r="D30" s="43">
        <f>COUNTIFS('2023V2'!$U$5:$U$84,'TABLEAU DE BORD'!$B$27,'2023V2'!$V$5:$V$84,'TABLEAU DE BORD'!$B$1,'2023V2'!D$5:D$84,"&gt;0")-D$28</f>
        <v>0</v>
      </c>
      <c r="E30" s="43">
        <f>COUNTIFS('2023V2'!$U$5:$U$84,'TABLEAU DE BORD'!$B$27,'2023V2'!$V$5:$V$84,'TABLEAU DE BORD'!$B$1,'2023V2'!E$5:E$84,"&gt;0")-E$28</f>
        <v>2</v>
      </c>
      <c r="F30" s="43">
        <f>COUNTIFS('2023V2'!$U$5:$U$84,'TABLEAU DE BORD'!$B$27,'2023V2'!$V$5:$V$84,'TABLEAU DE BORD'!$B$1,'2023V2'!F$5:F$84,"&gt;0")-F$28</f>
        <v>2</v>
      </c>
      <c r="G30" s="43">
        <f>COUNTIFS('2023V2'!$U$5:$U$84,'TABLEAU DE BORD'!$B$27,'2023V2'!$V$5:$V$84,'TABLEAU DE BORD'!$B$1,'2023V2'!G$5:G$84,"&gt;0")-G$28</f>
        <v>2</v>
      </c>
      <c r="H30" s="43">
        <f>COUNTIFS('2023V2'!$U$5:$U$84,'TABLEAU DE BORD'!$B$27,'2023V2'!$V$5:$V$84,'TABLEAU DE BORD'!$B$1,'2023V2'!H$5:H$84,"&gt;0")-H$28</f>
        <v>2</v>
      </c>
      <c r="I30" s="43">
        <f>COUNTIFS('2023V2'!$U$5:$U$84,'TABLEAU DE BORD'!$B$27,'2023V2'!$V$5:$V$84,'TABLEAU DE BORD'!$B$1,'2023V2'!I$5:I$84,"&gt;0")-I$28</f>
        <v>2</v>
      </c>
      <c r="J30" s="43">
        <f>COUNTIFS('2023V2'!$U$5:$U$84,'TABLEAU DE BORD'!$B$27,'2023V2'!$V$5:$V$84,'TABLEAU DE BORD'!$B$1,'2023V2'!J$5:J$84,"&gt;0")-J$28</f>
        <v>2</v>
      </c>
      <c r="K30" s="43">
        <f>COUNTIFS('2023V2'!$U$5:$U$84,'TABLEAU DE BORD'!$B$27,'2023V2'!$V$5:$V$84,'TABLEAU DE BORD'!$B$1,'2023V2'!K$5:K$84,"&gt;0")-K$28</f>
        <v>2</v>
      </c>
      <c r="L30" s="43">
        <f>COUNTIFS('2023V2'!$U$5:$U$84,'TABLEAU DE BORD'!$B$27,'2023V2'!$V$5:$V$84,'TABLEAU DE BORD'!$B$1,'2023V2'!L$5:L$84,"&gt;0")-L$28</f>
        <v>1</v>
      </c>
      <c r="M30" s="43">
        <f>COUNTIFS('2023V2'!$U$5:$U$84,'TABLEAU DE BORD'!$B$27,'2023V2'!$V$5:$V$84,'TABLEAU DE BORD'!$B$1,'2023V2'!M$5:M$84,"&gt;0")-M$28</f>
        <v>2</v>
      </c>
      <c r="N30" s="43">
        <f>COUNTIFS('2023V2'!$U$5:$U$84,'TABLEAU DE BORD'!$B$27,'2023V2'!$V$5:$V$84,'TABLEAU DE BORD'!$B$1,'2023V2'!N$5:N$84,"&gt;0")-N$28</f>
        <v>7</v>
      </c>
      <c r="O30" s="43">
        <f>COUNTIFS('2023V2'!$U$5:$U$84,'TABLEAU DE BORD'!$B$27,'2023V2'!$V$5:$V$84,'TABLEAU DE BORD'!$B$1,'2023V2'!O$5:O$84,"&gt;0")-O$28</f>
        <v>9</v>
      </c>
      <c r="P30" s="43">
        <f t="shared" si="0"/>
        <v>33</v>
      </c>
      <c r="Q30" s="3"/>
    </row>
    <row r="31" spans="2:17"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</row>
    <row r="32" spans="2:17" ht="23.25">
      <c r="B32" s="4" t="s">
        <v>107</v>
      </c>
    </row>
    <row r="33" spans="2:17" ht="13.5" thickBot="1"/>
    <row r="34" spans="2:17" ht="15" thickBot="1">
      <c r="B34" s="58" t="s">
        <v>106</v>
      </c>
      <c r="C34" s="73" t="s">
        <v>109</v>
      </c>
      <c r="D34" s="9">
        <f>SUMIFS('2023V2'!D$5:D$84,'2023V2'!$U$5:$U$84,'TABLEAU DE BORD'!$B$34,'2023V2'!$V$5:$V$84,'TABLEAU DE BORD'!$B$32,'2023V2'!C$5:C$84,"")</f>
        <v>202.23</v>
      </c>
      <c r="E34" s="9">
        <f>SUMIFS('2023V2'!E$5:E$84,'2023V2'!$U$5:$U$84,'TABLEAU DE BORD'!$B$34,'2023V2'!$V$5:$V$84,'TABLEAU DE BORD'!$B$32,'2023V2'!D$5:D$84,"")</f>
        <v>0</v>
      </c>
      <c r="F34" s="9">
        <f>SUMIFS('2023V2'!F$5:F$84,'2023V2'!$U$5:$U$84,'TABLEAU DE BORD'!$B$34,'2023V2'!$V$5:$V$84,'TABLEAU DE BORD'!$B$32,'2023V2'!E$5:E$84,"")</f>
        <v>0</v>
      </c>
      <c r="G34" s="9">
        <f>SUMIFS('2023V2'!G$5:G$84,'2023V2'!$U$5:$U$84,'TABLEAU DE BORD'!$B$34,'2023V2'!$V$5:$V$84,'TABLEAU DE BORD'!$B$32,'2023V2'!F$5:F$84,"")</f>
        <v>0</v>
      </c>
      <c r="H34" s="9">
        <f>SUMIFS('2023V2'!H$5:H$84,'2023V2'!$U$5:$U$84,'TABLEAU DE BORD'!$B$34,'2023V2'!$V$5:$V$84,'TABLEAU DE BORD'!$B$32,'2023V2'!G$5:G$84,"")</f>
        <v>0</v>
      </c>
      <c r="I34" s="9">
        <f>SUMIFS('2023V2'!I$5:I$84,'2023V2'!$U$5:$U$84,'TABLEAU DE BORD'!$B$34,'2023V2'!$V$5:$V$84,'TABLEAU DE BORD'!$B$32,'2023V2'!H$5:H$84,"")</f>
        <v>0</v>
      </c>
      <c r="J34" s="9">
        <f>SUMIFS('2023V2'!J$5:J$84,'2023V2'!$U$5:$U$84,'TABLEAU DE BORD'!$B$34,'2023V2'!$V$5:$V$84,'TABLEAU DE BORD'!$B$32,'2023V2'!I$5:I$84,"")</f>
        <v>15</v>
      </c>
      <c r="K34" s="9">
        <f>SUMIFS('2023V2'!K$5:K$84,'2023V2'!$U$5:$U$84,'TABLEAU DE BORD'!$B$34,'2023V2'!$V$5:$V$84,'TABLEAU DE BORD'!$B$32,'2023V2'!J$5:J$84,"")</f>
        <v>0</v>
      </c>
      <c r="L34" s="9">
        <f>SUMIFS('2023V2'!L$5:L$84,'2023V2'!$U$5:$U$84,'TABLEAU DE BORD'!$B$34,'2023V2'!$V$5:$V$84,'TABLEAU DE BORD'!$B$32,'2023V2'!K$5:K$84,"")</f>
        <v>0</v>
      </c>
      <c r="M34" s="9">
        <f>SUMIFS('2023V2'!M$5:M$84,'2023V2'!$U$5:$U$84,'TABLEAU DE BORD'!$B$34,'2023V2'!$V$5:$V$84,'TABLEAU DE BORD'!$B$32,'2023V2'!L$5:L$84,"")</f>
        <v>0</v>
      </c>
      <c r="N34" s="9">
        <f>SUMIFS('2023V2'!N$5:N$84,'2023V2'!$U$5:$U$84,'TABLEAU DE BORD'!$B$34,'2023V2'!$V$5:$V$84,'TABLEAU DE BORD'!$B$32,'2023V2'!M$5:M$84,"")</f>
        <v>0</v>
      </c>
      <c r="O34" s="9">
        <f>SUMIFS('2023V2'!O$5:O$84,'2023V2'!$U$5:$U$84,'TABLEAU DE BORD'!$B$34,'2023V2'!$V$5:$V$84,'TABLEAU DE BORD'!$B$32,'2023V2'!N$5:N$84,"")</f>
        <v>0</v>
      </c>
      <c r="P34" s="40">
        <f>SUM(D34:O34)</f>
        <v>217.23</v>
      </c>
      <c r="Q34" s="2"/>
    </row>
    <row r="35" spans="2:17" ht="15" thickBot="1">
      <c r="B35" s="59"/>
      <c r="C35" s="74" t="s">
        <v>110</v>
      </c>
      <c r="D35" s="10">
        <f>(COUNTIFS('2023V2'!$U$5:$U$84,'TABLEAU DE BORD'!$B$7,'2023V2'!$V$5:$V$84,'TABLEAU DE BORD'!$B$1,'2023V2'!$D$5:$D$84,"&gt;0"))</f>
        <v>1</v>
      </c>
      <c r="E35" s="10">
        <f>(COUNTIFS('2023V2'!$U$5:$U$84,'TABLEAU DE BORD'!$B$7,'2023V2'!$V$5:$V$84,'TABLEAU DE BORD'!$B$1,'2023V2'!$D$5:$D$84,"&gt;0"))</f>
        <v>1</v>
      </c>
      <c r="F35" s="10">
        <f>(COUNTIFS('2023V2'!$U$5:$U$84,'TABLEAU DE BORD'!$B$7,'2023V2'!$V$5:$V$84,'TABLEAU DE BORD'!$B$1,'2023V2'!$D$5:$D$84,"&gt;0"))</f>
        <v>1</v>
      </c>
      <c r="G35" s="10">
        <f>(COUNTIFS('2023V2'!$U$5:$U$84,'TABLEAU DE BORD'!$B$7,'2023V2'!$V$5:$V$84,'TABLEAU DE BORD'!$B$1,'2023V2'!$D$5:$D$84,"&gt;0"))</f>
        <v>1</v>
      </c>
      <c r="H35" s="10">
        <f>(COUNTIFS('2023V2'!$U$5:$U$84,'TABLEAU DE BORD'!$B$7,'2023V2'!$V$5:$V$84,'TABLEAU DE BORD'!$B$1,'2023V2'!$D$5:$D$84,"&gt;0"))</f>
        <v>1</v>
      </c>
      <c r="I35" s="10">
        <f>(COUNTIFS('2023V2'!$U$5:$U$84,'TABLEAU DE BORD'!$B$7,'2023V2'!$V$5:$V$84,'TABLEAU DE BORD'!$B$1,'2023V2'!$D$5:$D$84,"&gt;0"))</f>
        <v>1</v>
      </c>
      <c r="J35" s="10">
        <f>(COUNTIFS('2023V2'!$U$5:$U$84,'TABLEAU DE BORD'!$B$7,'2023V2'!$V$5:$V$84,'TABLEAU DE BORD'!$B$1,'2023V2'!$D$5:$D$84,"&gt;0"))</f>
        <v>1</v>
      </c>
      <c r="K35" s="10">
        <f>(COUNTIFS('2023V2'!$U$5:$U$84,'TABLEAU DE BORD'!$B$7,'2023V2'!$V$5:$V$84,'TABLEAU DE BORD'!$B$1,'2023V2'!$D$5:$D$84,"&gt;0"))</f>
        <v>1</v>
      </c>
      <c r="L35" s="10">
        <f>(COUNTIFS('2023V2'!$U$5:$U$84,'TABLEAU DE BORD'!$B$7,'2023V2'!$V$5:$V$84,'TABLEAU DE BORD'!$B$1,'2023V2'!$D$5:$D$84,"&gt;0"))</f>
        <v>1</v>
      </c>
      <c r="M35" s="10">
        <f>(COUNTIFS('2023V2'!$U$5:$U$84,'TABLEAU DE BORD'!$B$7,'2023V2'!$V$5:$V$84,'TABLEAU DE BORD'!$B$1,'2023V2'!$D$5:$D$84,"&gt;0"))</f>
        <v>1</v>
      </c>
      <c r="N35" s="10">
        <f>(COUNTIFS('2023V2'!$U$5:$U$84,'TABLEAU DE BORD'!$B$7,'2023V2'!$V$5:$V$84,'TABLEAU DE BORD'!$B$1,'2023V2'!$D$5:$D$84,"&gt;0"))</f>
        <v>1</v>
      </c>
      <c r="O35" s="10">
        <f>(COUNTIFS('2023V2'!$U$5:$U$84,'TABLEAU DE BORD'!$B$7,'2023V2'!$V$5:$V$84,'TABLEAU DE BORD'!$B$1,'2023V2'!$D$5:$D$84,"&gt;0"))</f>
        <v>1</v>
      </c>
      <c r="P35" s="41">
        <f t="shared" ref="P35:P37" si="1">SUM(D35:O35)</f>
        <v>12</v>
      </c>
      <c r="Q35" s="3"/>
    </row>
    <row r="36" spans="2:17" ht="15" thickBot="1">
      <c r="B36" s="59"/>
      <c r="C36" s="75" t="s">
        <v>111</v>
      </c>
      <c r="D36" s="9">
        <f>SUMIFS('2023V2'!D$5:D$84,'2023V2'!$U$5:$U$84,'TABLEAU DE BORD'!$B$7,'2023V2'!$V$5:$V$84,'TABLEAU DE BORD'!$B$1,'2023V2'!C$5:C$84,"&gt;0")</f>
        <v>0</v>
      </c>
      <c r="E36" s="9">
        <f>SUMIFS('2023V2'!E$5:E$84,'2023V2'!$U$5:$U$84,'TABLEAU DE BORD'!$B$7,'2023V2'!$V$5:$V$84,'TABLEAU DE BORD'!$B$1,'2023V2'!D$5:D$84,"&gt;0")</f>
        <v>20</v>
      </c>
      <c r="F36" s="9">
        <f>SUMIFS('2023V2'!F$5:F$84,'2023V2'!$U$5:$U$84,'TABLEAU DE BORD'!$B$7,'2023V2'!$V$5:$V$84,'TABLEAU DE BORD'!$B$1,'2023V2'!E$5:E$84,"&gt;0")</f>
        <v>20</v>
      </c>
      <c r="G36" s="9">
        <f>SUMIFS('2023V2'!G$5:G$84,'2023V2'!$U$5:$U$84,'TABLEAU DE BORD'!$B$7,'2023V2'!$V$5:$V$84,'TABLEAU DE BORD'!$B$1,'2023V2'!F$5:F$84,"&gt;0")</f>
        <v>20</v>
      </c>
      <c r="H36" s="9">
        <f>SUMIFS('2023V2'!H$5:H$84,'2023V2'!$U$5:$U$84,'TABLEAU DE BORD'!$B$7,'2023V2'!$V$5:$V$84,'TABLEAU DE BORD'!$B$1,'2023V2'!G$5:G$84,"&gt;0")</f>
        <v>20</v>
      </c>
      <c r="I36" s="9">
        <f>SUMIFS('2023V2'!I$5:I$84,'2023V2'!$U$5:$U$84,'TABLEAU DE BORD'!$B$7,'2023V2'!$V$5:$V$84,'TABLEAU DE BORD'!$B$1,'2023V2'!H$5:H$84,"&gt;0")</f>
        <v>20</v>
      </c>
      <c r="J36" s="9">
        <f>SUMIFS('2023V2'!J$5:J$84,'2023V2'!$U$5:$U$84,'TABLEAU DE BORD'!$B$7,'2023V2'!$V$5:$V$84,'TABLEAU DE BORD'!$B$1,'2023V2'!I$5:I$84,"&gt;0")</f>
        <v>20</v>
      </c>
      <c r="K36" s="9">
        <f>SUMIFS('2023V2'!K$5:K$84,'2023V2'!$U$5:$U$84,'TABLEAU DE BORD'!$B$7,'2023V2'!$V$5:$V$84,'TABLEAU DE BORD'!$B$1,'2023V2'!J$5:J$84,"&gt;0")</f>
        <v>20</v>
      </c>
      <c r="L36" s="9">
        <f>SUMIFS('2023V2'!L$5:L$84,'2023V2'!$U$5:$U$84,'TABLEAU DE BORD'!$B$7,'2023V2'!$V$5:$V$84,'TABLEAU DE BORD'!$B$1,'2023V2'!K$5:K$84,"&gt;0")</f>
        <v>20</v>
      </c>
      <c r="M36" s="9">
        <f>SUMIFS('2023V2'!M$5:M$84,'2023V2'!$U$5:$U$84,'TABLEAU DE BORD'!$B$7,'2023V2'!$V$5:$V$84,'TABLEAU DE BORD'!$B$1,'2023V2'!L$5:L$84,"&gt;0")</f>
        <v>20</v>
      </c>
      <c r="N36" s="9">
        <f>SUMIFS('2023V2'!N$5:N$84,'2023V2'!$U$5:$U$84,'TABLEAU DE BORD'!$B$7,'2023V2'!$V$5:$V$84,'TABLEAU DE BORD'!$B$1,'2023V2'!M$5:M$84,"&gt;0")</f>
        <v>20</v>
      </c>
      <c r="O36" s="9">
        <f>SUMIFS('2023V2'!O$5:O$84,'2023V2'!$U$5:$U$84,'TABLEAU DE BORD'!$B$7,'2023V2'!$V$5:$V$84,'TABLEAU DE BORD'!$B$1,'2023V2'!N$5:N$84,"&gt;0")</f>
        <v>20</v>
      </c>
      <c r="P36" s="42">
        <f t="shared" si="1"/>
        <v>220</v>
      </c>
      <c r="Q36" s="2"/>
    </row>
    <row r="37" spans="2:17" ht="15" thickBot="1">
      <c r="B37" s="60"/>
      <c r="C37" s="76" t="s">
        <v>112</v>
      </c>
      <c r="D37" s="10">
        <f>COUNTIFS('2023V2'!$U$5:$U$84,'TABLEAU DE BORD'!$B$7,'2023V2'!$V$5:$V$84,'TABLEAU DE BORD'!$B$1,'2023V2'!D$5:D$84,"&gt;0")-D$4</f>
        <v>-7</v>
      </c>
      <c r="E37" s="10">
        <f>COUNTIFS('2023V2'!$U$5:$U$84,'TABLEAU DE BORD'!$B$7,'2023V2'!$V$5:$V$84,'TABLEAU DE BORD'!$B$1,'2023V2'!E$5:E$84,"&gt;0")-E$4</f>
        <v>1</v>
      </c>
      <c r="F37" s="10">
        <f>COUNTIFS('2023V2'!$U$5:$U$84,'TABLEAU DE BORD'!$B$7,'2023V2'!$V$5:$V$84,'TABLEAU DE BORD'!$B$1,'2023V2'!F$5:F$84,"&gt;0")-F$4</f>
        <v>-13</v>
      </c>
      <c r="G37" s="10">
        <f>COUNTIFS('2023V2'!$U$5:$U$84,'TABLEAU DE BORD'!$B$7,'2023V2'!$V$5:$V$84,'TABLEAU DE BORD'!$B$1,'2023V2'!G$5:G$84,"&gt;0")-G$4</f>
        <v>-5</v>
      </c>
      <c r="H37" s="10">
        <f>COUNTIFS('2023V2'!$U$5:$U$84,'TABLEAU DE BORD'!$B$7,'2023V2'!$V$5:$V$84,'TABLEAU DE BORD'!$B$1,'2023V2'!H$5:H$84,"&gt;0")-H$4</f>
        <v>-4</v>
      </c>
      <c r="I37" s="10">
        <f>COUNTIFS('2023V2'!$U$5:$U$84,'TABLEAU DE BORD'!$B$7,'2023V2'!$V$5:$V$84,'TABLEAU DE BORD'!$B$1,'2023V2'!I$5:I$84,"&gt;0")-I$4</f>
        <v>-4</v>
      </c>
      <c r="J37" s="10">
        <f>COUNTIFS('2023V2'!$U$5:$U$84,'TABLEAU DE BORD'!$B$7,'2023V2'!$V$5:$V$84,'TABLEAU DE BORD'!$B$1,'2023V2'!J$5:J$84,"&gt;0")-J$4</f>
        <v>-4</v>
      </c>
      <c r="K37" s="10">
        <f>COUNTIFS('2023V2'!$U$5:$U$84,'TABLEAU DE BORD'!$B$7,'2023V2'!$V$5:$V$84,'TABLEAU DE BORD'!$B$1,'2023V2'!K$5:K$84,"&gt;0")-K$4</f>
        <v>-3</v>
      </c>
      <c r="L37" s="10">
        <f>COUNTIFS('2023V2'!$U$5:$U$84,'TABLEAU DE BORD'!$B$7,'2023V2'!$V$5:$V$84,'TABLEAU DE BORD'!$B$1,'2023V2'!L$5:L$84,"&gt;0")-L$4</f>
        <v>-3</v>
      </c>
      <c r="M37" s="10">
        <f>COUNTIFS('2023V2'!$U$5:$U$84,'TABLEAU DE BORD'!$B$7,'2023V2'!$V$5:$V$84,'TABLEAU DE BORD'!$B$1,'2023V2'!M$5:M$84,"&gt;0")-M$4</f>
        <v>-4</v>
      </c>
      <c r="N37" s="10">
        <f>COUNTIFS('2023V2'!$U$5:$U$84,'TABLEAU DE BORD'!$B$7,'2023V2'!$V$5:$V$84,'TABLEAU DE BORD'!$B$1,'2023V2'!N$5:N$84,"&gt;0")-N$4</f>
        <v>-2</v>
      </c>
      <c r="O37" s="10">
        <f>COUNTIFS('2023V2'!$U$5:$U$84,'TABLEAU DE BORD'!$B$7,'2023V2'!$V$5:$V$84,'TABLEAU DE BORD'!$B$1,'2023V2'!O$5:O$84,"&gt;0")-O$4</f>
        <v>0</v>
      </c>
      <c r="P37" s="43">
        <f t="shared" si="1"/>
        <v>-48</v>
      </c>
      <c r="Q37" s="3"/>
    </row>
    <row r="38" spans="2:17"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</row>
  </sheetData>
  <mergeCells count="12">
    <mergeCell ref="B27:B30"/>
    <mergeCell ref="B34:B37"/>
    <mergeCell ref="B3:B6"/>
    <mergeCell ref="B7:B10"/>
    <mergeCell ref="B11:B14"/>
    <mergeCell ref="B15:B18"/>
    <mergeCell ref="B19:B22"/>
    <mergeCell ref="D1:E1"/>
    <mergeCell ref="G1:H1"/>
    <mergeCell ref="J1:K1"/>
    <mergeCell ref="M1:N1"/>
    <mergeCell ref="B23:B26"/>
  </mergeCells>
  <phoneticPr fontId="2" type="noConversion"/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50"/>
  </sheetPr>
  <dimension ref="A1:V85"/>
  <sheetViews>
    <sheetView showGridLines="0" tabSelected="1" workbookViewId="0">
      <selection activeCell="V5" sqref="V5"/>
    </sheetView>
  </sheetViews>
  <sheetFormatPr baseColWidth="10" defaultRowHeight="15" customHeight="1"/>
  <cols>
    <col min="1" max="1" width="8.28515625" style="18" customWidth="1"/>
    <col min="2" max="2" width="22.140625" style="18" customWidth="1"/>
    <col min="3" max="3" width="4" style="18" customWidth="1"/>
    <col min="4" max="4" width="12.28515625" style="18" customWidth="1"/>
    <col min="5" max="14" width="11.42578125" style="18" customWidth="1"/>
    <col min="15" max="15" width="14.5703125" style="18" customWidth="1"/>
    <col min="16" max="16" width="15" style="21" customWidth="1"/>
    <col min="17" max="17" width="9.85546875" style="22" customWidth="1"/>
    <col min="18" max="18" width="12.85546875" style="21" customWidth="1"/>
    <col min="19" max="19" width="12.85546875" style="22" customWidth="1"/>
    <col min="20" max="20" width="12.85546875" style="18" customWidth="1"/>
    <col min="21" max="21" width="21.42578125" style="18" customWidth="1"/>
    <col min="22" max="16384" width="11.42578125" style="18"/>
  </cols>
  <sheetData>
    <row r="1" spans="1:22" ht="15" customHeight="1">
      <c r="F1" s="19">
        <f ca="1">[1]!NO_COULEUR(D19)</f>
        <v>9293992</v>
      </c>
      <c r="H1" s="20">
        <f ca="1">[1]!NO_COULEUR(E19)</f>
        <v>6674943</v>
      </c>
      <c r="U1" s="23"/>
    </row>
    <row r="2" spans="1:22" s="62" customFormat="1" ht="15" customHeight="1">
      <c r="B2" s="63" t="s">
        <v>5</v>
      </c>
      <c r="C2" s="63"/>
      <c r="D2" s="64">
        <f>SUM(D5:D246)</f>
        <v>1060.4800000000002</v>
      </c>
      <c r="E2" s="64">
        <f t="shared" ref="E2:T2" si="0">SUM(E5:E246)</f>
        <v>1083.7400000000002</v>
      </c>
      <c r="F2" s="64">
        <f t="shared" si="0"/>
        <v>1083.7400000000002</v>
      </c>
      <c r="G2" s="64">
        <f t="shared" si="0"/>
        <v>1127.9100000000001</v>
      </c>
      <c r="H2" s="64">
        <f t="shared" si="0"/>
        <v>1175.5099999999998</v>
      </c>
      <c r="I2" s="64">
        <f t="shared" si="0"/>
        <v>1226.8</v>
      </c>
      <c r="J2" s="64">
        <f t="shared" si="0"/>
        <v>1388.3199999999997</v>
      </c>
      <c r="K2" s="64">
        <f t="shared" si="0"/>
        <v>1388.3199999999997</v>
      </c>
      <c r="L2" s="64">
        <f t="shared" si="0"/>
        <v>1353.4399999999996</v>
      </c>
      <c r="M2" s="64">
        <f t="shared" si="0"/>
        <v>1419.0099999999998</v>
      </c>
      <c r="N2" s="64">
        <f t="shared" si="0"/>
        <v>1538.46</v>
      </c>
      <c r="O2" s="64">
        <f t="shared" si="0"/>
        <v>1825.89</v>
      </c>
      <c r="P2" s="64">
        <f t="shared" si="0"/>
        <v>1678.0400000000002</v>
      </c>
      <c r="Q2" s="64">
        <f t="shared" si="0"/>
        <v>80</v>
      </c>
      <c r="R2" s="64">
        <f t="shared" si="0"/>
        <v>13993.580000000004</v>
      </c>
      <c r="S2" s="64">
        <f t="shared" si="0"/>
        <v>648</v>
      </c>
      <c r="T2" s="64">
        <f t="shared" si="0"/>
        <v>15671.619999999999</v>
      </c>
      <c r="U2" s="65"/>
    </row>
    <row r="3" spans="1:22" ht="15" customHeight="1">
      <c r="B3" s="44" t="s">
        <v>20</v>
      </c>
      <c r="C3" s="45"/>
      <c r="D3" s="46">
        <f t="shared" ref="D3:O3" si="1">SUBTOTAL(109,D5:D84)</f>
        <v>153.64000000000001</v>
      </c>
      <c r="E3" s="46">
        <f t="shared" si="1"/>
        <v>153.64000000000001</v>
      </c>
      <c r="F3" s="46">
        <f t="shared" si="1"/>
        <v>153.64000000000001</v>
      </c>
      <c r="G3" s="46">
        <f t="shared" si="1"/>
        <v>179.56</v>
      </c>
      <c r="H3" s="46">
        <f t="shared" si="1"/>
        <v>179.56</v>
      </c>
      <c r="I3" s="46">
        <f t="shared" si="1"/>
        <v>179.56</v>
      </c>
      <c r="J3" s="46">
        <f t="shared" si="1"/>
        <v>216.24</v>
      </c>
      <c r="K3" s="46">
        <f t="shared" si="1"/>
        <v>216.24</v>
      </c>
      <c r="L3" s="46">
        <f t="shared" si="1"/>
        <v>201.78</v>
      </c>
      <c r="M3" s="46">
        <f t="shared" si="1"/>
        <v>268.01</v>
      </c>
      <c r="N3" s="46">
        <f t="shared" si="1"/>
        <v>290.19</v>
      </c>
      <c r="O3" s="46">
        <f t="shared" si="1"/>
        <v>517.03</v>
      </c>
      <c r="P3" s="46">
        <f t="shared" ref="P3:T3" si="2">SUBTOTAL(109,P5:P84)</f>
        <v>320.83999999999997</v>
      </c>
      <c r="Q3" s="47">
        <f t="shared" si="2"/>
        <v>14</v>
      </c>
      <c r="R3" s="46">
        <f t="shared" si="2"/>
        <v>2388.25</v>
      </c>
      <c r="S3" s="47">
        <f t="shared" si="2"/>
        <v>102</v>
      </c>
      <c r="T3" s="46">
        <f t="shared" si="2"/>
        <v>2709.0900000000006</v>
      </c>
      <c r="U3" s="25"/>
      <c r="V3" s="25"/>
    </row>
    <row r="4" spans="1:22" ht="15" customHeight="1">
      <c r="A4" s="24" t="s">
        <v>0</v>
      </c>
      <c r="B4" s="26" t="s">
        <v>1</v>
      </c>
      <c r="C4" s="24" t="s">
        <v>18</v>
      </c>
      <c r="D4" s="27" t="s">
        <v>6</v>
      </c>
      <c r="E4" s="27" t="s">
        <v>7</v>
      </c>
      <c r="F4" s="27" t="s">
        <v>8</v>
      </c>
      <c r="G4" s="27" t="s">
        <v>9</v>
      </c>
      <c r="H4" s="27" t="s">
        <v>10</v>
      </c>
      <c r="I4" s="27" t="s">
        <v>11</v>
      </c>
      <c r="J4" s="27" t="s">
        <v>12</v>
      </c>
      <c r="K4" s="27" t="s">
        <v>13</v>
      </c>
      <c r="L4" s="27" t="s">
        <v>14</v>
      </c>
      <c r="M4" s="27" t="s">
        <v>15</v>
      </c>
      <c r="N4" s="27" t="s">
        <v>16</v>
      </c>
      <c r="O4" s="27" t="s">
        <v>17</v>
      </c>
      <c r="P4" s="28" t="s">
        <v>109</v>
      </c>
      <c r="Q4" s="29" t="s">
        <v>110</v>
      </c>
      <c r="R4" s="28" t="s">
        <v>111</v>
      </c>
      <c r="S4" s="29" t="s">
        <v>112</v>
      </c>
      <c r="T4" s="30" t="s">
        <v>2</v>
      </c>
      <c r="U4" s="30" t="s">
        <v>113</v>
      </c>
      <c r="V4" s="31" t="s">
        <v>114</v>
      </c>
    </row>
    <row r="5" spans="1:22" ht="15" hidden="1" customHeight="1">
      <c r="A5" s="32" t="s">
        <v>4</v>
      </c>
      <c r="B5" s="16" t="s">
        <v>21</v>
      </c>
      <c r="C5" s="11"/>
      <c r="D5" s="11">
        <v>20.73</v>
      </c>
      <c r="E5" s="11">
        <v>20.73</v>
      </c>
      <c r="F5" s="11">
        <v>20.73</v>
      </c>
      <c r="G5" s="11">
        <v>20.73</v>
      </c>
      <c r="H5" s="11">
        <v>20.73</v>
      </c>
      <c r="I5" s="11">
        <v>20.73</v>
      </c>
      <c r="J5" s="11">
        <v>23</v>
      </c>
      <c r="K5" s="11">
        <v>23</v>
      </c>
      <c r="L5" s="11">
        <v>23</v>
      </c>
      <c r="M5" s="11">
        <v>23</v>
      </c>
      <c r="N5" s="11">
        <v>23</v>
      </c>
      <c r="O5" s="33">
        <v>23</v>
      </c>
      <c r="P5" s="17">
        <f>CHOOSE((MATCH(TRUE,INDEX(Tableau1[[#This Row],[Janvier]:[Décembre]]&gt;0,0),0)),D5,E5,F5,G5,H5,I5,J5,K5,L5,M5,N5,O5)</f>
        <v>20.73</v>
      </c>
      <c r="Q5" s="13">
        <f>IF(COUNT(D5:O5)&gt;0,1,0)</f>
        <v>1</v>
      </c>
      <c r="R5" s="12">
        <f>SUM(D5:O5)-P5</f>
        <v>241.65</v>
      </c>
      <c r="S5" s="13">
        <f>COUNT(D5:O5)-Q5</f>
        <v>11</v>
      </c>
      <c r="T5" s="14">
        <f t="shared" ref="T5:T36" si="3">SUM(D5:O5)</f>
        <v>262.38</v>
      </c>
      <c r="U5" s="1" t="s">
        <v>105</v>
      </c>
      <c r="V5" s="25" t="s">
        <v>108</v>
      </c>
    </row>
    <row r="6" spans="1:22" ht="15" hidden="1" customHeight="1">
      <c r="A6" s="32" t="s">
        <v>4</v>
      </c>
      <c r="B6" s="15" t="s">
        <v>33</v>
      </c>
      <c r="C6" s="11"/>
      <c r="D6" s="11">
        <v>16.5</v>
      </c>
      <c r="E6" s="11">
        <v>16.5</v>
      </c>
      <c r="F6" s="11">
        <v>16.5</v>
      </c>
      <c r="G6" s="11">
        <v>16.5</v>
      </c>
      <c r="H6" s="11">
        <v>16.5</v>
      </c>
      <c r="I6" s="11">
        <v>16.5</v>
      </c>
      <c r="J6" s="11">
        <v>16.5</v>
      </c>
      <c r="K6" s="11">
        <v>16.5</v>
      </c>
      <c r="L6" s="11">
        <v>16.5</v>
      </c>
      <c r="M6" s="11">
        <v>16.5</v>
      </c>
      <c r="N6" s="11">
        <v>16.5</v>
      </c>
      <c r="O6" s="33">
        <v>16.5</v>
      </c>
      <c r="P6" s="17">
        <f>CHOOSE((MATCH(TRUE,INDEX(Tableau1[[#This Row],[Janvier]:[Décembre]]&gt;0,0),0)),D6,E6,F6,G6,H6,I6,J6,K6,L6,M6,N6,O6)</f>
        <v>16.5</v>
      </c>
      <c r="Q6" s="13">
        <f t="shared" ref="Q6:Q69" si="4">IF(COUNT(D6:O6)&gt;0,1,0)</f>
        <v>1</v>
      </c>
      <c r="R6" s="12">
        <f t="shared" ref="R6:R69" si="5">SUM(D6:O6)-P6</f>
        <v>181.5</v>
      </c>
      <c r="S6" s="13">
        <f t="shared" ref="S6:S36" si="6">COUNT(D6:O6)-Q6</f>
        <v>11</v>
      </c>
      <c r="T6" s="14">
        <f t="shared" si="3"/>
        <v>198</v>
      </c>
      <c r="U6" s="1" t="s">
        <v>106</v>
      </c>
      <c r="V6" s="25" t="s">
        <v>107</v>
      </c>
    </row>
    <row r="7" spans="1:22" ht="15" hidden="1" customHeight="1">
      <c r="A7" s="32" t="s">
        <v>4</v>
      </c>
      <c r="B7" s="16" t="s">
        <v>25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>
        <v>19.57</v>
      </c>
      <c r="O7" s="33">
        <v>19.57</v>
      </c>
      <c r="P7" s="17">
        <f>CHOOSE((MATCH(TRUE,INDEX(Tableau1[[#This Row],[Janvier]:[Décembre]]&gt;0,0),0)),D7,E7,F7,G7,H7,I7,J7,K7,L7,M7,N7,O7)</f>
        <v>19.57</v>
      </c>
      <c r="Q7" s="13">
        <f t="shared" si="4"/>
        <v>1</v>
      </c>
      <c r="R7" s="12">
        <f t="shared" si="5"/>
        <v>19.57</v>
      </c>
      <c r="S7" s="13">
        <f t="shared" si="6"/>
        <v>1</v>
      </c>
      <c r="T7" s="14">
        <f t="shared" si="3"/>
        <v>39.14</v>
      </c>
      <c r="U7" s="1" t="s">
        <v>106</v>
      </c>
      <c r="V7" s="25" t="s">
        <v>108</v>
      </c>
    </row>
    <row r="8" spans="1:22" ht="15" hidden="1" customHeight="1">
      <c r="A8" s="32" t="s">
        <v>4</v>
      </c>
      <c r="B8" s="15" t="s">
        <v>34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33">
        <v>18.47</v>
      </c>
      <c r="P8" s="17">
        <f>CHOOSE((MATCH(TRUE,INDEX(Tableau1[[#This Row],[Janvier]:[Décembre]]&gt;0,0),0)),D8,E8,F8,G8,H8,I8,J8,K8,L8,M8,N8,O8)</f>
        <v>18.47</v>
      </c>
      <c r="Q8" s="13">
        <f t="shared" si="4"/>
        <v>1</v>
      </c>
      <c r="R8" s="12">
        <f t="shared" si="5"/>
        <v>0</v>
      </c>
      <c r="S8" s="13">
        <f t="shared" si="6"/>
        <v>0</v>
      </c>
      <c r="T8" s="14">
        <f t="shared" si="3"/>
        <v>18.47</v>
      </c>
      <c r="U8" s="1" t="s">
        <v>101</v>
      </c>
      <c r="V8" s="25" t="s">
        <v>108</v>
      </c>
    </row>
    <row r="9" spans="1:22" ht="15" hidden="1" customHeight="1">
      <c r="A9" s="32" t="s">
        <v>4</v>
      </c>
      <c r="B9" s="16" t="s">
        <v>35</v>
      </c>
      <c r="C9" s="11"/>
      <c r="D9" s="11">
        <v>21.34</v>
      </c>
      <c r="E9" s="11">
        <v>21.34</v>
      </c>
      <c r="F9" s="11">
        <v>21.34</v>
      </c>
      <c r="G9" s="11">
        <v>21.34</v>
      </c>
      <c r="H9" s="11">
        <v>21.34</v>
      </c>
      <c r="I9" s="11">
        <v>21.34</v>
      </c>
      <c r="J9" s="11">
        <v>25.97</v>
      </c>
      <c r="K9" s="11">
        <v>25.97</v>
      </c>
      <c r="L9" s="11">
        <v>25.97</v>
      </c>
      <c r="M9" s="11">
        <v>25.97</v>
      </c>
      <c r="N9" s="11">
        <v>25.97</v>
      </c>
      <c r="O9" s="33">
        <v>25.97</v>
      </c>
      <c r="P9" s="17">
        <f>CHOOSE((MATCH(TRUE,INDEX(Tableau1[[#This Row],[Janvier]:[Décembre]]&gt;0,0),0)),D9,E9,F9,G9,H9,I9,J9,K9,L9,M9,N9,O9)</f>
        <v>21.34</v>
      </c>
      <c r="Q9" s="13">
        <f t="shared" si="4"/>
        <v>1</v>
      </c>
      <c r="R9" s="12">
        <f t="shared" si="5"/>
        <v>262.52000000000004</v>
      </c>
      <c r="S9" s="13">
        <f t="shared" si="6"/>
        <v>11</v>
      </c>
      <c r="T9" s="14">
        <f t="shared" si="3"/>
        <v>283.86</v>
      </c>
      <c r="U9" s="1" t="s">
        <v>102</v>
      </c>
      <c r="V9" s="25" t="s">
        <v>108</v>
      </c>
    </row>
    <row r="10" spans="1:22" ht="15" hidden="1" customHeight="1">
      <c r="A10" s="32" t="s">
        <v>4</v>
      </c>
      <c r="B10" s="15" t="s">
        <v>36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>
        <v>19.09</v>
      </c>
      <c r="N10" s="11">
        <v>19.09</v>
      </c>
      <c r="O10" s="33">
        <v>19.09</v>
      </c>
      <c r="P10" s="17">
        <f>CHOOSE((MATCH(TRUE,INDEX(Tableau1[[#This Row],[Janvier]:[Décembre]]&gt;0,0),0)),D10,E10,F10,G10,H10,I10,J10,K10,L10,M10,N10,O10)</f>
        <v>19.09</v>
      </c>
      <c r="Q10" s="13">
        <f t="shared" si="4"/>
        <v>1</v>
      </c>
      <c r="R10" s="12">
        <f t="shared" si="5"/>
        <v>38.179999999999993</v>
      </c>
      <c r="S10" s="13">
        <f t="shared" si="6"/>
        <v>2</v>
      </c>
      <c r="T10" s="14">
        <f t="shared" si="3"/>
        <v>57.269999999999996</v>
      </c>
      <c r="U10" s="1" t="s">
        <v>106</v>
      </c>
      <c r="V10" s="25" t="s">
        <v>108</v>
      </c>
    </row>
    <row r="11" spans="1:22" ht="15" hidden="1" customHeight="1">
      <c r="A11" s="32" t="s">
        <v>4</v>
      </c>
      <c r="B11" s="16" t="s">
        <v>37</v>
      </c>
      <c r="C11" s="11"/>
      <c r="D11" s="11">
        <v>19.07</v>
      </c>
      <c r="E11" s="11">
        <v>19.07</v>
      </c>
      <c r="F11" s="11">
        <v>19.07</v>
      </c>
      <c r="G11" s="11">
        <v>19.07</v>
      </c>
      <c r="H11" s="11">
        <v>19.07</v>
      </c>
      <c r="I11" s="11">
        <v>19.07</v>
      </c>
      <c r="J11" s="11">
        <v>19.07</v>
      </c>
      <c r="K11" s="11">
        <v>19.07</v>
      </c>
      <c r="L11" s="11">
        <v>19.07</v>
      </c>
      <c r="M11" s="11"/>
      <c r="N11" s="11"/>
      <c r="O11" s="33"/>
      <c r="P11" s="17">
        <f>CHOOSE((MATCH(TRUE,INDEX(Tableau1[[#This Row],[Janvier]:[Décembre]]&gt;0,0),0)),D11,E11,F11,G11,H11,I11,J11,K11,L11,M11,N11,O11)</f>
        <v>19.07</v>
      </c>
      <c r="Q11" s="13">
        <f t="shared" si="4"/>
        <v>1</v>
      </c>
      <c r="R11" s="12">
        <f t="shared" si="5"/>
        <v>152.55999999999997</v>
      </c>
      <c r="S11" s="13">
        <f t="shared" si="6"/>
        <v>8</v>
      </c>
      <c r="T11" s="14">
        <f t="shared" si="3"/>
        <v>171.62999999999997</v>
      </c>
      <c r="U11" s="1" t="s">
        <v>106</v>
      </c>
      <c r="V11" s="25" t="s">
        <v>108</v>
      </c>
    </row>
    <row r="12" spans="1:22" ht="15" hidden="1" customHeight="1">
      <c r="A12" s="32" t="s">
        <v>4</v>
      </c>
      <c r="B12" s="15" t="s">
        <v>38</v>
      </c>
      <c r="C12" s="11"/>
      <c r="D12" s="11">
        <v>16.64</v>
      </c>
      <c r="E12" s="11">
        <v>16.64</v>
      </c>
      <c r="F12" s="11">
        <v>16.64</v>
      </c>
      <c r="G12" s="11">
        <v>16.64</v>
      </c>
      <c r="H12" s="11">
        <v>16.64</v>
      </c>
      <c r="I12" s="11">
        <v>16.64</v>
      </c>
      <c r="J12" s="11">
        <v>18.72</v>
      </c>
      <c r="K12" s="11">
        <v>18.72</v>
      </c>
      <c r="L12" s="11">
        <v>18.72</v>
      </c>
      <c r="M12" s="11">
        <v>18.72</v>
      </c>
      <c r="N12" s="11">
        <v>18.72</v>
      </c>
      <c r="O12" s="33">
        <v>18.72</v>
      </c>
      <c r="P12" s="17">
        <f>CHOOSE((MATCH(TRUE,INDEX(Tableau1[[#This Row],[Janvier]:[Décembre]]&gt;0,0),0)),D12,E12,F12,G12,H12,I12,J12,K12,L12,M12,N12,O12)</f>
        <v>16.64</v>
      </c>
      <c r="Q12" s="13">
        <f t="shared" si="4"/>
        <v>1</v>
      </c>
      <c r="R12" s="12">
        <f t="shared" si="5"/>
        <v>195.51999999999998</v>
      </c>
      <c r="S12" s="13">
        <f t="shared" si="6"/>
        <v>11</v>
      </c>
      <c r="T12" s="14">
        <f t="shared" si="3"/>
        <v>212.16</v>
      </c>
      <c r="U12" s="1" t="s">
        <v>106</v>
      </c>
      <c r="V12" s="25" t="s">
        <v>108</v>
      </c>
    </row>
    <row r="13" spans="1:22" ht="15" hidden="1" customHeight="1">
      <c r="A13" s="32" t="s">
        <v>4</v>
      </c>
      <c r="B13" s="16" t="s">
        <v>39</v>
      </c>
      <c r="C13" s="11"/>
      <c r="D13" s="11">
        <v>20</v>
      </c>
      <c r="E13" s="11">
        <v>20</v>
      </c>
      <c r="F13" s="11">
        <v>20</v>
      </c>
      <c r="G13" s="11">
        <v>20</v>
      </c>
      <c r="H13" s="11">
        <v>20</v>
      </c>
      <c r="I13" s="11">
        <v>20</v>
      </c>
      <c r="J13" s="11">
        <v>20</v>
      </c>
      <c r="K13" s="11">
        <v>20</v>
      </c>
      <c r="L13" s="11">
        <v>20</v>
      </c>
      <c r="M13" s="11">
        <v>20</v>
      </c>
      <c r="N13" s="11">
        <v>20</v>
      </c>
      <c r="O13" s="33">
        <v>20</v>
      </c>
      <c r="P13" s="17">
        <f>CHOOSE((MATCH(TRUE,INDEX(Tableau1[[#This Row],[Janvier]:[Décembre]]&gt;0,0),0)),D13,E13,F13,G13,H13,I13,J13,K13,L13,M13,N13,O13)</f>
        <v>20</v>
      </c>
      <c r="Q13" s="13">
        <f t="shared" si="4"/>
        <v>1</v>
      </c>
      <c r="R13" s="12">
        <f t="shared" si="5"/>
        <v>220</v>
      </c>
      <c r="S13" s="13">
        <f t="shared" si="6"/>
        <v>11</v>
      </c>
      <c r="T13" s="14">
        <f t="shared" si="3"/>
        <v>240</v>
      </c>
      <c r="U13" s="1" t="s">
        <v>106</v>
      </c>
      <c r="V13" s="25" t="s">
        <v>108</v>
      </c>
    </row>
    <row r="14" spans="1:22" ht="15" hidden="1" customHeight="1">
      <c r="A14" s="32" t="s">
        <v>4</v>
      </c>
      <c r="B14" s="15" t="s">
        <v>40</v>
      </c>
      <c r="C14" s="11"/>
      <c r="D14" s="11">
        <v>23.02</v>
      </c>
      <c r="E14" s="11">
        <v>23.02</v>
      </c>
      <c r="F14" s="11">
        <v>23.02</v>
      </c>
      <c r="G14" s="11">
        <v>23.02</v>
      </c>
      <c r="H14" s="11">
        <v>23.02</v>
      </c>
      <c r="I14" s="11">
        <v>23.02</v>
      </c>
      <c r="J14" s="11">
        <v>26.06</v>
      </c>
      <c r="K14" s="11">
        <v>26.06</v>
      </c>
      <c r="L14" s="11">
        <v>26.06</v>
      </c>
      <c r="M14" s="11">
        <v>26.06</v>
      </c>
      <c r="N14" s="11">
        <v>26.06</v>
      </c>
      <c r="O14" s="33">
        <v>26.06</v>
      </c>
      <c r="P14" s="17">
        <f>CHOOSE((MATCH(TRUE,INDEX(Tableau1[[#This Row],[Janvier]:[Décembre]]&gt;0,0),0)),D14,E14,F14,G14,H14,I14,J14,K14,L14,M14,N14,O14)</f>
        <v>23.02</v>
      </c>
      <c r="Q14" s="13">
        <f t="shared" si="4"/>
        <v>1</v>
      </c>
      <c r="R14" s="12">
        <f t="shared" si="5"/>
        <v>271.46000000000004</v>
      </c>
      <c r="S14" s="13">
        <f t="shared" si="6"/>
        <v>11</v>
      </c>
      <c r="T14" s="14">
        <f t="shared" si="3"/>
        <v>294.48</v>
      </c>
      <c r="U14" s="1" t="s">
        <v>106</v>
      </c>
      <c r="V14" s="25" t="s">
        <v>108</v>
      </c>
    </row>
    <row r="15" spans="1:22" ht="15" hidden="1" customHeight="1">
      <c r="A15" s="32" t="s">
        <v>4</v>
      </c>
      <c r="B15" s="16" t="s">
        <v>41</v>
      </c>
      <c r="C15" s="11"/>
      <c r="D15" s="11">
        <v>23.44</v>
      </c>
      <c r="E15" s="11">
        <v>23.44</v>
      </c>
      <c r="F15" s="11">
        <v>23.44</v>
      </c>
      <c r="G15" s="11">
        <v>23.44</v>
      </c>
      <c r="H15" s="11">
        <v>23.44</v>
      </c>
      <c r="I15" s="11">
        <v>23.44</v>
      </c>
      <c r="J15" s="11">
        <v>27.6</v>
      </c>
      <c r="K15" s="11">
        <v>27.6</v>
      </c>
      <c r="L15" s="11">
        <v>27.6</v>
      </c>
      <c r="M15" s="11">
        <v>27.6</v>
      </c>
      <c r="N15" s="11">
        <v>27.6</v>
      </c>
      <c r="O15" s="33">
        <v>27.6</v>
      </c>
      <c r="P15" s="17">
        <f>CHOOSE((MATCH(TRUE,INDEX(Tableau1[[#This Row],[Janvier]:[Décembre]]&gt;0,0),0)),D15,E15,F15,G15,H15,I15,J15,K15,L15,M15,N15,O15)</f>
        <v>23.44</v>
      </c>
      <c r="Q15" s="13">
        <f t="shared" si="4"/>
        <v>1</v>
      </c>
      <c r="R15" s="12">
        <f t="shared" si="5"/>
        <v>282.8</v>
      </c>
      <c r="S15" s="13">
        <f t="shared" si="6"/>
        <v>11</v>
      </c>
      <c r="T15" s="14">
        <f t="shared" si="3"/>
        <v>306.24</v>
      </c>
      <c r="U15" s="1" t="s">
        <v>105</v>
      </c>
      <c r="V15" s="25" t="s">
        <v>108</v>
      </c>
    </row>
    <row r="16" spans="1:22" ht="15" hidden="1" customHeight="1">
      <c r="A16" s="32" t="s">
        <v>4</v>
      </c>
      <c r="B16" s="15" t="s">
        <v>42</v>
      </c>
      <c r="C16" s="11"/>
      <c r="D16" s="11">
        <v>21.55</v>
      </c>
      <c r="E16" s="11">
        <v>21.55</v>
      </c>
      <c r="F16" s="11">
        <v>21.55</v>
      </c>
      <c r="G16" s="11">
        <v>21.55</v>
      </c>
      <c r="H16" s="11">
        <v>21.55</v>
      </c>
      <c r="I16" s="11">
        <v>21.55</v>
      </c>
      <c r="J16" s="11">
        <v>21.55</v>
      </c>
      <c r="K16" s="11">
        <v>21.55</v>
      </c>
      <c r="L16" s="11">
        <v>21.55</v>
      </c>
      <c r="M16" s="11">
        <v>21.55</v>
      </c>
      <c r="N16" s="11">
        <v>21.55</v>
      </c>
      <c r="O16" s="33">
        <v>21.55</v>
      </c>
      <c r="P16" s="17">
        <f>CHOOSE((MATCH(TRUE,INDEX(Tableau1[[#This Row],[Janvier]:[Décembre]]&gt;0,0),0)),D16,E16,F16,G16,H16,I16,J16,K16,L16,M16,N16,O16)</f>
        <v>21.55</v>
      </c>
      <c r="Q16" s="13">
        <f t="shared" si="4"/>
        <v>1</v>
      </c>
      <c r="R16" s="12">
        <f t="shared" si="5"/>
        <v>237.05000000000007</v>
      </c>
      <c r="S16" s="13">
        <f t="shared" si="6"/>
        <v>11</v>
      </c>
      <c r="T16" s="14">
        <f t="shared" si="3"/>
        <v>258.60000000000008</v>
      </c>
      <c r="U16" s="1" t="s">
        <v>106</v>
      </c>
      <c r="V16" s="25" t="s">
        <v>108</v>
      </c>
    </row>
    <row r="17" spans="1:22" ht="15" hidden="1" customHeight="1">
      <c r="A17" s="32" t="s">
        <v>4</v>
      </c>
      <c r="B17" s="16" t="s">
        <v>24</v>
      </c>
      <c r="C17" s="11"/>
      <c r="D17" s="11">
        <v>20.5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33"/>
      <c r="P17" s="17">
        <f>CHOOSE((MATCH(TRUE,INDEX(Tableau1[[#This Row],[Janvier]:[Décembre]]&gt;0,0),0)),D17,E17,F17,G17,H17,I17,J17,K17,L17,M17,N17,O17)</f>
        <v>20.5</v>
      </c>
      <c r="Q17" s="13">
        <f t="shared" si="4"/>
        <v>1</v>
      </c>
      <c r="R17" s="12">
        <f t="shared" si="5"/>
        <v>0</v>
      </c>
      <c r="S17" s="13">
        <f t="shared" si="6"/>
        <v>0</v>
      </c>
      <c r="T17" s="14">
        <f t="shared" si="3"/>
        <v>20.5</v>
      </c>
      <c r="U17" s="1" t="s">
        <v>106</v>
      </c>
      <c r="V17" s="25" t="s">
        <v>107</v>
      </c>
    </row>
    <row r="18" spans="1:22" ht="15" hidden="1" customHeight="1">
      <c r="A18" s="32" t="s">
        <v>4</v>
      </c>
      <c r="B18" s="15" t="s">
        <v>26</v>
      </c>
      <c r="C18" s="11"/>
      <c r="D18" s="11">
        <v>28.5</v>
      </c>
      <c r="E18" s="11">
        <v>28.5</v>
      </c>
      <c r="F18" s="11">
        <v>28.5</v>
      </c>
      <c r="G18" s="11">
        <v>28.5</v>
      </c>
      <c r="H18" s="11">
        <v>28.5</v>
      </c>
      <c r="I18" s="11">
        <v>28.5</v>
      </c>
      <c r="J18" s="11">
        <v>28.5</v>
      </c>
      <c r="K18" s="11">
        <v>28.5</v>
      </c>
      <c r="L18" s="11">
        <v>28.5</v>
      </c>
      <c r="M18" s="11">
        <v>28.5</v>
      </c>
      <c r="N18" s="11">
        <v>28.5</v>
      </c>
      <c r="O18" s="33">
        <v>28.5</v>
      </c>
      <c r="P18" s="17">
        <f>CHOOSE((MATCH(TRUE,INDEX(Tableau1[[#This Row],[Janvier]:[Décembre]]&gt;0,0),0)),D18,E18,F18,G18,H18,I18,J18,K18,L18,M18,N18,O18)</f>
        <v>28.5</v>
      </c>
      <c r="Q18" s="13">
        <f t="shared" si="4"/>
        <v>1</v>
      </c>
      <c r="R18" s="12">
        <f t="shared" si="5"/>
        <v>313.5</v>
      </c>
      <c r="S18" s="13">
        <f t="shared" si="6"/>
        <v>11</v>
      </c>
      <c r="T18" s="14">
        <f t="shared" si="3"/>
        <v>342</v>
      </c>
      <c r="U18" s="1" t="s">
        <v>106</v>
      </c>
      <c r="V18" s="25" t="s">
        <v>107</v>
      </c>
    </row>
    <row r="19" spans="1:22" ht="15" customHeight="1">
      <c r="A19" s="32" t="s">
        <v>4</v>
      </c>
      <c r="B19" s="16" t="s">
        <v>27</v>
      </c>
      <c r="C19" s="11"/>
      <c r="D19" s="11">
        <v>16.239999999999998</v>
      </c>
      <c r="E19" s="11">
        <v>16.239999999999998</v>
      </c>
      <c r="F19" s="11">
        <v>16.239999999999998</v>
      </c>
      <c r="G19" s="11">
        <v>16.239999999999998</v>
      </c>
      <c r="H19" s="11">
        <v>16.239999999999998</v>
      </c>
      <c r="I19" s="11">
        <v>16.239999999999998</v>
      </c>
      <c r="J19" s="11">
        <v>16.239999999999998</v>
      </c>
      <c r="K19" s="11">
        <v>16.239999999999998</v>
      </c>
      <c r="L19" s="11">
        <v>16.239999999999998</v>
      </c>
      <c r="M19" s="11">
        <v>16.239999999999998</v>
      </c>
      <c r="N19" s="11">
        <v>16.239999999999998</v>
      </c>
      <c r="O19" s="33">
        <v>16.239999999999998</v>
      </c>
      <c r="P19" s="17">
        <f>CHOOSE((MATCH(TRUE,INDEX(Tableau1[[#This Row],[Janvier]:[Décembre]]&gt;0,0),0)),D19,E19,F19,G19,H19,I19,J19,K19,L19,M19,N19,O19)</f>
        <v>16.239999999999998</v>
      </c>
      <c r="Q19" s="13">
        <f t="shared" si="4"/>
        <v>1</v>
      </c>
      <c r="R19" s="12">
        <f t="shared" si="5"/>
        <v>178.64000000000001</v>
      </c>
      <c r="S19" s="13">
        <f t="shared" si="6"/>
        <v>11</v>
      </c>
      <c r="T19" s="14">
        <f t="shared" si="3"/>
        <v>194.88000000000002</v>
      </c>
      <c r="U19" s="1" t="s">
        <v>100</v>
      </c>
      <c r="V19" s="25" t="s">
        <v>108</v>
      </c>
    </row>
    <row r="20" spans="1:22" ht="15" hidden="1" customHeight="1">
      <c r="A20" s="32" t="s">
        <v>4</v>
      </c>
      <c r="B20" s="15" t="s">
        <v>28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>
        <v>18.47</v>
      </c>
      <c r="O20" s="33">
        <v>18.47</v>
      </c>
      <c r="P20" s="17">
        <f>CHOOSE((MATCH(TRUE,INDEX(Tableau1[[#This Row],[Janvier]:[Décembre]]&gt;0,0),0)),D20,E20,F20,G20,H20,I20,J20,K20,L20,M20,N20,O20)</f>
        <v>18.47</v>
      </c>
      <c r="Q20" s="13">
        <f t="shared" si="4"/>
        <v>1</v>
      </c>
      <c r="R20" s="12">
        <f t="shared" si="5"/>
        <v>18.47</v>
      </c>
      <c r="S20" s="13">
        <f t="shared" si="6"/>
        <v>1</v>
      </c>
      <c r="T20" s="14">
        <f t="shared" si="3"/>
        <v>36.94</v>
      </c>
      <c r="U20" s="1" t="s">
        <v>106</v>
      </c>
      <c r="V20" s="25" t="s">
        <v>108</v>
      </c>
    </row>
    <row r="21" spans="1:22" ht="15" hidden="1" customHeight="1">
      <c r="A21" s="32" t="s">
        <v>4</v>
      </c>
      <c r="B21" s="16" t="s">
        <v>29</v>
      </c>
      <c r="C21" s="11"/>
      <c r="D21" s="11">
        <v>20.73</v>
      </c>
      <c r="E21" s="11">
        <v>20.73</v>
      </c>
      <c r="F21" s="11">
        <v>20.73</v>
      </c>
      <c r="G21" s="11">
        <v>20.73</v>
      </c>
      <c r="H21" s="11">
        <v>20.73</v>
      </c>
      <c r="I21" s="11">
        <v>20.73</v>
      </c>
      <c r="J21" s="11">
        <v>20.73</v>
      </c>
      <c r="K21" s="11">
        <v>20.73</v>
      </c>
      <c r="L21" s="11">
        <v>20.73</v>
      </c>
      <c r="M21" s="11">
        <v>20.73</v>
      </c>
      <c r="N21" s="11">
        <v>15.24</v>
      </c>
      <c r="O21" s="33">
        <v>15.24</v>
      </c>
      <c r="P21" s="17">
        <f>CHOOSE((MATCH(TRUE,INDEX(Tableau1[[#This Row],[Janvier]:[Décembre]]&gt;0,0),0)),D21,E21,F21,G21,H21,I21,J21,K21,L21,M21,N21,O21)</f>
        <v>20.73</v>
      </c>
      <c r="Q21" s="13">
        <f t="shared" si="4"/>
        <v>1</v>
      </c>
      <c r="R21" s="12">
        <f t="shared" si="5"/>
        <v>217.05</v>
      </c>
      <c r="S21" s="13">
        <f t="shared" si="6"/>
        <v>11</v>
      </c>
      <c r="T21" s="14">
        <f t="shared" si="3"/>
        <v>237.78</v>
      </c>
      <c r="U21" s="1" t="s">
        <v>105</v>
      </c>
      <c r="V21" s="25" t="s">
        <v>108</v>
      </c>
    </row>
    <row r="22" spans="1:22" ht="15" customHeight="1">
      <c r="A22" s="32" t="s">
        <v>4</v>
      </c>
      <c r="B22" s="15" t="s">
        <v>30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33">
        <v>31.14</v>
      </c>
      <c r="P22" s="17">
        <f>CHOOSE((MATCH(TRUE,INDEX(Tableau1[[#This Row],[Janvier]:[Décembre]]&gt;0,0),0)),D22,E22,F22,G22,H22,I22,J22,K22,L22,M22,N22,O22)</f>
        <v>31.14</v>
      </c>
      <c r="Q22" s="13">
        <f t="shared" si="4"/>
        <v>1</v>
      </c>
      <c r="R22" s="12">
        <f t="shared" si="5"/>
        <v>0</v>
      </c>
      <c r="S22" s="13">
        <f t="shared" si="6"/>
        <v>0</v>
      </c>
      <c r="T22" s="14">
        <f t="shared" si="3"/>
        <v>31.14</v>
      </c>
      <c r="U22" s="1" t="s">
        <v>100</v>
      </c>
      <c r="V22" s="25" t="s">
        <v>108</v>
      </c>
    </row>
    <row r="23" spans="1:22" ht="15" hidden="1" customHeight="1">
      <c r="A23" s="32" t="s">
        <v>4</v>
      </c>
      <c r="B23" s="16" t="s">
        <v>31</v>
      </c>
      <c r="C23" s="11"/>
      <c r="D23" s="11">
        <v>18</v>
      </c>
      <c r="E23" s="11">
        <v>18</v>
      </c>
      <c r="F23" s="11">
        <v>18</v>
      </c>
      <c r="G23" s="11">
        <v>18</v>
      </c>
      <c r="H23" s="11">
        <v>18</v>
      </c>
      <c r="I23" s="11">
        <v>18</v>
      </c>
      <c r="J23" s="11">
        <v>26.06</v>
      </c>
      <c r="K23" s="11">
        <v>26.06</v>
      </c>
      <c r="L23" s="11">
        <v>26.06</v>
      </c>
      <c r="M23" s="11">
        <v>26.06</v>
      </c>
      <c r="N23" s="11">
        <v>26.06</v>
      </c>
      <c r="O23" s="33">
        <v>26.06</v>
      </c>
      <c r="P23" s="17">
        <f>CHOOSE((MATCH(TRUE,INDEX(Tableau1[[#This Row],[Janvier]:[Décembre]]&gt;0,0),0)),D23,E23,F23,G23,H23,I23,J23,K23,L23,M23,N23,O23)</f>
        <v>18</v>
      </c>
      <c r="Q23" s="13">
        <f t="shared" si="4"/>
        <v>1</v>
      </c>
      <c r="R23" s="12">
        <f t="shared" si="5"/>
        <v>246.36</v>
      </c>
      <c r="S23" s="13">
        <f t="shared" si="6"/>
        <v>11</v>
      </c>
      <c r="T23" s="14">
        <f t="shared" si="3"/>
        <v>264.36</v>
      </c>
      <c r="U23" s="1" t="s">
        <v>106</v>
      </c>
      <c r="V23" s="25" t="s">
        <v>108</v>
      </c>
    </row>
    <row r="24" spans="1:22" ht="15" hidden="1" customHeight="1">
      <c r="A24" s="32" t="s">
        <v>4</v>
      </c>
      <c r="B24" s="15" t="s">
        <v>32</v>
      </c>
      <c r="C24" s="11"/>
      <c r="D24" s="11">
        <v>20.420000000000002</v>
      </c>
      <c r="E24" s="11">
        <v>20.420000000000002</v>
      </c>
      <c r="F24" s="11">
        <v>20.420000000000002</v>
      </c>
      <c r="G24" s="11">
        <v>20.420000000000002</v>
      </c>
      <c r="H24" s="11">
        <v>20.420000000000002</v>
      </c>
      <c r="I24" s="11">
        <v>20.420000000000002</v>
      </c>
      <c r="J24" s="11">
        <v>20.420000000000002</v>
      </c>
      <c r="K24" s="11">
        <v>20.420000000000002</v>
      </c>
      <c r="L24" s="11"/>
      <c r="M24" s="11"/>
      <c r="N24" s="11"/>
      <c r="O24" s="33"/>
      <c r="P24" s="17">
        <f>CHOOSE((MATCH(TRUE,INDEX(Tableau1[[#This Row],[Janvier]:[Décembre]]&gt;0,0),0)),D24,E24,F24,G24,H24,I24,J24,K24,L24,M24,N24,O24)</f>
        <v>20.420000000000002</v>
      </c>
      <c r="Q24" s="13">
        <f t="shared" si="4"/>
        <v>1</v>
      </c>
      <c r="R24" s="12">
        <f t="shared" si="5"/>
        <v>142.94</v>
      </c>
      <c r="S24" s="13">
        <f t="shared" si="6"/>
        <v>7</v>
      </c>
      <c r="T24" s="14">
        <f t="shared" si="3"/>
        <v>163.36000000000001</v>
      </c>
      <c r="U24" s="1" t="s">
        <v>106</v>
      </c>
      <c r="V24" s="25" t="s">
        <v>108</v>
      </c>
    </row>
    <row r="25" spans="1:22" ht="15" hidden="1" customHeight="1">
      <c r="A25" s="32" t="s">
        <v>4</v>
      </c>
      <c r="B25" s="16" t="s">
        <v>43</v>
      </c>
      <c r="C25" s="11"/>
      <c r="D25" s="11"/>
      <c r="E25" s="11"/>
      <c r="F25" s="11"/>
      <c r="G25" s="11"/>
      <c r="H25" s="11"/>
      <c r="I25" s="11"/>
      <c r="J25" s="11">
        <v>15</v>
      </c>
      <c r="K25" s="11">
        <v>15</v>
      </c>
      <c r="L25" s="11">
        <v>15</v>
      </c>
      <c r="M25" s="11">
        <v>15</v>
      </c>
      <c r="N25" s="11">
        <v>15</v>
      </c>
      <c r="O25" s="33">
        <v>15</v>
      </c>
      <c r="P25" s="17">
        <f>CHOOSE((MATCH(TRUE,INDEX(Tableau1[[#This Row],[Janvier]:[Décembre]]&gt;0,0),0)),D25,E25,F25,G25,H25,I25,J25,K25,L25,M25,N25,O25)</f>
        <v>15</v>
      </c>
      <c r="Q25" s="13">
        <f t="shared" si="4"/>
        <v>1</v>
      </c>
      <c r="R25" s="12">
        <f t="shared" si="5"/>
        <v>75</v>
      </c>
      <c r="S25" s="13">
        <f t="shared" si="6"/>
        <v>5</v>
      </c>
      <c r="T25" s="14">
        <f t="shared" si="3"/>
        <v>90</v>
      </c>
      <c r="U25" s="1" t="s">
        <v>106</v>
      </c>
      <c r="V25" s="25" t="s">
        <v>107</v>
      </c>
    </row>
    <row r="26" spans="1:22" ht="15" hidden="1" customHeight="1">
      <c r="A26" s="32" t="s">
        <v>4</v>
      </c>
      <c r="B26" s="15" t="s">
        <v>44</v>
      </c>
      <c r="C26" s="11"/>
      <c r="D26" s="11"/>
      <c r="E26" s="11"/>
      <c r="F26" s="11"/>
      <c r="G26" s="11"/>
      <c r="H26" s="11"/>
      <c r="I26" s="11">
        <v>23.03</v>
      </c>
      <c r="J26" s="11">
        <v>23.03</v>
      </c>
      <c r="K26" s="11">
        <v>23.03</v>
      </c>
      <c r="L26" s="11">
        <v>23.03</v>
      </c>
      <c r="M26" s="11">
        <v>23.03</v>
      </c>
      <c r="N26" s="11">
        <v>23.03</v>
      </c>
      <c r="O26" s="33">
        <v>23.03</v>
      </c>
      <c r="P26" s="17">
        <f>CHOOSE((MATCH(TRUE,INDEX(Tableau1[[#This Row],[Janvier]:[Décembre]]&gt;0,0),0)),D26,E26,F26,G26,H26,I26,J26,K26,L26,M26,N26,O26)</f>
        <v>23.03</v>
      </c>
      <c r="Q26" s="13">
        <f t="shared" si="4"/>
        <v>1</v>
      </c>
      <c r="R26" s="12">
        <f t="shared" si="5"/>
        <v>138.18</v>
      </c>
      <c r="S26" s="13">
        <f t="shared" si="6"/>
        <v>6</v>
      </c>
      <c r="T26" s="14">
        <f t="shared" si="3"/>
        <v>161.21</v>
      </c>
      <c r="U26" s="1" t="s">
        <v>102</v>
      </c>
      <c r="V26" s="25" t="s">
        <v>108</v>
      </c>
    </row>
    <row r="27" spans="1:22" ht="15" hidden="1" customHeight="1">
      <c r="A27" s="32" t="s">
        <v>4</v>
      </c>
      <c r="B27" s="16" t="s">
        <v>23</v>
      </c>
      <c r="C27" s="11"/>
      <c r="D27" s="11">
        <v>17.989999999999998</v>
      </c>
      <c r="E27" s="11">
        <v>17.989999999999998</v>
      </c>
      <c r="F27" s="11">
        <v>17.989999999999998</v>
      </c>
      <c r="G27" s="11">
        <v>17.989999999999998</v>
      </c>
      <c r="H27" s="11">
        <v>17.989999999999998</v>
      </c>
      <c r="I27" s="11">
        <v>17.989999999999998</v>
      </c>
      <c r="J27" s="11">
        <v>23.03</v>
      </c>
      <c r="K27" s="11">
        <v>23.03</v>
      </c>
      <c r="L27" s="11">
        <v>23.03</v>
      </c>
      <c r="M27" s="11">
        <v>23.03</v>
      </c>
      <c r="N27" s="11">
        <v>23.03</v>
      </c>
      <c r="O27" s="33">
        <v>23.03</v>
      </c>
      <c r="P27" s="17">
        <f>CHOOSE((MATCH(TRUE,INDEX(Tableau1[[#This Row],[Janvier]:[Décembre]]&gt;0,0),0)),D27,E27,F27,G27,H27,I27,J27,K27,L27,M27,N27,O27)</f>
        <v>17.989999999999998</v>
      </c>
      <c r="Q27" s="13">
        <f t="shared" si="4"/>
        <v>1</v>
      </c>
      <c r="R27" s="12">
        <f t="shared" si="5"/>
        <v>228.12999999999997</v>
      </c>
      <c r="S27" s="13">
        <f t="shared" si="6"/>
        <v>11</v>
      </c>
      <c r="T27" s="14">
        <f t="shared" si="3"/>
        <v>246.11999999999998</v>
      </c>
      <c r="U27" s="1" t="s">
        <v>106</v>
      </c>
      <c r="V27" s="25" t="s">
        <v>108</v>
      </c>
    </row>
    <row r="28" spans="1:22" ht="15" hidden="1" customHeight="1">
      <c r="A28" s="32" t="s">
        <v>4</v>
      </c>
      <c r="B28" s="15" t="s">
        <v>45</v>
      </c>
      <c r="C28" s="11"/>
      <c r="D28" s="11">
        <v>20.73</v>
      </c>
      <c r="E28" s="11">
        <v>20.73</v>
      </c>
      <c r="F28" s="11">
        <v>20.73</v>
      </c>
      <c r="G28" s="11">
        <v>20.73</v>
      </c>
      <c r="H28" s="11">
        <v>20.73</v>
      </c>
      <c r="I28" s="11">
        <v>20.73</v>
      </c>
      <c r="J28" s="11">
        <v>20.73</v>
      </c>
      <c r="K28" s="11">
        <v>20.73</v>
      </c>
      <c r="L28" s="11">
        <v>20.73</v>
      </c>
      <c r="M28" s="11">
        <v>20.73</v>
      </c>
      <c r="N28" s="11">
        <v>20.73</v>
      </c>
      <c r="O28" s="33">
        <v>20.73</v>
      </c>
      <c r="P28" s="17">
        <f>CHOOSE((MATCH(TRUE,INDEX(Tableau1[[#This Row],[Janvier]:[Décembre]]&gt;0,0),0)),D28,E28,F28,G28,H28,I28,J28,K28,L28,M28,N28,O28)</f>
        <v>20.73</v>
      </c>
      <c r="Q28" s="13">
        <f t="shared" si="4"/>
        <v>1</v>
      </c>
      <c r="R28" s="12">
        <f t="shared" si="5"/>
        <v>228.02999999999997</v>
      </c>
      <c r="S28" s="13">
        <f t="shared" si="6"/>
        <v>11</v>
      </c>
      <c r="T28" s="14">
        <f t="shared" si="3"/>
        <v>248.75999999999996</v>
      </c>
      <c r="U28" s="1" t="s">
        <v>105</v>
      </c>
      <c r="V28" s="25" t="s">
        <v>108</v>
      </c>
    </row>
    <row r="29" spans="1:22" ht="15" hidden="1" customHeight="1">
      <c r="A29" s="32" t="s">
        <v>4</v>
      </c>
      <c r="B29" s="16" t="s">
        <v>22</v>
      </c>
      <c r="C29" s="11"/>
      <c r="D29" s="11">
        <v>13.2</v>
      </c>
      <c r="E29" s="11">
        <v>13.2</v>
      </c>
      <c r="F29" s="11">
        <v>13.2</v>
      </c>
      <c r="G29" s="11">
        <v>13.2</v>
      </c>
      <c r="H29" s="11">
        <v>13.2</v>
      </c>
      <c r="I29" s="11">
        <v>13.2</v>
      </c>
      <c r="J29" s="11">
        <v>15</v>
      </c>
      <c r="K29" s="11">
        <v>15</v>
      </c>
      <c r="L29" s="11">
        <v>15</v>
      </c>
      <c r="M29" s="11">
        <v>15</v>
      </c>
      <c r="N29" s="11">
        <v>15</v>
      </c>
      <c r="O29" s="33">
        <v>15</v>
      </c>
      <c r="P29" s="17">
        <f>CHOOSE((MATCH(TRUE,INDEX(Tableau1[[#This Row],[Janvier]:[Décembre]]&gt;0,0),0)),D29,E29,F29,G29,H29,I29,J29,K29,L29,M29,N29,O29)</f>
        <v>13.2</v>
      </c>
      <c r="Q29" s="13">
        <f t="shared" si="4"/>
        <v>1</v>
      </c>
      <c r="R29" s="12">
        <f t="shared" si="5"/>
        <v>156</v>
      </c>
      <c r="S29" s="13">
        <f t="shared" si="6"/>
        <v>11</v>
      </c>
      <c r="T29" s="14">
        <f t="shared" si="3"/>
        <v>169.2</v>
      </c>
      <c r="U29" s="1" t="s">
        <v>104</v>
      </c>
      <c r="V29" s="25" t="s">
        <v>108</v>
      </c>
    </row>
    <row r="30" spans="1:22" ht="15" customHeight="1">
      <c r="A30" s="32" t="s">
        <v>4</v>
      </c>
      <c r="B30" s="15" t="s">
        <v>46</v>
      </c>
      <c r="C30" s="11"/>
      <c r="D30" s="11"/>
      <c r="E30" s="11"/>
      <c r="F30" s="11"/>
      <c r="G30" s="11">
        <v>25.92</v>
      </c>
      <c r="H30" s="11">
        <v>25.92</v>
      </c>
      <c r="I30" s="11">
        <v>25.92</v>
      </c>
      <c r="J30" s="11">
        <v>25.92</v>
      </c>
      <c r="K30" s="11">
        <v>25.92</v>
      </c>
      <c r="L30" s="11">
        <v>25.92</v>
      </c>
      <c r="M30" s="11">
        <v>25.92</v>
      </c>
      <c r="N30" s="11">
        <v>25.92</v>
      </c>
      <c r="O30" s="33">
        <v>25.92</v>
      </c>
      <c r="P30" s="17">
        <f>CHOOSE((MATCH(TRUE,INDEX(Tableau1[[#This Row],[Janvier]:[Décembre]]&gt;0,0),0)),D30,E30,F30,G30,H30,I30,J30,K30,L30,M30,N30,O30)</f>
        <v>25.92</v>
      </c>
      <c r="Q30" s="13">
        <f t="shared" si="4"/>
        <v>1</v>
      </c>
      <c r="R30" s="12">
        <f t="shared" si="5"/>
        <v>207.36000000000007</v>
      </c>
      <c r="S30" s="13">
        <f t="shared" si="6"/>
        <v>8</v>
      </c>
      <c r="T30" s="14">
        <f t="shared" si="3"/>
        <v>233.28000000000009</v>
      </c>
      <c r="U30" s="1" t="s">
        <v>100</v>
      </c>
      <c r="V30" s="25" t="s">
        <v>108</v>
      </c>
    </row>
    <row r="31" spans="1:22" ht="15" hidden="1" customHeight="1">
      <c r="A31" s="32" t="s">
        <v>4</v>
      </c>
      <c r="B31" s="16" t="s">
        <v>47</v>
      </c>
      <c r="C31" s="11"/>
      <c r="D31" s="11">
        <v>25.57</v>
      </c>
      <c r="E31" s="11">
        <v>25.57</v>
      </c>
      <c r="F31" s="11">
        <v>25.57</v>
      </c>
      <c r="G31" s="11">
        <v>25.57</v>
      </c>
      <c r="H31" s="11">
        <v>25.57</v>
      </c>
      <c r="I31" s="11">
        <v>25.57</v>
      </c>
      <c r="J31" s="11">
        <v>25.57</v>
      </c>
      <c r="K31" s="11">
        <v>25.57</v>
      </c>
      <c r="L31" s="11">
        <v>25.57</v>
      </c>
      <c r="M31" s="11">
        <v>25.57</v>
      </c>
      <c r="N31" s="11">
        <v>25.57</v>
      </c>
      <c r="O31" s="33">
        <v>25.57</v>
      </c>
      <c r="P31" s="17">
        <f>CHOOSE((MATCH(TRUE,INDEX(Tableau1[[#This Row],[Janvier]:[Décembre]]&gt;0,0),0)),D31,E31,F31,G31,H31,I31,J31,K31,L31,M31,N31,O31)</f>
        <v>25.57</v>
      </c>
      <c r="Q31" s="13">
        <f t="shared" si="4"/>
        <v>1</v>
      </c>
      <c r="R31" s="12">
        <f t="shared" si="5"/>
        <v>281.27</v>
      </c>
      <c r="S31" s="13">
        <f t="shared" si="6"/>
        <v>11</v>
      </c>
      <c r="T31" s="14">
        <f t="shared" si="3"/>
        <v>306.83999999999997</v>
      </c>
      <c r="U31" s="1" t="s">
        <v>106</v>
      </c>
      <c r="V31" s="25" t="s">
        <v>107</v>
      </c>
    </row>
    <row r="32" spans="1:22" ht="15" customHeight="1">
      <c r="A32" s="32" t="s">
        <v>4</v>
      </c>
      <c r="B32" s="15" t="s">
        <v>48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>
        <v>32.07</v>
      </c>
      <c r="N32" s="11">
        <v>32.07</v>
      </c>
      <c r="O32" s="33">
        <v>32.07</v>
      </c>
      <c r="P32" s="17">
        <f>CHOOSE((MATCH(TRUE,INDEX(Tableau1[[#This Row],[Janvier]:[Décembre]]&gt;0,0),0)),D32,E32,F32,G32,H32,I32,J32,K32,L32,M32,N32,O32)</f>
        <v>32.07</v>
      </c>
      <c r="Q32" s="13">
        <f t="shared" si="4"/>
        <v>1</v>
      </c>
      <c r="R32" s="12">
        <f t="shared" si="5"/>
        <v>64.140000000000015</v>
      </c>
      <c r="S32" s="13">
        <f t="shared" si="6"/>
        <v>2</v>
      </c>
      <c r="T32" s="14">
        <f t="shared" si="3"/>
        <v>96.210000000000008</v>
      </c>
      <c r="U32" s="1" t="s">
        <v>100</v>
      </c>
      <c r="V32" s="25" t="s">
        <v>108</v>
      </c>
    </row>
    <row r="33" spans="1:22" ht="15" hidden="1" customHeight="1">
      <c r="A33" s="32" t="s">
        <v>4</v>
      </c>
      <c r="B33" s="16" t="s">
        <v>49</v>
      </c>
      <c r="C33" s="11"/>
      <c r="D33" s="11">
        <v>20</v>
      </c>
      <c r="E33" s="11">
        <v>20</v>
      </c>
      <c r="F33" s="11">
        <v>20</v>
      </c>
      <c r="G33" s="11">
        <v>20</v>
      </c>
      <c r="H33" s="11">
        <v>20</v>
      </c>
      <c r="I33" s="11">
        <v>20</v>
      </c>
      <c r="J33" s="11">
        <v>20</v>
      </c>
      <c r="K33" s="11">
        <v>20</v>
      </c>
      <c r="L33" s="11">
        <v>20</v>
      </c>
      <c r="M33" s="11">
        <v>20</v>
      </c>
      <c r="N33" s="11">
        <v>20</v>
      </c>
      <c r="O33" s="33">
        <v>20</v>
      </c>
      <c r="P33" s="17">
        <f>CHOOSE((MATCH(TRUE,INDEX(Tableau1[[#This Row],[Janvier]:[Décembre]]&gt;0,0),0)),D33,E33,F33,G33,H33,I33,J33,K33,L33,M33,N33,O33)</f>
        <v>20</v>
      </c>
      <c r="Q33" s="13">
        <f t="shared" si="4"/>
        <v>1</v>
      </c>
      <c r="R33" s="12">
        <f t="shared" si="5"/>
        <v>220</v>
      </c>
      <c r="S33" s="13">
        <f t="shared" si="6"/>
        <v>11</v>
      </c>
      <c r="T33" s="14">
        <f t="shared" si="3"/>
        <v>240</v>
      </c>
      <c r="U33" s="1" t="s">
        <v>101</v>
      </c>
      <c r="V33" s="25" t="s">
        <v>108</v>
      </c>
    </row>
    <row r="34" spans="1:22" ht="15" hidden="1" customHeight="1">
      <c r="A34" s="32" t="s">
        <v>4</v>
      </c>
      <c r="B34" s="15" t="s">
        <v>50</v>
      </c>
      <c r="C34" s="11"/>
      <c r="D34" s="11">
        <v>25.16</v>
      </c>
      <c r="E34" s="11">
        <v>25.16</v>
      </c>
      <c r="F34" s="11">
        <v>25.16</v>
      </c>
      <c r="G34" s="11">
        <v>25.16</v>
      </c>
      <c r="H34" s="11">
        <v>25.16</v>
      </c>
      <c r="I34" s="11">
        <v>25.16</v>
      </c>
      <c r="J34" s="11">
        <v>25.16</v>
      </c>
      <c r="K34" s="11">
        <v>25.16</v>
      </c>
      <c r="L34" s="11">
        <v>25.16</v>
      </c>
      <c r="M34" s="11">
        <v>20</v>
      </c>
      <c r="N34" s="11">
        <v>20</v>
      </c>
      <c r="O34" s="33">
        <v>20</v>
      </c>
      <c r="P34" s="17">
        <f>CHOOSE((MATCH(TRUE,INDEX(Tableau1[[#This Row],[Janvier]:[Décembre]]&gt;0,0),0)),D34,E34,F34,G34,H34,I34,J34,K34,L34,M34,N34,O34)</f>
        <v>25.16</v>
      </c>
      <c r="Q34" s="13">
        <f t="shared" si="4"/>
        <v>1</v>
      </c>
      <c r="R34" s="12">
        <f t="shared" si="5"/>
        <v>261.27999999999997</v>
      </c>
      <c r="S34" s="13">
        <f t="shared" si="6"/>
        <v>11</v>
      </c>
      <c r="T34" s="14">
        <f t="shared" si="3"/>
        <v>286.44</v>
      </c>
      <c r="U34" s="1" t="s">
        <v>106</v>
      </c>
      <c r="V34" s="25" t="s">
        <v>107</v>
      </c>
    </row>
    <row r="35" spans="1:22" ht="15" hidden="1" customHeight="1">
      <c r="A35" s="32" t="s">
        <v>4</v>
      </c>
      <c r="B35" s="16" t="s">
        <v>51</v>
      </c>
      <c r="C35" s="11"/>
      <c r="D35" s="11">
        <v>19.989999999999998</v>
      </c>
      <c r="E35" s="11">
        <v>19.989999999999998</v>
      </c>
      <c r="F35" s="11">
        <v>19.989999999999998</v>
      </c>
      <c r="G35" s="11">
        <v>19.989999999999998</v>
      </c>
      <c r="H35" s="11">
        <v>19.989999999999998</v>
      </c>
      <c r="I35" s="11">
        <v>19.989999999999998</v>
      </c>
      <c r="J35" s="11">
        <v>19.989999999999998</v>
      </c>
      <c r="K35" s="11">
        <v>19.989999999999998</v>
      </c>
      <c r="L35" s="11">
        <v>19.989999999999998</v>
      </c>
      <c r="M35" s="11"/>
      <c r="N35" s="11"/>
      <c r="O35" s="33"/>
      <c r="P35" s="17">
        <f>CHOOSE((MATCH(TRUE,INDEX(Tableau1[[#This Row],[Janvier]:[Décembre]]&gt;0,0),0)),D35,E35,F35,G35,H35,I35,J35,K35,L35,M35,N35,O35)</f>
        <v>19.989999999999998</v>
      </c>
      <c r="Q35" s="13">
        <f t="shared" si="4"/>
        <v>1</v>
      </c>
      <c r="R35" s="12">
        <f t="shared" si="5"/>
        <v>159.91999999999999</v>
      </c>
      <c r="S35" s="13">
        <f t="shared" si="6"/>
        <v>8</v>
      </c>
      <c r="T35" s="14">
        <f t="shared" si="3"/>
        <v>179.91</v>
      </c>
      <c r="U35" s="1" t="s">
        <v>105</v>
      </c>
      <c r="V35" s="25" t="s">
        <v>108</v>
      </c>
    </row>
    <row r="36" spans="1:22" ht="15" customHeight="1">
      <c r="A36" s="32" t="s">
        <v>4</v>
      </c>
      <c r="B36" s="15" t="s">
        <v>52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>
        <v>27.6</v>
      </c>
      <c r="N36" s="11">
        <v>27.6</v>
      </c>
      <c r="O36" s="33">
        <v>27.6</v>
      </c>
      <c r="P36" s="17">
        <f>CHOOSE((MATCH(TRUE,INDEX(Tableau1[[#This Row],[Janvier]:[Décembre]]&gt;0,0),0)),D36,E36,F36,G36,H36,I36,J36,K36,L36,M36,N36,O36)</f>
        <v>27.6</v>
      </c>
      <c r="Q36" s="13">
        <f t="shared" si="4"/>
        <v>1</v>
      </c>
      <c r="R36" s="12">
        <f t="shared" si="5"/>
        <v>55.20000000000001</v>
      </c>
      <c r="S36" s="13">
        <f t="shared" si="6"/>
        <v>2</v>
      </c>
      <c r="T36" s="14">
        <f t="shared" si="3"/>
        <v>82.800000000000011</v>
      </c>
      <c r="U36" s="1" t="s">
        <v>100</v>
      </c>
      <c r="V36" s="25" t="s">
        <v>108</v>
      </c>
    </row>
    <row r="37" spans="1:22" ht="15" hidden="1" customHeight="1">
      <c r="A37" s="32" t="s">
        <v>4</v>
      </c>
      <c r="B37" s="16" t="s">
        <v>53</v>
      </c>
      <c r="C37" s="11"/>
      <c r="D37" s="11">
        <v>21.97</v>
      </c>
      <c r="E37" s="11">
        <v>21.97</v>
      </c>
      <c r="F37" s="11">
        <v>21.97</v>
      </c>
      <c r="G37" s="11">
        <v>21.97</v>
      </c>
      <c r="H37" s="11">
        <v>21.97</v>
      </c>
      <c r="I37" s="11">
        <v>21.97</v>
      </c>
      <c r="J37" s="11">
        <v>21.97</v>
      </c>
      <c r="K37" s="11">
        <v>21.97</v>
      </c>
      <c r="L37" s="11">
        <v>21.97</v>
      </c>
      <c r="M37" s="11">
        <v>21.97</v>
      </c>
      <c r="N37" s="11">
        <v>21.97</v>
      </c>
      <c r="O37" s="33">
        <v>21.97</v>
      </c>
      <c r="P37" s="17">
        <f>CHOOSE((MATCH(TRUE,INDEX(Tableau1[[#This Row],[Janvier]:[Décembre]]&gt;0,0),0)),D37,E37,F37,G37,H37,I37,J37,K37,L37,M37,N37,O37)</f>
        <v>21.97</v>
      </c>
      <c r="Q37" s="13">
        <f t="shared" si="4"/>
        <v>1</v>
      </c>
      <c r="R37" s="12">
        <f t="shared" si="5"/>
        <v>241.67</v>
      </c>
      <c r="S37" s="13">
        <f t="shared" ref="S37:S68" si="7">COUNT(D37:O37)-Q37</f>
        <v>11</v>
      </c>
      <c r="T37" s="14">
        <f t="shared" ref="T37:T68" si="8">SUM(D37:O37)</f>
        <v>263.64</v>
      </c>
      <c r="U37" s="1" t="s">
        <v>106</v>
      </c>
      <c r="V37" s="25" t="s">
        <v>108</v>
      </c>
    </row>
    <row r="38" spans="1:22" ht="15" hidden="1" customHeight="1">
      <c r="A38" s="32" t="s">
        <v>4</v>
      </c>
      <c r="B38" s="15" t="s">
        <v>54</v>
      </c>
      <c r="C38" s="11"/>
      <c r="D38" s="11">
        <v>19.989999999999998</v>
      </c>
      <c r="E38" s="11">
        <v>19.989999999999998</v>
      </c>
      <c r="F38" s="11">
        <v>19.989999999999998</v>
      </c>
      <c r="G38" s="11">
        <v>19.989999999999998</v>
      </c>
      <c r="H38" s="11">
        <v>19.989999999999998</v>
      </c>
      <c r="I38" s="11">
        <v>19.989999999999998</v>
      </c>
      <c r="J38" s="11">
        <v>24.26</v>
      </c>
      <c r="K38" s="11">
        <v>24.26</v>
      </c>
      <c r="L38" s="11">
        <v>24.26</v>
      </c>
      <c r="M38" s="11">
        <v>24.26</v>
      </c>
      <c r="N38" s="11">
        <v>24.26</v>
      </c>
      <c r="O38" s="33">
        <v>24.26</v>
      </c>
      <c r="P38" s="17">
        <f>CHOOSE((MATCH(TRUE,INDEX(Tableau1[[#This Row],[Janvier]:[Décembre]]&gt;0,0),0)),D38,E38,F38,G38,H38,I38,J38,K38,L38,M38,N38,O38)</f>
        <v>19.989999999999998</v>
      </c>
      <c r="Q38" s="13">
        <f t="shared" si="4"/>
        <v>1</v>
      </c>
      <c r="R38" s="12">
        <f t="shared" si="5"/>
        <v>245.50999999999993</v>
      </c>
      <c r="S38" s="13">
        <f t="shared" si="7"/>
        <v>11</v>
      </c>
      <c r="T38" s="14">
        <f t="shared" si="8"/>
        <v>265.49999999999994</v>
      </c>
      <c r="U38" s="1" t="s">
        <v>106</v>
      </c>
      <c r="V38" s="25" t="s">
        <v>108</v>
      </c>
    </row>
    <row r="39" spans="1:22" ht="15" hidden="1" customHeight="1">
      <c r="A39" s="32" t="s">
        <v>4</v>
      </c>
      <c r="B39" s="16" t="s">
        <v>55</v>
      </c>
      <c r="C39" s="11"/>
      <c r="D39" s="11">
        <v>20</v>
      </c>
      <c r="E39" s="11">
        <v>20</v>
      </c>
      <c r="F39" s="11">
        <v>20</v>
      </c>
      <c r="G39" s="11">
        <v>20</v>
      </c>
      <c r="H39" s="11">
        <v>22</v>
      </c>
      <c r="I39" s="11">
        <v>22</v>
      </c>
      <c r="J39" s="11">
        <v>22</v>
      </c>
      <c r="K39" s="11">
        <v>22</v>
      </c>
      <c r="L39" s="11">
        <v>22</v>
      </c>
      <c r="M39" s="11">
        <v>22</v>
      </c>
      <c r="N39" s="11">
        <v>22</v>
      </c>
      <c r="O39" s="33">
        <v>22</v>
      </c>
      <c r="P39" s="17">
        <f>CHOOSE((MATCH(TRUE,INDEX(Tableau1[[#This Row],[Janvier]:[Décembre]]&gt;0,0),0)),D39,E39,F39,G39,H39,I39,J39,K39,L39,M39,N39,O39)</f>
        <v>20</v>
      </c>
      <c r="Q39" s="13">
        <f t="shared" si="4"/>
        <v>1</v>
      </c>
      <c r="R39" s="12">
        <f t="shared" si="5"/>
        <v>236</v>
      </c>
      <c r="S39" s="13">
        <f t="shared" si="7"/>
        <v>11</v>
      </c>
      <c r="T39" s="14">
        <f t="shared" si="8"/>
        <v>256</v>
      </c>
      <c r="U39" s="1" t="s">
        <v>106</v>
      </c>
      <c r="V39" s="25" t="s">
        <v>108</v>
      </c>
    </row>
    <row r="40" spans="1:22" ht="15" hidden="1" customHeight="1">
      <c r="A40" s="32" t="s">
        <v>4</v>
      </c>
      <c r="B40" s="15" t="s">
        <v>56</v>
      </c>
      <c r="C40" s="11"/>
      <c r="D40" s="11">
        <v>17.95</v>
      </c>
      <c r="E40" s="11">
        <v>17.95</v>
      </c>
      <c r="F40" s="11">
        <v>17.95</v>
      </c>
      <c r="G40" s="11">
        <v>17.95</v>
      </c>
      <c r="H40" s="11">
        <v>17.95</v>
      </c>
      <c r="I40" s="11">
        <v>17.95</v>
      </c>
      <c r="J40" s="11">
        <v>18.47</v>
      </c>
      <c r="K40" s="11">
        <v>18.47</v>
      </c>
      <c r="L40" s="11">
        <v>18.47</v>
      </c>
      <c r="M40" s="11">
        <v>18.47</v>
      </c>
      <c r="N40" s="11">
        <v>18.47</v>
      </c>
      <c r="O40" s="33">
        <v>18.47</v>
      </c>
      <c r="P40" s="17">
        <f>CHOOSE((MATCH(TRUE,INDEX(Tableau1[[#This Row],[Janvier]:[Décembre]]&gt;0,0),0)),D40,E40,F40,G40,H40,I40,J40,K40,L40,M40,N40,O40)</f>
        <v>17.95</v>
      </c>
      <c r="Q40" s="13">
        <f t="shared" si="4"/>
        <v>1</v>
      </c>
      <c r="R40" s="12">
        <f t="shared" si="5"/>
        <v>200.57</v>
      </c>
      <c r="S40" s="13">
        <f t="shared" si="7"/>
        <v>11</v>
      </c>
      <c r="T40" s="14">
        <f t="shared" si="8"/>
        <v>218.51999999999998</v>
      </c>
      <c r="U40" s="1" t="s">
        <v>104</v>
      </c>
      <c r="V40" s="25" t="s">
        <v>108</v>
      </c>
    </row>
    <row r="41" spans="1:22" ht="15" customHeight="1">
      <c r="A41" s="32" t="s">
        <v>4</v>
      </c>
      <c r="B41" s="16" t="s">
        <v>57</v>
      </c>
      <c r="C41" s="11"/>
      <c r="D41" s="11">
        <v>25.16</v>
      </c>
      <c r="E41" s="11">
        <v>25.16</v>
      </c>
      <c r="F41" s="11">
        <v>25.16</v>
      </c>
      <c r="G41" s="11">
        <v>25.16</v>
      </c>
      <c r="H41" s="11">
        <v>25.16</v>
      </c>
      <c r="I41" s="11">
        <v>25.16</v>
      </c>
      <c r="J41" s="11">
        <v>25.16</v>
      </c>
      <c r="K41" s="11">
        <v>25.16</v>
      </c>
      <c r="L41" s="11">
        <v>25.16</v>
      </c>
      <c r="M41" s="11">
        <v>31.72</v>
      </c>
      <c r="N41" s="11">
        <v>31.72</v>
      </c>
      <c r="O41" s="33">
        <v>31.72</v>
      </c>
      <c r="P41" s="17">
        <f>CHOOSE((MATCH(TRUE,INDEX(Tableau1[[#This Row],[Janvier]:[Décembre]]&gt;0,0),0)),D41,E41,F41,G41,H41,I41,J41,K41,L41,M41,N41,O41)</f>
        <v>25.16</v>
      </c>
      <c r="Q41" s="13">
        <f t="shared" si="4"/>
        <v>1</v>
      </c>
      <c r="R41" s="12">
        <f t="shared" si="5"/>
        <v>296.44</v>
      </c>
      <c r="S41" s="13">
        <f t="shared" si="7"/>
        <v>11</v>
      </c>
      <c r="T41" s="14">
        <f t="shared" si="8"/>
        <v>321.60000000000002</v>
      </c>
      <c r="U41" s="1" t="s">
        <v>100</v>
      </c>
      <c r="V41" s="25" t="s">
        <v>108</v>
      </c>
    </row>
    <row r="42" spans="1:22" ht="15" customHeight="1">
      <c r="A42" s="32" t="s">
        <v>4</v>
      </c>
      <c r="B42" s="15" t="s">
        <v>58</v>
      </c>
      <c r="C42" s="11"/>
      <c r="D42" s="11">
        <v>26.16</v>
      </c>
      <c r="E42" s="11">
        <v>26.16</v>
      </c>
      <c r="F42" s="11">
        <v>26.16</v>
      </c>
      <c r="G42" s="11">
        <v>26.16</v>
      </c>
      <c r="H42" s="11">
        <v>26.16</v>
      </c>
      <c r="I42" s="11">
        <v>26.16</v>
      </c>
      <c r="J42" s="11">
        <v>26.16</v>
      </c>
      <c r="K42" s="11">
        <v>26.16</v>
      </c>
      <c r="L42" s="11">
        <v>26.16</v>
      </c>
      <c r="M42" s="11">
        <v>26.16</v>
      </c>
      <c r="N42" s="11">
        <v>26.16</v>
      </c>
      <c r="O42" s="33">
        <v>26.16</v>
      </c>
      <c r="P42" s="17">
        <f>CHOOSE((MATCH(TRUE,INDEX(Tableau1[[#This Row],[Janvier]:[Décembre]]&gt;0,0),0)),D42,E42,F42,G42,H42,I42,J42,K42,L42,M42,N42,O42)</f>
        <v>26.16</v>
      </c>
      <c r="Q42" s="13">
        <f t="shared" si="4"/>
        <v>1</v>
      </c>
      <c r="R42" s="12">
        <f t="shared" si="5"/>
        <v>287.76000000000005</v>
      </c>
      <c r="S42" s="13">
        <f t="shared" si="7"/>
        <v>11</v>
      </c>
      <c r="T42" s="14">
        <f t="shared" si="8"/>
        <v>313.92000000000007</v>
      </c>
      <c r="U42" s="1" t="s">
        <v>100</v>
      </c>
      <c r="V42" s="25" t="s">
        <v>108</v>
      </c>
    </row>
    <row r="43" spans="1:22" ht="15" hidden="1" customHeight="1">
      <c r="A43" s="32" t="s">
        <v>4</v>
      </c>
      <c r="B43" s="16" t="s">
        <v>58</v>
      </c>
      <c r="C43" s="11"/>
      <c r="D43" s="11"/>
      <c r="E43" s="11"/>
      <c r="F43" s="11"/>
      <c r="G43" s="11"/>
      <c r="H43" s="11">
        <v>27.3</v>
      </c>
      <c r="I43" s="11">
        <v>27.3</v>
      </c>
      <c r="J43" s="11">
        <v>27.3</v>
      </c>
      <c r="K43" s="11">
        <v>27.3</v>
      </c>
      <c r="L43" s="11">
        <v>27.3</v>
      </c>
      <c r="M43" s="11">
        <v>27.3</v>
      </c>
      <c r="N43" s="11">
        <v>27.3</v>
      </c>
      <c r="O43" s="33">
        <v>27.3</v>
      </c>
      <c r="P43" s="17">
        <f>CHOOSE((MATCH(TRUE,INDEX(Tableau1[[#This Row],[Janvier]:[Décembre]]&gt;0,0),0)),D43,E43,F43,G43,H43,I43,J43,K43,L43,M43,N43,O43)</f>
        <v>27.3</v>
      </c>
      <c r="Q43" s="13">
        <f t="shared" si="4"/>
        <v>1</v>
      </c>
      <c r="R43" s="12">
        <f t="shared" si="5"/>
        <v>191.10000000000002</v>
      </c>
      <c r="S43" s="13">
        <f t="shared" si="7"/>
        <v>7</v>
      </c>
      <c r="T43" s="14">
        <f t="shared" si="8"/>
        <v>218.40000000000003</v>
      </c>
      <c r="U43" s="1" t="s">
        <v>102</v>
      </c>
      <c r="V43" s="25" t="s">
        <v>108</v>
      </c>
    </row>
    <row r="44" spans="1:22" ht="15" hidden="1" customHeight="1">
      <c r="A44" s="32" t="s">
        <v>4</v>
      </c>
      <c r="B44" s="15" t="s">
        <v>59</v>
      </c>
      <c r="C44" s="11"/>
      <c r="D44" s="11">
        <v>25.57</v>
      </c>
      <c r="E44" s="11">
        <v>25.57</v>
      </c>
      <c r="F44" s="11">
        <v>25.57</v>
      </c>
      <c r="G44" s="11">
        <v>25.57</v>
      </c>
      <c r="H44" s="11">
        <v>25.57</v>
      </c>
      <c r="I44" s="11">
        <v>25.57</v>
      </c>
      <c r="J44" s="11">
        <v>25.57</v>
      </c>
      <c r="K44" s="11">
        <v>25.57</v>
      </c>
      <c r="L44" s="11">
        <v>25.57</v>
      </c>
      <c r="M44" s="11">
        <v>25.57</v>
      </c>
      <c r="N44" s="11">
        <v>25.57</v>
      </c>
      <c r="O44" s="33">
        <v>25.57</v>
      </c>
      <c r="P44" s="17">
        <f>CHOOSE((MATCH(TRUE,INDEX(Tableau1[[#This Row],[Janvier]:[Décembre]]&gt;0,0),0)),D44,E44,F44,G44,H44,I44,J44,K44,L44,M44,N44,O44)</f>
        <v>25.57</v>
      </c>
      <c r="Q44" s="13">
        <f t="shared" si="4"/>
        <v>1</v>
      </c>
      <c r="R44" s="12">
        <f t="shared" si="5"/>
        <v>281.27</v>
      </c>
      <c r="S44" s="13">
        <f t="shared" si="7"/>
        <v>11</v>
      </c>
      <c r="T44" s="14">
        <f t="shared" si="8"/>
        <v>306.83999999999997</v>
      </c>
      <c r="U44" s="1" t="s">
        <v>106</v>
      </c>
      <c r="V44" s="25" t="s">
        <v>108</v>
      </c>
    </row>
    <row r="45" spans="1:22" ht="15" hidden="1" customHeight="1">
      <c r="A45" s="32" t="s">
        <v>4</v>
      </c>
      <c r="B45" s="16" t="s">
        <v>60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>
        <v>21.74</v>
      </c>
      <c r="O45" s="33">
        <v>21.74</v>
      </c>
      <c r="P45" s="17">
        <f>CHOOSE((MATCH(TRUE,INDEX(Tableau1[[#This Row],[Janvier]:[Décembre]]&gt;0,0),0)),D45,E45,F45,G45,H45,I45,J45,K45,L45,M45,N45,O45)</f>
        <v>21.74</v>
      </c>
      <c r="Q45" s="13">
        <f>IF(COUNT(D45:O45)&gt;0,1,0)</f>
        <v>1</v>
      </c>
      <c r="R45" s="12">
        <f t="shared" si="5"/>
        <v>21.74</v>
      </c>
      <c r="S45" s="13">
        <f t="shared" si="7"/>
        <v>1</v>
      </c>
      <c r="T45" s="14">
        <f t="shared" si="8"/>
        <v>43.48</v>
      </c>
      <c r="U45" s="1" t="s">
        <v>106</v>
      </c>
      <c r="V45" s="25" t="s">
        <v>108</v>
      </c>
    </row>
    <row r="46" spans="1:22" ht="15" hidden="1" customHeight="1">
      <c r="A46" s="32" t="s">
        <v>4</v>
      </c>
      <c r="B46" s="15" t="s">
        <v>61</v>
      </c>
      <c r="C46" s="11"/>
      <c r="D46" s="11">
        <v>21.34</v>
      </c>
      <c r="E46" s="11">
        <v>21.34</v>
      </c>
      <c r="F46" s="11">
        <v>21.34</v>
      </c>
      <c r="G46" s="11">
        <v>21.34</v>
      </c>
      <c r="H46" s="11">
        <v>21.34</v>
      </c>
      <c r="I46" s="11">
        <v>21.34</v>
      </c>
      <c r="J46" s="11">
        <v>25.77</v>
      </c>
      <c r="K46" s="11">
        <v>25.77</v>
      </c>
      <c r="L46" s="11">
        <v>25.77</v>
      </c>
      <c r="M46" s="11">
        <v>25.77</v>
      </c>
      <c r="N46" s="11">
        <v>25.77</v>
      </c>
      <c r="O46" s="33">
        <v>25.77</v>
      </c>
      <c r="P46" s="17">
        <f>CHOOSE((MATCH(TRUE,INDEX(Tableau1[[#This Row],[Janvier]:[Décembre]]&gt;0,0),0)),D46,E46,F46,G46,H46,I46,J46,K46,L46,M46,N46,O46)</f>
        <v>21.34</v>
      </c>
      <c r="Q46" s="13">
        <f t="shared" si="4"/>
        <v>1</v>
      </c>
      <c r="R46" s="12">
        <f t="shared" si="5"/>
        <v>261.32000000000005</v>
      </c>
      <c r="S46" s="13">
        <f t="shared" si="7"/>
        <v>11</v>
      </c>
      <c r="T46" s="14">
        <f t="shared" si="8"/>
        <v>282.66000000000003</v>
      </c>
      <c r="U46" s="1" t="s">
        <v>105</v>
      </c>
      <c r="V46" s="25" t="s">
        <v>108</v>
      </c>
    </row>
    <row r="47" spans="1:22" ht="15" customHeight="1">
      <c r="A47" s="32" t="s">
        <v>4</v>
      </c>
      <c r="B47" s="16" t="s">
        <v>62</v>
      </c>
      <c r="C47" s="11"/>
      <c r="D47" s="11">
        <v>14.46</v>
      </c>
      <c r="E47" s="11">
        <v>14.46</v>
      </c>
      <c r="F47" s="11">
        <v>14.46</v>
      </c>
      <c r="G47" s="11">
        <v>14.46</v>
      </c>
      <c r="H47" s="11">
        <v>14.46</v>
      </c>
      <c r="I47" s="11">
        <v>14.46</v>
      </c>
      <c r="J47" s="11">
        <v>14.46</v>
      </c>
      <c r="K47" s="11">
        <v>14.46</v>
      </c>
      <c r="L47" s="11"/>
      <c r="M47" s="11"/>
      <c r="N47" s="11"/>
      <c r="O47" s="33"/>
      <c r="P47" s="17">
        <f>CHOOSE((MATCH(TRUE,INDEX(Tableau1[[#This Row],[Janvier]:[Décembre]]&gt;0,0),0)),D47,E47,F47,G47,H47,I47,J47,K47,L47,M47,N47,O47)</f>
        <v>14.46</v>
      </c>
      <c r="Q47" s="13">
        <f t="shared" si="4"/>
        <v>1</v>
      </c>
      <c r="R47" s="12">
        <f t="shared" si="5"/>
        <v>101.22000000000003</v>
      </c>
      <c r="S47" s="13">
        <f t="shared" si="7"/>
        <v>7</v>
      </c>
      <c r="T47" s="14">
        <f t="shared" si="8"/>
        <v>115.68000000000004</v>
      </c>
      <c r="U47" s="1" t="s">
        <v>100</v>
      </c>
      <c r="V47" s="25" t="s">
        <v>108</v>
      </c>
    </row>
    <row r="48" spans="1:22" ht="15" hidden="1" customHeight="1">
      <c r="A48" s="32" t="s">
        <v>4</v>
      </c>
      <c r="B48" s="15" t="s">
        <v>63</v>
      </c>
      <c r="C48" s="11"/>
      <c r="D48" s="11">
        <v>20.56</v>
      </c>
      <c r="E48" s="11">
        <v>20.56</v>
      </c>
      <c r="F48" s="11">
        <v>20.56</v>
      </c>
      <c r="G48" s="11">
        <v>20.56</v>
      </c>
      <c r="H48" s="11">
        <v>20.56</v>
      </c>
      <c r="I48" s="11">
        <v>20.56</v>
      </c>
      <c r="J48" s="11">
        <v>20.56</v>
      </c>
      <c r="K48" s="11">
        <v>20.56</v>
      </c>
      <c r="L48" s="11">
        <v>20.56</v>
      </c>
      <c r="M48" s="11">
        <v>20.56</v>
      </c>
      <c r="N48" s="11">
        <v>20.56</v>
      </c>
      <c r="O48" s="33">
        <v>20.56</v>
      </c>
      <c r="P48" s="17">
        <f>CHOOSE((MATCH(TRUE,INDEX(Tableau1[[#This Row],[Janvier]:[Décembre]]&gt;0,0),0)),D48,E48,F48,G48,H48,I48,J48,K48,L48,M48,N48,O48)</f>
        <v>20.56</v>
      </c>
      <c r="Q48" s="13">
        <f t="shared" si="4"/>
        <v>1</v>
      </c>
      <c r="R48" s="12">
        <f t="shared" si="5"/>
        <v>226.16</v>
      </c>
      <c r="S48" s="13">
        <f t="shared" si="7"/>
        <v>11</v>
      </c>
      <c r="T48" s="14">
        <f t="shared" si="8"/>
        <v>246.72</v>
      </c>
      <c r="U48" s="1" t="s">
        <v>106</v>
      </c>
      <c r="V48" s="25" t="s">
        <v>108</v>
      </c>
    </row>
    <row r="49" spans="1:22" ht="15" hidden="1" customHeight="1">
      <c r="A49" s="32" t="s">
        <v>4</v>
      </c>
      <c r="B49" s="16" t="s">
        <v>64</v>
      </c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33">
        <v>19.09</v>
      </c>
      <c r="P49" s="17">
        <f>CHOOSE((MATCH(TRUE,INDEX(Tableau1[[#This Row],[Janvier]:[Décembre]]&gt;0,0),0)),D49,E49,F49,G49,H49,I49,J49,K49,L49,M49,N49,O49)</f>
        <v>19.09</v>
      </c>
      <c r="Q49" s="13">
        <f>IF(COUNT(D49:O49)&gt;0,1,0)</f>
        <v>1</v>
      </c>
      <c r="R49" s="12">
        <f t="shared" si="5"/>
        <v>0</v>
      </c>
      <c r="S49" s="13">
        <f t="shared" si="7"/>
        <v>0</v>
      </c>
      <c r="T49" s="14">
        <f t="shared" si="8"/>
        <v>19.09</v>
      </c>
      <c r="U49" s="1" t="s">
        <v>106</v>
      </c>
      <c r="V49" s="25" t="s">
        <v>108</v>
      </c>
    </row>
    <row r="50" spans="1:22" ht="15" hidden="1" customHeight="1">
      <c r="A50" s="32" t="s">
        <v>4</v>
      </c>
      <c r="B50" s="15" t="s">
        <v>65</v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33">
        <v>23.03</v>
      </c>
      <c r="P50" s="17">
        <f>CHOOSE((MATCH(TRUE,INDEX(Tableau1[[#This Row],[Janvier]:[Décembre]]&gt;0,0),0)),D50,E50,F50,G50,H50,I50,J50,K50,L50,M50,N50,O50)</f>
        <v>23.03</v>
      </c>
      <c r="Q50" s="13">
        <f t="shared" si="4"/>
        <v>1</v>
      </c>
      <c r="R50" s="12">
        <f t="shared" si="5"/>
        <v>0</v>
      </c>
      <c r="S50" s="13">
        <f t="shared" si="7"/>
        <v>0</v>
      </c>
      <c r="T50" s="14">
        <f t="shared" si="8"/>
        <v>23.03</v>
      </c>
      <c r="U50" s="1" t="s">
        <v>106</v>
      </c>
      <c r="V50" s="25" t="s">
        <v>108</v>
      </c>
    </row>
    <row r="51" spans="1:22" ht="15" hidden="1" customHeight="1">
      <c r="A51" s="32" t="s">
        <v>4</v>
      </c>
      <c r="B51" s="16" t="s">
        <v>66</v>
      </c>
      <c r="C51" s="11"/>
      <c r="D51" s="11">
        <v>15</v>
      </c>
      <c r="E51" s="11">
        <v>15</v>
      </c>
      <c r="F51" s="11">
        <v>15</v>
      </c>
      <c r="G51" s="11">
        <v>15</v>
      </c>
      <c r="H51" s="11">
        <v>15</v>
      </c>
      <c r="I51" s="11">
        <v>15</v>
      </c>
      <c r="J51" s="11">
        <v>15</v>
      </c>
      <c r="K51" s="11">
        <v>15</v>
      </c>
      <c r="L51" s="11">
        <v>15</v>
      </c>
      <c r="M51" s="11">
        <v>15</v>
      </c>
      <c r="N51" s="11">
        <v>15</v>
      </c>
      <c r="O51" s="33">
        <v>15</v>
      </c>
      <c r="P51" s="17">
        <f>CHOOSE((MATCH(TRUE,INDEX(Tableau1[[#This Row],[Janvier]:[Décembre]]&gt;0,0),0)),D51,E51,F51,G51,H51,I51,J51,K51,L51,M51,N51,O51)</f>
        <v>15</v>
      </c>
      <c r="Q51" s="13">
        <f t="shared" si="4"/>
        <v>1</v>
      </c>
      <c r="R51" s="12">
        <f t="shared" si="5"/>
        <v>165</v>
      </c>
      <c r="S51" s="13">
        <f t="shared" si="7"/>
        <v>11</v>
      </c>
      <c r="T51" s="14">
        <f t="shared" si="8"/>
        <v>180</v>
      </c>
      <c r="U51" s="1" t="s">
        <v>106</v>
      </c>
      <c r="V51" s="25" t="s">
        <v>107</v>
      </c>
    </row>
    <row r="52" spans="1:22" ht="15" hidden="1" customHeight="1">
      <c r="A52" s="32" t="s">
        <v>4</v>
      </c>
      <c r="B52" s="15" t="s">
        <v>67</v>
      </c>
      <c r="C52" s="11"/>
      <c r="D52" s="11">
        <v>15</v>
      </c>
      <c r="E52" s="11">
        <v>15</v>
      </c>
      <c r="F52" s="11">
        <v>15</v>
      </c>
      <c r="G52" s="11">
        <v>15</v>
      </c>
      <c r="H52" s="11">
        <v>15</v>
      </c>
      <c r="I52" s="11">
        <v>15</v>
      </c>
      <c r="J52" s="11">
        <v>15</v>
      </c>
      <c r="K52" s="11">
        <v>15</v>
      </c>
      <c r="L52" s="11">
        <v>15</v>
      </c>
      <c r="M52" s="11">
        <v>15</v>
      </c>
      <c r="N52" s="11">
        <v>15</v>
      </c>
      <c r="O52" s="33">
        <v>15</v>
      </c>
      <c r="P52" s="17">
        <f>CHOOSE((MATCH(TRUE,INDEX(Tableau1[[#This Row],[Janvier]:[Décembre]]&gt;0,0),0)),D52,E52,F52,G52,H52,I52,J52,K52,L52,M52,N52,O52)</f>
        <v>15</v>
      </c>
      <c r="Q52" s="13">
        <f t="shared" si="4"/>
        <v>1</v>
      </c>
      <c r="R52" s="12">
        <f t="shared" si="5"/>
        <v>165</v>
      </c>
      <c r="S52" s="13">
        <f t="shared" si="7"/>
        <v>11</v>
      </c>
      <c r="T52" s="14">
        <f t="shared" si="8"/>
        <v>180</v>
      </c>
      <c r="U52" s="1" t="s">
        <v>106</v>
      </c>
      <c r="V52" s="25" t="s">
        <v>108</v>
      </c>
    </row>
    <row r="53" spans="1:22" ht="15" hidden="1" customHeight="1">
      <c r="A53" s="32" t="s">
        <v>4</v>
      </c>
      <c r="B53" s="16" t="s">
        <v>68</v>
      </c>
      <c r="C53" s="11"/>
      <c r="D53" s="11"/>
      <c r="E53" s="11"/>
      <c r="F53" s="11"/>
      <c r="G53" s="11"/>
      <c r="H53" s="11"/>
      <c r="I53" s="11"/>
      <c r="J53" s="11">
        <v>23.52</v>
      </c>
      <c r="K53" s="11">
        <v>23.52</v>
      </c>
      <c r="L53" s="11">
        <v>23.52</v>
      </c>
      <c r="M53" s="11">
        <v>23.52</v>
      </c>
      <c r="N53" s="11">
        <v>23.52</v>
      </c>
      <c r="O53" s="33">
        <v>23.52</v>
      </c>
      <c r="P53" s="17">
        <f>CHOOSE((MATCH(TRUE,INDEX(Tableau1[[#This Row],[Janvier]:[Décembre]]&gt;0,0),0)),D53,E53,F53,G53,H53,I53,J53,K53,L53,M53,N53,O53)</f>
        <v>23.52</v>
      </c>
      <c r="Q53" s="13">
        <f t="shared" si="4"/>
        <v>1</v>
      </c>
      <c r="R53" s="12">
        <f t="shared" si="5"/>
        <v>117.60000000000001</v>
      </c>
      <c r="S53" s="13">
        <f t="shared" si="7"/>
        <v>5</v>
      </c>
      <c r="T53" s="14">
        <f t="shared" si="8"/>
        <v>141.12</v>
      </c>
      <c r="U53" s="1" t="s">
        <v>103</v>
      </c>
      <c r="V53" s="25" t="s">
        <v>108</v>
      </c>
    </row>
    <row r="54" spans="1:22" ht="15" hidden="1" customHeight="1">
      <c r="A54" s="32" t="s">
        <v>4</v>
      </c>
      <c r="B54" s="15" t="s">
        <v>69</v>
      </c>
      <c r="C54" s="11"/>
      <c r="D54" s="11"/>
      <c r="E54" s="11"/>
      <c r="F54" s="11"/>
      <c r="G54" s="11"/>
      <c r="H54" s="11">
        <v>18.3</v>
      </c>
      <c r="I54" s="11">
        <v>18.3</v>
      </c>
      <c r="J54" s="11">
        <v>18.3</v>
      </c>
      <c r="K54" s="11">
        <v>18.3</v>
      </c>
      <c r="L54" s="11">
        <v>18.3</v>
      </c>
      <c r="M54" s="11">
        <v>18.3</v>
      </c>
      <c r="N54" s="11">
        <v>18.3</v>
      </c>
      <c r="O54" s="33">
        <v>18.3</v>
      </c>
      <c r="P54" s="17">
        <f>CHOOSE((MATCH(TRUE,INDEX(Tableau1[[#This Row],[Janvier]:[Décembre]]&gt;0,0),0)),D54,E54,F54,G54,H54,I54,J54,K54,L54,M54,N54,O54)</f>
        <v>18.3</v>
      </c>
      <c r="Q54" s="13">
        <f t="shared" si="4"/>
        <v>1</v>
      </c>
      <c r="R54" s="12">
        <f t="shared" si="5"/>
        <v>128.1</v>
      </c>
      <c r="S54" s="13">
        <f t="shared" si="7"/>
        <v>7</v>
      </c>
      <c r="T54" s="14">
        <f t="shared" si="8"/>
        <v>146.4</v>
      </c>
      <c r="U54" s="1" t="s">
        <v>103</v>
      </c>
      <c r="V54" s="25" t="s">
        <v>108</v>
      </c>
    </row>
    <row r="55" spans="1:22" ht="15" hidden="1" customHeight="1">
      <c r="A55" s="32" t="s">
        <v>4</v>
      </c>
      <c r="B55" s="16" t="s">
        <v>70</v>
      </c>
      <c r="C55" s="11"/>
      <c r="D55" s="11">
        <v>17.579999999999998</v>
      </c>
      <c r="E55" s="11">
        <v>17.579999999999998</v>
      </c>
      <c r="F55" s="11">
        <v>17.579999999999998</v>
      </c>
      <c r="G55" s="11">
        <v>17.579999999999998</v>
      </c>
      <c r="H55" s="11">
        <v>17.579999999999998</v>
      </c>
      <c r="I55" s="11">
        <v>17.579999999999998</v>
      </c>
      <c r="J55" s="11">
        <v>17.579999999999998</v>
      </c>
      <c r="K55" s="11">
        <v>17.579999999999998</v>
      </c>
      <c r="L55" s="11">
        <v>17.579999999999998</v>
      </c>
      <c r="M55" s="11">
        <v>17.579999999999998</v>
      </c>
      <c r="N55" s="11">
        <v>17.579999999999998</v>
      </c>
      <c r="O55" s="33">
        <v>17.579999999999998</v>
      </c>
      <c r="P55" s="17">
        <f>CHOOSE((MATCH(TRUE,INDEX(Tableau1[[#This Row],[Janvier]:[Décembre]]&gt;0,0),0)),D55,E55,F55,G55,H55,I55,J55,K55,L55,M55,N55,O55)</f>
        <v>17.579999999999998</v>
      </c>
      <c r="Q55" s="13">
        <f t="shared" si="4"/>
        <v>1</v>
      </c>
      <c r="R55" s="12">
        <f t="shared" si="5"/>
        <v>193.37999999999994</v>
      </c>
      <c r="S55" s="13">
        <f t="shared" si="7"/>
        <v>11</v>
      </c>
      <c r="T55" s="14">
        <f t="shared" si="8"/>
        <v>210.95999999999992</v>
      </c>
      <c r="U55" s="1" t="s">
        <v>106</v>
      </c>
      <c r="V55" s="25" t="s">
        <v>108</v>
      </c>
    </row>
    <row r="56" spans="1:22" ht="15" customHeight="1">
      <c r="A56" s="32" t="s">
        <v>4</v>
      </c>
      <c r="B56" s="15" t="s">
        <v>71</v>
      </c>
      <c r="C56" s="11"/>
      <c r="D56" s="11">
        <v>17.559999999999999</v>
      </c>
      <c r="E56" s="11">
        <v>17.559999999999999</v>
      </c>
      <c r="F56" s="11">
        <v>17.559999999999999</v>
      </c>
      <c r="G56" s="11">
        <v>17.559999999999999</v>
      </c>
      <c r="H56" s="11">
        <v>17.559999999999999</v>
      </c>
      <c r="I56" s="11">
        <v>17.559999999999999</v>
      </c>
      <c r="J56" s="11">
        <v>17.559999999999999</v>
      </c>
      <c r="K56" s="11">
        <v>17.559999999999999</v>
      </c>
      <c r="L56" s="11">
        <v>17.559999999999999</v>
      </c>
      <c r="M56" s="11">
        <v>17.559999999999999</v>
      </c>
      <c r="N56" s="11">
        <v>17.559999999999999</v>
      </c>
      <c r="O56" s="33">
        <v>17.559999999999999</v>
      </c>
      <c r="P56" s="17">
        <f>CHOOSE((MATCH(TRUE,INDEX(Tableau1[[#This Row],[Janvier]:[Décembre]]&gt;0,0),0)),D56,E56,F56,G56,H56,I56,J56,K56,L56,M56,N56,O56)</f>
        <v>17.559999999999999</v>
      </c>
      <c r="Q56" s="13">
        <f t="shared" si="4"/>
        <v>1</v>
      </c>
      <c r="R56" s="12">
        <f t="shared" si="5"/>
        <v>193.16</v>
      </c>
      <c r="S56" s="13">
        <f t="shared" si="7"/>
        <v>11</v>
      </c>
      <c r="T56" s="14">
        <f t="shared" si="8"/>
        <v>210.72</v>
      </c>
      <c r="U56" s="1" t="s">
        <v>100</v>
      </c>
      <c r="V56" s="25" t="s">
        <v>108</v>
      </c>
    </row>
    <row r="57" spans="1:22" ht="15" hidden="1" customHeight="1">
      <c r="A57" s="32" t="s">
        <v>4</v>
      </c>
      <c r="B57" s="16" t="s">
        <v>72</v>
      </c>
      <c r="C57" s="11"/>
      <c r="D57" s="11"/>
      <c r="E57" s="11"/>
      <c r="F57" s="11"/>
      <c r="G57" s="11"/>
      <c r="H57" s="11"/>
      <c r="I57" s="11"/>
      <c r="J57" s="11">
        <v>23</v>
      </c>
      <c r="K57" s="11">
        <v>23</v>
      </c>
      <c r="L57" s="11">
        <v>23</v>
      </c>
      <c r="M57" s="11">
        <v>23</v>
      </c>
      <c r="N57" s="11">
        <v>23</v>
      </c>
      <c r="O57" s="33">
        <v>23</v>
      </c>
      <c r="P57" s="17">
        <f>CHOOSE((MATCH(TRUE,INDEX(Tableau1[[#This Row],[Janvier]:[Décembre]]&gt;0,0),0)),D57,E57,F57,G57,H57,I57,J57,K57,L57,M57,N57,O57)</f>
        <v>23</v>
      </c>
      <c r="Q57" s="13">
        <f t="shared" si="4"/>
        <v>1</v>
      </c>
      <c r="R57" s="12">
        <f t="shared" si="5"/>
        <v>115</v>
      </c>
      <c r="S57" s="13">
        <f t="shared" si="7"/>
        <v>5</v>
      </c>
      <c r="T57" s="14">
        <f t="shared" si="8"/>
        <v>138</v>
      </c>
      <c r="U57" s="1" t="s">
        <v>102</v>
      </c>
      <c r="V57" s="25" t="s">
        <v>108</v>
      </c>
    </row>
    <row r="58" spans="1:22" ht="15" hidden="1" customHeight="1">
      <c r="A58" s="32" t="s">
        <v>4</v>
      </c>
      <c r="B58" s="15" t="s">
        <v>73</v>
      </c>
      <c r="C58" s="11"/>
      <c r="D58" s="11">
        <v>21.97</v>
      </c>
      <c r="E58" s="11">
        <v>21.97</v>
      </c>
      <c r="F58" s="11">
        <v>21.97</v>
      </c>
      <c r="G58" s="11">
        <v>21.97</v>
      </c>
      <c r="H58" s="11">
        <v>21.97</v>
      </c>
      <c r="I58" s="11">
        <v>21.97</v>
      </c>
      <c r="J58" s="11">
        <v>24.26</v>
      </c>
      <c r="K58" s="11">
        <v>24.26</v>
      </c>
      <c r="L58" s="11">
        <v>24.26</v>
      </c>
      <c r="M58" s="11">
        <v>24.26</v>
      </c>
      <c r="N58" s="11">
        <v>24.26</v>
      </c>
      <c r="O58" s="33">
        <v>24.26</v>
      </c>
      <c r="P58" s="17">
        <f>CHOOSE((MATCH(TRUE,INDEX(Tableau1[[#This Row],[Janvier]:[Décembre]]&gt;0,0),0)),D58,E58,F58,G58,H58,I58,J58,K58,L58,M58,N58,O58)</f>
        <v>21.97</v>
      </c>
      <c r="Q58" s="13">
        <f t="shared" si="4"/>
        <v>1</v>
      </c>
      <c r="R58" s="12">
        <f t="shared" si="5"/>
        <v>255.40999999999994</v>
      </c>
      <c r="S58" s="13">
        <f t="shared" si="7"/>
        <v>11</v>
      </c>
      <c r="T58" s="14">
        <f t="shared" si="8"/>
        <v>277.37999999999994</v>
      </c>
      <c r="U58" s="1" t="s">
        <v>104</v>
      </c>
      <c r="V58" s="25" t="s">
        <v>108</v>
      </c>
    </row>
    <row r="59" spans="1:22" ht="15" hidden="1" customHeight="1">
      <c r="A59" s="32" t="s">
        <v>4</v>
      </c>
      <c r="B59" s="16" t="s">
        <v>74</v>
      </c>
      <c r="C59" s="11"/>
      <c r="D59" s="11">
        <v>20</v>
      </c>
      <c r="E59" s="11">
        <v>20</v>
      </c>
      <c r="F59" s="11">
        <v>20</v>
      </c>
      <c r="G59" s="11">
        <v>20</v>
      </c>
      <c r="H59" s="11">
        <v>20</v>
      </c>
      <c r="I59" s="11">
        <v>20</v>
      </c>
      <c r="J59" s="11">
        <v>20</v>
      </c>
      <c r="K59" s="11">
        <v>20</v>
      </c>
      <c r="L59" s="11">
        <v>20</v>
      </c>
      <c r="M59" s="11">
        <v>20</v>
      </c>
      <c r="N59" s="11">
        <v>20</v>
      </c>
      <c r="O59" s="33">
        <v>20</v>
      </c>
      <c r="P59" s="17">
        <f>CHOOSE((MATCH(TRUE,INDEX(Tableau1[[#This Row],[Janvier]:[Décembre]]&gt;0,0),0)),D59,E59,F59,G59,H59,I59,J59,K59,L59,M59,N59,O59)</f>
        <v>20</v>
      </c>
      <c r="Q59" s="13">
        <f t="shared" si="4"/>
        <v>1</v>
      </c>
      <c r="R59" s="12">
        <f t="shared" si="5"/>
        <v>220</v>
      </c>
      <c r="S59" s="13">
        <f t="shared" si="7"/>
        <v>11</v>
      </c>
      <c r="T59" s="14">
        <f t="shared" si="8"/>
        <v>240</v>
      </c>
      <c r="U59" s="1" t="s">
        <v>106</v>
      </c>
      <c r="V59" s="25" t="s">
        <v>107</v>
      </c>
    </row>
    <row r="60" spans="1:22" ht="15" hidden="1" customHeight="1">
      <c r="A60" s="32" t="s">
        <v>4</v>
      </c>
      <c r="B60" s="15" t="s">
        <v>75</v>
      </c>
      <c r="C60" s="11"/>
      <c r="D60" s="11">
        <v>23.02</v>
      </c>
      <c r="E60" s="11">
        <v>23.02</v>
      </c>
      <c r="F60" s="11">
        <v>23.02</v>
      </c>
      <c r="G60" s="11">
        <v>23.02</v>
      </c>
      <c r="H60" s="11">
        <v>23.02</v>
      </c>
      <c r="I60" s="11">
        <v>23.02</v>
      </c>
      <c r="J60" s="11">
        <v>26.06</v>
      </c>
      <c r="K60" s="11">
        <v>26.06</v>
      </c>
      <c r="L60" s="11">
        <v>26.06</v>
      </c>
      <c r="M60" s="11">
        <v>26.06</v>
      </c>
      <c r="N60" s="11">
        <v>26.06</v>
      </c>
      <c r="O60" s="33">
        <v>26.06</v>
      </c>
      <c r="P60" s="17">
        <f>CHOOSE((MATCH(TRUE,INDEX(Tableau1[[#This Row],[Janvier]:[Décembre]]&gt;0,0),0)),D60,E60,F60,G60,H60,I60,J60,K60,L60,M60,N60,O60)</f>
        <v>23.02</v>
      </c>
      <c r="Q60" s="13">
        <f t="shared" si="4"/>
        <v>1</v>
      </c>
      <c r="R60" s="12">
        <f t="shared" si="5"/>
        <v>271.46000000000004</v>
      </c>
      <c r="S60" s="13">
        <f t="shared" si="7"/>
        <v>11</v>
      </c>
      <c r="T60" s="14">
        <f t="shared" si="8"/>
        <v>294.48</v>
      </c>
      <c r="U60" s="1" t="s">
        <v>106</v>
      </c>
      <c r="V60" s="25" t="s">
        <v>108</v>
      </c>
    </row>
    <row r="61" spans="1:22" ht="15" customHeight="1">
      <c r="A61" s="34" t="s">
        <v>3</v>
      </c>
      <c r="B61" s="16" t="s">
        <v>76</v>
      </c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>
        <v>19.57</v>
      </c>
      <c r="O61" s="33">
        <v>215.27</v>
      </c>
      <c r="P61" s="17">
        <f>CHOOSE((MATCH(TRUE,INDEX(Tableau1[[#This Row],[Janvier]:[Décembre]]&gt;0,0),0)),D61,E61,F61,G61,H61,I61,J61,K61,L61,M61,N61,O61)</f>
        <v>19.57</v>
      </c>
      <c r="Q61" s="13">
        <f t="shared" si="4"/>
        <v>1</v>
      </c>
      <c r="R61" s="12">
        <f t="shared" si="5"/>
        <v>215.27</v>
      </c>
      <c r="S61" s="13">
        <f t="shared" si="7"/>
        <v>1</v>
      </c>
      <c r="T61" s="14">
        <f t="shared" si="8"/>
        <v>234.84</v>
      </c>
      <c r="U61" s="1" t="s">
        <v>100</v>
      </c>
      <c r="V61" s="25" t="s">
        <v>108</v>
      </c>
    </row>
    <row r="62" spans="1:22" ht="15" hidden="1" customHeight="1">
      <c r="A62" s="32" t="s">
        <v>4</v>
      </c>
      <c r="B62" s="15" t="s">
        <v>77</v>
      </c>
      <c r="C62" s="11"/>
      <c r="D62" s="11"/>
      <c r="E62" s="11">
        <v>20.73</v>
      </c>
      <c r="F62" s="11">
        <v>20.73</v>
      </c>
      <c r="G62" s="11">
        <v>20.73</v>
      </c>
      <c r="H62" s="11">
        <v>20.73</v>
      </c>
      <c r="I62" s="11">
        <v>20.73</v>
      </c>
      <c r="J62" s="11">
        <v>23.03</v>
      </c>
      <c r="K62" s="11">
        <v>23.03</v>
      </c>
      <c r="L62" s="11">
        <v>23.03</v>
      </c>
      <c r="M62" s="11">
        <v>23.03</v>
      </c>
      <c r="N62" s="11">
        <v>23.03</v>
      </c>
      <c r="O62" s="33">
        <v>23.03</v>
      </c>
      <c r="P62" s="17">
        <f>CHOOSE((MATCH(TRUE,INDEX(Tableau1[[#This Row],[Janvier]:[Décembre]]&gt;0,0),0)),D62,E62,F62,G62,H62,I62,J62,K62,L62,M62,N62,O62)</f>
        <v>20.73</v>
      </c>
      <c r="Q62" s="13">
        <f t="shared" si="4"/>
        <v>1</v>
      </c>
      <c r="R62" s="12">
        <f t="shared" si="5"/>
        <v>221.10000000000002</v>
      </c>
      <c r="S62" s="13">
        <f t="shared" si="7"/>
        <v>10</v>
      </c>
      <c r="T62" s="14">
        <f t="shared" si="8"/>
        <v>241.83</v>
      </c>
      <c r="U62" s="1" t="s">
        <v>106</v>
      </c>
      <c r="V62" s="25" t="s">
        <v>108</v>
      </c>
    </row>
    <row r="63" spans="1:22" ht="15" customHeight="1">
      <c r="A63" s="32" t="s">
        <v>4</v>
      </c>
      <c r="B63" s="16" t="s">
        <v>78</v>
      </c>
      <c r="C63" s="11"/>
      <c r="D63" s="11"/>
      <c r="E63" s="11"/>
      <c r="F63" s="11"/>
      <c r="G63" s="11"/>
      <c r="H63" s="11"/>
      <c r="I63" s="11"/>
      <c r="J63" s="11">
        <v>30.9</v>
      </c>
      <c r="K63" s="11">
        <v>30.9</v>
      </c>
      <c r="L63" s="11">
        <v>30.9</v>
      </c>
      <c r="M63" s="11">
        <v>30.9</v>
      </c>
      <c r="N63" s="11">
        <v>30.9</v>
      </c>
      <c r="O63" s="33">
        <v>30.9</v>
      </c>
      <c r="P63" s="17">
        <f>CHOOSE((MATCH(TRUE,INDEX(Tableau1[[#This Row],[Janvier]:[Décembre]]&gt;0,0),0)),D63,E63,F63,G63,H63,I63,J63,K63,L63,M63,N63,O63)</f>
        <v>30.9</v>
      </c>
      <c r="Q63" s="13">
        <f t="shared" si="4"/>
        <v>1</v>
      </c>
      <c r="R63" s="12">
        <f t="shared" si="5"/>
        <v>154.5</v>
      </c>
      <c r="S63" s="13">
        <f t="shared" si="7"/>
        <v>5</v>
      </c>
      <c r="T63" s="14">
        <f t="shared" si="8"/>
        <v>185.4</v>
      </c>
      <c r="U63" s="1" t="s">
        <v>100</v>
      </c>
      <c r="V63" s="25" t="s">
        <v>108</v>
      </c>
    </row>
    <row r="64" spans="1:22" ht="15" hidden="1" customHeight="1">
      <c r="A64" s="32" t="s">
        <v>4</v>
      </c>
      <c r="B64" s="15" t="s">
        <v>79</v>
      </c>
      <c r="C64" s="11"/>
      <c r="D64" s="11">
        <v>19.989999999999998</v>
      </c>
      <c r="E64" s="11">
        <v>19.989999999999998</v>
      </c>
      <c r="F64" s="11">
        <v>19.989999999999998</v>
      </c>
      <c r="G64" s="11">
        <v>19.989999999999998</v>
      </c>
      <c r="H64" s="11">
        <v>19.989999999999998</v>
      </c>
      <c r="I64" s="11">
        <v>19.989999999999998</v>
      </c>
      <c r="J64" s="11">
        <v>25.77</v>
      </c>
      <c r="K64" s="11">
        <v>25.77</v>
      </c>
      <c r="L64" s="11">
        <v>25.77</v>
      </c>
      <c r="M64" s="11">
        <v>25.77</v>
      </c>
      <c r="N64" s="11">
        <v>25.77</v>
      </c>
      <c r="O64" s="33">
        <v>25.77</v>
      </c>
      <c r="P64" s="17">
        <f>CHOOSE((MATCH(TRUE,INDEX(Tableau1[[#This Row],[Janvier]:[Décembre]]&gt;0,0),0)),D64,E64,F64,G64,H64,I64,J64,K64,L64,M64,N64,O64)</f>
        <v>19.989999999999998</v>
      </c>
      <c r="Q64" s="13">
        <f t="shared" si="4"/>
        <v>1</v>
      </c>
      <c r="R64" s="12">
        <f t="shared" si="5"/>
        <v>254.57</v>
      </c>
      <c r="S64" s="13">
        <f t="shared" si="7"/>
        <v>11</v>
      </c>
      <c r="T64" s="14">
        <f t="shared" si="8"/>
        <v>274.56</v>
      </c>
      <c r="U64" s="1" t="s">
        <v>106</v>
      </c>
      <c r="V64" s="25" t="s">
        <v>108</v>
      </c>
    </row>
    <row r="65" spans="1:22" ht="15" hidden="1" customHeight="1">
      <c r="A65" s="32" t="s">
        <v>4</v>
      </c>
      <c r="B65" s="16" t="s">
        <v>80</v>
      </c>
      <c r="C65" s="11"/>
      <c r="D65" s="11"/>
      <c r="E65" s="11"/>
      <c r="F65" s="11"/>
      <c r="G65" s="11"/>
      <c r="H65" s="11"/>
      <c r="I65" s="11">
        <v>24.26</v>
      </c>
      <c r="J65" s="11">
        <v>24.26</v>
      </c>
      <c r="K65" s="11">
        <v>24.26</v>
      </c>
      <c r="L65" s="11">
        <v>24.26</v>
      </c>
      <c r="M65" s="11">
        <v>24.26</v>
      </c>
      <c r="N65" s="11">
        <v>24.26</v>
      </c>
      <c r="O65" s="33">
        <v>24.26</v>
      </c>
      <c r="P65" s="17">
        <f>CHOOSE((MATCH(TRUE,INDEX(Tableau1[[#This Row],[Janvier]:[Décembre]]&gt;0,0),0)),D65,E65,F65,G65,H65,I65,J65,K65,L65,M65,N65,O65)</f>
        <v>24.26</v>
      </c>
      <c r="Q65" s="13">
        <f t="shared" si="4"/>
        <v>1</v>
      </c>
      <c r="R65" s="12">
        <f t="shared" si="5"/>
        <v>145.56</v>
      </c>
      <c r="S65" s="13">
        <f t="shared" si="7"/>
        <v>6</v>
      </c>
      <c r="T65" s="14">
        <f t="shared" si="8"/>
        <v>169.82</v>
      </c>
      <c r="U65" s="1" t="s">
        <v>102</v>
      </c>
      <c r="V65" s="25" t="s">
        <v>108</v>
      </c>
    </row>
    <row r="66" spans="1:22" ht="15" hidden="1" customHeight="1">
      <c r="A66" s="32" t="s">
        <v>4</v>
      </c>
      <c r="B66" s="15" t="s">
        <v>81</v>
      </c>
      <c r="C66" s="11"/>
      <c r="D66" s="11"/>
      <c r="E66" s="11"/>
      <c r="F66" s="11"/>
      <c r="G66" s="11">
        <v>19.309999999999999</v>
      </c>
      <c r="H66" s="11">
        <v>19.309999999999999</v>
      </c>
      <c r="I66" s="11">
        <v>19.309999999999999</v>
      </c>
      <c r="J66" s="11">
        <v>19.309999999999999</v>
      </c>
      <c r="K66" s="11">
        <v>19.309999999999999</v>
      </c>
      <c r="L66" s="11">
        <v>19.309999999999999</v>
      </c>
      <c r="M66" s="11">
        <v>19.309999999999999</v>
      </c>
      <c r="N66" s="11">
        <v>19.309999999999999</v>
      </c>
      <c r="O66" s="33">
        <v>19.309999999999999</v>
      </c>
      <c r="P66" s="17">
        <f>CHOOSE((MATCH(TRUE,INDEX(Tableau1[[#This Row],[Janvier]:[Décembre]]&gt;0,0),0)),D66,E66,F66,G66,H66,I66,J66,K66,L66,M66,N66,O66)</f>
        <v>19.309999999999999</v>
      </c>
      <c r="Q66" s="13">
        <f t="shared" si="4"/>
        <v>1</v>
      </c>
      <c r="R66" s="12">
        <f t="shared" si="5"/>
        <v>154.47999999999999</v>
      </c>
      <c r="S66" s="13">
        <f t="shared" si="7"/>
        <v>8</v>
      </c>
      <c r="T66" s="14">
        <f t="shared" si="8"/>
        <v>173.79</v>
      </c>
      <c r="U66" s="1" t="s">
        <v>106</v>
      </c>
      <c r="V66" s="25" t="s">
        <v>108</v>
      </c>
    </row>
    <row r="67" spans="1:22" ht="15" hidden="1" customHeight="1">
      <c r="A67" s="32" t="s">
        <v>4</v>
      </c>
      <c r="B67" s="16" t="s">
        <v>82</v>
      </c>
      <c r="C67" s="11"/>
      <c r="D67" s="11"/>
      <c r="E67" s="11"/>
      <c r="F67" s="11"/>
      <c r="G67" s="11"/>
      <c r="H67" s="11"/>
      <c r="I67" s="11">
        <v>4</v>
      </c>
      <c r="J67" s="11">
        <v>4</v>
      </c>
      <c r="K67" s="11">
        <v>4</v>
      </c>
      <c r="L67" s="11">
        <v>4</v>
      </c>
      <c r="M67" s="11">
        <v>4</v>
      </c>
      <c r="N67" s="11">
        <v>4</v>
      </c>
      <c r="O67" s="33">
        <v>4</v>
      </c>
      <c r="P67" s="17">
        <f>CHOOSE((MATCH(TRUE,INDEX(Tableau1[[#This Row],[Janvier]:[Décembre]]&gt;0,0),0)),D67,E67,F67,G67,H67,I67,J67,K67,L67,M67,N67,O67)</f>
        <v>4</v>
      </c>
      <c r="Q67" s="13">
        <f t="shared" si="4"/>
        <v>1</v>
      </c>
      <c r="R67" s="12">
        <f t="shared" si="5"/>
        <v>24</v>
      </c>
      <c r="S67" s="13">
        <f t="shared" si="7"/>
        <v>6</v>
      </c>
      <c r="T67" s="14">
        <f t="shared" si="8"/>
        <v>28</v>
      </c>
      <c r="U67" s="1" t="s">
        <v>105</v>
      </c>
      <c r="V67" s="25" t="s">
        <v>108</v>
      </c>
    </row>
    <row r="68" spans="1:22" ht="15" customHeight="1">
      <c r="A68" s="32" t="s">
        <v>4</v>
      </c>
      <c r="B68" s="15" t="s">
        <v>83</v>
      </c>
      <c r="C68" s="11"/>
      <c r="D68" s="11">
        <v>15</v>
      </c>
      <c r="E68" s="11">
        <v>15</v>
      </c>
      <c r="F68" s="11">
        <v>15</v>
      </c>
      <c r="G68" s="11">
        <v>15</v>
      </c>
      <c r="H68" s="11">
        <v>15</v>
      </c>
      <c r="I68" s="11">
        <v>15</v>
      </c>
      <c r="J68" s="11">
        <v>15</v>
      </c>
      <c r="K68" s="11">
        <v>15</v>
      </c>
      <c r="L68" s="11">
        <v>15</v>
      </c>
      <c r="M68" s="11">
        <v>15</v>
      </c>
      <c r="N68" s="11">
        <v>15</v>
      </c>
      <c r="O68" s="33">
        <v>15</v>
      </c>
      <c r="P68" s="17">
        <f>CHOOSE((MATCH(TRUE,INDEX(Tableau1[[#This Row],[Janvier]:[Décembre]]&gt;0,0),0)),D68,E68,F68,G68,H68,I68,J68,K68,L68,M68,N68,O68)</f>
        <v>15</v>
      </c>
      <c r="Q68" s="13">
        <f t="shared" si="4"/>
        <v>1</v>
      </c>
      <c r="R68" s="12">
        <f t="shared" si="5"/>
        <v>165</v>
      </c>
      <c r="S68" s="13">
        <f t="shared" si="7"/>
        <v>11</v>
      </c>
      <c r="T68" s="14">
        <f t="shared" si="8"/>
        <v>180</v>
      </c>
      <c r="U68" s="1" t="s">
        <v>100</v>
      </c>
      <c r="V68" s="25" t="s">
        <v>108</v>
      </c>
    </row>
    <row r="69" spans="1:22" ht="15" hidden="1" customHeight="1">
      <c r="A69" s="32" t="s">
        <v>4</v>
      </c>
      <c r="B69" s="16" t="s">
        <v>84</v>
      </c>
      <c r="C69" s="11"/>
      <c r="D69" s="11">
        <v>18.63</v>
      </c>
      <c r="E69" s="11">
        <v>18.63</v>
      </c>
      <c r="F69" s="11">
        <v>18.63</v>
      </c>
      <c r="G69" s="11">
        <v>18.63</v>
      </c>
      <c r="H69" s="11">
        <v>18.63</v>
      </c>
      <c r="I69" s="11">
        <v>18.63</v>
      </c>
      <c r="J69" s="11">
        <v>18.63</v>
      </c>
      <c r="K69" s="11">
        <v>18.63</v>
      </c>
      <c r="L69" s="11">
        <v>18.63</v>
      </c>
      <c r="M69" s="11">
        <v>18.63</v>
      </c>
      <c r="N69" s="11">
        <v>18.63</v>
      </c>
      <c r="O69" s="33">
        <v>18.63</v>
      </c>
      <c r="P69" s="17">
        <f>CHOOSE((MATCH(TRUE,INDEX(Tableau1[[#This Row],[Janvier]:[Décembre]]&gt;0,0),0)),D69,E69,F69,G69,H69,I69,J69,K69,L69,M69,N69,O69)</f>
        <v>18.63</v>
      </c>
      <c r="Q69" s="13">
        <f t="shared" si="4"/>
        <v>1</v>
      </c>
      <c r="R69" s="12">
        <f t="shared" si="5"/>
        <v>204.92999999999998</v>
      </c>
      <c r="S69" s="13">
        <f t="shared" ref="S69:S84" si="9">COUNT(D69:O69)-Q69</f>
        <v>11</v>
      </c>
      <c r="T69" s="14">
        <f t="shared" ref="T69:T83" si="10">SUM(D69:O69)</f>
        <v>223.55999999999997</v>
      </c>
      <c r="U69" s="1" t="s">
        <v>106</v>
      </c>
      <c r="V69" s="25" t="s">
        <v>108</v>
      </c>
    </row>
    <row r="70" spans="1:22" ht="15" hidden="1" customHeight="1">
      <c r="A70" s="32" t="s">
        <v>4</v>
      </c>
      <c r="B70" s="15" t="s">
        <v>85</v>
      </c>
      <c r="C70" s="11"/>
      <c r="D70" s="11">
        <v>17.07</v>
      </c>
      <c r="E70" s="11">
        <v>17.07</v>
      </c>
      <c r="F70" s="11">
        <v>17.07</v>
      </c>
      <c r="G70" s="11">
        <v>17.07</v>
      </c>
      <c r="H70" s="11">
        <v>17.07</v>
      </c>
      <c r="I70" s="11">
        <v>17.07</v>
      </c>
      <c r="J70" s="11">
        <v>20.62</v>
      </c>
      <c r="K70" s="11">
        <v>20.62</v>
      </c>
      <c r="L70" s="11">
        <v>20.62</v>
      </c>
      <c r="M70" s="11">
        <v>20.62</v>
      </c>
      <c r="N70" s="11">
        <v>20.62</v>
      </c>
      <c r="O70" s="33">
        <v>20.62</v>
      </c>
      <c r="P70" s="17">
        <f>CHOOSE((MATCH(TRUE,INDEX(Tableau1[[#This Row],[Janvier]:[Décembre]]&gt;0,0),0)),D70,E70,F70,G70,H70,I70,J70,K70,L70,M70,N70,O70)</f>
        <v>17.07</v>
      </c>
      <c r="Q70" s="13">
        <f t="shared" ref="Q70:Q84" si="11">IF(COUNT(D70:O70)&gt;0,1,0)</f>
        <v>1</v>
      </c>
      <c r="R70" s="12">
        <f t="shared" ref="R70:R84" si="12">SUM(D70:O70)-P70</f>
        <v>209.07000000000002</v>
      </c>
      <c r="S70" s="13">
        <f t="shared" si="9"/>
        <v>11</v>
      </c>
      <c r="T70" s="14">
        <f t="shared" si="10"/>
        <v>226.14000000000001</v>
      </c>
      <c r="U70" s="1" t="s">
        <v>104</v>
      </c>
      <c r="V70" s="25" t="s">
        <v>108</v>
      </c>
    </row>
    <row r="71" spans="1:22" ht="15" hidden="1" customHeight="1">
      <c r="A71" s="32" t="s">
        <v>4</v>
      </c>
      <c r="B71" s="16" t="s">
        <v>86</v>
      </c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>
        <v>24.47</v>
      </c>
      <c r="N71" s="11">
        <v>24.47</v>
      </c>
      <c r="O71" s="33">
        <v>24.47</v>
      </c>
      <c r="P71" s="17">
        <f>CHOOSE((MATCH(TRUE,INDEX(Tableau1[[#This Row],[Janvier]:[Décembre]]&gt;0,0),0)),D71,E71,F71,G71,H71,I71,J71,K71,L71,M71,N71,O71)</f>
        <v>24.47</v>
      </c>
      <c r="Q71" s="13">
        <f t="shared" si="11"/>
        <v>1</v>
      </c>
      <c r="R71" s="12">
        <f t="shared" si="12"/>
        <v>48.94</v>
      </c>
      <c r="S71" s="13">
        <f t="shared" si="9"/>
        <v>2</v>
      </c>
      <c r="T71" s="14">
        <f t="shared" si="10"/>
        <v>73.41</v>
      </c>
      <c r="U71" s="1" t="s">
        <v>106</v>
      </c>
      <c r="V71" s="25" t="s">
        <v>108</v>
      </c>
    </row>
    <row r="72" spans="1:22" ht="15" hidden="1" customHeight="1">
      <c r="A72" s="32" t="s">
        <v>4</v>
      </c>
      <c r="B72" s="15" t="s">
        <v>87</v>
      </c>
      <c r="C72" s="11"/>
      <c r="D72" s="11"/>
      <c r="E72" s="11">
        <v>23.03</v>
      </c>
      <c r="F72" s="11">
        <v>23.03</v>
      </c>
      <c r="G72" s="11"/>
      <c r="H72" s="11"/>
      <c r="I72" s="11"/>
      <c r="J72" s="11"/>
      <c r="K72" s="11"/>
      <c r="L72" s="11"/>
      <c r="M72" s="11"/>
      <c r="N72" s="11"/>
      <c r="O72" s="33"/>
      <c r="P72" s="17">
        <f>CHOOSE((MATCH(TRUE,INDEX(Tableau1[[#This Row],[Janvier]:[Décembre]]&gt;0,0),0)),D72,E72,F72,G72,H72,I72,J72,K72,L72,M72,N72,O72)</f>
        <v>23.03</v>
      </c>
      <c r="Q72" s="13">
        <f t="shared" si="11"/>
        <v>1</v>
      </c>
      <c r="R72" s="12">
        <f t="shared" si="12"/>
        <v>23.03</v>
      </c>
      <c r="S72" s="13">
        <f t="shared" si="9"/>
        <v>1</v>
      </c>
      <c r="T72" s="14">
        <f t="shared" si="10"/>
        <v>46.06</v>
      </c>
      <c r="U72" s="1" t="s">
        <v>106</v>
      </c>
      <c r="V72" s="25" t="s">
        <v>108</v>
      </c>
    </row>
    <row r="73" spans="1:22" ht="15" hidden="1" customHeight="1">
      <c r="A73" s="32" t="s">
        <v>4</v>
      </c>
      <c r="B73" s="16" t="s">
        <v>88</v>
      </c>
      <c r="C73" s="11"/>
      <c r="D73" s="11">
        <v>27.5</v>
      </c>
      <c r="E73" s="11">
        <v>27.5</v>
      </c>
      <c r="F73" s="11">
        <v>27.5</v>
      </c>
      <c r="G73" s="11">
        <v>27.5</v>
      </c>
      <c r="H73" s="11">
        <v>27.5</v>
      </c>
      <c r="I73" s="11">
        <v>27.5</v>
      </c>
      <c r="J73" s="11">
        <v>27.5</v>
      </c>
      <c r="K73" s="11">
        <v>27.5</v>
      </c>
      <c r="L73" s="11">
        <v>27.5</v>
      </c>
      <c r="M73" s="11">
        <v>27.5</v>
      </c>
      <c r="N73" s="11">
        <v>27.5</v>
      </c>
      <c r="O73" s="33">
        <v>27.5</v>
      </c>
      <c r="P73" s="17">
        <f>CHOOSE((MATCH(TRUE,INDEX(Tableau1[[#This Row],[Janvier]:[Décembre]]&gt;0,0),0)),D73,E73,F73,G73,H73,I73,J73,K73,L73,M73,N73,O73)</f>
        <v>27.5</v>
      </c>
      <c r="Q73" s="13">
        <f t="shared" si="11"/>
        <v>1</v>
      </c>
      <c r="R73" s="12">
        <f t="shared" si="12"/>
        <v>302.5</v>
      </c>
      <c r="S73" s="13">
        <f t="shared" si="9"/>
        <v>11</v>
      </c>
      <c r="T73" s="14">
        <f t="shared" si="10"/>
        <v>330</v>
      </c>
      <c r="U73" s="1" t="s">
        <v>106</v>
      </c>
      <c r="V73" s="25" t="s">
        <v>107</v>
      </c>
    </row>
    <row r="74" spans="1:22" ht="15" hidden="1" customHeight="1">
      <c r="A74" s="32" t="s">
        <v>4</v>
      </c>
      <c r="B74" s="15" t="s">
        <v>89</v>
      </c>
      <c r="C74" s="11"/>
      <c r="D74" s="11"/>
      <c r="E74" s="11"/>
      <c r="F74" s="11"/>
      <c r="G74" s="11">
        <v>21.97</v>
      </c>
      <c r="H74" s="11">
        <v>21.97</v>
      </c>
      <c r="I74" s="11">
        <v>21.97</v>
      </c>
      <c r="J74" s="11">
        <v>21.97</v>
      </c>
      <c r="K74" s="11">
        <v>21.97</v>
      </c>
      <c r="L74" s="11">
        <v>21.97</v>
      </c>
      <c r="M74" s="11">
        <v>21.97</v>
      </c>
      <c r="N74" s="11">
        <v>21.97</v>
      </c>
      <c r="O74" s="33">
        <v>21.97</v>
      </c>
      <c r="P74" s="17">
        <f>CHOOSE((MATCH(TRUE,INDEX(Tableau1[[#This Row],[Janvier]:[Décembre]]&gt;0,0),0)),D74,E74,F74,G74,H74,I74,J74,K74,L74,M74,N74,O74)</f>
        <v>21.97</v>
      </c>
      <c r="Q74" s="13">
        <f t="shared" si="11"/>
        <v>1</v>
      </c>
      <c r="R74" s="12">
        <f t="shared" si="12"/>
        <v>175.76</v>
      </c>
      <c r="S74" s="13">
        <f t="shared" si="9"/>
        <v>8</v>
      </c>
      <c r="T74" s="14">
        <f t="shared" si="10"/>
        <v>197.73</v>
      </c>
      <c r="U74" s="1" t="s">
        <v>105</v>
      </c>
      <c r="V74" s="25" t="s">
        <v>108</v>
      </c>
    </row>
    <row r="75" spans="1:22" ht="15" hidden="1" customHeight="1">
      <c r="A75" s="32" t="s">
        <v>4</v>
      </c>
      <c r="B75" s="16" t="s">
        <v>90</v>
      </c>
      <c r="C75" s="11"/>
      <c r="D75" s="11">
        <v>23.5</v>
      </c>
      <c r="E75" s="11">
        <v>23.5</v>
      </c>
      <c r="F75" s="11">
        <v>23.5</v>
      </c>
      <c r="G75" s="11">
        <v>23.5</v>
      </c>
      <c r="H75" s="11">
        <v>23.5</v>
      </c>
      <c r="I75" s="11">
        <v>23.5</v>
      </c>
      <c r="J75" s="11">
        <v>23.5</v>
      </c>
      <c r="K75" s="11">
        <v>23.5</v>
      </c>
      <c r="L75" s="11">
        <v>23.5</v>
      </c>
      <c r="M75" s="11">
        <v>23.5</v>
      </c>
      <c r="N75" s="11">
        <v>23.5</v>
      </c>
      <c r="O75" s="33">
        <v>23.5</v>
      </c>
      <c r="P75" s="17">
        <f>CHOOSE((MATCH(TRUE,INDEX(Tableau1[[#This Row],[Janvier]:[Décembre]]&gt;0,0),0)),D75,E75,F75,G75,H75,I75,J75,K75,L75,M75,N75,O75)</f>
        <v>23.5</v>
      </c>
      <c r="Q75" s="13">
        <f t="shared" si="11"/>
        <v>1</v>
      </c>
      <c r="R75" s="12">
        <f t="shared" si="12"/>
        <v>258.5</v>
      </c>
      <c r="S75" s="13">
        <f t="shared" si="9"/>
        <v>11</v>
      </c>
      <c r="T75" s="14">
        <f t="shared" si="10"/>
        <v>282</v>
      </c>
      <c r="U75" s="1" t="s">
        <v>106</v>
      </c>
      <c r="V75" s="25" t="s">
        <v>107</v>
      </c>
    </row>
    <row r="76" spans="1:22" ht="15" customHeight="1">
      <c r="A76" s="32" t="s">
        <v>4</v>
      </c>
      <c r="B76" s="15" t="s">
        <v>91</v>
      </c>
      <c r="C76" s="11"/>
      <c r="D76" s="11">
        <v>19.07</v>
      </c>
      <c r="E76" s="11">
        <v>19.07</v>
      </c>
      <c r="F76" s="11">
        <v>19.07</v>
      </c>
      <c r="G76" s="11">
        <v>19.07</v>
      </c>
      <c r="H76" s="11">
        <v>19.07</v>
      </c>
      <c r="I76" s="11">
        <v>19.07</v>
      </c>
      <c r="J76" s="11">
        <v>19.07</v>
      </c>
      <c r="K76" s="11">
        <v>19.07</v>
      </c>
      <c r="L76" s="11">
        <v>19.07</v>
      </c>
      <c r="M76" s="11">
        <v>19.07</v>
      </c>
      <c r="N76" s="11">
        <v>19.07</v>
      </c>
      <c r="O76" s="33">
        <v>19.07</v>
      </c>
      <c r="P76" s="17">
        <f>CHOOSE((MATCH(TRUE,INDEX(Tableau1[[#This Row],[Janvier]:[Décembre]]&gt;0,0),0)),D76,E76,F76,G76,H76,I76,J76,K76,L76,M76,N76,O76)</f>
        <v>19.07</v>
      </c>
      <c r="Q76" s="13">
        <f t="shared" si="11"/>
        <v>1</v>
      </c>
      <c r="R76" s="12">
        <f t="shared" si="12"/>
        <v>209.76999999999995</v>
      </c>
      <c r="S76" s="13">
        <f t="shared" si="9"/>
        <v>11</v>
      </c>
      <c r="T76" s="14">
        <f t="shared" si="10"/>
        <v>228.83999999999995</v>
      </c>
      <c r="U76" s="1" t="s">
        <v>100</v>
      </c>
      <c r="V76" s="25" t="s">
        <v>108</v>
      </c>
    </row>
    <row r="77" spans="1:22" ht="15" hidden="1" customHeight="1">
      <c r="A77" s="32" t="s">
        <v>4</v>
      </c>
      <c r="B77" s="16" t="s">
        <v>92</v>
      </c>
      <c r="C77" s="11"/>
      <c r="D77" s="11">
        <v>18.29</v>
      </c>
      <c r="E77" s="11">
        <v>18.29</v>
      </c>
      <c r="F77" s="11">
        <v>18.29</v>
      </c>
      <c r="G77" s="11">
        <v>18.29</v>
      </c>
      <c r="H77" s="11">
        <v>18.29</v>
      </c>
      <c r="I77" s="11">
        <v>18.29</v>
      </c>
      <c r="J77" s="11">
        <v>21.74</v>
      </c>
      <c r="K77" s="11">
        <v>21.74</v>
      </c>
      <c r="L77" s="11">
        <v>21.74</v>
      </c>
      <c r="M77" s="11">
        <v>21.74</v>
      </c>
      <c r="N77" s="11">
        <v>21.74</v>
      </c>
      <c r="O77" s="33">
        <v>21.74</v>
      </c>
      <c r="P77" s="17">
        <f>CHOOSE((MATCH(TRUE,INDEX(Tableau1[[#This Row],[Janvier]:[Décembre]]&gt;0,0),0)),D77,E77,F77,G77,H77,I77,J77,K77,L77,M77,N77,O77)</f>
        <v>18.29</v>
      </c>
      <c r="Q77" s="13">
        <f t="shared" si="11"/>
        <v>1</v>
      </c>
      <c r="R77" s="12">
        <f t="shared" si="12"/>
        <v>221.89000000000004</v>
      </c>
      <c r="S77" s="13">
        <f t="shared" si="9"/>
        <v>11</v>
      </c>
      <c r="T77" s="14">
        <f t="shared" si="10"/>
        <v>240.18000000000004</v>
      </c>
      <c r="U77" s="1" t="s">
        <v>106</v>
      </c>
      <c r="V77" s="25" t="s">
        <v>108</v>
      </c>
    </row>
    <row r="78" spans="1:22" ht="15" hidden="1" customHeight="1">
      <c r="A78" s="32" t="s">
        <v>4</v>
      </c>
      <c r="B78" s="15" t="s">
        <v>93</v>
      </c>
      <c r="C78" s="11"/>
      <c r="D78" s="11">
        <v>13.6</v>
      </c>
      <c r="E78" s="11">
        <v>13.6</v>
      </c>
      <c r="F78" s="11">
        <v>13.6</v>
      </c>
      <c r="G78" s="11">
        <v>13.6</v>
      </c>
      <c r="H78" s="11">
        <v>13.6</v>
      </c>
      <c r="I78" s="11">
        <v>13.6</v>
      </c>
      <c r="J78" s="11">
        <v>13.6</v>
      </c>
      <c r="K78" s="11">
        <v>13.6</v>
      </c>
      <c r="L78" s="11">
        <v>13.6</v>
      </c>
      <c r="M78" s="11">
        <v>13.6</v>
      </c>
      <c r="N78" s="11">
        <v>13.6</v>
      </c>
      <c r="O78" s="33">
        <v>13.6</v>
      </c>
      <c r="P78" s="17">
        <f>CHOOSE((MATCH(TRUE,INDEX(Tableau1[[#This Row],[Janvier]:[Décembre]]&gt;0,0),0)),D78,E78,F78,G78,H78,I78,J78,K78,L78,M78,N78,O78)</f>
        <v>13.6</v>
      </c>
      <c r="Q78" s="13">
        <f t="shared" si="11"/>
        <v>1</v>
      </c>
      <c r="R78" s="12">
        <f t="shared" si="12"/>
        <v>149.59999999999997</v>
      </c>
      <c r="S78" s="13">
        <f t="shared" si="9"/>
        <v>11</v>
      </c>
      <c r="T78" s="14">
        <f t="shared" si="10"/>
        <v>163.19999999999996</v>
      </c>
      <c r="U78" s="1" t="s">
        <v>102</v>
      </c>
      <c r="V78" s="25" t="s">
        <v>108</v>
      </c>
    </row>
    <row r="79" spans="1:22" ht="15" hidden="1" customHeight="1">
      <c r="A79" s="32" t="s">
        <v>4</v>
      </c>
      <c r="B79" s="16" t="s">
        <v>94</v>
      </c>
      <c r="C79" s="11"/>
      <c r="D79" s="11">
        <v>20.73</v>
      </c>
      <c r="E79" s="11">
        <v>20.73</v>
      </c>
      <c r="F79" s="11">
        <v>20.73</v>
      </c>
      <c r="G79" s="11">
        <v>20.73</v>
      </c>
      <c r="H79" s="11">
        <v>20.73</v>
      </c>
      <c r="I79" s="11">
        <v>20.73</v>
      </c>
      <c r="J79" s="11">
        <v>20.73</v>
      </c>
      <c r="K79" s="11">
        <v>20.73</v>
      </c>
      <c r="L79" s="11">
        <v>20.73</v>
      </c>
      <c r="M79" s="11">
        <v>20.73</v>
      </c>
      <c r="N79" s="11">
        <v>20.73</v>
      </c>
      <c r="O79" s="33">
        <v>20.73</v>
      </c>
      <c r="P79" s="17">
        <f>CHOOSE((MATCH(TRUE,INDEX(Tableau1[[#This Row],[Janvier]:[Décembre]]&gt;0,0),0)),D79,E79,F79,G79,H79,I79,J79,K79,L79,M79,N79,O79)</f>
        <v>20.73</v>
      </c>
      <c r="Q79" s="13">
        <f t="shared" si="11"/>
        <v>1</v>
      </c>
      <c r="R79" s="12">
        <f t="shared" si="12"/>
        <v>228.02999999999997</v>
      </c>
      <c r="S79" s="13">
        <f t="shared" si="9"/>
        <v>11</v>
      </c>
      <c r="T79" s="14">
        <f t="shared" si="10"/>
        <v>248.75999999999996</v>
      </c>
      <c r="U79" s="1" t="s">
        <v>106</v>
      </c>
      <c r="V79" s="25" t="s">
        <v>108</v>
      </c>
    </row>
    <row r="80" spans="1:22" ht="15" hidden="1" customHeight="1">
      <c r="A80" s="32" t="s">
        <v>4</v>
      </c>
      <c r="B80" s="15" t="s">
        <v>95</v>
      </c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>
        <v>18.72</v>
      </c>
      <c r="O80" s="33">
        <v>18.72</v>
      </c>
      <c r="P80" s="17">
        <f>CHOOSE((MATCH(TRUE,INDEX(Tableau1[[#This Row],[Janvier]:[Décembre]]&gt;0,0),0)),D80,E80,F80,G80,H80,I80,J80,K80,L80,M80,N80,O80)</f>
        <v>18.72</v>
      </c>
      <c r="Q80" s="13">
        <f t="shared" si="11"/>
        <v>1</v>
      </c>
      <c r="R80" s="12">
        <f t="shared" si="12"/>
        <v>18.72</v>
      </c>
      <c r="S80" s="13">
        <f t="shared" si="9"/>
        <v>1</v>
      </c>
      <c r="T80" s="14">
        <f t="shared" si="10"/>
        <v>37.44</v>
      </c>
      <c r="U80" s="1" t="s">
        <v>106</v>
      </c>
      <c r="V80" s="25" t="s">
        <v>108</v>
      </c>
    </row>
    <row r="81" spans="1:22" ht="15" hidden="1" customHeight="1">
      <c r="A81" s="32" t="s">
        <v>4</v>
      </c>
      <c r="B81" s="16" t="s">
        <v>96</v>
      </c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>
        <v>24.26</v>
      </c>
      <c r="O81" s="33">
        <v>24.26</v>
      </c>
      <c r="P81" s="17">
        <f>CHOOSE((MATCH(TRUE,INDEX(Tableau1[[#This Row],[Janvier]:[Décembre]]&gt;0,0),0)),D81,E81,F81,G81,H81,I81,J81,K81,L81,M81,N81,O81)</f>
        <v>24.26</v>
      </c>
      <c r="Q81" s="13">
        <f t="shared" si="11"/>
        <v>1</v>
      </c>
      <c r="R81" s="12">
        <f t="shared" si="12"/>
        <v>24.26</v>
      </c>
      <c r="S81" s="13">
        <f t="shared" si="9"/>
        <v>1</v>
      </c>
      <c r="T81" s="14">
        <f t="shared" si="10"/>
        <v>48.52</v>
      </c>
      <c r="U81" s="1" t="s">
        <v>106</v>
      </c>
      <c r="V81" s="25" t="s">
        <v>108</v>
      </c>
    </row>
    <row r="82" spans="1:22" ht="15" hidden="1" customHeight="1">
      <c r="A82" s="32" t="s">
        <v>4</v>
      </c>
      <c r="B82" s="15" t="s">
        <v>97</v>
      </c>
      <c r="C82" s="11"/>
      <c r="D82" s="11">
        <v>23.36</v>
      </c>
      <c r="E82" s="11">
        <v>23.36</v>
      </c>
      <c r="F82" s="11">
        <v>23.36</v>
      </c>
      <c r="G82" s="11">
        <v>23.36</v>
      </c>
      <c r="H82" s="11">
        <v>23.36</v>
      </c>
      <c r="I82" s="11">
        <v>23.36</v>
      </c>
      <c r="J82" s="11">
        <v>25.97</v>
      </c>
      <c r="K82" s="11">
        <v>25.97</v>
      </c>
      <c r="L82" s="11">
        <v>25.97</v>
      </c>
      <c r="M82" s="11">
        <v>25.97</v>
      </c>
      <c r="N82" s="11">
        <v>25.97</v>
      </c>
      <c r="O82" s="33">
        <v>25.97</v>
      </c>
      <c r="P82" s="17">
        <f>CHOOSE((MATCH(TRUE,INDEX(Tableau1[[#This Row],[Janvier]:[Décembre]]&gt;0,0),0)),D82,E82,F82,G82,H82,I82,J82,K82,L82,M82,N82,O82)</f>
        <v>23.36</v>
      </c>
      <c r="Q82" s="13">
        <f t="shared" si="11"/>
        <v>1</v>
      </c>
      <c r="R82" s="12">
        <f t="shared" si="12"/>
        <v>272.62</v>
      </c>
      <c r="S82" s="13">
        <f t="shared" si="9"/>
        <v>11</v>
      </c>
      <c r="T82" s="14">
        <f t="shared" si="10"/>
        <v>295.98</v>
      </c>
      <c r="U82" s="1" t="s">
        <v>106</v>
      </c>
      <c r="V82" s="25" t="s">
        <v>108</v>
      </c>
    </row>
    <row r="83" spans="1:22" ht="15" customHeight="1">
      <c r="A83" s="32" t="s">
        <v>4</v>
      </c>
      <c r="B83" s="16" t="s">
        <v>98</v>
      </c>
      <c r="C83" s="11"/>
      <c r="D83" s="11">
        <v>19.989999999999998</v>
      </c>
      <c r="E83" s="11">
        <v>19.989999999999998</v>
      </c>
      <c r="F83" s="11">
        <v>19.989999999999998</v>
      </c>
      <c r="G83" s="11">
        <v>19.989999999999998</v>
      </c>
      <c r="H83" s="11">
        <v>19.989999999999998</v>
      </c>
      <c r="I83" s="11">
        <v>19.989999999999998</v>
      </c>
      <c r="J83" s="11">
        <v>25.77</v>
      </c>
      <c r="K83" s="11">
        <v>25.77</v>
      </c>
      <c r="L83" s="11">
        <v>25.77</v>
      </c>
      <c r="M83" s="11">
        <v>25.77</v>
      </c>
      <c r="N83" s="11">
        <v>28.38</v>
      </c>
      <c r="O83" s="33">
        <v>28.38</v>
      </c>
      <c r="P83" s="17">
        <f>CHOOSE((MATCH(TRUE,INDEX(Tableau1[[#This Row],[Janvier]:[Décembre]]&gt;0,0),0)),D83,E83,F83,G83,H83,I83,J83,K83,L83,M83,N83,O83)</f>
        <v>19.989999999999998</v>
      </c>
      <c r="Q83" s="13">
        <f t="shared" si="11"/>
        <v>1</v>
      </c>
      <c r="R83" s="12">
        <f t="shared" si="12"/>
        <v>259.79000000000002</v>
      </c>
      <c r="S83" s="13">
        <f t="shared" si="9"/>
        <v>11</v>
      </c>
      <c r="T83" s="14">
        <f t="shared" si="10"/>
        <v>279.78000000000003</v>
      </c>
      <c r="U83" s="1" t="s">
        <v>100</v>
      </c>
      <c r="V83" s="25" t="s">
        <v>108</v>
      </c>
    </row>
    <row r="84" spans="1:22" ht="15" hidden="1" customHeight="1">
      <c r="A84" s="32" t="s">
        <v>4</v>
      </c>
      <c r="B84" s="15" t="s">
        <v>99</v>
      </c>
      <c r="C84" s="11"/>
      <c r="D84" s="11">
        <v>31.14</v>
      </c>
      <c r="E84" s="11">
        <v>31.14</v>
      </c>
      <c r="F84" s="11">
        <v>31.14</v>
      </c>
      <c r="G84" s="11">
        <v>31.14</v>
      </c>
      <c r="H84" s="11">
        <v>31.14</v>
      </c>
      <c r="I84" s="11">
        <v>31.14</v>
      </c>
      <c r="J84" s="11">
        <v>31.14</v>
      </c>
      <c r="K84" s="11">
        <v>31.14</v>
      </c>
      <c r="L84" s="11">
        <v>31.14</v>
      </c>
      <c r="M84" s="11">
        <v>31.14</v>
      </c>
      <c r="N84" s="11">
        <v>31.14</v>
      </c>
      <c r="O84" s="33">
        <v>31.14</v>
      </c>
      <c r="P84" s="17">
        <f>CHOOSE((MATCH(TRUE,INDEX(Tableau1[[#This Row],[Janvier]:[Décembre]]&gt;0,0),0)),D84,E84,F84,G84,H84,I84,J84,K84,L84,M84,N84,O84)</f>
        <v>31.14</v>
      </c>
      <c r="Q84" s="13">
        <f t="shared" si="11"/>
        <v>1</v>
      </c>
      <c r="R84" s="12">
        <f t="shared" si="12"/>
        <v>342.53999999999991</v>
      </c>
      <c r="S84" s="13">
        <f t="shared" si="9"/>
        <v>11</v>
      </c>
      <c r="T84" s="14">
        <f>SUM(D84:O84)</f>
        <v>373.67999999999989</v>
      </c>
      <c r="U84" s="1" t="s">
        <v>105</v>
      </c>
      <c r="V84" s="25" t="s">
        <v>108</v>
      </c>
    </row>
    <row r="85" spans="1:22" ht="15" hidden="1" customHeight="1"/>
  </sheetData>
  <phoneticPr fontId="2" type="noConversion"/>
  <conditionalFormatting sqref="C5:C84">
    <cfRule type="expression" dxfId="10" priority="4">
      <formula>C5=0</formula>
    </cfRule>
    <cfRule type="expression" dxfId="9" priority="5">
      <formula>IF(B5=0,0,1)</formula>
    </cfRule>
    <cfRule type="expression" dxfId="8" priority="6">
      <formula>IF(B5=0,1,0)</formula>
    </cfRule>
  </conditionalFormatting>
  <conditionalFormatting sqref="D5:E6 G5:O6 D7:O84">
    <cfRule type="expression" dxfId="7" priority="13">
      <formula>D5=0</formula>
    </cfRule>
    <cfRule type="expression" dxfId="6" priority="14">
      <formula>IF(C5=0,0,1)</formula>
    </cfRule>
    <cfRule type="expression" dxfId="5" priority="15">
      <formula>IF(C5=0,1,0)</formula>
    </cfRule>
  </conditionalFormatting>
  <conditionalFormatting sqref="F5:F6">
    <cfRule type="expression" dxfId="4" priority="1">
      <formula>F5=0</formula>
    </cfRule>
    <cfRule type="expression" dxfId="3" priority="2">
      <formula>IF(E5=0,0,1)</formula>
    </cfRule>
    <cfRule type="expression" dxfId="2" priority="3">
      <formula>IF(E5=0,1,0)</formula>
    </cfRule>
  </conditionalFormatting>
  <conditionalFormatting sqref="Q5:Q84">
    <cfRule type="containsText" dxfId="1" priority="12" stopIfTrue="1" operator="containsText" text="STOP">
      <formula>NOT(ISERROR(SEARCH("STOP",Q5)))</formula>
    </cfRule>
  </conditionalFormatting>
  <conditionalFormatting sqref="R5:S84">
    <cfRule type="containsText" dxfId="0" priority="24" stopIfTrue="1" operator="containsText" text="STOP">
      <formula>NOT(ISERROR(SEARCH("STOP",R5)))</formula>
    </cfRule>
  </conditionalFormatting>
  <pageMargins left="0.7" right="0.7" top="0.75" bottom="0.75" header="0.3" footer="0.3"/>
  <pageSetup paperSize="9" orientation="portrait" r:id="rId1"/>
  <ignoredErrors>
    <ignoredError sqref="Q5" formulaRange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2023V2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CGT</dc:creator>
  <cp:lastModifiedBy>Anne Berthelot</cp:lastModifiedBy>
  <dcterms:created xsi:type="dcterms:W3CDTF">2023-03-24T00:00:04Z</dcterms:created>
  <dcterms:modified xsi:type="dcterms:W3CDTF">2024-02-06T20:37:39Z</dcterms:modified>
</cp:coreProperties>
</file>