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inouvez\Desktop\"/>
    </mc:Choice>
  </mc:AlternateContent>
  <xr:revisionPtr revIDLastSave="0" documentId="13_ncr:1_{C8E8310D-5C82-4954-A85B-F2E3187BD151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Zones d'effet" sheetId="1" r:id="rId1"/>
    <sheet name="Calculs" sheetId="2" r:id="rId2"/>
    <sheet name="Effondrement" sheetId="3" r:id="rId3"/>
    <sheet name="Chute glace" sheetId="4" r:id="rId4"/>
    <sheet name="Chute pale" sheetId="5" r:id="rId5"/>
    <sheet name="Projection glace" sheetId="6" r:id="rId6"/>
    <sheet name="Projection pale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6" l="1"/>
  <c r="M6" i="7"/>
  <c r="M7" i="7"/>
  <c r="M5" i="7"/>
  <c r="I6" i="7"/>
  <c r="I7" i="7"/>
  <c r="I5" i="7"/>
  <c r="M6" i="6"/>
  <c r="M7" i="6"/>
  <c r="M5" i="6"/>
  <c r="I6" i="6"/>
  <c r="I7" i="6"/>
  <c r="I5" i="6"/>
  <c r="M6" i="5"/>
  <c r="M7" i="5"/>
  <c r="M5" i="5"/>
  <c r="I6" i="5"/>
  <c r="I7" i="5"/>
  <c r="I5" i="5"/>
  <c r="M6" i="4"/>
  <c r="M7" i="4"/>
  <c r="M5" i="4"/>
  <c r="I6" i="4"/>
  <c r="I7" i="4"/>
  <c r="I5" i="4"/>
  <c r="F5" i="3"/>
  <c r="P17" i="2"/>
  <c r="J7" i="5" s="1"/>
  <c r="N17" i="2"/>
  <c r="M17" i="2"/>
  <c r="J17" i="2"/>
  <c r="K17" i="2" s="1"/>
  <c r="H7" i="5" s="1"/>
  <c r="H17" i="2"/>
  <c r="F7" i="5" s="1"/>
  <c r="G17" i="2"/>
  <c r="E7" i="5" s="1"/>
  <c r="E17" i="2"/>
  <c r="P16" i="2"/>
  <c r="J6" i="5" s="1"/>
  <c r="N16" i="2"/>
  <c r="M16" i="2"/>
  <c r="J16" i="2"/>
  <c r="G6" i="5" s="1"/>
  <c r="H16" i="2"/>
  <c r="F6" i="5" s="1"/>
  <c r="G16" i="2"/>
  <c r="E6" i="5" s="1"/>
  <c r="E16" i="2"/>
  <c r="P15" i="2"/>
  <c r="J5" i="5" s="1"/>
  <c r="N15" i="2"/>
  <c r="M15" i="2"/>
  <c r="J15" i="2"/>
  <c r="G5" i="5" s="1"/>
  <c r="H15" i="2"/>
  <c r="F5" i="5" s="1"/>
  <c r="G15" i="2"/>
  <c r="E5" i="5" s="1"/>
  <c r="E15" i="2"/>
  <c r="M6" i="3"/>
  <c r="M7" i="3"/>
  <c r="M5" i="3"/>
  <c r="I6" i="3"/>
  <c r="I7" i="3"/>
  <c r="I5" i="3"/>
  <c r="P27" i="2"/>
  <c r="J7" i="7" s="1"/>
  <c r="N27" i="2"/>
  <c r="L7" i="7" s="1"/>
  <c r="M27" i="2"/>
  <c r="K7" i="7" s="1"/>
  <c r="J27" i="2"/>
  <c r="K27" i="2" s="1"/>
  <c r="H7" i="7" s="1"/>
  <c r="H27" i="2"/>
  <c r="F7" i="7" s="1"/>
  <c r="G27" i="2"/>
  <c r="E7" i="7" s="1"/>
  <c r="E27" i="2"/>
  <c r="P26" i="2"/>
  <c r="J6" i="7" s="1"/>
  <c r="N26" i="2"/>
  <c r="L6" i="7" s="1"/>
  <c r="M26" i="2"/>
  <c r="K6" i="7" s="1"/>
  <c r="J26" i="2"/>
  <c r="G6" i="7" s="1"/>
  <c r="H26" i="2"/>
  <c r="F6" i="7" s="1"/>
  <c r="G26" i="2"/>
  <c r="E6" i="7" s="1"/>
  <c r="E26" i="2"/>
  <c r="P25" i="2"/>
  <c r="J5" i="7" s="1"/>
  <c r="N25" i="2"/>
  <c r="L5" i="7" s="1"/>
  <c r="M25" i="2"/>
  <c r="K5" i="7" s="1"/>
  <c r="J25" i="2"/>
  <c r="K25" i="2" s="1"/>
  <c r="H5" i="7" s="1"/>
  <c r="H25" i="2"/>
  <c r="F5" i="7" s="1"/>
  <c r="G25" i="2"/>
  <c r="E5" i="7" s="1"/>
  <c r="E25" i="2"/>
  <c r="P22" i="2"/>
  <c r="J7" i="6" s="1"/>
  <c r="N22" i="2"/>
  <c r="L7" i="6" s="1"/>
  <c r="M22" i="2"/>
  <c r="K7" i="6" s="1"/>
  <c r="J22" i="2"/>
  <c r="K22" i="2" s="1"/>
  <c r="H7" i="6" s="1"/>
  <c r="H22" i="2"/>
  <c r="F7" i="6" s="1"/>
  <c r="G22" i="2"/>
  <c r="E7" i="6" s="1"/>
  <c r="E22" i="2"/>
  <c r="P21" i="2"/>
  <c r="J6" i="6" s="1"/>
  <c r="N21" i="2"/>
  <c r="L6" i="6" s="1"/>
  <c r="M21" i="2"/>
  <c r="K6" i="6" s="1"/>
  <c r="J21" i="2"/>
  <c r="G6" i="6" s="1"/>
  <c r="H21" i="2"/>
  <c r="F6" i="6" s="1"/>
  <c r="G21" i="2"/>
  <c r="E6" i="6" s="1"/>
  <c r="E21" i="2"/>
  <c r="P20" i="2"/>
  <c r="J5" i="6" s="1"/>
  <c r="N20" i="2"/>
  <c r="L5" i="6" s="1"/>
  <c r="M20" i="2"/>
  <c r="K5" i="6" s="1"/>
  <c r="J20" i="2"/>
  <c r="K20" i="2" s="1"/>
  <c r="H5" i="6" s="1"/>
  <c r="H20" i="2"/>
  <c r="F5" i="6" s="1"/>
  <c r="G20" i="2"/>
  <c r="E5" i="6" s="1"/>
  <c r="E20" i="2"/>
  <c r="C25" i="2" l="1"/>
  <c r="C20" i="2"/>
  <c r="C21" i="2"/>
  <c r="C22" i="2"/>
  <c r="C27" i="2"/>
  <c r="C6" i="6"/>
  <c r="C15" i="2"/>
  <c r="C26" i="2"/>
  <c r="C5" i="7"/>
  <c r="C7" i="6"/>
  <c r="C17" i="2"/>
  <c r="C7" i="7"/>
  <c r="C16" i="2"/>
  <c r="C6" i="7"/>
  <c r="G7" i="6"/>
  <c r="G5" i="6"/>
  <c r="G7" i="7"/>
  <c r="G5" i="7"/>
  <c r="G7" i="5"/>
  <c r="K15" i="2"/>
  <c r="K16" i="2"/>
  <c r="K26" i="2"/>
  <c r="K21" i="2"/>
  <c r="M6" i="2"/>
  <c r="K6" i="3" s="1"/>
  <c r="M7" i="2"/>
  <c r="K7" i="3" s="1"/>
  <c r="M10" i="2"/>
  <c r="M11" i="2"/>
  <c r="M12" i="2"/>
  <c r="M5" i="2"/>
  <c r="K5" i="3" s="1"/>
  <c r="J6" i="2"/>
  <c r="J7" i="2"/>
  <c r="J10" i="2"/>
  <c r="J11" i="2"/>
  <c r="J12" i="2"/>
  <c r="J5" i="2"/>
  <c r="G6" i="2"/>
  <c r="E6" i="3" s="1"/>
  <c r="G7" i="2"/>
  <c r="E7" i="3" s="1"/>
  <c r="G10" i="2"/>
  <c r="E5" i="4" s="1"/>
  <c r="G11" i="2"/>
  <c r="E6" i="4" s="1"/>
  <c r="G12" i="2"/>
  <c r="E7" i="4" s="1"/>
  <c r="G5" i="2"/>
  <c r="E5" i="3" s="1"/>
  <c r="E6" i="2"/>
  <c r="E7" i="2"/>
  <c r="E10" i="2"/>
  <c r="E11" i="2"/>
  <c r="E12" i="2"/>
  <c r="E5" i="2"/>
  <c r="P6" i="2"/>
  <c r="J6" i="3" s="1"/>
  <c r="P7" i="2"/>
  <c r="J7" i="3" s="1"/>
  <c r="P10" i="2"/>
  <c r="J5" i="4" s="1"/>
  <c r="P11" i="2"/>
  <c r="J6" i="4" s="1"/>
  <c r="P12" i="2"/>
  <c r="J7" i="4" s="1"/>
  <c r="P5" i="2"/>
  <c r="J5" i="3" s="1"/>
  <c r="N6" i="2"/>
  <c r="L6" i="3" s="1"/>
  <c r="N7" i="2"/>
  <c r="L7" i="3" s="1"/>
  <c r="N10" i="2"/>
  <c r="N11" i="2"/>
  <c r="N12" i="2"/>
  <c r="N5" i="2"/>
  <c r="L5" i="3" s="1"/>
  <c r="C5" i="2" l="1"/>
  <c r="D5" i="3" s="1"/>
  <c r="C5" i="3"/>
  <c r="C7" i="4"/>
  <c r="C12" i="2"/>
  <c r="C7" i="5"/>
  <c r="C6" i="2"/>
  <c r="D6" i="3" s="1"/>
  <c r="C6" i="3"/>
  <c r="C6" i="4"/>
  <c r="C11" i="2"/>
  <c r="C6" i="5"/>
  <c r="G5" i="4"/>
  <c r="C5" i="5"/>
  <c r="C10" i="2"/>
  <c r="C5" i="4"/>
  <c r="C7" i="3"/>
  <c r="C7" i="2"/>
  <c r="D7" i="3" s="1"/>
  <c r="K10" i="2"/>
  <c r="H5" i="4" s="1"/>
  <c r="K5" i="5"/>
  <c r="K5" i="4"/>
  <c r="K6" i="4"/>
  <c r="K6" i="5"/>
  <c r="H6" i="6"/>
  <c r="L6" i="4"/>
  <c r="L6" i="5"/>
  <c r="K11" i="2"/>
  <c r="H6" i="4" s="1"/>
  <c r="G6" i="4"/>
  <c r="L5" i="5"/>
  <c r="L5" i="4"/>
  <c r="K7" i="5"/>
  <c r="K7" i="4"/>
  <c r="H5" i="5"/>
  <c r="L7" i="5"/>
  <c r="L7" i="4"/>
  <c r="K12" i="2"/>
  <c r="H7" i="4" s="1"/>
  <c r="G7" i="4"/>
  <c r="H6" i="7"/>
  <c r="H6" i="5"/>
  <c r="G7" i="3"/>
  <c r="G5" i="3"/>
  <c r="G6" i="3"/>
  <c r="K5" i="2"/>
  <c r="H5" i="3" s="1"/>
  <c r="K6" i="2"/>
  <c r="H6" i="3" s="1"/>
  <c r="K7" i="2"/>
  <c r="H7" i="3" s="1"/>
  <c r="H11" i="2"/>
  <c r="F6" i="4" s="1"/>
  <c r="H12" i="2"/>
  <c r="F7" i="4" s="1"/>
  <c r="H6" i="2"/>
  <c r="F6" i="3" s="1"/>
  <c r="H7" i="2"/>
  <c r="F7" i="3" s="1"/>
  <c r="H10" i="2"/>
  <c r="H4" i="1"/>
  <c r="H3" i="1"/>
  <c r="F5" i="1"/>
  <c r="F4" i="1"/>
  <c r="F3" i="1"/>
  <c r="F6" i="1"/>
  <c r="G7" i="1"/>
  <c r="G5" i="1"/>
  <c r="G3" i="1"/>
  <c r="I3" i="1" l="1"/>
  <c r="J3" i="1" s="1" a="1"/>
  <c r="J3" i="1" s="1"/>
  <c r="S5" i="2" s="1"/>
  <c r="R5" i="2"/>
  <c r="T5" i="2" s="1" a="1"/>
  <c r="T5" i="2" s="1"/>
  <c r="O5" i="3" s="1"/>
  <c r="R7" i="2"/>
  <c r="R6" i="2"/>
  <c r="T6" i="2" s="1" a="1"/>
  <c r="T6" i="2" s="1"/>
  <c r="O6" i="3" s="1"/>
  <c r="F5" i="4"/>
  <c r="I7" i="1"/>
  <c r="J7" i="1" s="1" a="1"/>
  <c r="J7" i="1" s="1"/>
  <c r="S25" i="2" s="1"/>
  <c r="H6" i="1"/>
  <c r="H5" i="1"/>
  <c r="D6" i="6" l="1"/>
  <c r="R21" i="2"/>
  <c r="R20" i="2"/>
  <c r="D5" i="6"/>
  <c r="D6" i="4"/>
  <c r="R11" i="2"/>
  <c r="N6" i="4" s="1"/>
  <c r="D5" i="4"/>
  <c r="R10" i="2"/>
  <c r="T10" i="2" s="1" a="1"/>
  <c r="T10" i="2" s="1"/>
  <c r="O5" i="4" s="1"/>
  <c r="D7" i="6"/>
  <c r="R22" i="2"/>
  <c r="D7" i="4"/>
  <c r="R12" i="2"/>
  <c r="N7" i="4" s="1"/>
  <c r="D6" i="5"/>
  <c r="R16" i="2"/>
  <c r="D5" i="5"/>
  <c r="R15" i="2"/>
  <c r="N5" i="5" s="1"/>
  <c r="R26" i="2"/>
  <c r="D6" i="7"/>
  <c r="D5" i="7"/>
  <c r="R25" i="2"/>
  <c r="R27" i="2"/>
  <c r="D7" i="7"/>
  <c r="D7" i="5"/>
  <c r="R17" i="2"/>
  <c r="N7" i="3"/>
  <c r="T7" i="2" a="1"/>
  <c r="T7" i="2" s="1"/>
  <c r="O7" i="3" s="1"/>
  <c r="N6" i="3"/>
  <c r="N5" i="3"/>
  <c r="I4" i="1"/>
  <c r="J4" i="1" s="1" a="1"/>
  <c r="J4" i="1" s="1"/>
  <c r="I6" i="1"/>
  <c r="J6" i="1" s="1" a="1"/>
  <c r="J6" i="1" s="1"/>
  <c r="S20" i="2" s="1"/>
  <c r="I5" i="1"/>
  <c r="J5" i="1" s="1" a="1"/>
  <c r="J5" i="1" s="1"/>
  <c r="T11" i="2" l="1" a="1"/>
  <c r="T11" i="2" s="1"/>
  <c r="O6" i="4" s="1"/>
  <c r="N5" i="4"/>
  <c r="T12" i="2" a="1"/>
  <c r="T12" i="2" s="1"/>
  <c r="O7" i="4" s="1"/>
  <c r="T15" i="2" a="1"/>
  <c r="T15" i="2" s="1"/>
  <c r="O5" i="5" s="1"/>
  <c r="T17" i="2" a="1"/>
  <c r="T17" i="2" s="1"/>
  <c r="O7" i="5" s="1"/>
  <c r="N7" i="5"/>
  <c r="T20" i="2" a="1"/>
  <c r="T20" i="2" s="1"/>
  <c r="O5" i="6" s="1"/>
  <c r="N5" i="6"/>
  <c r="N6" i="5"/>
  <c r="T16" i="2" a="1"/>
  <c r="T16" i="2" s="1"/>
  <c r="O6" i="5" s="1"/>
  <c r="N7" i="7"/>
  <c r="T27" i="2" a="1"/>
  <c r="T27" i="2" s="1"/>
  <c r="O7" i="7" s="1"/>
  <c r="T26" i="2" a="1"/>
  <c r="T26" i="2" s="1"/>
  <c r="O6" i="7" s="1"/>
  <c r="N6" i="7"/>
  <c r="T22" i="2" a="1"/>
  <c r="T22" i="2" s="1"/>
  <c r="O7" i="6" s="1"/>
  <c r="N7" i="6"/>
  <c r="S15" i="2"/>
  <c r="S10" i="2"/>
  <c r="T25" i="2" a="1"/>
  <c r="T25" i="2" s="1"/>
  <c r="O5" i="7" s="1"/>
  <c r="N5" i="7"/>
  <c r="N6" i="6"/>
  <c r="T21" i="2" a="1"/>
  <c r="T21" i="2" s="1"/>
  <c r="O6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<sst xmlns="http://schemas.openxmlformats.org/spreadsheetml/2006/main" count="275" uniqueCount="72">
  <si>
    <t>Type éolienne</t>
  </si>
  <si>
    <t>H</t>
  </si>
  <si>
    <t>L</t>
  </si>
  <si>
    <t>LB</t>
  </si>
  <si>
    <t>scénario</t>
  </si>
  <si>
    <t>Effondrement</t>
  </si>
  <si>
    <t>Zone d'impact (m²)</t>
  </si>
  <si>
    <t>Rayon d'effet (m)</t>
  </si>
  <si>
    <t>Zone d'effet (m²)</t>
  </si>
  <si>
    <t>Degré exposition (%)</t>
  </si>
  <si>
    <t>Intensité</t>
  </si>
  <si>
    <t>Exposition très forte</t>
  </si>
  <si>
    <t>Supérieur à 5 %</t>
  </si>
  <si>
    <t>Exposition forte</t>
  </si>
  <si>
    <t>Compris entre 1 % et 5 %</t>
  </si>
  <si>
    <t>Exposition modérée</t>
  </si>
  <si>
    <t>Inférieur à 1 %</t>
  </si>
  <si>
    <t>Chute de glace</t>
  </si>
  <si>
    <t>Chute de pale</t>
  </si>
  <si>
    <t>Projection de glace</t>
  </si>
  <si>
    <t>Projection de pale</t>
  </si>
  <si>
    <t>HH</t>
  </si>
  <si>
    <t>D</t>
  </si>
  <si>
    <t>Diamètre rotor (m)</t>
  </si>
  <si>
    <t>Rayon rotor (m)</t>
  </si>
  <si>
    <t>Largeur corde pale (m)</t>
  </si>
  <si>
    <t>Hauteur moyeu (m)</t>
  </si>
  <si>
    <t>Hauteur totale (m)</t>
  </si>
  <si>
    <t>Largeur base mât (m)</t>
  </si>
  <si>
    <t>E1</t>
  </si>
  <si>
    <t>E2</t>
  </si>
  <si>
    <t>E3</t>
  </si>
  <si>
    <t>EFFONDREMENT</t>
  </si>
  <si>
    <t>PROJECTION PALE</t>
  </si>
  <si>
    <t>PROJECTION GLACE</t>
  </si>
  <si>
    <t>Lp</t>
  </si>
  <si>
    <t>Longueur pale (m)</t>
  </si>
  <si>
    <t xml:space="preserve">R </t>
  </si>
  <si>
    <t>Sentiers de randonnées</t>
  </si>
  <si>
    <t>TOTAL</t>
  </si>
  <si>
    <t>largeur piste (m)</t>
  </si>
  <si>
    <t>Gravité</t>
  </si>
  <si>
    <t>Éolienne</t>
  </si>
  <si>
    <t>Somme des personnes permanentes</t>
  </si>
  <si>
    <t>Personnes exposées</t>
  </si>
  <si>
    <t>Surface 
exposée (m²)</t>
  </si>
  <si>
    <t>Personnes 
exposées</t>
  </si>
  <si>
    <t>terrains non aménagés 
(1/100 ha)</t>
  </si>
  <si>
    <t>terrains  aménagés
 (1/10ha)</t>
  </si>
  <si>
    <t>linéaire
 exposé (m)</t>
  </si>
  <si>
    <t>routes structurantes
(trafic &gt; 2000 véhicules/jour)</t>
  </si>
  <si>
    <t>Routes non structurantes
(trafic &lt; 2000 véhicules/jour)</t>
  </si>
  <si>
    <t xml:space="preserve"> linéaire
exposé (m)</t>
  </si>
  <si>
    <t>Surface
exposée (m²)</t>
  </si>
  <si>
    <t>Personnes
exposées</t>
  </si>
  <si>
    <t>Pistes d'accès
et plateformes</t>
  </si>
  <si>
    <t>Autres 
(ERP, bât
agricole, ICPE...)</t>
  </si>
  <si>
    <t>Personnes permanentes</t>
  </si>
  <si>
    <t>Gravité chute de pale</t>
  </si>
  <si>
    <t>Gravité chute de glace</t>
  </si>
  <si>
    <t>Routes structurantes
(trafic &gt; 2000 véhicules/jour)</t>
  </si>
  <si>
    <t>CHUTE PALE</t>
  </si>
  <si>
    <t>CHUTE GLACE</t>
  </si>
  <si>
    <t>Sentier de randonnées</t>
  </si>
  <si>
    <t>Effondrement de l’éolienne
(dans un rayon inférieur ou égal à la hauteur totale de l’éolienne en bout de pale = 150 m)</t>
  </si>
  <si>
    <t>Chute de glace
(dans un rayon inférieur ou égal à la hauteur totale de l’éolienne en bout de pale = 58,4 m)</t>
  </si>
  <si>
    <t>Chute de pale
(dans un rayon inférieur ou égal à la hauteur totale de l’éolienne en bout de pale = 58,4 m)</t>
  </si>
  <si>
    <t>Total</t>
  </si>
  <si>
    <t>Surface (m²)</t>
  </si>
  <si>
    <t>Projection de glace
(dans un rayon inférieur ou égal à la hauteur totale de l’éolienne en bout de pale = 311,7 m)</t>
  </si>
  <si>
    <t>Projection de pale
(dans un rayon inférieur ou égal à la hauteur totale de l’éolienne en bout de pale = 500 m)</t>
  </si>
  <si>
    <t>N149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</si>
</sst>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"/>
    <numFmt numFmtId="166" formatCode="0.0"/>
    <numFmt numFmtId="167" formatCode="0.000000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515151"/>
      <name val="Trebuchet MS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FFFFFF"/>
      <name val="Trebuchet MS"/>
      <family val="2"/>
    </font>
    <font>
      <b/>
      <i/>
      <sz val="9"/>
      <color rgb="FF515151"/>
      <name val="Trebuchet MS"/>
      <family val="2"/>
    </font>
    <font>
      <sz val="9"/>
      <color rgb="FF515151"/>
      <name val="Trebuchet MS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515151"/>
      <name val="Trebuchet MS"/>
      <family val="2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Trebuchet MS"/>
      <family val="2"/>
    </font>
    <font>
      <sz val="9"/>
      <color theme="1"/>
      <name val="Trebuchet MS"/>
      <family val="2"/>
    </font>
    <font>
      <b/>
      <sz val="9"/>
      <color theme="0"/>
      <name val="Trebuchet MS"/>
      <family val="2"/>
    </font>
    <font>
      <sz val="9"/>
      <color theme="0"/>
      <name val="Trebuchet MS"/>
      <family val="2"/>
    </font>
    <font>
      <b/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477"/>
        <bgColor indexed="64"/>
      </patternFill>
    </fill>
    <fill>
      <patternFill patternType="solid">
        <fgColor rgb="FFA8BDBD"/>
        <bgColor indexed="64"/>
      </patternFill>
    </fill>
    <fill>
      <patternFill patternType="solid">
        <fgColor rgb="FF009B9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9B9F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rgb="FFA8BDBD"/>
        <bgColor theme="4" tint="0.59999389629810485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rgb="FFFF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dotted">
        <color auto="1"/>
      </bottom>
      <diagonal/>
    </border>
    <border>
      <left style="medium">
        <color rgb="FFFF0000"/>
      </left>
      <right style="medium">
        <color rgb="FFFF0000"/>
      </right>
      <top style="dotted">
        <color auto="1"/>
      </top>
      <bottom style="dotted">
        <color auto="1"/>
      </bottom>
      <diagonal/>
    </border>
    <border>
      <left style="medium">
        <color rgb="FFFF0000"/>
      </left>
      <right style="medium">
        <color rgb="FFFF0000"/>
      </right>
      <top style="dotted">
        <color auto="1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dotted">
        <color auto="1"/>
      </bottom>
      <diagonal/>
    </border>
    <border>
      <left style="medium">
        <color rgb="FFFF0000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rgb="FFFF0000"/>
      </right>
      <top style="dotted">
        <color auto="1"/>
      </top>
      <bottom style="dotted">
        <color auto="1"/>
      </bottom>
      <diagonal/>
    </border>
    <border>
      <left style="medium">
        <color rgb="FFFF0000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dotted">
        <color auto="1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dotted">
        <color auto="1"/>
      </top>
      <bottom/>
      <diagonal/>
    </border>
    <border>
      <left style="medium">
        <color rgb="FFFF0000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rgb="FFFF0000"/>
      </right>
      <top style="dotted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theme="1"/>
      </top>
      <bottom style="dotted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rgb="FFFF0000"/>
      </left>
      <right style="dotted">
        <color auto="1"/>
      </right>
      <top style="medium">
        <color theme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theme="1"/>
      </top>
      <bottom style="dotted">
        <color auto="1"/>
      </bottom>
      <diagonal/>
    </border>
    <border>
      <left style="dotted">
        <color auto="1"/>
      </left>
      <right style="medium">
        <color rgb="FFFF0000"/>
      </right>
      <top style="medium">
        <color theme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 style="medium">
        <color rgb="FFFF0000"/>
      </right>
      <top/>
      <bottom style="dotted">
        <color auto="1"/>
      </bottom>
      <diagonal/>
    </border>
    <border>
      <left style="medium">
        <color rgb="FFFF0000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rgb="FFFF0000"/>
      </right>
      <top/>
      <bottom style="dotted">
        <color auto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rgb="FFFF0000"/>
      </left>
      <right style="dotted">
        <color auto="1"/>
      </right>
      <top style="medium">
        <color theme="1"/>
      </top>
      <bottom style="medium">
        <color theme="1"/>
      </bottom>
      <diagonal/>
    </border>
    <border>
      <left style="dotted">
        <color auto="1"/>
      </left>
      <right style="dotted">
        <color auto="1"/>
      </right>
      <top style="medium">
        <color theme="1"/>
      </top>
      <bottom style="medium">
        <color theme="1"/>
      </bottom>
      <diagonal/>
    </border>
    <border>
      <left style="dotted">
        <color auto="1"/>
      </left>
      <right style="medium">
        <color rgb="FFFF0000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theme="1"/>
      </top>
      <bottom style="medium">
        <color auto="1"/>
      </bottom>
      <diagonal/>
    </border>
    <border>
      <left style="medium">
        <color rgb="FFFF0000"/>
      </left>
      <right style="dashed">
        <color auto="1"/>
      </right>
      <top style="medium">
        <color indexed="64"/>
      </top>
      <bottom/>
      <diagonal/>
    </border>
    <border>
      <left style="medium">
        <color rgb="FFFF0000"/>
      </left>
      <right style="dashed">
        <color auto="1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6" fontId="0" fillId="0" borderId="5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10" fillId="7" borderId="7" xfId="0" applyNumberFormat="1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9" borderId="9" xfId="0" applyFont="1" applyFill="1" applyBorder="1"/>
    <xf numFmtId="0" fontId="10" fillId="9" borderId="11" xfId="0" applyFont="1" applyFill="1" applyBorder="1"/>
    <xf numFmtId="2" fontId="0" fillId="4" borderId="5" xfId="0" applyNumberFormat="1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9" borderId="5" xfId="0" applyFont="1" applyFill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8" borderId="18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2" fontId="16" fillId="0" borderId="5" xfId="0" applyNumberFormat="1" applyFont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vertical="center"/>
    </xf>
    <xf numFmtId="0" fontId="10" fillId="0" borderId="0" xfId="0" applyFont="1" applyAlignment="1">
      <alignment vertical="center"/>
    </xf>
    <xf numFmtId="164" fontId="18" fillId="8" borderId="5" xfId="0" applyNumberFormat="1" applyFont="1" applyFill="1" applyBorder="1" applyAlignment="1">
      <alignment horizontal="center" vertical="center"/>
    </xf>
    <xf numFmtId="164" fontId="18" fillId="8" borderId="5" xfId="0" applyNumberFormat="1" applyFont="1" applyFill="1" applyBorder="1" applyAlignment="1">
      <alignment horizontal="center" vertical="center" wrapText="1"/>
    </xf>
    <xf numFmtId="2" fontId="18" fillId="8" borderId="5" xfId="0" applyNumberFormat="1" applyFont="1" applyFill="1" applyBorder="1" applyAlignment="1">
      <alignment horizontal="center" vertical="center" wrapText="1"/>
    </xf>
    <xf numFmtId="2" fontId="17" fillId="9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164" fontId="16" fillId="0" borderId="5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4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2" fontId="14" fillId="4" borderId="26" xfId="0" applyNumberFormat="1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/>
    </xf>
    <xf numFmtId="164" fontId="9" fillId="4" borderId="22" xfId="0" applyNumberFormat="1" applyFont="1" applyFill="1" applyBorder="1" applyAlignment="1">
      <alignment horizontal="center" vertical="center"/>
    </xf>
    <xf numFmtId="164" fontId="9" fillId="0" borderId="22" xfId="0" applyNumberFormat="1" applyFont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13" fillId="4" borderId="22" xfId="0" applyNumberFormat="1" applyFont="1" applyFill="1" applyBorder="1" applyAlignment="1">
      <alignment horizontal="center" vertical="center"/>
    </xf>
    <xf numFmtId="2" fontId="13" fillId="0" borderId="22" xfId="0" applyNumberFormat="1" applyFont="1" applyBorder="1" applyAlignment="1">
      <alignment horizontal="center" vertical="center"/>
    </xf>
    <xf numFmtId="164" fontId="9" fillId="9" borderId="28" xfId="0" applyNumberFormat="1" applyFont="1" applyFill="1" applyBorder="1" applyAlignment="1">
      <alignment horizontal="center" vertical="center"/>
    </xf>
    <xf numFmtId="1" fontId="11" fillId="9" borderId="33" xfId="0" applyNumberFormat="1" applyFont="1" applyFill="1" applyBorder="1" applyAlignment="1">
      <alignment horizontal="center" vertical="center"/>
    </xf>
    <xf numFmtId="1" fontId="11" fillId="9" borderId="34" xfId="0" applyNumberFormat="1" applyFont="1" applyFill="1" applyBorder="1" applyAlignment="1">
      <alignment horizontal="center" vertical="center"/>
    </xf>
    <xf numFmtId="0" fontId="11" fillId="9" borderId="35" xfId="0" applyFont="1" applyFill="1" applyBorder="1" applyAlignment="1">
      <alignment horizontal="center" vertical="center"/>
    </xf>
    <xf numFmtId="1" fontId="11" fillId="8" borderId="33" xfId="0" applyNumberFormat="1" applyFont="1" applyFill="1" applyBorder="1" applyAlignment="1">
      <alignment horizontal="center" vertical="center"/>
    </xf>
    <xf numFmtId="1" fontId="11" fillId="8" borderId="34" xfId="0" applyNumberFormat="1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164" fontId="9" fillId="9" borderId="35" xfId="0" applyNumberFormat="1" applyFont="1" applyFill="1" applyBorder="1" applyAlignment="1">
      <alignment horizontal="center" vertical="center"/>
    </xf>
    <xf numFmtId="164" fontId="9" fillId="8" borderId="35" xfId="0" applyNumberFormat="1" applyFont="1" applyFill="1" applyBorder="1" applyAlignment="1">
      <alignment horizontal="center" vertical="center"/>
    </xf>
    <xf numFmtId="167" fontId="11" fillId="9" borderId="33" xfId="0" applyNumberFormat="1" applyFont="1" applyFill="1" applyBorder="1" applyAlignment="1">
      <alignment horizontal="center" vertical="center"/>
    </xf>
    <xf numFmtId="167" fontId="11" fillId="9" borderId="34" xfId="0" applyNumberFormat="1" applyFont="1" applyFill="1" applyBorder="1" applyAlignment="1">
      <alignment horizontal="center" vertical="center"/>
    </xf>
    <xf numFmtId="167" fontId="11" fillId="9" borderId="35" xfId="0" applyNumberFormat="1" applyFont="1" applyFill="1" applyBorder="1" applyAlignment="1">
      <alignment horizontal="center" vertical="center"/>
    </xf>
    <xf numFmtId="167" fontId="11" fillId="8" borderId="33" xfId="0" applyNumberFormat="1" applyFont="1" applyFill="1" applyBorder="1" applyAlignment="1">
      <alignment horizontal="center" vertical="center"/>
    </xf>
    <xf numFmtId="167" fontId="11" fillId="8" borderId="34" xfId="0" applyNumberFormat="1" applyFont="1" applyFill="1" applyBorder="1" applyAlignment="1">
      <alignment horizontal="center" vertical="center"/>
    </xf>
    <xf numFmtId="167" fontId="11" fillId="8" borderId="35" xfId="0" applyNumberFormat="1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2" fontId="13" fillId="9" borderId="28" xfId="0" applyNumberFormat="1" applyFont="1" applyFill="1" applyBorder="1" applyAlignment="1">
      <alignment horizontal="center" vertical="center"/>
    </xf>
    <xf numFmtId="0" fontId="19" fillId="4" borderId="42" xfId="0" applyFont="1" applyFill="1" applyBorder="1" applyAlignment="1">
      <alignment horizontal="center" vertical="center"/>
    </xf>
    <xf numFmtId="2" fontId="14" fillId="4" borderId="43" xfId="0" applyNumberFormat="1" applyFont="1" applyFill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2" fontId="14" fillId="4" borderId="44" xfId="0" applyNumberFormat="1" applyFont="1" applyFill="1" applyBorder="1" applyAlignment="1">
      <alignment horizontal="center" vertical="center" wrapText="1"/>
    </xf>
    <xf numFmtId="2" fontId="14" fillId="4" borderId="45" xfId="0" applyNumberFormat="1" applyFont="1" applyFill="1" applyBorder="1" applyAlignment="1">
      <alignment horizontal="center" vertical="center" wrapText="1"/>
    </xf>
    <xf numFmtId="0" fontId="19" fillId="4" borderId="46" xfId="0" applyFont="1" applyFill="1" applyBorder="1" applyAlignment="1">
      <alignment horizontal="center" vertical="center" wrapText="1"/>
    </xf>
    <xf numFmtId="0" fontId="19" fillId="4" borderId="42" xfId="0" applyFont="1" applyFill="1" applyBorder="1" applyAlignment="1">
      <alignment horizontal="center" vertical="center" wrapText="1"/>
    </xf>
    <xf numFmtId="0" fontId="19" fillId="4" borderId="27" xfId="0" applyFont="1" applyFill="1" applyBorder="1" applyAlignment="1">
      <alignment horizontal="center" vertical="center"/>
    </xf>
    <xf numFmtId="2" fontId="14" fillId="4" borderId="30" xfId="0" applyNumberFormat="1" applyFont="1" applyFill="1" applyBorder="1" applyAlignment="1">
      <alignment horizontal="center" vertical="center" wrapText="1"/>
    </xf>
    <xf numFmtId="2" fontId="14" fillId="4" borderId="31" xfId="0" applyNumberFormat="1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19" fillId="4" borderId="27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" fontId="0" fillId="4" borderId="47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4" fontId="9" fillId="4" borderId="25" xfId="0" applyNumberFormat="1" applyFont="1" applyFill="1" applyBorder="1" applyAlignment="1">
      <alignment horizontal="center" vertical="center"/>
    </xf>
    <xf numFmtId="167" fontId="0" fillId="4" borderId="24" xfId="0" applyNumberFormat="1" applyFill="1" applyBorder="1" applyAlignment="1">
      <alignment horizontal="center" vertical="center"/>
    </xf>
    <xf numFmtId="167" fontId="0" fillId="4" borderId="47" xfId="0" applyNumberFormat="1" applyFill="1" applyBorder="1" applyAlignment="1">
      <alignment horizontal="center" vertical="center"/>
    </xf>
    <xf numFmtId="167" fontId="0" fillId="4" borderId="25" xfId="0" applyNumberFormat="1" applyFill="1" applyBorder="1" applyAlignment="1">
      <alignment horizontal="center" vertical="center"/>
    </xf>
    <xf numFmtId="164" fontId="0" fillId="4" borderId="25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0" fillId="0" borderId="47" xfId="0" applyNumberFormat="1" applyBorder="1" applyAlignment="1">
      <alignment horizontal="center" vertical="center"/>
    </xf>
    <xf numFmtId="164" fontId="9" fillId="0" borderId="25" xfId="0" applyNumberFormat="1" applyFont="1" applyBorder="1" applyAlignment="1">
      <alignment horizontal="center" vertical="center"/>
    </xf>
    <xf numFmtId="167" fontId="0" fillId="0" borderId="24" xfId="0" applyNumberFormat="1" applyBorder="1" applyAlignment="1">
      <alignment horizontal="center" vertical="center"/>
    </xf>
    <xf numFmtId="167" fontId="0" fillId="0" borderId="47" xfId="0" applyNumberFormat="1" applyBorder="1" applyAlignment="1">
      <alignment horizontal="center" vertical="center"/>
    </xf>
    <xf numFmtId="167" fontId="0" fillId="0" borderId="25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center" vertical="center"/>
    </xf>
    <xf numFmtId="167" fontId="11" fillId="0" borderId="24" xfId="0" applyNumberFormat="1" applyFont="1" applyBorder="1" applyAlignment="1">
      <alignment horizontal="center" vertical="center"/>
    </xf>
    <xf numFmtId="167" fontId="11" fillId="0" borderId="47" xfId="0" applyNumberFormat="1" applyFont="1" applyBorder="1" applyAlignment="1">
      <alignment horizontal="center" vertical="center"/>
    </xf>
    <xf numFmtId="167" fontId="11" fillId="0" borderId="25" xfId="0" applyNumberFormat="1" applyFont="1" applyBorder="1" applyAlignment="1">
      <alignment horizontal="center" vertical="center"/>
    </xf>
    <xf numFmtId="2" fontId="9" fillId="0" borderId="24" xfId="0" applyNumberFormat="1" applyFont="1" applyBorder="1" applyAlignment="1">
      <alignment horizontal="center" vertical="center"/>
    </xf>
    <xf numFmtId="164" fontId="9" fillId="9" borderId="49" xfId="0" applyNumberFormat="1" applyFont="1" applyFill="1" applyBorder="1" applyAlignment="1">
      <alignment horizontal="center" vertical="center"/>
    </xf>
    <xf numFmtId="1" fontId="11" fillId="9" borderId="50" xfId="0" applyNumberFormat="1" applyFont="1" applyFill="1" applyBorder="1" applyAlignment="1">
      <alignment horizontal="center" vertical="center"/>
    </xf>
    <xf numFmtId="1" fontId="11" fillId="9" borderId="51" xfId="0" applyNumberFormat="1" applyFont="1" applyFill="1" applyBorder="1" applyAlignment="1">
      <alignment horizontal="center" vertical="center"/>
    </xf>
    <xf numFmtId="0" fontId="11" fillId="9" borderId="52" xfId="0" applyFont="1" applyFill="1" applyBorder="1" applyAlignment="1">
      <alignment horizontal="center" vertical="center"/>
    </xf>
    <xf numFmtId="164" fontId="9" fillId="9" borderId="52" xfId="0" applyNumberFormat="1" applyFont="1" applyFill="1" applyBorder="1" applyAlignment="1">
      <alignment horizontal="center" vertical="center"/>
    </xf>
    <xf numFmtId="167" fontId="11" fillId="9" borderId="50" xfId="0" applyNumberFormat="1" applyFont="1" applyFill="1" applyBorder="1" applyAlignment="1">
      <alignment horizontal="center" vertical="center"/>
    </xf>
    <xf numFmtId="167" fontId="11" fillId="9" borderId="51" xfId="0" applyNumberFormat="1" applyFont="1" applyFill="1" applyBorder="1" applyAlignment="1">
      <alignment horizontal="center" vertical="center"/>
    </xf>
    <xf numFmtId="167" fontId="11" fillId="9" borderId="52" xfId="0" applyNumberFormat="1" applyFont="1" applyFill="1" applyBorder="1" applyAlignment="1">
      <alignment horizontal="center" vertical="center"/>
    </xf>
    <xf numFmtId="0" fontId="9" fillId="9" borderId="49" xfId="0" applyFont="1" applyFill="1" applyBorder="1" applyAlignment="1">
      <alignment horizontal="center" vertical="center"/>
    </xf>
    <xf numFmtId="2" fontId="13" fillId="9" borderId="49" xfId="0" applyNumberFormat="1" applyFont="1" applyFill="1" applyBorder="1" applyAlignment="1">
      <alignment horizontal="center" vertical="center"/>
    </xf>
    <xf numFmtId="0" fontId="19" fillId="4" borderId="48" xfId="0" applyFont="1" applyFill="1" applyBorder="1" applyAlignment="1">
      <alignment horizontal="center" vertical="center"/>
    </xf>
    <xf numFmtId="2" fontId="14" fillId="4" borderId="53" xfId="0" applyNumberFormat="1" applyFont="1" applyFill="1" applyBorder="1" applyAlignment="1">
      <alignment horizontal="center" vertical="center" wrapText="1"/>
    </xf>
    <xf numFmtId="0" fontId="14" fillId="4" borderId="53" xfId="0" applyFont="1" applyFill="1" applyBorder="1" applyAlignment="1">
      <alignment horizontal="center" vertical="center" wrapText="1"/>
    </xf>
    <xf numFmtId="2" fontId="14" fillId="4" borderId="54" xfId="0" applyNumberFormat="1" applyFont="1" applyFill="1" applyBorder="1" applyAlignment="1">
      <alignment horizontal="center" vertical="center" wrapText="1"/>
    </xf>
    <xf numFmtId="2" fontId="14" fillId="4" borderId="55" xfId="0" applyNumberFormat="1" applyFont="1" applyFill="1" applyBorder="1" applyAlignment="1">
      <alignment horizontal="center" vertical="center" wrapText="1"/>
    </xf>
    <xf numFmtId="0" fontId="19" fillId="4" borderId="56" xfId="0" applyFont="1" applyFill="1" applyBorder="1" applyAlignment="1">
      <alignment horizontal="center" vertical="center" wrapText="1"/>
    </xf>
    <xf numFmtId="0" fontId="19" fillId="4" borderId="48" xfId="0" applyFont="1" applyFill="1" applyBorder="1" applyAlignment="1">
      <alignment horizontal="center" vertical="center" wrapText="1"/>
    </xf>
    <xf numFmtId="0" fontId="10" fillId="7" borderId="57" xfId="0" applyFont="1" applyFill="1" applyBorder="1" applyAlignment="1">
      <alignment horizontal="center" vertical="center"/>
    </xf>
    <xf numFmtId="2" fontId="13" fillId="8" borderId="28" xfId="0" applyNumberFormat="1" applyFont="1" applyFill="1" applyBorder="1" applyAlignment="1">
      <alignment horizontal="center" vertical="center"/>
    </xf>
    <xf numFmtId="2" fontId="13" fillId="7" borderId="48" xfId="0" applyNumberFormat="1" applyFont="1" applyFill="1" applyBorder="1" applyAlignment="1">
      <alignment horizontal="center" vertical="center"/>
    </xf>
    <xf numFmtId="2" fontId="13" fillId="7" borderId="61" xfId="0" applyNumberFormat="1" applyFont="1" applyFill="1" applyBorder="1" applyAlignment="1">
      <alignment horizontal="center" vertical="center"/>
    </xf>
    <xf numFmtId="2" fontId="13" fillId="9" borderId="62" xfId="0" applyNumberFormat="1" applyFont="1" applyFill="1" applyBorder="1" applyAlignment="1">
      <alignment horizontal="center" vertical="center"/>
    </xf>
    <xf numFmtId="1" fontId="16" fillId="0" borderId="5" xfId="0" applyNumberFormat="1" applyFont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2" fontId="21" fillId="4" borderId="24" xfId="0" applyNumberFormat="1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/>
    </xf>
    <xf numFmtId="2" fontId="23" fillId="4" borderId="26" xfId="0" applyNumberFormat="1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2" fontId="23" fillId="4" borderId="30" xfId="0" applyNumberFormat="1" applyFont="1" applyFill="1" applyBorder="1" applyAlignment="1">
      <alignment horizontal="center" vertical="center" wrapText="1"/>
    </xf>
    <xf numFmtId="2" fontId="23" fillId="4" borderId="31" xfId="0" applyNumberFormat="1" applyFont="1" applyFill="1" applyBorder="1" applyAlignment="1">
      <alignment horizontal="center" vertical="center" wrapText="1"/>
    </xf>
    <xf numFmtId="0" fontId="22" fillId="4" borderId="32" xfId="0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 wrapText="1"/>
    </xf>
    <xf numFmtId="0" fontId="9" fillId="7" borderId="57" xfId="0" applyFont="1" applyFill="1" applyBorder="1" applyAlignment="1">
      <alignment horizontal="center" vertical="center"/>
    </xf>
    <xf numFmtId="0" fontId="9" fillId="7" borderId="59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4" fillId="9" borderId="0" xfId="0" applyFont="1" applyFill="1" applyAlignment="1">
      <alignment horizontal="center" vertical="center"/>
    </xf>
    <xf numFmtId="1" fontId="24" fillId="9" borderId="33" xfId="0" applyNumberFormat="1" applyFont="1" applyFill="1" applyBorder="1" applyAlignment="1">
      <alignment horizontal="center" vertical="center"/>
    </xf>
    <xf numFmtId="1" fontId="24" fillId="9" borderId="34" xfId="0" applyNumberFormat="1" applyFont="1" applyFill="1" applyBorder="1" applyAlignment="1">
      <alignment horizontal="center" vertical="center"/>
    </xf>
    <xf numFmtId="0" fontId="24" fillId="9" borderId="35" xfId="0" applyFont="1" applyFill="1" applyBorder="1" applyAlignment="1">
      <alignment horizontal="center" vertical="center"/>
    </xf>
    <xf numFmtId="0" fontId="24" fillId="11" borderId="33" xfId="0" applyFont="1" applyFill="1" applyBorder="1" applyAlignment="1">
      <alignment horizontal="center" vertical="center"/>
    </xf>
    <xf numFmtId="2" fontId="24" fillId="9" borderId="33" xfId="0" applyNumberFormat="1" applyFont="1" applyFill="1" applyBorder="1" applyAlignment="1">
      <alignment horizontal="center" vertical="center"/>
    </xf>
    <xf numFmtId="2" fontId="24" fillId="9" borderId="34" xfId="0" applyNumberFormat="1" applyFont="1" applyFill="1" applyBorder="1" applyAlignment="1">
      <alignment horizontal="center" vertical="center"/>
    </xf>
    <xf numFmtId="2" fontId="24" fillId="9" borderId="35" xfId="0" applyNumberFormat="1" applyFont="1" applyFill="1" applyBorder="1" applyAlignment="1">
      <alignment horizontal="center" vertical="center"/>
    </xf>
    <xf numFmtId="2" fontId="9" fillId="9" borderId="49" xfId="0" applyNumberFormat="1" applyFont="1" applyFill="1" applyBorder="1" applyAlignment="1">
      <alignment horizontal="center" vertical="center"/>
    </xf>
    <xf numFmtId="0" fontId="21" fillId="4" borderId="60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4" fillId="8" borderId="0" xfId="0" applyFont="1" applyFill="1" applyAlignment="1">
      <alignment horizontal="center" vertical="center"/>
    </xf>
    <xf numFmtId="1" fontId="24" fillId="8" borderId="33" xfId="0" applyNumberFormat="1" applyFont="1" applyFill="1" applyBorder="1" applyAlignment="1">
      <alignment horizontal="center" vertical="center"/>
    </xf>
    <xf numFmtId="1" fontId="24" fillId="8" borderId="34" xfId="0" applyNumberFormat="1" applyFont="1" applyFill="1" applyBorder="1" applyAlignment="1">
      <alignment horizontal="center" vertical="center"/>
    </xf>
    <xf numFmtId="0" fontId="24" fillId="8" borderId="35" xfId="0" applyFont="1" applyFill="1" applyBorder="1" applyAlignment="1">
      <alignment horizontal="center" vertical="center"/>
    </xf>
    <xf numFmtId="2" fontId="24" fillId="8" borderId="33" xfId="0" applyNumberFormat="1" applyFont="1" applyFill="1" applyBorder="1" applyAlignment="1">
      <alignment horizontal="center" vertical="center"/>
    </xf>
    <xf numFmtId="2" fontId="24" fillId="8" borderId="34" xfId="0" applyNumberFormat="1" applyFont="1" applyFill="1" applyBorder="1" applyAlignment="1">
      <alignment horizontal="center" vertical="center"/>
    </xf>
    <xf numFmtId="2" fontId="24" fillId="8" borderId="35" xfId="0" applyNumberFormat="1" applyFont="1" applyFill="1" applyBorder="1" applyAlignment="1">
      <alignment horizontal="center" vertical="center"/>
    </xf>
    <xf numFmtId="2" fontId="9" fillId="8" borderId="28" xfId="0" applyNumberFormat="1" applyFont="1" applyFill="1" applyBorder="1" applyAlignment="1">
      <alignment horizontal="center" vertical="center"/>
    </xf>
    <xf numFmtId="2" fontId="9" fillId="9" borderId="28" xfId="0" applyNumberFormat="1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24" fillId="9" borderId="34" xfId="0" applyFont="1" applyFill="1" applyBorder="1" applyAlignment="1">
      <alignment horizontal="center" vertical="center"/>
    </xf>
    <xf numFmtId="0" fontId="24" fillId="8" borderId="34" xfId="0" applyFont="1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4" fillId="9" borderId="51" xfId="0" applyFont="1" applyFill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vertical="center" wrapText="1"/>
    </xf>
    <xf numFmtId="0" fontId="9" fillId="9" borderId="32" xfId="0" applyFont="1" applyFill="1" applyBorder="1" applyAlignment="1">
      <alignment horizontal="center" vertical="center"/>
    </xf>
    <xf numFmtId="0" fontId="9" fillId="9" borderId="33" xfId="0" applyFont="1" applyFill="1" applyBorder="1" applyAlignment="1">
      <alignment horizontal="center" vertical="center"/>
    </xf>
    <xf numFmtId="0" fontId="9" fillId="9" borderId="35" xfId="0" applyFont="1" applyFill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center" vertical="center"/>
    </xf>
    <xf numFmtId="2" fontId="0" fillId="4" borderId="23" xfId="0" applyNumberFormat="1" applyFill="1" applyBorder="1" applyAlignment="1">
      <alignment horizontal="center" vertical="center"/>
    </xf>
    <xf numFmtId="2" fontId="21" fillId="0" borderId="23" xfId="0" applyNumberFormat="1" applyFont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 wrapText="1"/>
    </xf>
    <xf numFmtId="0" fontId="9" fillId="9" borderId="28" xfId="0" applyFont="1" applyFill="1" applyBorder="1" applyAlignment="1">
      <alignment horizontal="center" vertical="center"/>
    </xf>
    <xf numFmtId="0" fontId="9" fillId="9" borderId="39" xfId="0" applyFont="1" applyFill="1" applyBorder="1" applyAlignment="1">
      <alignment horizontal="center" vertical="center"/>
    </xf>
    <xf numFmtId="0" fontId="9" fillId="9" borderId="26" xfId="0" applyFont="1" applyFill="1" applyBorder="1" applyAlignment="1">
      <alignment horizontal="center" vertical="center" wrapText="1"/>
    </xf>
    <xf numFmtId="0" fontId="9" fillId="9" borderId="26" xfId="0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2" fontId="0" fillId="4" borderId="58" xfId="0" applyNumberFormat="1" applyFill="1" applyBorder="1" applyAlignment="1">
      <alignment horizontal="center" vertical="center"/>
    </xf>
    <xf numFmtId="2" fontId="0" fillId="4" borderId="63" xfId="0" applyNumberFormat="1" applyFill="1" applyBorder="1" applyAlignment="1">
      <alignment horizontal="center" vertical="center"/>
    </xf>
    <xf numFmtId="2" fontId="0" fillId="4" borderId="64" xfId="0" applyNumberForma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7" borderId="16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2" fontId="2" fillId="12" borderId="5" xfId="0" applyNumberFormat="1" applyFont="1" applyFill="1" applyBorder="1" applyAlignment="1">
      <alignment horizontal="center"/>
    </xf>
    <xf numFmtId="1" fontId="21" fillId="12" borderId="47" xfId="0" applyNumberFormat="1" applyFont="1" applyFill="1" applyBorder="1" applyAlignment="1">
      <alignment horizontal="center" vertical="center" wrapText="1"/>
    </xf>
    <xf numFmtId="1" fontId="21" fillId="12" borderId="25" xfId="0" applyNumberFormat="1" applyFont="1" applyFill="1" applyBorder="1" applyAlignment="1">
      <alignment horizontal="center" vertical="center" wrapText="1"/>
    </xf>
    <xf numFmtId="0" fontId="21" fillId="12" borderId="47" xfId="0" applyFont="1" applyFill="1" applyBorder="1" applyAlignment="1">
      <alignment horizontal="center" vertical="center"/>
    </xf>
    <xf numFmtId="0" fontId="21" fillId="12" borderId="25" xfId="0" applyFont="1" applyFill="1" applyBorder="1" applyAlignment="1">
      <alignment horizontal="center" vertical="center"/>
    </xf>
    <xf numFmtId="164" fontId="9" fillId="8" borderId="28" xfId="0" applyNumberFormat="1" applyFont="1" applyFill="1" applyBorder="1" applyAlignment="1">
      <alignment horizontal="center" vertical="center"/>
    </xf>
    <xf numFmtId="0" fontId="24" fillId="13" borderId="33" xfId="0" applyFont="1" applyFill="1" applyBorder="1" applyAlignment="1">
      <alignment horizontal="center" vertical="center"/>
    </xf>
    <xf numFmtId="164" fontId="9" fillId="8" borderId="4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8BDBD"/>
      <color rgb="FF007477"/>
      <color rgb="FF009B9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opLeftCell="B1" workbookViewId="0">
      <selection activeCell="C4" sqref="C4:C10"/>
    </sheetView>
  </sheetViews>
  <sheetFormatPr baseColWidth="10" defaultRowHeight="14.4" x14ac:dyDescent="0.3"/>
  <cols>
    <col min="1" max="1" width="21.33203125" customWidth="1"/>
    <col min="2" max="2" width="9.88671875" style="1" customWidth="1"/>
    <col min="3" max="3" width="15.6640625" style="1" customWidth="1"/>
    <col min="5" max="6" width="19.44140625" customWidth="1"/>
    <col min="7" max="7" width="18.5546875" style="3" customWidth="1"/>
    <col min="8" max="8" width="17.33203125" style="3" customWidth="1"/>
    <col min="9" max="9" width="21.109375" style="3" customWidth="1"/>
    <col min="10" max="10" width="27.5546875" style="3" customWidth="1"/>
    <col min="11" max="11" width="13.33203125" customWidth="1"/>
    <col min="12" max="12" width="19.33203125" customWidth="1"/>
    <col min="13" max="13" width="23.109375" customWidth="1"/>
    <col min="14" max="14" width="18.33203125" customWidth="1"/>
    <col min="15" max="15" width="22" bestFit="1" customWidth="1"/>
  </cols>
  <sheetData>
    <row r="1" spans="1:13" ht="15" thickBot="1" x14ac:dyDescent="0.35"/>
    <row r="2" spans="1:13" ht="21" customHeight="1" thickBot="1" x14ac:dyDescent="0.35">
      <c r="C2" s="3"/>
      <c r="E2" s="4" t="s">
        <v>4</v>
      </c>
      <c r="F2" s="34" t="s">
        <v>7</v>
      </c>
      <c r="G2" s="35" t="s">
        <v>6</v>
      </c>
      <c r="H2" s="35" t="s">
        <v>8</v>
      </c>
      <c r="I2" s="35" t="s">
        <v>9</v>
      </c>
      <c r="J2" s="36" t="s">
        <v>10</v>
      </c>
      <c r="L2" s="207" t="s">
        <v>10</v>
      </c>
      <c r="M2" s="208"/>
    </row>
    <row r="3" spans="1:13" ht="15" customHeight="1" thickBot="1" x14ac:dyDescent="0.35">
      <c r="A3" s="42" t="s">
        <v>0</v>
      </c>
      <c r="B3" s="209" t="s">
        <v>71</v>
      </c>
      <c r="C3" s="209"/>
      <c r="E3" s="37" t="s">
        <v>5</v>
      </c>
      <c r="F3" s="21">
        <f>C9</f>
        <v>200</v>
      </c>
      <c r="G3" s="39">
        <f>$C$8*$C$10+3*$C$6*$C$7/2</f>
        <v>1011.72</v>
      </c>
      <c r="H3" s="11">
        <f>PI()*($C$8+$C$5)^2</f>
        <v>126166.86362299067</v>
      </c>
      <c r="I3" s="18">
        <f>100*G3/H3</f>
        <v>0.8018904258595202</v>
      </c>
      <c r="J3" s="47" t="str" cm="1">
        <f t="array" ref="J3">_xlfn.IFS(I3&lt;1,"Modérée",(1&lt;=I3&lt;=5),"Forte",I3&gt;5,"Très forte")</f>
        <v>Modérée</v>
      </c>
      <c r="L3" s="10" t="s">
        <v>11</v>
      </c>
      <c r="M3" s="6" t="s">
        <v>12</v>
      </c>
    </row>
    <row r="4" spans="1:13" ht="15" customHeight="1" thickBot="1" x14ac:dyDescent="0.35">
      <c r="A4" s="42" t="s">
        <v>23</v>
      </c>
      <c r="B4" s="2" t="s">
        <v>22</v>
      </c>
      <c r="C4" s="242">
        <v>150</v>
      </c>
      <c r="E4" s="37" t="s">
        <v>17</v>
      </c>
      <c r="F4" s="21">
        <f>C5</f>
        <v>75</v>
      </c>
      <c r="G4" s="39">
        <v>1</v>
      </c>
      <c r="H4" s="11">
        <f>PI()*$C$5*$C$5</f>
        <v>17671.458676442588</v>
      </c>
      <c r="I4" s="13">
        <f>100*G4/H4</f>
        <v>5.6588424210451673E-3</v>
      </c>
      <c r="J4" s="47" t="str" cm="1">
        <f t="array" ref="J4">_xlfn.IFS(I4&lt;1,"Modérée",(1&gt;=I4&gt;=5),"Forte",I4&gt;5,"Très forte")</f>
        <v>Modérée</v>
      </c>
      <c r="L4" s="9" t="s">
        <v>13</v>
      </c>
      <c r="M4" s="5" t="s">
        <v>14</v>
      </c>
    </row>
    <row r="5" spans="1:13" ht="15" thickBot="1" x14ac:dyDescent="0.35">
      <c r="A5" s="42" t="s">
        <v>24</v>
      </c>
      <c r="B5" s="2" t="s">
        <v>37</v>
      </c>
      <c r="C5" s="242">
        <v>75</v>
      </c>
      <c r="E5" s="37" t="s">
        <v>18</v>
      </c>
      <c r="F5" s="21">
        <f>C5</f>
        <v>75</v>
      </c>
      <c r="G5" s="39">
        <f>$C$6*$C$7/2</f>
        <v>157.5</v>
      </c>
      <c r="H5" s="11">
        <f>3.1416*$C$5*$C$5</f>
        <v>17671.5</v>
      </c>
      <c r="I5" s="15">
        <f>100*G5/H5</f>
        <v>0.89126559714795006</v>
      </c>
      <c r="J5" s="47" t="str" cm="1">
        <f t="array" ref="J5">_xlfn.IFS(I5&lt;1,"Modérée",(1&gt;=I5&gt;=5),"Forte",I5&gt;5,"Très forte")</f>
        <v>Modérée</v>
      </c>
      <c r="L5" s="8" t="s">
        <v>15</v>
      </c>
      <c r="M5" s="7" t="s">
        <v>16</v>
      </c>
    </row>
    <row r="6" spans="1:13" x14ac:dyDescent="0.3">
      <c r="A6" s="42" t="s">
        <v>36</v>
      </c>
      <c r="B6" s="2" t="s">
        <v>35</v>
      </c>
      <c r="C6" s="242">
        <v>75</v>
      </c>
      <c r="E6" s="37" t="s">
        <v>19</v>
      </c>
      <c r="F6" s="22">
        <f>1.5*($C$8+$C$4)</f>
        <v>413.09999999999997</v>
      </c>
      <c r="G6" s="39">
        <v>1</v>
      </c>
      <c r="H6" s="11">
        <f>3.1416*(1.5*($C$8+2*$C$5))*(1.5*($C$8+2*$C$5))</f>
        <v>536119.09797599993</v>
      </c>
      <c r="I6" s="16">
        <f>100*G6/H6</f>
        <v>1.865257185903805E-4</v>
      </c>
      <c r="J6" s="47" t="str" cm="1">
        <f t="array" ref="J6">_xlfn.IFS(I6&lt;1,"Modérée",(1&gt;=I6&gt;=5),"Forte",I6&gt;5,"Très forte")</f>
        <v>Modérée</v>
      </c>
      <c r="L6" s="17"/>
      <c r="M6" s="17"/>
    </row>
    <row r="7" spans="1:13" ht="15" thickBot="1" x14ac:dyDescent="0.35">
      <c r="A7" s="42" t="s">
        <v>25</v>
      </c>
      <c r="B7" s="2" t="s">
        <v>3</v>
      </c>
      <c r="C7" s="242">
        <v>4.2</v>
      </c>
      <c r="E7" s="38" t="s">
        <v>20</v>
      </c>
      <c r="F7" s="23">
        <v>500</v>
      </c>
      <c r="G7" s="40">
        <f>$C$6*$C$7/2</f>
        <v>157.5</v>
      </c>
      <c r="H7" s="12">
        <v>785398</v>
      </c>
      <c r="I7" s="14">
        <f>100*G7/H7</f>
        <v>2.0053527001596641E-2</v>
      </c>
      <c r="J7" s="48" t="str" cm="1">
        <f t="array" ref="J7">_xlfn.IFS(I7&lt;1,"Modérée",(1&gt;=I7&gt;=5),"Forte",I7&gt;5,"Très forte")</f>
        <v>Modérée</v>
      </c>
    </row>
    <row r="8" spans="1:13" x14ac:dyDescent="0.3">
      <c r="A8" s="42" t="s">
        <v>26</v>
      </c>
      <c r="B8" s="2" t="s">
        <v>1</v>
      </c>
      <c r="C8" s="242">
        <v>125.4</v>
      </c>
    </row>
    <row r="9" spans="1:13" x14ac:dyDescent="0.3">
      <c r="A9" s="42" t="s">
        <v>27</v>
      </c>
      <c r="B9" s="2" t="s">
        <v>21</v>
      </c>
      <c r="C9" s="242">
        <v>200</v>
      </c>
    </row>
    <row r="10" spans="1:13" x14ac:dyDescent="0.3">
      <c r="A10" s="42" t="s">
        <v>28</v>
      </c>
      <c r="B10" s="2" t="s">
        <v>2</v>
      </c>
      <c r="C10" s="242">
        <v>4.3</v>
      </c>
      <c r="G10" s="41"/>
      <c r="H10" s="41"/>
      <c r="I10" s="41"/>
    </row>
    <row r="11" spans="1:13" x14ac:dyDescent="0.3">
      <c r="G11" s="41"/>
      <c r="H11" s="41"/>
      <c r="I11" s="41"/>
      <c r="J11" s="24"/>
    </row>
    <row r="12" spans="1:13" ht="15" customHeight="1" x14ac:dyDescent="0.3">
      <c r="G12" s="41"/>
      <c r="H12" s="41"/>
      <c r="I12" s="41"/>
    </row>
    <row r="15" spans="1:13" x14ac:dyDescent="0.3">
      <c r="C15" s="43"/>
    </row>
    <row r="16" spans="1:13" x14ac:dyDescent="0.3">
      <c r="C16" s="43"/>
    </row>
    <row r="17" spans="2:6" x14ac:dyDescent="0.3">
      <c r="C17" s="44"/>
    </row>
    <row r="18" spans="2:6" x14ac:dyDescent="0.3">
      <c r="B18" s="19"/>
      <c r="C18" s="45"/>
      <c r="E18" s="20"/>
      <c r="F18" s="20"/>
    </row>
    <row r="19" spans="2:6" x14ac:dyDescent="0.3">
      <c r="C19" s="45"/>
    </row>
    <row r="20" spans="2:6" x14ac:dyDescent="0.3">
      <c r="C20" s="46"/>
    </row>
    <row r="21" spans="2:6" x14ac:dyDescent="0.3">
      <c r="C21" s="43"/>
    </row>
  </sheetData>
  <mergeCells count="2">
    <mergeCell ref="L2:M2"/>
    <mergeCell ref="B3:C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53"/>
  <sheetViews>
    <sheetView tabSelected="1" zoomScale="70" zoomScaleNormal="70" workbookViewId="0">
      <selection activeCell="J34" sqref="J34"/>
    </sheetView>
  </sheetViews>
  <sheetFormatPr baseColWidth="10" defaultColWidth="11.5546875" defaultRowHeight="14.4" x14ac:dyDescent="0.3"/>
  <cols>
    <col min="1" max="1" width="1.109375" style="3" customWidth="1"/>
    <col min="2" max="2" width="18.109375" style="3" customWidth="1"/>
    <col min="3" max="3" width="26" style="3" customWidth="1"/>
    <col min="4" max="4" width="11.5546875" style="3" customWidth="1"/>
    <col min="5" max="6" width="16.33203125" style="3" customWidth="1"/>
    <col min="7" max="7" width="16" style="3" customWidth="1"/>
    <col min="8" max="8" width="13.6640625" style="3" customWidth="1"/>
    <col min="9" max="9" width="16.88671875" style="26" customWidth="1"/>
    <col min="10" max="10" width="15.109375" style="26" customWidth="1"/>
    <col min="11" max="11" width="14.88671875" style="3" customWidth="1"/>
    <col min="12" max="12" width="15.88671875" style="26" customWidth="1"/>
    <col min="13" max="13" width="17.44140625" style="26" customWidth="1"/>
    <col min="14" max="14" width="12.44140625" style="3" customWidth="1"/>
    <col min="15" max="15" width="14.5546875" style="25" customWidth="1"/>
    <col min="16" max="16" width="11.6640625" style="3" customWidth="1"/>
    <col min="17" max="17" width="16.5546875" style="26" customWidth="1"/>
    <col min="18" max="19" width="13" style="3" customWidth="1"/>
    <col min="20" max="20" width="23.6640625" style="3" customWidth="1"/>
    <col min="21" max="21" width="21.109375" style="3" customWidth="1"/>
    <col min="22" max="16384" width="11.5546875" style="3"/>
  </cols>
  <sheetData>
    <row r="1" spans="1:23" ht="14.4" customHeight="1" x14ac:dyDescent="0.3">
      <c r="A1" s="27"/>
      <c r="B1" s="166"/>
      <c r="C1" s="218" t="s">
        <v>47</v>
      </c>
      <c r="D1" s="221" t="s">
        <v>48</v>
      </c>
      <c r="E1" s="222"/>
      <c r="F1" s="210" t="s">
        <v>50</v>
      </c>
      <c r="G1" s="225"/>
      <c r="H1" s="211"/>
      <c r="I1" s="210" t="s">
        <v>51</v>
      </c>
      <c r="J1" s="225"/>
      <c r="K1" s="211"/>
      <c r="L1" s="224" t="s">
        <v>38</v>
      </c>
      <c r="M1" s="225"/>
      <c r="N1" s="211"/>
      <c r="O1" s="210" t="s">
        <v>55</v>
      </c>
      <c r="P1" s="211"/>
      <c r="Q1" s="218" t="s">
        <v>56</v>
      </c>
      <c r="R1" s="232" t="s">
        <v>39</v>
      </c>
      <c r="S1" s="33"/>
      <c r="T1" s="167"/>
      <c r="U1" s="167"/>
    </row>
    <row r="2" spans="1:23" ht="36.6" customHeight="1" thickBot="1" x14ac:dyDescent="0.35">
      <c r="B2" s="167"/>
      <c r="C2" s="219"/>
      <c r="D2" s="223"/>
      <c r="E2" s="223"/>
      <c r="F2" s="226"/>
      <c r="G2" s="227"/>
      <c r="H2" s="228"/>
      <c r="I2" s="226"/>
      <c r="J2" s="227"/>
      <c r="K2" s="228"/>
      <c r="L2" s="226"/>
      <c r="M2" s="227"/>
      <c r="N2" s="228"/>
      <c r="O2" s="212"/>
      <c r="P2" s="213"/>
      <c r="Q2" s="219"/>
      <c r="R2" s="233"/>
      <c r="S2" s="33"/>
      <c r="T2" s="167"/>
      <c r="U2" s="167"/>
    </row>
    <row r="3" spans="1:23" ht="15" customHeight="1" thickBot="1" x14ac:dyDescent="0.35">
      <c r="B3" s="167"/>
      <c r="C3" s="220"/>
      <c r="D3" s="223"/>
      <c r="E3" s="223"/>
      <c r="F3" s="168" t="s">
        <v>40</v>
      </c>
      <c r="G3" s="243">
        <v>0</v>
      </c>
      <c r="H3" s="244"/>
      <c r="I3" s="168" t="s">
        <v>40</v>
      </c>
      <c r="J3" s="245">
        <v>0</v>
      </c>
      <c r="K3" s="246"/>
      <c r="L3" s="168" t="s">
        <v>40</v>
      </c>
      <c r="M3" s="245">
        <v>0</v>
      </c>
      <c r="N3" s="246"/>
      <c r="O3" s="214"/>
      <c r="P3" s="215"/>
      <c r="Q3" s="220"/>
      <c r="R3" s="233"/>
      <c r="S3" s="33"/>
      <c r="T3" s="235" t="s">
        <v>41</v>
      </c>
      <c r="U3" s="235"/>
    </row>
    <row r="4" spans="1:23" ht="37.950000000000003" customHeight="1" thickBot="1" x14ac:dyDescent="0.35">
      <c r="B4" s="51" t="s">
        <v>32</v>
      </c>
      <c r="C4" s="169" t="s">
        <v>44</v>
      </c>
      <c r="D4" s="170" t="s">
        <v>45</v>
      </c>
      <c r="E4" s="171" t="s">
        <v>46</v>
      </c>
      <c r="F4" s="172" t="s">
        <v>49</v>
      </c>
      <c r="G4" s="173" t="s">
        <v>45</v>
      </c>
      <c r="H4" s="174" t="s">
        <v>46</v>
      </c>
      <c r="I4" s="172" t="s">
        <v>52</v>
      </c>
      <c r="J4" s="173" t="s">
        <v>53</v>
      </c>
      <c r="K4" s="174" t="s">
        <v>54</v>
      </c>
      <c r="L4" s="172" t="s">
        <v>52</v>
      </c>
      <c r="M4" s="173" t="s">
        <v>45</v>
      </c>
      <c r="N4" s="174" t="s">
        <v>54</v>
      </c>
      <c r="O4" s="172" t="s">
        <v>45</v>
      </c>
      <c r="P4" s="174" t="s">
        <v>54</v>
      </c>
      <c r="Q4" s="175" t="s">
        <v>54</v>
      </c>
      <c r="R4" s="234"/>
      <c r="S4" s="176" t="s">
        <v>10</v>
      </c>
      <c r="T4" s="177" t="s">
        <v>41</v>
      </c>
      <c r="U4" s="178"/>
      <c r="W4" s="46"/>
    </row>
    <row r="5" spans="1:23" ht="15.6" x14ac:dyDescent="0.3">
      <c r="B5" s="199" t="s">
        <v>29</v>
      </c>
      <c r="C5" s="90">
        <f>('Zones d''effet'!$H$3-((G5)+(J5)+(M5)+O5))/1000000</f>
        <v>0.12616686362299068</v>
      </c>
      <c r="D5" s="179">
        <v>0</v>
      </c>
      <c r="E5" s="179">
        <f>D5/100000</f>
        <v>0</v>
      </c>
      <c r="F5" s="180">
        <v>0</v>
      </c>
      <c r="G5" s="181">
        <f>F5*$G$3</f>
        <v>0</v>
      </c>
      <c r="H5" s="182">
        <v>0</v>
      </c>
      <c r="I5" s="183">
        <v>0</v>
      </c>
      <c r="J5" s="201">
        <f>I5*$J$3</f>
        <v>0</v>
      </c>
      <c r="K5" s="97">
        <f>(J5)/100000</f>
        <v>0</v>
      </c>
      <c r="L5" s="184">
        <v>0</v>
      </c>
      <c r="M5" s="185">
        <f>L5*$M$3</f>
        <v>0</v>
      </c>
      <c r="N5" s="186">
        <f t="shared" ref="N5:N7" si="0">2*(L5/1000)*$M$3/100</f>
        <v>0</v>
      </c>
      <c r="O5" s="183">
        <v>0</v>
      </c>
      <c r="P5" s="97">
        <f>O5/100000</f>
        <v>0</v>
      </c>
      <c r="Q5" s="105">
        <v>0</v>
      </c>
      <c r="R5" s="187">
        <f>C5+E5+H5+K5+N5+P5+Q5</f>
        <v>0.12616686362299068</v>
      </c>
      <c r="S5" s="217" t="str">
        <f>'Zones d''effet'!J3</f>
        <v>Modérée</v>
      </c>
      <c r="T5" s="188" t="str" cm="1">
        <f t="array" ref="T5">_xlfn.IFS(R5&lt;1,"modérée",R5&lt;10,"sérieux",10&lt;R5&lt;100,"important")</f>
        <v>modérée</v>
      </c>
      <c r="U5" s="189"/>
      <c r="W5" s="46"/>
    </row>
    <row r="6" spans="1:23" ht="15.6" x14ac:dyDescent="0.3">
      <c r="B6" s="200" t="s">
        <v>30</v>
      </c>
      <c r="C6" s="90">
        <f>('Zones d''effet'!$H$3-((G6)+(J6)+(M6)+O6))/1000000</f>
        <v>0.12616686362299068</v>
      </c>
      <c r="D6" s="190">
        <v>0</v>
      </c>
      <c r="E6" s="190">
        <f t="shared" ref="E6:E12" si="1">D6/100000</f>
        <v>0</v>
      </c>
      <c r="F6" s="191">
        <v>0</v>
      </c>
      <c r="G6" s="192">
        <f t="shared" ref="G6:G12" si="2">F6*$G$3</f>
        <v>0</v>
      </c>
      <c r="H6" s="193">
        <f>0.4*(F6)/1000*($H$3)/100</f>
        <v>0</v>
      </c>
      <c r="I6" s="183">
        <v>0</v>
      </c>
      <c r="J6" s="202">
        <f t="shared" ref="J6:J12" si="3">I6*$J$3</f>
        <v>0</v>
      </c>
      <c r="K6" s="98">
        <f t="shared" ref="K6:K12" si="4">(J6)/100000</f>
        <v>0</v>
      </c>
      <c r="L6" s="194">
        <v>0</v>
      </c>
      <c r="M6" s="195">
        <f t="shared" ref="M6:M12" si="5">L6*$M$3</f>
        <v>0</v>
      </c>
      <c r="N6" s="196">
        <f t="shared" si="0"/>
        <v>0</v>
      </c>
      <c r="O6" s="183">
        <v>0</v>
      </c>
      <c r="P6" s="98">
        <f t="shared" ref="P6:P12" si="6">O6/100000</f>
        <v>0</v>
      </c>
      <c r="Q6" s="106">
        <v>0</v>
      </c>
      <c r="R6" s="197">
        <f t="shared" ref="R6:R27" si="7">C6+E6+H6+K6+N6+P6+Q6</f>
        <v>0.12616686362299068</v>
      </c>
      <c r="S6" s="217"/>
      <c r="T6" s="188" t="str" cm="1">
        <f t="array" ref="T6">_xlfn.IFS(R6&lt;1,"modérée",R6&lt;10,"sérieux",10&lt;R6&lt;100,"important")</f>
        <v>modérée</v>
      </c>
      <c r="U6" s="189"/>
      <c r="W6" s="46"/>
    </row>
    <row r="7" spans="1:23" ht="16.2" thickBot="1" x14ac:dyDescent="0.35">
      <c r="B7" s="199" t="s">
        <v>31</v>
      </c>
      <c r="C7" s="90">
        <f>('Zones d''effet'!$H$3-((G7)+(J7)+(M7)+O7))/1000000</f>
        <v>0.12616686362299068</v>
      </c>
      <c r="D7" s="179">
        <v>0</v>
      </c>
      <c r="E7" s="179">
        <f t="shared" si="1"/>
        <v>0</v>
      </c>
      <c r="F7" s="180">
        <v>0</v>
      </c>
      <c r="G7" s="181">
        <f t="shared" si="2"/>
        <v>0</v>
      </c>
      <c r="H7" s="182">
        <f>0.4*(F7)/1000*($H$3)/100</f>
        <v>0</v>
      </c>
      <c r="I7" s="183">
        <v>0</v>
      </c>
      <c r="J7" s="201">
        <f t="shared" si="3"/>
        <v>0</v>
      </c>
      <c r="K7" s="97">
        <f t="shared" si="4"/>
        <v>0</v>
      </c>
      <c r="L7" s="184">
        <v>0</v>
      </c>
      <c r="M7" s="185">
        <f t="shared" si="5"/>
        <v>0</v>
      </c>
      <c r="N7" s="186">
        <f t="shared" si="0"/>
        <v>0</v>
      </c>
      <c r="O7" s="183">
        <v>0</v>
      </c>
      <c r="P7" s="97">
        <f t="shared" si="6"/>
        <v>0</v>
      </c>
      <c r="Q7" s="105">
        <v>0</v>
      </c>
      <c r="R7" s="198">
        <f t="shared" si="7"/>
        <v>0.12616686362299068</v>
      </c>
      <c r="S7" s="217"/>
      <c r="T7" s="188" t="str" cm="1">
        <f t="array" ref="T7">_xlfn.IFS(R7&lt;1,"modérée",R7&lt;10,"sérieux",10&lt;R7&lt;100,"important")</f>
        <v>modérée</v>
      </c>
      <c r="U7" s="189"/>
      <c r="W7" s="44"/>
    </row>
    <row r="8" spans="1:23" s="26" customFormat="1" ht="18.600000000000001" thickBot="1" x14ac:dyDescent="0.35">
      <c r="B8" s="78"/>
      <c r="C8" s="82"/>
      <c r="F8" s="121"/>
      <c r="G8" s="122"/>
      <c r="H8" s="123"/>
      <c r="I8" s="121"/>
      <c r="J8" s="203"/>
      <c r="K8" s="124"/>
      <c r="L8" s="125"/>
      <c r="M8" s="126"/>
      <c r="N8" s="127"/>
      <c r="O8" s="125"/>
      <c r="P8" s="128"/>
      <c r="Q8" s="84"/>
      <c r="R8" s="88"/>
      <c r="S8" s="75"/>
      <c r="W8" s="76"/>
    </row>
    <row r="9" spans="1:23" ht="41.4" customHeight="1" thickBot="1" x14ac:dyDescent="0.35">
      <c r="B9" s="51" t="s">
        <v>62</v>
      </c>
      <c r="C9" s="115" t="s">
        <v>44</v>
      </c>
      <c r="D9" s="79" t="s">
        <v>45</v>
      </c>
      <c r="E9" s="80" t="s">
        <v>46</v>
      </c>
      <c r="F9" s="116" t="s">
        <v>49</v>
      </c>
      <c r="G9" s="117" t="s">
        <v>45</v>
      </c>
      <c r="H9" s="118" t="s">
        <v>46</v>
      </c>
      <c r="I9" s="116" t="s">
        <v>52</v>
      </c>
      <c r="J9" s="117" t="s">
        <v>53</v>
      </c>
      <c r="K9" s="118" t="s">
        <v>54</v>
      </c>
      <c r="L9" s="116" t="s">
        <v>52</v>
      </c>
      <c r="M9" s="117" t="s">
        <v>45</v>
      </c>
      <c r="N9" s="118" t="s">
        <v>54</v>
      </c>
      <c r="O9" s="116" t="s">
        <v>45</v>
      </c>
      <c r="P9" s="118" t="s">
        <v>54</v>
      </c>
      <c r="Q9" s="119" t="s">
        <v>54</v>
      </c>
      <c r="R9" s="163" t="s">
        <v>67</v>
      </c>
      <c r="S9" s="160" t="s">
        <v>10</v>
      </c>
      <c r="T9" s="53" t="s">
        <v>59</v>
      </c>
      <c r="U9" s="46"/>
      <c r="W9" s="46"/>
    </row>
    <row r="10" spans="1:23" ht="18" x14ac:dyDescent="0.3">
      <c r="B10" s="49" t="s">
        <v>29</v>
      </c>
      <c r="C10" s="90">
        <f>('Zones d''effet'!$H$4-((D10)+(J10)+(M10)+O10))/1000000</f>
        <v>1.7671458676442587E-2</v>
      </c>
      <c r="D10" s="81">
        <v>0</v>
      </c>
      <c r="E10" s="81">
        <f t="shared" si="1"/>
        <v>0</v>
      </c>
      <c r="F10" s="91">
        <v>0</v>
      </c>
      <c r="G10" s="92">
        <f t="shared" si="2"/>
        <v>0</v>
      </c>
      <c r="H10" s="93">
        <f t="shared" ref="H10:H12" si="8">0.4*(F10)/1000*($H$3)/100</f>
        <v>0</v>
      </c>
      <c r="I10" s="183">
        <v>0</v>
      </c>
      <c r="J10" s="201">
        <f t="shared" si="3"/>
        <v>0</v>
      </c>
      <c r="K10" s="97">
        <f t="shared" si="4"/>
        <v>0</v>
      </c>
      <c r="L10" s="99">
        <v>0</v>
      </c>
      <c r="M10" s="100">
        <f t="shared" si="5"/>
        <v>0</v>
      </c>
      <c r="N10" s="101">
        <f t="shared" ref="N10:N12" si="9">2*(L10/1000)*$M$3/100</f>
        <v>0</v>
      </c>
      <c r="O10" s="183">
        <v>0</v>
      </c>
      <c r="P10" s="97">
        <f t="shared" si="6"/>
        <v>0</v>
      </c>
      <c r="Q10" s="105">
        <v>0</v>
      </c>
      <c r="R10" s="152">
        <f t="shared" si="7"/>
        <v>1.7671458676442587E-2</v>
      </c>
      <c r="S10" s="216" t="str">
        <f>'Zones d''effet'!J4</f>
        <v>Modérée</v>
      </c>
      <c r="T10" s="54" t="str" cm="1">
        <f t="array" ref="T10">_xlfn.IFS($R$10&lt;1,"modérée",$R$10&lt;10,"sérieux",10&lt;$R$10&lt;100,"important")</f>
        <v>modérée</v>
      </c>
    </row>
    <row r="11" spans="1:23" ht="18" x14ac:dyDescent="0.3">
      <c r="B11" s="50" t="s">
        <v>30</v>
      </c>
      <c r="C11" s="247">
        <f>('Zones d''effet'!$H$4-((D11)+(J11)+(M11)+O11))/1000000</f>
        <v>1.7671458676442587E-2</v>
      </c>
      <c r="D11" s="77">
        <v>0</v>
      </c>
      <c r="E11" s="77">
        <f t="shared" si="1"/>
        <v>0</v>
      </c>
      <c r="F11" s="94">
        <v>0</v>
      </c>
      <c r="G11" s="95">
        <f t="shared" si="2"/>
        <v>0</v>
      </c>
      <c r="H11" s="96">
        <f t="shared" si="8"/>
        <v>0</v>
      </c>
      <c r="I11" s="248">
        <v>0</v>
      </c>
      <c r="J11" s="202">
        <f t="shared" si="3"/>
        <v>0</v>
      </c>
      <c r="K11" s="98">
        <f t="shared" si="4"/>
        <v>0</v>
      </c>
      <c r="L11" s="102">
        <v>0</v>
      </c>
      <c r="M11" s="103">
        <f t="shared" si="5"/>
        <v>0</v>
      </c>
      <c r="N11" s="104">
        <f t="shared" si="9"/>
        <v>0</v>
      </c>
      <c r="O11" s="248">
        <v>0</v>
      </c>
      <c r="P11" s="98">
        <f t="shared" si="6"/>
        <v>0</v>
      </c>
      <c r="Q11" s="106">
        <v>0</v>
      </c>
      <c r="R11" s="161">
        <f t="shared" si="7"/>
        <v>1.7671458676442587E-2</v>
      </c>
      <c r="S11" s="216"/>
      <c r="T11" s="55" t="str" cm="1">
        <f t="array" ref="T11">_xlfn.IFS(R11&lt;1,"modérée",R11&lt;10,"sérieux",10&lt;R11&lt;100,"important")</f>
        <v>modérée</v>
      </c>
    </row>
    <row r="12" spans="1:23" ht="18" x14ac:dyDescent="0.3">
      <c r="B12" s="49" t="s">
        <v>31</v>
      </c>
      <c r="C12" s="90">
        <f>('Zones d''effet'!$H$4-((D12)+(J12)+(M12)+O12))/1000000</f>
        <v>1.7671458676442587E-2</v>
      </c>
      <c r="D12" s="81">
        <v>0</v>
      </c>
      <c r="E12" s="81">
        <f t="shared" si="1"/>
        <v>0</v>
      </c>
      <c r="F12" s="91">
        <v>0</v>
      </c>
      <c r="G12" s="92">
        <f t="shared" si="2"/>
        <v>0</v>
      </c>
      <c r="H12" s="93">
        <f t="shared" si="8"/>
        <v>0</v>
      </c>
      <c r="I12" s="183">
        <v>0</v>
      </c>
      <c r="J12" s="201">
        <f t="shared" si="3"/>
        <v>0</v>
      </c>
      <c r="K12" s="97">
        <f t="shared" si="4"/>
        <v>0</v>
      </c>
      <c r="L12" s="99">
        <v>0</v>
      </c>
      <c r="M12" s="100">
        <f t="shared" si="5"/>
        <v>0</v>
      </c>
      <c r="N12" s="101">
        <f t="shared" si="9"/>
        <v>0</v>
      </c>
      <c r="O12" s="183">
        <v>0</v>
      </c>
      <c r="P12" s="97">
        <f t="shared" si="6"/>
        <v>0</v>
      </c>
      <c r="Q12" s="105">
        <v>0</v>
      </c>
      <c r="R12" s="107">
        <f t="shared" si="7"/>
        <v>1.7671458676442587E-2</v>
      </c>
      <c r="S12" s="216"/>
      <c r="T12" s="55" t="str" cm="1">
        <f t="array" ref="T12">_xlfn.IFS(R12&lt;1,"modérée",R12&lt;10,"sérieux",10&lt;R12&lt;100,"important")</f>
        <v>modérée</v>
      </c>
    </row>
    <row r="13" spans="1:23" ht="18.600000000000001" thickBot="1" x14ac:dyDescent="0.35">
      <c r="B13" s="33"/>
      <c r="C13" s="83"/>
      <c r="F13" s="129"/>
      <c r="G13" s="130"/>
      <c r="H13" s="120"/>
      <c r="I13" s="129"/>
      <c r="J13" s="204"/>
      <c r="K13" s="131"/>
      <c r="L13" s="132"/>
      <c r="M13" s="133"/>
      <c r="N13" s="134"/>
      <c r="O13" s="132"/>
      <c r="P13" s="135"/>
      <c r="Q13" s="85"/>
      <c r="R13" s="89"/>
      <c r="S13" s="74"/>
    </row>
    <row r="14" spans="1:23" ht="39" customHeight="1" thickBot="1" x14ac:dyDescent="0.35">
      <c r="B14" s="51" t="s">
        <v>61</v>
      </c>
      <c r="C14" s="153" t="s">
        <v>44</v>
      </c>
      <c r="D14" s="154" t="s">
        <v>45</v>
      </c>
      <c r="E14" s="155" t="s">
        <v>46</v>
      </c>
      <c r="F14" s="156" t="s">
        <v>49</v>
      </c>
      <c r="G14" s="157" t="s">
        <v>45</v>
      </c>
      <c r="H14" s="158" t="s">
        <v>46</v>
      </c>
      <c r="I14" s="156" t="s">
        <v>52</v>
      </c>
      <c r="J14" s="157" t="s">
        <v>53</v>
      </c>
      <c r="K14" s="158" t="s">
        <v>54</v>
      </c>
      <c r="L14" s="156" t="s">
        <v>52</v>
      </c>
      <c r="M14" s="157" t="s">
        <v>45</v>
      </c>
      <c r="N14" s="158" t="s">
        <v>54</v>
      </c>
      <c r="O14" s="156" t="s">
        <v>45</v>
      </c>
      <c r="P14" s="158" t="s">
        <v>54</v>
      </c>
      <c r="Q14" s="159" t="s">
        <v>54</v>
      </c>
      <c r="R14" s="162" t="s">
        <v>67</v>
      </c>
      <c r="S14" s="160" t="s">
        <v>10</v>
      </c>
      <c r="T14" s="53" t="s">
        <v>58</v>
      </c>
    </row>
    <row r="15" spans="1:23" ht="18" x14ac:dyDescent="0.3">
      <c r="B15" s="49" t="s">
        <v>29</v>
      </c>
      <c r="C15" s="143">
        <f>('Zones d''effet'!$H$5-((D15)+(J15)+(M15)+O15))/1000000</f>
        <v>1.76715E-2</v>
      </c>
      <c r="D15" s="81">
        <v>0</v>
      </c>
      <c r="E15" s="81">
        <f t="shared" ref="E15:E17" si="10">D15/100000</f>
        <v>0</v>
      </c>
      <c r="F15" s="144">
        <v>0</v>
      </c>
      <c r="G15" s="145">
        <f t="shared" ref="G15:G17" si="11">F15*$G$3</f>
        <v>0</v>
      </c>
      <c r="H15" s="146">
        <f t="shared" ref="H15:H17" si="12">0.4*(F15)/1000*($H$3)/100</f>
        <v>0</v>
      </c>
      <c r="I15" s="183">
        <v>0</v>
      </c>
      <c r="J15" s="205">
        <f t="shared" ref="J15:J17" si="13">I15*$J$3</f>
        <v>0</v>
      </c>
      <c r="K15" s="147">
        <f t="shared" ref="K15:K17" si="14">(J15)/100000</f>
        <v>0</v>
      </c>
      <c r="L15" s="148">
        <v>0</v>
      </c>
      <c r="M15" s="149">
        <f t="shared" ref="M15:M17" si="15">L15*$M$3</f>
        <v>0</v>
      </c>
      <c r="N15" s="150">
        <f t="shared" ref="N15:N17" si="16">2*(L15/1000)*$M$3/100</f>
        <v>0</v>
      </c>
      <c r="O15" s="183">
        <v>0</v>
      </c>
      <c r="P15" s="147">
        <f t="shared" ref="P15:P17" si="17">O15/100000</f>
        <v>0</v>
      </c>
      <c r="Q15" s="151">
        <v>0</v>
      </c>
      <c r="R15" s="152">
        <f t="shared" si="7"/>
        <v>1.76715E-2</v>
      </c>
      <c r="S15" s="216" t="str">
        <f>'Zones d''effet'!J4</f>
        <v>Modérée</v>
      </c>
      <c r="T15" s="54" t="str" cm="1">
        <f t="array" ref="T15">_xlfn.IFS($R$10&lt;1,"modérée",$R$10&lt;10,"sérieux",10&lt;$R$10&lt;100,"important")</f>
        <v>modérée</v>
      </c>
    </row>
    <row r="16" spans="1:23" ht="18" x14ac:dyDescent="0.3">
      <c r="B16" s="50" t="s">
        <v>30</v>
      </c>
      <c r="C16" s="249">
        <f>('Zones d''effet'!$H$5-((D16)+(J16)+(M16)+O16))/1000000</f>
        <v>1.76715E-2</v>
      </c>
      <c r="D16" s="77">
        <v>0</v>
      </c>
      <c r="E16" s="77">
        <f t="shared" si="10"/>
        <v>0</v>
      </c>
      <c r="F16" s="94">
        <v>0</v>
      </c>
      <c r="G16" s="95">
        <f t="shared" si="11"/>
        <v>0</v>
      </c>
      <c r="H16" s="96">
        <f t="shared" si="12"/>
        <v>0</v>
      </c>
      <c r="I16" s="248">
        <v>0</v>
      </c>
      <c r="J16" s="202">
        <f t="shared" si="13"/>
        <v>0</v>
      </c>
      <c r="K16" s="98">
        <f t="shared" si="14"/>
        <v>0</v>
      </c>
      <c r="L16" s="102">
        <v>0</v>
      </c>
      <c r="M16" s="103">
        <f t="shared" si="15"/>
        <v>0</v>
      </c>
      <c r="N16" s="104">
        <f t="shared" si="16"/>
        <v>0</v>
      </c>
      <c r="O16" s="248">
        <v>0</v>
      </c>
      <c r="P16" s="98">
        <f t="shared" si="17"/>
        <v>0</v>
      </c>
      <c r="Q16" s="106">
        <v>0</v>
      </c>
      <c r="R16" s="161">
        <f t="shared" si="7"/>
        <v>1.76715E-2</v>
      </c>
      <c r="S16" s="216"/>
      <c r="T16" s="55" t="str" cm="1">
        <f t="array" ref="T16">_xlfn.IFS(R16&lt;1,"modérée",R16&lt;10,"sérieux",10&lt;R16&lt;100,"important")</f>
        <v>modérée</v>
      </c>
    </row>
    <row r="17" spans="2:21" ht="18" x14ac:dyDescent="0.3">
      <c r="B17" s="49" t="s">
        <v>31</v>
      </c>
      <c r="C17" s="143">
        <f>('Zones d''effet'!$H$5-((D17)+(J17)+(M17)+O17))/1000000</f>
        <v>1.76715E-2</v>
      </c>
      <c r="D17" s="81">
        <v>0</v>
      </c>
      <c r="E17" s="81">
        <f t="shared" si="10"/>
        <v>0</v>
      </c>
      <c r="F17" s="91">
        <v>0</v>
      </c>
      <c r="G17" s="92">
        <f t="shared" si="11"/>
        <v>0</v>
      </c>
      <c r="H17" s="93">
        <f t="shared" si="12"/>
        <v>0</v>
      </c>
      <c r="I17" s="183">
        <v>0</v>
      </c>
      <c r="J17" s="201">
        <f t="shared" si="13"/>
        <v>0</v>
      </c>
      <c r="K17" s="97">
        <f t="shared" si="14"/>
        <v>0</v>
      </c>
      <c r="L17" s="99">
        <v>0</v>
      </c>
      <c r="M17" s="100">
        <f t="shared" si="15"/>
        <v>0</v>
      </c>
      <c r="N17" s="101">
        <f t="shared" si="16"/>
        <v>0</v>
      </c>
      <c r="O17" s="183">
        <v>0</v>
      </c>
      <c r="P17" s="97">
        <f t="shared" si="17"/>
        <v>0</v>
      </c>
      <c r="Q17" s="105">
        <v>0</v>
      </c>
      <c r="R17" s="107">
        <f t="shared" si="7"/>
        <v>1.76715E-2</v>
      </c>
      <c r="S17" s="216"/>
      <c r="T17" s="55" t="str" cm="1">
        <f t="array" ref="T17">_xlfn.IFS(R17&lt;1,"modérée",R17&lt;10,"sérieux",10&lt;R17&lt;100,"important")</f>
        <v>modérée</v>
      </c>
    </row>
    <row r="18" spans="2:21" ht="18.600000000000001" thickBot="1" x14ac:dyDescent="0.35">
      <c r="B18" s="73"/>
      <c r="C18" s="83"/>
      <c r="E18" s="46"/>
      <c r="F18" s="136"/>
      <c r="G18" s="130"/>
      <c r="H18" s="137"/>
      <c r="I18" s="138"/>
      <c r="J18" s="206"/>
      <c r="K18" s="131"/>
      <c r="L18" s="139"/>
      <c r="M18" s="140"/>
      <c r="N18" s="141"/>
      <c r="O18" s="142"/>
      <c r="P18" s="131"/>
      <c r="Q18" s="86"/>
      <c r="R18" s="89"/>
      <c r="S18" s="74"/>
    </row>
    <row r="19" spans="2:21" ht="47.4" customHeight="1" thickBot="1" x14ac:dyDescent="0.35">
      <c r="B19" s="51" t="s">
        <v>34</v>
      </c>
      <c r="C19" s="115" t="s">
        <v>44</v>
      </c>
      <c r="D19" s="79" t="s">
        <v>45</v>
      </c>
      <c r="E19" s="80" t="s">
        <v>46</v>
      </c>
      <c r="F19" s="116" t="s">
        <v>49</v>
      </c>
      <c r="G19" s="117" t="s">
        <v>45</v>
      </c>
      <c r="H19" s="118" t="s">
        <v>46</v>
      </c>
      <c r="I19" s="116" t="s">
        <v>52</v>
      </c>
      <c r="J19" s="117" t="s">
        <v>53</v>
      </c>
      <c r="K19" s="118" t="s">
        <v>54</v>
      </c>
      <c r="L19" s="116" t="s">
        <v>52</v>
      </c>
      <c r="M19" s="117" t="s">
        <v>45</v>
      </c>
      <c r="N19" s="118" t="s">
        <v>54</v>
      </c>
      <c r="O19" s="116" t="s">
        <v>45</v>
      </c>
      <c r="P19" s="118" t="s">
        <v>54</v>
      </c>
      <c r="Q19" s="119" t="s">
        <v>54</v>
      </c>
      <c r="R19" s="163" t="s">
        <v>67</v>
      </c>
      <c r="S19" s="160" t="s">
        <v>10</v>
      </c>
      <c r="T19" s="56" t="s">
        <v>41</v>
      </c>
      <c r="U19" s="65"/>
    </row>
    <row r="20" spans="2:21" ht="18" x14ac:dyDescent="0.3">
      <c r="B20" s="49" t="s">
        <v>29</v>
      </c>
      <c r="C20" s="90">
        <f>('Zones d''effet'!$H$6-((D20)+(J20)+(M20)+O20))/1000000</f>
        <v>0.53611909797599988</v>
      </c>
      <c r="D20" s="81">
        <v>0</v>
      </c>
      <c r="E20" s="81">
        <f t="shared" ref="E20:E22" si="18">D20/100000</f>
        <v>0</v>
      </c>
      <c r="F20" s="91">
        <v>0</v>
      </c>
      <c r="G20" s="92">
        <f t="shared" ref="G20:G22" si="19">F20*$G$3</f>
        <v>0</v>
      </c>
      <c r="H20" s="93">
        <f t="shared" ref="H20:H22" si="20">0.4*(F20/1000)*($H$3)/100</f>
        <v>0</v>
      </c>
      <c r="I20" s="183">
        <v>0</v>
      </c>
      <c r="J20" s="201">
        <f t="shared" ref="J20:J22" si="21">I20*$J$3</f>
        <v>0</v>
      </c>
      <c r="K20" s="97">
        <f t="shared" ref="K20:K22" si="22">(J20)/100000</f>
        <v>0</v>
      </c>
      <c r="L20" s="99">
        <v>0</v>
      </c>
      <c r="M20" s="100">
        <f t="shared" ref="M20:M22" si="23">L20*$M$3</f>
        <v>0</v>
      </c>
      <c r="N20" s="101">
        <f t="shared" ref="N20:N22" si="24">2*(L20/1000)*$M$3/100</f>
        <v>0</v>
      </c>
      <c r="O20" s="183">
        <v>0</v>
      </c>
      <c r="P20" s="97">
        <f t="shared" ref="P20:P22" si="25">O20/100000</f>
        <v>0</v>
      </c>
      <c r="Q20" s="105">
        <v>0</v>
      </c>
      <c r="R20" s="152">
        <f t="shared" si="7"/>
        <v>0.53611909797599988</v>
      </c>
      <c r="S20" s="229" t="str">
        <f>'Zones d''effet'!J6</f>
        <v>Modérée</v>
      </c>
      <c r="T20" s="55" t="str" cm="1">
        <f t="array" ref="T20">_xlfn.IFS(R20&lt;1,"modérée",R20&lt;10,"sérieuse",10&lt;R20&lt;100,"important")</f>
        <v>modérée</v>
      </c>
      <c r="U20" s="41"/>
    </row>
    <row r="21" spans="2:21" ht="18" x14ac:dyDescent="0.3">
      <c r="B21" s="50" t="s">
        <v>30</v>
      </c>
      <c r="C21" s="247">
        <f>('Zones d''effet'!$H$6-((D21)+(J21)+(M21)+O21))/1000000</f>
        <v>0.53611909797599988</v>
      </c>
      <c r="D21" s="77">
        <v>0</v>
      </c>
      <c r="E21" s="77">
        <f t="shared" si="18"/>
        <v>0</v>
      </c>
      <c r="F21" s="94">
        <v>0</v>
      </c>
      <c r="G21" s="95">
        <f t="shared" si="19"/>
        <v>0</v>
      </c>
      <c r="H21" s="96">
        <f t="shared" si="20"/>
        <v>0</v>
      </c>
      <c r="I21" s="248">
        <v>0</v>
      </c>
      <c r="J21" s="202">
        <f t="shared" si="21"/>
        <v>0</v>
      </c>
      <c r="K21" s="98">
        <f t="shared" si="22"/>
        <v>0</v>
      </c>
      <c r="L21" s="102">
        <v>0</v>
      </c>
      <c r="M21" s="103">
        <f t="shared" si="23"/>
        <v>0</v>
      </c>
      <c r="N21" s="104">
        <f t="shared" si="24"/>
        <v>0</v>
      </c>
      <c r="O21" s="248">
        <v>0</v>
      </c>
      <c r="P21" s="98">
        <f t="shared" si="25"/>
        <v>0</v>
      </c>
      <c r="Q21" s="106">
        <v>0</v>
      </c>
      <c r="R21" s="161">
        <f t="shared" si="7"/>
        <v>0.53611909797599988</v>
      </c>
      <c r="S21" s="216"/>
      <c r="T21" s="55" t="str" cm="1">
        <f t="array" ref="T21">_xlfn.IFS(R21&lt;1,"modérée",R21&lt;10,"sérieux",10&lt;R21&lt;100,"important")</f>
        <v>modérée</v>
      </c>
      <c r="U21" s="41"/>
    </row>
    <row r="22" spans="2:21" ht="18" x14ac:dyDescent="0.3">
      <c r="B22" s="49" t="s">
        <v>31</v>
      </c>
      <c r="C22" s="90">
        <f>('Zones d''effet'!$H$6-((D22)+(J22)+(M22)+O22))/1000000</f>
        <v>0.53611909797599988</v>
      </c>
      <c r="D22" s="81">
        <v>0</v>
      </c>
      <c r="E22" s="81">
        <f t="shared" si="18"/>
        <v>0</v>
      </c>
      <c r="F22" s="91">
        <v>0</v>
      </c>
      <c r="G22" s="92">
        <f t="shared" si="19"/>
        <v>0</v>
      </c>
      <c r="H22" s="93">
        <f t="shared" si="20"/>
        <v>0</v>
      </c>
      <c r="I22" s="183">
        <v>0</v>
      </c>
      <c r="J22" s="201">
        <f t="shared" si="21"/>
        <v>0</v>
      </c>
      <c r="K22" s="97">
        <f t="shared" si="22"/>
        <v>0</v>
      </c>
      <c r="L22" s="99">
        <v>0</v>
      </c>
      <c r="M22" s="100">
        <f t="shared" si="23"/>
        <v>0</v>
      </c>
      <c r="N22" s="101">
        <f t="shared" si="24"/>
        <v>0</v>
      </c>
      <c r="O22" s="183">
        <v>0</v>
      </c>
      <c r="P22" s="97">
        <f t="shared" si="25"/>
        <v>0</v>
      </c>
      <c r="Q22" s="105">
        <v>0</v>
      </c>
      <c r="R22" s="107">
        <f t="shared" si="7"/>
        <v>0.53611909797599988</v>
      </c>
      <c r="S22" s="216"/>
      <c r="T22" s="55" t="str" cm="1">
        <f t="array" ref="T22">_xlfn.IFS(R22&lt;1,"modérée",R22&lt;10,"sérieux",10&lt;R22&lt;100,"important")</f>
        <v>modérée</v>
      </c>
      <c r="U22" s="41"/>
    </row>
    <row r="23" spans="2:21" ht="18.600000000000001" thickBot="1" x14ac:dyDescent="0.35">
      <c r="B23" s="33"/>
      <c r="C23" s="83"/>
      <c r="F23" s="129"/>
      <c r="G23" s="130"/>
      <c r="H23" s="120"/>
      <c r="I23" s="129"/>
      <c r="J23" s="204"/>
      <c r="K23" s="131"/>
      <c r="L23" s="132"/>
      <c r="M23" s="133"/>
      <c r="N23" s="134"/>
      <c r="O23" s="132"/>
      <c r="P23" s="135"/>
      <c r="Q23" s="87"/>
      <c r="R23" s="89"/>
      <c r="S23" s="74"/>
    </row>
    <row r="24" spans="2:21" ht="45.6" customHeight="1" thickBot="1" x14ac:dyDescent="0.35">
      <c r="B24" s="51" t="s">
        <v>33</v>
      </c>
      <c r="C24" s="108" t="s">
        <v>44</v>
      </c>
      <c r="D24" s="109" t="s">
        <v>45</v>
      </c>
      <c r="E24" s="110" t="s">
        <v>46</v>
      </c>
      <c r="F24" s="111" t="s">
        <v>49</v>
      </c>
      <c r="G24" s="112" t="s">
        <v>45</v>
      </c>
      <c r="H24" s="113" t="s">
        <v>46</v>
      </c>
      <c r="I24" s="111" t="s">
        <v>52</v>
      </c>
      <c r="J24" s="112" t="s">
        <v>53</v>
      </c>
      <c r="K24" s="113" t="s">
        <v>54</v>
      </c>
      <c r="L24" s="111" t="s">
        <v>52</v>
      </c>
      <c r="M24" s="112" t="s">
        <v>45</v>
      </c>
      <c r="N24" s="113" t="s">
        <v>54</v>
      </c>
      <c r="O24" s="111" t="s">
        <v>45</v>
      </c>
      <c r="P24" s="113" t="s">
        <v>54</v>
      </c>
      <c r="Q24" s="114" t="s">
        <v>54</v>
      </c>
      <c r="R24" s="164" t="s">
        <v>67</v>
      </c>
      <c r="S24" s="160" t="s">
        <v>10</v>
      </c>
      <c r="T24" s="56" t="s">
        <v>41</v>
      </c>
      <c r="U24" s="65"/>
    </row>
    <row r="25" spans="2:21" ht="18" x14ac:dyDescent="0.3">
      <c r="B25" s="49" t="s">
        <v>29</v>
      </c>
      <c r="C25" s="90">
        <f>('Zones d''effet'!$H$7-((D25)+(J25)+(M25)+O25))/1000000</f>
        <v>0.78539800000000004</v>
      </c>
      <c r="D25" s="81">
        <v>0</v>
      </c>
      <c r="E25" s="81">
        <f t="shared" ref="E25:E27" si="26">D25/100000</f>
        <v>0</v>
      </c>
      <c r="F25" s="91">
        <v>0</v>
      </c>
      <c r="G25" s="92">
        <f t="shared" ref="G25:G27" si="27">F25*$G$3</f>
        <v>0</v>
      </c>
      <c r="H25" s="93">
        <f t="shared" ref="H25:H27" si="28">0.4*(F25/1000)*($H$3)/100</f>
        <v>0</v>
      </c>
      <c r="I25" s="183">
        <v>0</v>
      </c>
      <c r="J25" s="201">
        <f t="shared" ref="J25:J27" si="29">I25*$J$3</f>
        <v>0</v>
      </c>
      <c r="K25" s="97">
        <f t="shared" ref="K25:K27" si="30">(J25)/100000</f>
        <v>0</v>
      </c>
      <c r="L25" s="99">
        <v>0</v>
      </c>
      <c r="M25" s="100">
        <f t="shared" ref="M25:M27" si="31">L25*$M$3</f>
        <v>0</v>
      </c>
      <c r="N25" s="101">
        <f t="shared" ref="N25:N27" si="32">2*(L25/1000)*$M$3/100</f>
        <v>0</v>
      </c>
      <c r="O25" s="183">
        <v>0</v>
      </c>
      <c r="P25" s="97">
        <f t="shared" ref="P25:P27" si="33">O25/100000</f>
        <v>0</v>
      </c>
      <c r="Q25" s="105">
        <v>0</v>
      </c>
      <c r="R25" s="152">
        <f t="shared" si="7"/>
        <v>0.78539800000000004</v>
      </c>
      <c r="S25" s="230" t="str">
        <f>'Zones d''effet'!J7</f>
        <v>Modérée</v>
      </c>
      <c r="T25" s="54" t="str" cm="1">
        <f t="array" ref="T25">_xlfn.IFS(R25&lt;1,"modérée",R25&lt;10,"sérieuse",10&lt;R25&lt;100,"important")</f>
        <v>modérée</v>
      </c>
      <c r="U25" s="41"/>
    </row>
    <row r="26" spans="2:21" ht="18" x14ac:dyDescent="0.3">
      <c r="B26" s="50" t="s">
        <v>30</v>
      </c>
      <c r="C26" s="247">
        <f>('Zones d''effet'!$H$7-((D26)+(J26)+(M26)+O26))/1000000</f>
        <v>0.78539800000000004</v>
      </c>
      <c r="D26" s="77">
        <v>0</v>
      </c>
      <c r="E26" s="77">
        <f t="shared" si="26"/>
        <v>0</v>
      </c>
      <c r="F26" s="94">
        <v>0</v>
      </c>
      <c r="G26" s="95">
        <f t="shared" si="27"/>
        <v>0</v>
      </c>
      <c r="H26" s="96">
        <f t="shared" si="28"/>
        <v>0</v>
      </c>
      <c r="I26" s="248">
        <v>0</v>
      </c>
      <c r="J26" s="202">
        <f t="shared" si="29"/>
        <v>0</v>
      </c>
      <c r="K26" s="98">
        <f t="shared" si="30"/>
        <v>0</v>
      </c>
      <c r="L26" s="102">
        <v>0</v>
      </c>
      <c r="M26" s="103">
        <f t="shared" si="31"/>
        <v>0</v>
      </c>
      <c r="N26" s="104">
        <f t="shared" si="32"/>
        <v>0</v>
      </c>
      <c r="O26" s="248">
        <v>0</v>
      </c>
      <c r="P26" s="98">
        <f t="shared" si="33"/>
        <v>0</v>
      </c>
      <c r="Q26" s="106">
        <v>0</v>
      </c>
      <c r="R26" s="161">
        <f t="shared" si="7"/>
        <v>0.78539800000000004</v>
      </c>
      <c r="S26" s="231"/>
      <c r="T26" s="55" t="str" cm="1">
        <f t="array" ref="T26">_xlfn.IFS(R26&lt;1,"modérée",R26&lt;10,"sérieux",10&lt;R26&lt;100,"important")</f>
        <v>modérée</v>
      </c>
      <c r="U26" s="41"/>
    </row>
    <row r="27" spans="2:21" ht="18" x14ac:dyDescent="0.3">
      <c r="B27" s="49" t="s">
        <v>31</v>
      </c>
      <c r="C27" s="90">
        <f>('Zones d''effet'!$H$7-((D27)+(J27)+(M27)+O27))/1000000</f>
        <v>0.78539800000000004</v>
      </c>
      <c r="D27" s="81">
        <v>0</v>
      </c>
      <c r="E27" s="81">
        <f t="shared" si="26"/>
        <v>0</v>
      </c>
      <c r="F27" s="91">
        <v>0</v>
      </c>
      <c r="G27" s="92">
        <f t="shared" si="27"/>
        <v>0</v>
      </c>
      <c r="H27" s="93">
        <f t="shared" si="28"/>
        <v>0</v>
      </c>
      <c r="I27" s="183">
        <v>0</v>
      </c>
      <c r="J27" s="201">
        <f t="shared" si="29"/>
        <v>0</v>
      </c>
      <c r="K27" s="97">
        <f t="shared" si="30"/>
        <v>0</v>
      </c>
      <c r="L27" s="99">
        <v>0</v>
      </c>
      <c r="M27" s="100">
        <f t="shared" si="31"/>
        <v>0</v>
      </c>
      <c r="N27" s="101">
        <f t="shared" si="32"/>
        <v>0</v>
      </c>
      <c r="O27" s="183">
        <v>0</v>
      </c>
      <c r="P27" s="97">
        <f t="shared" si="33"/>
        <v>0</v>
      </c>
      <c r="Q27" s="105">
        <v>0</v>
      </c>
      <c r="R27" s="107">
        <f t="shared" si="7"/>
        <v>0.78539800000000004</v>
      </c>
      <c r="S27" s="231"/>
      <c r="T27" s="55" t="str" cm="1">
        <f t="array" ref="T27">_xlfn.IFS(R27&lt;1,"modérée",R27&lt;10,"sérieux",10&lt;R27&lt;100,"important")</f>
        <v>modérée</v>
      </c>
      <c r="U27" s="41"/>
    </row>
    <row r="28" spans="2:21" x14ac:dyDescent="0.3">
      <c r="I28" s="3"/>
      <c r="J28" s="3"/>
      <c r="L28" s="3"/>
      <c r="M28" s="3"/>
      <c r="O28" s="3"/>
      <c r="Q28" s="3"/>
    </row>
    <row r="29" spans="2:21" x14ac:dyDescent="0.3">
      <c r="B29" s="44"/>
      <c r="D29" s="57"/>
      <c r="F29" s="57"/>
      <c r="G29" s="57"/>
      <c r="I29" s="57"/>
      <c r="J29" s="57"/>
      <c r="L29" s="57"/>
      <c r="M29" s="57"/>
      <c r="O29" s="57"/>
      <c r="P29" s="46"/>
      <c r="Q29" s="46"/>
      <c r="R29" s="58"/>
      <c r="S29" s="44"/>
      <c r="T29" s="65"/>
      <c r="U29" s="65"/>
    </row>
    <row r="30" spans="2:21" ht="18" x14ac:dyDescent="0.3">
      <c r="B30" s="59"/>
      <c r="C30" s="31"/>
      <c r="E30" s="46"/>
      <c r="F30" s="60"/>
      <c r="G30" s="60"/>
      <c r="H30" s="46"/>
      <c r="I30" s="3"/>
      <c r="J30" s="33"/>
      <c r="K30" s="31"/>
      <c r="L30" s="32"/>
      <c r="M30" s="32"/>
      <c r="N30" s="32"/>
      <c r="O30" s="33"/>
      <c r="P30" s="31"/>
      <c r="Q30" s="61"/>
      <c r="R30" s="62"/>
      <c r="S30" s="64"/>
      <c r="T30" s="65"/>
      <c r="U30" s="65"/>
    </row>
    <row r="31" spans="2:21" ht="18" x14ac:dyDescent="0.3">
      <c r="B31" s="59"/>
      <c r="C31" s="31"/>
      <c r="E31" s="46"/>
      <c r="F31" s="60"/>
      <c r="G31" s="60"/>
      <c r="H31" s="46"/>
      <c r="I31" s="3"/>
      <c r="J31" s="33"/>
      <c r="K31" s="31"/>
      <c r="L31" s="32"/>
      <c r="M31" s="32"/>
      <c r="N31" s="32"/>
      <c r="O31" s="33"/>
      <c r="P31" s="31"/>
      <c r="Q31" s="61"/>
      <c r="R31" s="62"/>
      <c r="S31" s="64"/>
      <c r="T31" s="65"/>
      <c r="U31" s="65"/>
    </row>
    <row r="32" spans="2:21" ht="18" x14ac:dyDescent="0.3">
      <c r="B32" s="59"/>
      <c r="C32" s="31"/>
      <c r="E32" s="46"/>
      <c r="F32" s="60"/>
      <c r="G32" s="60"/>
      <c r="H32" s="46"/>
      <c r="I32" s="15"/>
      <c r="J32" s="33"/>
      <c r="K32" s="31"/>
      <c r="L32" s="32"/>
      <c r="M32" s="32"/>
      <c r="N32" s="32"/>
      <c r="O32" s="63"/>
      <c r="P32" s="31"/>
      <c r="Q32" s="61"/>
      <c r="R32" s="62"/>
      <c r="S32" s="64"/>
      <c r="T32" s="65"/>
      <c r="U32" s="65"/>
    </row>
    <row r="33" spans="2:21" ht="18" x14ac:dyDescent="0.3">
      <c r="B33" s="59"/>
      <c r="C33" s="31"/>
      <c r="E33" s="46"/>
      <c r="F33" s="60"/>
      <c r="G33" s="60"/>
      <c r="H33" s="46"/>
      <c r="I33" s="15"/>
      <c r="J33" s="33"/>
      <c r="K33" s="31"/>
      <c r="L33" s="32"/>
      <c r="M33" s="32"/>
      <c r="N33" s="32"/>
      <c r="O33" s="63"/>
      <c r="P33" s="31"/>
      <c r="Q33" s="61"/>
      <c r="R33" s="62"/>
      <c r="S33" s="64"/>
      <c r="T33" s="65"/>
      <c r="U33" s="65"/>
    </row>
    <row r="34" spans="2:21" ht="18" x14ac:dyDescent="0.3">
      <c r="B34" s="59"/>
      <c r="C34" s="31"/>
      <c r="E34" s="46"/>
      <c r="F34" s="60"/>
      <c r="G34" s="60"/>
      <c r="H34" s="46"/>
      <c r="I34" s="15"/>
      <c r="J34" s="33"/>
      <c r="K34" s="31"/>
      <c r="L34" s="32"/>
      <c r="M34" s="32"/>
      <c r="N34" s="32"/>
      <c r="O34" s="63"/>
      <c r="P34" s="31"/>
      <c r="Q34" s="61"/>
      <c r="R34" s="62"/>
      <c r="S34" s="64"/>
      <c r="T34" s="65"/>
      <c r="U34" s="65"/>
    </row>
    <row r="35" spans="2:21" ht="18" x14ac:dyDescent="0.3">
      <c r="B35" s="59"/>
      <c r="C35" s="31"/>
      <c r="E35" s="46"/>
      <c r="F35" s="60"/>
      <c r="G35" s="60"/>
      <c r="H35" s="46"/>
      <c r="I35" s="15"/>
      <c r="J35" s="33"/>
      <c r="K35" s="31"/>
      <c r="L35" s="32"/>
      <c r="M35" s="32"/>
      <c r="N35" s="32"/>
      <c r="O35" s="63"/>
      <c r="P35" s="31"/>
      <c r="Q35" s="61"/>
      <c r="R35" s="62"/>
      <c r="S35" s="64"/>
      <c r="T35" s="65"/>
      <c r="U35" s="65"/>
    </row>
    <row r="36" spans="2:21" x14ac:dyDescent="0.3">
      <c r="I36" s="3"/>
      <c r="J36" s="3"/>
      <c r="L36" s="3"/>
      <c r="M36" s="3"/>
      <c r="O36" s="3"/>
      <c r="Q36" s="3"/>
      <c r="T36" s="65"/>
      <c r="U36" s="65"/>
    </row>
    <row r="37" spans="2:21" x14ac:dyDescent="0.3">
      <c r="I37" s="3"/>
      <c r="J37" s="3"/>
      <c r="L37" s="3"/>
      <c r="M37" s="3"/>
      <c r="O37" s="3"/>
      <c r="Q37" s="3"/>
    </row>
    <row r="38" spans="2:21" x14ac:dyDescent="0.3">
      <c r="I38" s="3"/>
      <c r="J38" s="3"/>
      <c r="L38" s="3"/>
      <c r="M38" s="3"/>
      <c r="O38" s="3"/>
      <c r="Q38" s="3"/>
    </row>
    <row r="39" spans="2:21" x14ac:dyDescent="0.3">
      <c r="I39" s="3"/>
      <c r="J39" s="3"/>
      <c r="L39" s="3"/>
      <c r="M39" s="3"/>
      <c r="O39" s="3"/>
      <c r="Q39" s="3"/>
    </row>
    <row r="40" spans="2:21" x14ac:dyDescent="0.3">
      <c r="I40" s="3"/>
      <c r="J40" s="3"/>
      <c r="L40" s="3"/>
      <c r="M40" s="3"/>
      <c r="O40" s="3"/>
      <c r="Q40" s="3"/>
    </row>
    <row r="41" spans="2:21" x14ac:dyDescent="0.3">
      <c r="I41" s="3"/>
      <c r="J41" s="3"/>
      <c r="L41" s="3"/>
      <c r="M41" s="3"/>
      <c r="O41" s="3"/>
      <c r="Q41" s="3"/>
    </row>
    <row r="42" spans="2:21" x14ac:dyDescent="0.3">
      <c r="I42" s="3"/>
      <c r="J42" s="3"/>
      <c r="L42" s="3"/>
      <c r="M42" s="3"/>
      <c r="O42" s="3"/>
      <c r="Q42" s="3"/>
    </row>
    <row r="43" spans="2:21" x14ac:dyDescent="0.3">
      <c r="I43" s="3"/>
      <c r="J43" s="3"/>
      <c r="L43" s="3"/>
      <c r="M43" s="3"/>
      <c r="O43" s="3"/>
      <c r="Q43" s="3"/>
    </row>
    <row r="44" spans="2:21" x14ac:dyDescent="0.3">
      <c r="I44" s="3"/>
      <c r="J44" s="3"/>
      <c r="L44" s="3"/>
      <c r="M44" s="3"/>
      <c r="O44" s="3"/>
      <c r="Q44" s="3"/>
    </row>
    <row r="45" spans="2:21" x14ac:dyDescent="0.3">
      <c r="I45" s="3"/>
      <c r="J45" s="3"/>
      <c r="L45" s="3"/>
      <c r="M45" s="3"/>
      <c r="O45" s="3"/>
      <c r="Q45" s="3"/>
    </row>
    <row r="46" spans="2:21" x14ac:dyDescent="0.3">
      <c r="I46" s="3"/>
      <c r="J46" s="3"/>
      <c r="L46" s="3"/>
      <c r="M46" s="3"/>
      <c r="O46" s="3"/>
      <c r="Q46" s="3"/>
    </row>
    <row r="47" spans="2:21" x14ac:dyDescent="0.3">
      <c r="I47" s="3"/>
      <c r="J47" s="3"/>
      <c r="L47" s="3"/>
      <c r="M47" s="3"/>
      <c r="O47" s="3"/>
      <c r="Q47" s="3"/>
    </row>
    <row r="48" spans="2:21" x14ac:dyDescent="0.3">
      <c r="I48" s="3"/>
      <c r="J48" s="3"/>
      <c r="L48" s="3"/>
      <c r="M48" s="3"/>
      <c r="O48" s="3"/>
      <c r="Q48" s="3"/>
    </row>
    <row r="49" s="3" customFormat="1" x14ac:dyDescent="0.3"/>
    <row r="50" s="3" customFormat="1" x14ac:dyDescent="0.3"/>
    <row r="51" s="3" customFormat="1" x14ac:dyDescent="0.3"/>
    <row r="52" s="3" customFormat="1" x14ac:dyDescent="0.3"/>
    <row r="53" s="3" customFormat="1" x14ac:dyDescent="0.3"/>
    <row r="54" s="3" customFormat="1" x14ac:dyDescent="0.3"/>
    <row r="55" s="3" customFormat="1" x14ac:dyDescent="0.3"/>
    <row r="56" s="3" customFormat="1" x14ac:dyDescent="0.3"/>
    <row r="57" s="3" customFormat="1" x14ac:dyDescent="0.3"/>
    <row r="58" s="3" customFormat="1" x14ac:dyDescent="0.3"/>
    <row r="59" s="3" customFormat="1" x14ac:dyDescent="0.3"/>
    <row r="60" s="3" customFormat="1" x14ac:dyDescent="0.3"/>
    <row r="61" s="3" customFormat="1" x14ac:dyDescent="0.3"/>
    <row r="62" s="3" customFormat="1" x14ac:dyDescent="0.3"/>
    <row r="63" s="3" customFormat="1" x14ac:dyDescent="0.3"/>
    <row r="64" s="3" customFormat="1" x14ac:dyDescent="0.3"/>
    <row r="65" s="3" customFormat="1" x14ac:dyDescent="0.3"/>
    <row r="66" s="3" customFormat="1" x14ac:dyDescent="0.3"/>
    <row r="67" s="3" customFormat="1" x14ac:dyDescent="0.3"/>
    <row r="68" s="3" customFormat="1" x14ac:dyDescent="0.3"/>
    <row r="69" s="3" customFormat="1" x14ac:dyDescent="0.3"/>
    <row r="70" s="3" customFormat="1" x14ac:dyDescent="0.3"/>
    <row r="71" s="3" customFormat="1" x14ac:dyDescent="0.3"/>
    <row r="72" s="3" customFormat="1" x14ac:dyDescent="0.3"/>
    <row r="73" s="3" customFormat="1" x14ac:dyDescent="0.3"/>
    <row r="74" s="3" customFormat="1" x14ac:dyDescent="0.3"/>
    <row r="75" s="3" customFormat="1" x14ac:dyDescent="0.3"/>
    <row r="76" s="3" customFormat="1" x14ac:dyDescent="0.3"/>
    <row r="77" s="3" customFormat="1" x14ac:dyDescent="0.3"/>
    <row r="78" s="3" customFormat="1" x14ac:dyDescent="0.3"/>
    <row r="79" s="3" customFormat="1" x14ac:dyDescent="0.3"/>
    <row r="80" s="3" customFormat="1" x14ac:dyDescent="0.3"/>
    <row r="81" s="3" customFormat="1" x14ac:dyDescent="0.3"/>
    <row r="82" s="3" customFormat="1" x14ac:dyDescent="0.3"/>
    <row r="83" s="3" customFormat="1" x14ac:dyDescent="0.3"/>
    <row r="84" s="3" customFormat="1" x14ac:dyDescent="0.3"/>
    <row r="85" s="3" customFormat="1" x14ac:dyDescent="0.3"/>
    <row r="86" s="3" customFormat="1" x14ac:dyDescent="0.3"/>
    <row r="87" s="3" customFormat="1" x14ac:dyDescent="0.3"/>
    <row r="88" s="3" customFormat="1" x14ac:dyDescent="0.3"/>
    <row r="89" s="3" customFormat="1" x14ac:dyDescent="0.3"/>
    <row r="90" s="3" customFormat="1" x14ac:dyDescent="0.3"/>
    <row r="91" s="3" customFormat="1" x14ac:dyDescent="0.3"/>
    <row r="92" s="3" customFormat="1" x14ac:dyDescent="0.3"/>
    <row r="93" s="3" customFormat="1" x14ac:dyDescent="0.3"/>
    <row r="94" s="3" customFormat="1" x14ac:dyDescent="0.3"/>
    <row r="95" s="3" customFormat="1" x14ac:dyDescent="0.3"/>
    <row r="96" s="3" customFormat="1" x14ac:dyDescent="0.3"/>
    <row r="97" s="3" customFormat="1" x14ac:dyDescent="0.3"/>
    <row r="98" s="3" customFormat="1" x14ac:dyDescent="0.3"/>
    <row r="99" s="3" customFormat="1" x14ac:dyDescent="0.3"/>
    <row r="100" s="3" customFormat="1" x14ac:dyDescent="0.3"/>
    <row r="101" s="3" customFormat="1" x14ac:dyDescent="0.3"/>
    <row r="102" s="3" customFormat="1" x14ac:dyDescent="0.3"/>
    <row r="103" s="3" customFormat="1" x14ac:dyDescent="0.3"/>
    <row r="104" s="3" customFormat="1" x14ac:dyDescent="0.3"/>
    <row r="105" s="3" customFormat="1" x14ac:dyDescent="0.3"/>
    <row r="106" s="3" customFormat="1" x14ac:dyDescent="0.3"/>
    <row r="107" s="3" customFormat="1" x14ac:dyDescent="0.3"/>
    <row r="108" s="3" customFormat="1" x14ac:dyDescent="0.3"/>
    <row r="109" s="3" customFormat="1" x14ac:dyDescent="0.3"/>
    <row r="110" s="3" customFormat="1" x14ac:dyDescent="0.3"/>
    <row r="111" s="3" customFormat="1" x14ac:dyDescent="0.3"/>
    <row r="112" s="3" customFormat="1" x14ac:dyDescent="0.3"/>
    <row r="113" s="3" customFormat="1" x14ac:dyDescent="0.3"/>
    <row r="114" s="3" customFormat="1" x14ac:dyDescent="0.3"/>
    <row r="115" s="3" customFormat="1" x14ac:dyDescent="0.3"/>
    <row r="116" s="3" customFormat="1" x14ac:dyDescent="0.3"/>
    <row r="117" s="3" customFormat="1" x14ac:dyDescent="0.3"/>
    <row r="118" s="3" customFormat="1" x14ac:dyDescent="0.3"/>
    <row r="119" s="3" customFormat="1" x14ac:dyDescent="0.3"/>
    <row r="120" s="3" customFormat="1" x14ac:dyDescent="0.3"/>
    <row r="121" s="3" customFormat="1" x14ac:dyDescent="0.3"/>
    <row r="122" s="3" customFormat="1" x14ac:dyDescent="0.3"/>
    <row r="123" s="3" customFormat="1" x14ac:dyDescent="0.3"/>
    <row r="124" s="3" customFormat="1" x14ac:dyDescent="0.3"/>
    <row r="125" s="3" customFormat="1" x14ac:dyDescent="0.3"/>
    <row r="126" s="3" customFormat="1" x14ac:dyDescent="0.3"/>
    <row r="127" s="3" customFormat="1" x14ac:dyDescent="0.3"/>
    <row r="128" s="3" customFormat="1" x14ac:dyDescent="0.3"/>
    <row r="129" s="3" customFormat="1" x14ac:dyDescent="0.3"/>
    <row r="130" s="3" customFormat="1" x14ac:dyDescent="0.3"/>
    <row r="131" s="3" customFormat="1" x14ac:dyDescent="0.3"/>
    <row r="132" s="3" customFormat="1" x14ac:dyDescent="0.3"/>
    <row r="133" s="3" customFormat="1" x14ac:dyDescent="0.3"/>
    <row r="134" s="3" customFormat="1" x14ac:dyDescent="0.3"/>
    <row r="135" s="3" customFormat="1" x14ac:dyDescent="0.3"/>
    <row r="136" s="3" customFormat="1" x14ac:dyDescent="0.3"/>
    <row r="137" s="3" customFormat="1" x14ac:dyDescent="0.3"/>
    <row r="138" s="3" customFormat="1" x14ac:dyDescent="0.3"/>
    <row r="139" s="3" customFormat="1" x14ac:dyDescent="0.3"/>
    <row r="140" s="3" customFormat="1" x14ac:dyDescent="0.3"/>
    <row r="141" s="3" customFormat="1" x14ac:dyDescent="0.3"/>
    <row r="142" s="3" customFormat="1" x14ac:dyDescent="0.3"/>
    <row r="143" s="3" customFormat="1" x14ac:dyDescent="0.3"/>
    <row r="144" s="3" customFormat="1" x14ac:dyDescent="0.3"/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  <row r="247" s="3" customFormat="1" x14ac:dyDescent="0.3"/>
    <row r="248" s="3" customFormat="1" x14ac:dyDescent="0.3"/>
    <row r="249" s="3" customFormat="1" x14ac:dyDescent="0.3"/>
    <row r="250" s="3" customFormat="1" x14ac:dyDescent="0.3"/>
    <row r="251" s="3" customFormat="1" x14ac:dyDescent="0.3"/>
    <row r="252" s="3" customFormat="1" x14ac:dyDescent="0.3"/>
    <row r="253" s="3" customFormat="1" x14ac:dyDescent="0.3"/>
    <row r="254" s="3" customFormat="1" x14ac:dyDescent="0.3"/>
    <row r="255" s="3" customFormat="1" x14ac:dyDescent="0.3"/>
    <row r="256" s="3" customFormat="1" x14ac:dyDescent="0.3"/>
    <row r="257" s="3" customFormat="1" x14ac:dyDescent="0.3"/>
    <row r="258" s="3" customFormat="1" x14ac:dyDescent="0.3"/>
    <row r="259" s="3" customFormat="1" x14ac:dyDescent="0.3"/>
    <row r="260" s="3" customFormat="1" x14ac:dyDescent="0.3"/>
    <row r="261" s="3" customFormat="1" x14ac:dyDescent="0.3"/>
    <row r="262" s="3" customFormat="1" x14ac:dyDescent="0.3"/>
    <row r="263" s="3" customFormat="1" x14ac:dyDescent="0.3"/>
    <row r="264" s="3" customFormat="1" x14ac:dyDescent="0.3"/>
    <row r="265" s="3" customFormat="1" x14ac:dyDescent="0.3"/>
    <row r="266" s="3" customFormat="1" x14ac:dyDescent="0.3"/>
    <row r="267" s="3" customFormat="1" x14ac:dyDescent="0.3"/>
    <row r="268" s="3" customFormat="1" x14ac:dyDescent="0.3"/>
    <row r="269" s="3" customFormat="1" x14ac:dyDescent="0.3"/>
    <row r="270" s="3" customFormat="1" x14ac:dyDescent="0.3"/>
    <row r="271" s="3" customFormat="1" x14ac:dyDescent="0.3"/>
    <row r="272" s="3" customFormat="1" x14ac:dyDescent="0.3"/>
    <row r="273" s="3" customFormat="1" x14ac:dyDescent="0.3"/>
    <row r="274" s="3" customFormat="1" x14ac:dyDescent="0.3"/>
    <row r="275" s="3" customFormat="1" x14ac:dyDescent="0.3"/>
    <row r="276" s="3" customFormat="1" x14ac:dyDescent="0.3"/>
    <row r="277" s="3" customFormat="1" x14ac:dyDescent="0.3"/>
    <row r="278" s="3" customFormat="1" x14ac:dyDescent="0.3"/>
    <row r="279" s="3" customFormat="1" x14ac:dyDescent="0.3"/>
    <row r="280" s="3" customFormat="1" x14ac:dyDescent="0.3"/>
    <row r="281" s="3" customFormat="1" x14ac:dyDescent="0.3"/>
    <row r="282" s="3" customFormat="1" x14ac:dyDescent="0.3"/>
    <row r="283" s="3" customFormat="1" x14ac:dyDescent="0.3"/>
    <row r="284" s="3" customFormat="1" x14ac:dyDescent="0.3"/>
    <row r="285" s="3" customFormat="1" x14ac:dyDescent="0.3"/>
    <row r="286" s="3" customFormat="1" x14ac:dyDescent="0.3"/>
    <row r="287" s="3" customFormat="1" x14ac:dyDescent="0.3"/>
    <row r="288" s="3" customFormat="1" x14ac:dyDescent="0.3"/>
    <row r="289" s="3" customFormat="1" x14ac:dyDescent="0.3"/>
    <row r="290" s="3" customFormat="1" x14ac:dyDescent="0.3"/>
    <row r="291" s="3" customFormat="1" x14ac:dyDescent="0.3"/>
    <row r="292" s="3" customFormat="1" x14ac:dyDescent="0.3"/>
    <row r="293" s="3" customFormat="1" x14ac:dyDescent="0.3"/>
    <row r="294" s="3" customFormat="1" x14ac:dyDescent="0.3"/>
    <row r="295" s="3" customFormat="1" x14ac:dyDescent="0.3"/>
    <row r="296" s="3" customFormat="1" x14ac:dyDescent="0.3"/>
    <row r="297" s="3" customFormat="1" x14ac:dyDescent="0.3"/>
    <row r="298" s="3" customFormat="1" x14ac:dyDescent="0.3"/>
    <row r="299" s="3" customFormat="1" x14ac:dyDescent="0.3"/>
    <row r="300" s="3" customFormat="1" x14ac:dyDescent="0.3"/>
    <row r="301" s="3" customFormat="1" x14ac:dyDescent="0.3"/>
    <row r="302" s="3" customFormat="1" x14ac:dyDescent="0.3"/>
    <row r="303" s="3" customFormat="1" x14ac:dyDescent="0.3"/>
    <row r="304" s="3" customFormat="1" x14ac:dyDescent="0.3"/>
    <row r="305" s="3" customFormat="1" x14ac:dyDescent="0.3"/>
    <row r="306" s="3" customFormat="1" x14ac:dyDescent="0.3"/>
    <row r="307" s="3" customFormat="1" x14ac:dyDescent="0.3"/>
    <row r="308" s="3" customFormat="1" x14ac:dyDescent="0.3"/>
    <row r="309" s="3" customFormat="1" x14ac:dyDescent="0.3"/>
    <row r="310" s="3" customFormat="1" x14ac:dyDescent="0.3"/>
    <row r="311" s="3" customFormat="1" x14ac:dyDescent="0.3"/>
    <row r="312" s="3" customFormat="1" x14ac:dyDescent="0.3"/>
    <row r="313" s="3" customFormat="1" x14ac:dyDescent="0.3"/>
    <row r="314" s="3" customFormat="1" x14ac:dyDescent="0.3"/>
    <row r="315" s="3" customFormat="1" x14ac:dyDescent="0.3"/>
    <row r="316" s="3" customFormat="1" x14ac:dyDescent="0.3"/>
    <row r="317" s="3" customFormat="1" x14ac:dyDescent="0.3"/>
    <row r="318" s="3" customFormat="1" x14ac:dyDescent="0.3"/>
    <row r="319" s="3" customFormat="1" x14ac:dyDescent="0.3"/>
    <row r="320" s="3" customFormat="1" x14ac:dyDescent="0.3"/>
    <row r="321" s="3" customFormat="1" x14ac:dyDescent="0.3"/>
    <row r="322" s="3" customFormat="1" x14ac:dyDescent="0.3"/>
    <row r="323" s="3" customFormat="1" x14ac:dyDescent="0.3"/>
    <row r="324" s="3" customFormat="1" x14ac:dyDescent="0.3"/>
    <row r="325" s="3" customFormat="1" x14ac:dyDescent="0.3"/>
    <row r="326" s="3" customFormat="1" x14ac:dyDescent="0.3"/>
    <row r="327" s="3" customFormat="1" x14ac:dyDescent="0.3"/>
    <row r="328" s="3" customFormat="1" x14ac:dyDescent="0.3"/>
    <row r="329" s="3" customFormat="1" x14ac:dyDescent="0.3"/>
    <row r="330" s="3" customFormat="1" x14ac:dyDescent="0.3"/>
    <row r="331" s="3" customFormat="1" x14ac:dyDescent="0.3"/>
    <row r="332" s="3" customFormat="1" x14ac:dyDescent="0.3"/>
    <row r="333" s="3" customFormat="1" x14ac:dyDescent="0.3"/>
    <row r="334" s="3" customFormat="1" x14ac:dyDescent="0.3"/>
    <row r="335" s="3" customFormat="1" x14ac:dyDescent="0.3"/>
    <row r="336" s="3" customFormat="1" x14ac:dyDescent="0.3"/>
    <row r="337" s="3" customFormat="1" x14ac:dyDescent="0.3"/>
    <row r="338" s="3" customFormat="1" x14ac:dyDescent="0.3"/>
    <row r="339" s="3" customFormat="1" x14ac:dyDescent="0.3"/>
    <row r="340" s="3" customFormat="1" x14ac:dyDescent="0.3"/>
    <row r="341" s="3" customFormat="1" x14ac:dyDescent="0.3"/>
    <row r="342" s="3" customFormat="1" x14ac:dyDescent="0.3"/>
    <row r="343" s="3" customFormat="1" x14ac:dyDescent="0.3"/>
    <row r="344" s="3" customFormat="1" x14ac:dyDescent="0.3"/>
    <row r="345" s="3" customFormat="1" x14ac:dyDescent="0.3"/>
    <row r="346" s="3" customFormat="1" x14ac:dyDescent="0.3"/>
    <row r="347" s="3" customFormat="1" x14ac:dyDescent="0.3"/>
    <row r="348" s="3" customFormat="1" x14ac:dyDescent="0.3"/>
    <row r="349" s="3" customFormat="1" x14ac:dyDescent="0.3"/>
    <row r="350" s="3" customFormat="1" x14ac:dyDescent="0.3"/>
    <row r="351" s="3" customFormat="1" x14ac:dyDescent="0.3"/>
    <row r="352" s="3" customFormat="1" x14ac:dyDescent="0.3"/>
    <row r="353" s="3" customFormat="1" x14ac:dyDescent="0.3"/>
    <row r="354" s="3" customFormat="1" x14ac:dyDescent="0.3"/>
    <row r="355" s="3" customFormat="1" x14ac:dyDescent="0.3"/>
    <row r="356" s="3" customFormat="1" x14ac:dyDescent="0.3"/>
    <row r="357" s="3" customFormat="1" x14ac:dyDescent="0.3"/>
    <row r="358" s="3" customFormat="1" x14ac:dyDescent="0.3"/>
    <row r="359" s="3" customFormat="1" x14ac:dyDescent="0.3"/>
    <row r="360" s="3" customFormat="1" x14ac:dyDescent="0.3"/>
    <row r="361" s="3" customFormat="1" x14ac:dyDescent="0.3"/>
    <row r="362" s="3" customFormat="1" x14ac:dyDescent="0.3"/>
    <row r="363" s="3" customFormat="1" x14ac:dyDescent="0.3"/>
    <row r="364" s="3" customFormat="1" x14ac:dyDescent="0.3"/>
    <row r="365" s="3" customFormat="1" x14ac:dyDescent="0.3"/>
    <row r="366" s="3" customFormat="1" x14ac:dyDescent="0.3"/>
    <row r="367" s="3" customFormat="1" x14ac:dyDescent="0.3"/>
    <row r="368" s="3" customFormat="1" x14ac:dyDescent="0.3"/>
    <row r="369" s="3" customFormat="1" x14ac:dyDescent="0.3"/>
    <row r="370" s="3" customFormat="1" x14ac:dyDescent="0.3"/>
    <row r="371" s="3" customFormat="1" x14ac:dyDescent="0.3"/>
    <row r="372" s="3" customFormat="1" x14ac:dyDescent="0.3"/>
    <row r="373" s="3" customFormat="1" x14ac:dyDescent="0.3"/>
    <row r="374" s="3" customFormat="1" x14ac:dyDescent="0.3"/>
    <row r="375" s="3" customFormat="1" x14ac:dyDescent="0.3"/>
    <row r="376" s="3" customFormat="1" x14ac:dyDescent="0.3"/>
    <row r="377" s="3" customFormat="1" x14ac:dyDescent="0.3"/>
    <row r="378" s="3" customFormat="1" x14ac:dyDescent="0.3"/>
    <row r="379" s="3" customFormat="1" x14ac:dyDescent="0.3"/>
    <row r="380" s="3" customFormat="1" x14ac:dyDescent="0.3"/>
    <row r="381" s="3" customFormat="1" x14ac:dyDescent="0.3"/>
    <row r="382" s="3" customFormat="1" x14ac:dyDescent="0.3"/>
    <row r="383" s="3" customFormat="1" x14ac:dyDescent="0.3"/>
    <row r="384" s="3" customFormat="1" x14ac:dyDescent="0.3"/>
    <row r="385" s="3" customFormat="1" x14ac:dyDescent="0.3"/>
    <row r="386" s="3" customFormat="1" x14ac:dyDescent="0.3"/>
    <row r="387" s="3" customFormat="1" x14ac:dyDescent="0.3"/>
    <row r="388" s="3" customFormat="1" x14ac:dyDescent="0.3"/>
    <row r="389" s="3" customFormat="1" x14ac:dyDescent="0.3"/>
    <row r="390" s="3" customFormat="1" x14ac:dyDescent="0.3"/>
    <row r="391" s="3" customFormat="1" x14ac:dyDescent="0.3"/>
    <row r="392" s="3" customFormat="1" x14ac:dyDescent="0.3"/>
    <row r="393" s="3" customFormat="1" x14ac:dyDescent="0.3"/>
    <row r="394" s="3" customFormat="1" x14ac:dyDescent="0.3"/>
    <row r="395" s="3" customFormat="1" x14ac:dyDescent="0.3"/>
    <row r="396" s="3" customFormat="1" x14ac:dyDescent="0.3"/>
    <row r="397" s="3" customFormat="1" x14ac:dyDescent="0.3"/>
    <row r="398" s="3" customFormat="1" x14ac:dyDescent="0.3"/>
    <row r="399" s="3" customFormat="1" x14ac:dyDescent="0.3"/>
    <row r="400" s="3" customFormat="1" x14ac:dyDescent="0.3"/>
    <row r="401" s="3" customFormat="1" x14ac:dyDescent="0.3"/>
    <row r="402" s="3" customFormat="1" x14ac:dyDescent="0.3"/>
    <row r="403" s="3" customFormat="1" x14ac:dyDescent="0.3"/>
    <row r="404" s="3" customFormat="1" x14ac:dyDescent="0.3"/>
    <row r="405" s="3" customFormat="1" x14ac:dyDescent="0.3"/>
    <row r="406" s="3" customFormat="1" x14ac:dyDescent="0.3"/>
    <row r="407" s="3" customFormat="1" x14ac:dyDescent="0.3"/>
    <row r="408" s="3" customFormat="1" x14ac:dyDescent="0.3"/>
    <row r="409" s="3" customFormat="1" x14ac:dyDescent="0.3"/>
    <row r="410" s="3" customFormat="1" x14ac:dyDescent="0.3"/>
    <row r="411" s="3" customFormat="1" x14ac:dyDescent="0.3"/>
    <row r="412" s="3" customFormat="1" x14ac:dyDescent="0.3"/>
    <row r="413" s="3" customFormat="1" x14ac:dyDescent="0.3"/>
    <row r="414" s="3" customFormat="1" x14ac:dyDescent="0.3"/>
    <row r="415" s="3" customFormat="1" x14ac:dyDescent="0.3"/>
    <row r="416" s="3" customFormat="1" x14ac:dyDescent="0.3"/>
    <row r="417" s="3" customFormat="1" x14ac:dyDescent="0.3"/>
    <row r="418" s="3" customFormat="1" x14ac:dyDescent="0.3"/>
    <row r="419" s="3" customFormat="1" x14ac:dyDescent="0.3"/>
    <row r="420" s="3" customFormat="1" x14ac:dyDescent="0.3"/>
    <row r="421" s="3" customFormat="1" x14ac:dyDescent="0.3"/>
    <row r="422" s="3" customFormat="1" x14ac:dyDescent="0.3"/>
    <row r="423" s="3" customFormat="1" x14ac:dyDescent="0.3"/>
    <row r="424" s="3" customFormat="1" x14ac:dyDescent="0.3"/>
    <row r="425" s="3" customFormat="1" x14ac:dyDescent="0.3"/>
    <row r="426" s="3" customFormat="1" x14ac:dyDescent="0.3"/>
    <row r="427" s="3" customFormat="1" x14ac:dyDescent="0.3"/>
    <row r="428" s="3" customFormat="1" x14ac:dyDescent="0.3"/>
    <row r="429" s="3" customFormat="1" x14ac:dyDescent="0.3"/>
    <row r="430" s="3" customFormat="1" x14ac:dyDescent="0.3"/>
    <row r="431" s="3" customFormat="1" x14ac:dyDescent="0.3"/>
    <row r="432" s="3" customFormat="1" x14ac:dyDescent="0.3"/>
    <row r="433" s="3" customFormat="1" x14ac:dyDescent="0.3"/>
    <row r="434" s="3" customFormat="1" x14ac:dyDescent="0.3"/>
    <row r="435" s="3" customFormat="1" x14ac:dyDescent="0.3"/>
    <row r="436" s="3" customFormat="1" x14ac:dyDescent="0.3"/>
    <row r="437" s="3" customFormat="1" x14ac:dyDescent="0.3"/>
    <row r="438" s="3" customFormat="1" x14ac:dyDescent="0.3"/>
    <row r="439" s="3" customFormat="1" x14ac:dyDescent="0.3"/>
    <row r="440" s="3" customFormat="1" x14ac:dyDescent="0.3"/>
    <row r="441" s="3" customFormat="1" x14ac:dyDescent="0.3"/>
    <row r="442" s="3" customFormat="1" x14ac:dyDescent="0.3"/>
    <row r="443" s="3" customFormat="1" x14ac:dyDescent="0.3"/>
    <row r="444" s="3" customFormat="1" x14ac:dyDescent="0.3"/>
    <row r="445" s="3" customFormat="1" x14ac:dyDescent="0.3"/>
    <row r="446" s="3" customFormat="1" x14ac:dyDescent="0.3"/>
    <row r="447" s="3" customFormat="1" x14ac:dyDescent="0.3"/>
    <row r="448" s="3" customFormat="1" x14ac:dyDescent="0.3"/>
    <row r="449" s="3" customFormat="1" x14ac:dyDescent="0.3"/>
    <row r="450" s="3" customFormat="1" x14ac:dyDescent="0.3"/>
    <row r="451" s="3" customFormat="1" x14ac:dyDescent="0.3"/>
    <row r="452" s="3" customFormat="1" x14ac:dyDescent="0.3"/>
    <row r="453" s="3" customFormat="1" x14ac:dyDescent="0.3"/>
    <row r="454" s="3" customFormat="1" x14ac:dyDescent="0.3"/>
    <row r="455" s="3" customFormat="1" x14ac:dyDescent="0.3"/>
    <row r="456" s="3" customFormat="1" x14ac:dyDescent="0.3"/>
    <row r="457" s="3" customFormat="1" x14ac:dyDescent="0.3"/>
    <row r="458" s="3" customFormat="1" x14ac:dyDescent="0.3"/>
    <row r="459" s="3" customFormat="1" x14ac:dyDescent="0.3"/>
    <row r="460" s="3" customFormat="1" x14ac:dyDescent="0.3"/>
    <row r="461" s="3" customFormat="1" x14ac:dyDescent="0.3"/>
    <row r="462" s="3" customFormat="1" x14ac:dyDescent="0.3"/>
    <row r="463" s="3" customFormat="1" x14ac:dyDescent="0.3"/>
    <row r="464" s="3" customFormat="1" x14ac:dyDescent="0.3"/>
    <row r="465" s="3" customFormat="1" x14ac:dyDescent="0.3"/>
    <row r="466" s="3" customFormat="1" x14ac:dyDescent="0.3"/>
    <row r="467" s="3" customFormat="1" x14ac:dyDescent="0.3"/>
    <row r="468" s="3" customFormat="1" x14ac:dyDescent="0.3"/>
    <row r="469" s="3" customFormat="1" x14ac:dyDescent="0.3"/>
    <row r="470" s="3" customFormat="1" x14ac:dyDescent="0.3"/>
    <row r="471" s="3" customFormat="1" x14ac:dyDescent="0.3"/>
    <row r="472" s="3" customFormat="1" x14ac:dyDescent="0.3"/>
    <row r="473" s="3" customFormat="1" x14ac:dyDescent="0.3"/>
    <row r="474" s="3" customFormat="1" x14ac:dyDescent="0.3"/>
    <row r="475" s="3" customFormat="1" x14ac:dyDescent="0.3"/>
    <row r="476" s="3" customFormat="1" x14ac:dyDescent="0.3"/>
    <row r="477" s="3" customFormat="1" x14ac:dyDescent="0.3"/>
    <row r="478" s="3" customFormat="1" x14ac:dyDescent="0.3"/>
    <row r="479" s="3" customFormat="1" x14ac:dyDescent="0.3"/>
    <row r="480" s="3" customFormat="1" x14ac:dyDescent="0.3"/>
    <row r="481" s="3" customFormat="1" x14ac:dyDescent="0.3"/>
    <row r="482" s="3" customFormat="1" x14ac:dyDescent="0.3"/>
    <row r="483" s="3" customFormat="1" x14ac:dyDescent="0.3"/>
    <row r="484" s="3" customFormat="1" x14ac:dyDescent="0.3"/>
    <row r="485" s="3" customFormat="1" x14ac:dyDescent="0.3"/>
    <row r="486" s="3" customFormat="1" x14ac:dyDescent="0.3"/>
    <row r="487" s="3" customFormat="1" x14ac:dyDescent="0.3"/>
    <row r="488" s="3" customFormat="1" x14ac:dyDescent="0.3"/>
    <row r="489" s="3" customFormat="1" x14ac:dyDescent="0.3"/>
    <row r="490" s="3" customFormat="1" x14ac:dyDescent="0.3"/>
    <row r="491" s="3" customFormat="1" x14ac:dyDescent="0.3"/>
    <row r="492" s="3" customFormat="1" x14ac:dyDescent="0.3"/>
    <row r="493" s="3" customFormat="1" x14ac:dyDescent="0.3"/>
    <row r="494" s="3" customFormat="1" x14ac:dyDescent="0.3"/>
    <row r="495" s="3" customFormat="1" x14ac:dyDescent="0.3"/>
    <row r="496" s="3" customFormat="1" x14ac:dyDescent="0.3"/>
    <row r="497" s="3" customFormat="1" x14ac:dyDescent="0.3"/>
    <row r="498" s="3" customFormat="1" x14ac:dyDescent="0.3"/>
    <row r="499" s="3" customFormat="1" x14ac:dyDescent="0.3"/>
    <row r="500" s="3" customFormat="1" x14ac:dyDescent="0.3"/>
    <row r="501" s="3" customFormat="1" x14ac:dyDescent="0.3"/>
    <row r="502" s="3" customFormat="1" x14ac:dyDescent="0.3"/>
    <row r="503" s="3" customFormat="1" x14ac:dyDescent="0.3"/>
    <row r="504" s="3" customFormat="1" x14ac:dyDescent="0.3"/>
    <row r="505" s="3" customFormat="1" x14ac:dyDescent="0.3"/>
    <row r="506" s="3" customFormat="1" x14ac:dyDescent="0.3"/>
    <row r="507" s="3" customFormat="1" x14ac:dyDescent="0.3"/>
    <row r="508" s="3" customFormat="1" x14ac:dyDescent="0.3"/>
    <row r="509" s="3" customFormat="1" x14ac:dyDescent="0.3"/>
    <row r="510" s="3" customFormat="1" x14ac:dyDescent="0.3"/>
    <row r="511" s="3" customFormat="1" x14ac:dyDescent="0.3"/>
    <row r="512" s="3" customFormat="1" x14ac:dyDescent="0.3"/>
    <row r="513" s="3" customFormat="1" x14ac:dyDescent="0.3"/>
    <row r="514" s="3" customFormat="1" x14ac:dyDescent="0.3"/>
    <row r="515" s="3" customFormat="1" x14ac:dyDescent="0.3"/>
    <row r="516" s="3" customFormat="1" x14ac:dyDescent="0.3"/>
    <row r="517" s="3" customFormat="1" x14ac:dyDescent="0.3"/>
    <row r="518" s="3" customFormat="1" x14ac:dyDescent="0.3"/>
    <row r="519" s="3" customFormat="1" x14ac:dyDescent="0.3"/>
    <row r="520" s="3" customFormat="1" x14ac:dyDescent="0.3"/>
    <row r="521" s="3" customFormat="1" x14ac:dyDescent="0.3"/>
    <row r="522" s="3" customFormat="1" x14ac:dyDescent="0.3"/>
    <row r="523" s="3" customFormat="1" x14ac:dyDescent="0.3"/>
    <row r="524" s="3" customFormat="1" x14ac:dyDescent="0.3"/>
    <row r="525" s="3" customFormat="1" x14ac:dyDescent="0.3"/>
    <row r="526" s="3" customFormat="1" x14ac:dyDescent="0.3"/>
    <row r="527" s="3" customFormat="1" x14ac:dyDescent="0.3"/>
    <row r="528" s="3" customFormat="1" x14ac:dyDescent="0.3"/>
    <row r="529" s="3" customFormat="1" x14ac:dyDescent="0.3"/>
    <row r="530" s="3" customFormat="1" x14ac:dyDescent="0.3"/>
    <row r="531" s="3" customFormat="1" x14ac:dyDescent="0.3"/>
    <row r="532" s="3" customFormat="1" x14ac:dyDescent="0.3"/>
    <row r="533" s="3" customFormat="1" x14ac:dyDescent="0.3"/>
    <row r="534" s="3" customFormat="1" x14ac:dyDescent="0.3"/>
    <row r="535" s="3" customFormat="1" x14ac:dyDescent="0.3"/>
    <row r="536" s="3" customFormat="1" x14ac:dyDescent="0.3"/>
    <row r="537" s="3" customFormat="1" x14ac:dyDescent="0.3"/>
    <row r="538" s="3" customFormat="1" x14ac:dyDescent="0.3"/>
    <row r="539" s="3" customFormat="1" x14ac:dyDescent="0.3"/>
    <row r="540" s="3" customFormat="1" x14ac:dyDescent="0.3"/>
    <row r="541" s="3" customFormat="1" x14ac:dyDescent="0.3"/>
    <row r="542" s="3" customFormat="1" x14ac:dyDescent="0.3"/>
    <row r="543" s="3" customFormat="1" x14ac:dyDescent="0.3"/>
    <row r="544" s="3" customFormat="1" x14ac:dyDescent="0.3"/>
    <row r="545" s="3" customFormat="1" x14ac:dyDescent="0.3"/>
    <row r="546" s="3" customFormat="1" x14ac:dyDescent="0.3"/>
    <row r="547" s="3" customFormat="1" x14ac:dyDescent="0.3"/>
    <row r="548" s="3" customFormat="1" x14ac:dyDescent="0.3"/>
    <row r="549" s="3" customFormat="1" x14ac:dyDescent="0.3"/>
    <row r="550" s="3" customFormat="1" x14ac:dyDescent="0.3"/>
    <row r="551" s="3" customFormat="1" x14ac:dyDescent="0.3"/>
    <row r="552" s="3" customFormat="1" x14ac:dyDescent="0.3"/>
    <row r="553" s="3" customFormat="1" x14ac:dyDescent="0.3"/>
    <row r="554" s="3" customFormat="1" x14ac:dyDescent="0.3"/>
    <row r="555" s="3" customFormat="1" x14ac:dyDescent="0.3"/>
    <row r="556" s="3" customFormat="1" x14ac:dyDescent="0.3"/>
    <row r="557" s="3" customFormat="1" x14ac:dyDescent="0.3"/>
    <row r="558" s="3" customFormat="1" x14ac:dyDescent="0.3"/>
    <row r="559" s="3" customFormat="1" x14ac:dyDescent="0.3"/>
    <row r="560" s="3" customFormat="1" x14ac:dyDescent="0.3"/>
    <row r="561" s="3" customFormat="1" x14ac:dyDescent="0.3"/>
    <row r="562" s="3" customFormat="1" x14ac:dyDescent="0.3"/>
    <row r="563" s="3" customFormat="1" x14ac:dyDescent="0.3"/>
    <row r="564" s="3" customFormat="1" x14ac:dyDescent="0.3"/>
    <row r="565" s="3" customFormat="1" x14ac:dyDescent="0.3"/>
    <row r="566" s="3" customFormat="1" x14ac:dyDescent="0.3"/>
    <row r="567" s="3" customFormat="1" x14ac:dyDescent="0.3"/>
    <row r="568" s="3" customFormat="1" x14ac:dyDescent="0.3"/>
    <row r="569" s="3" customFormat="1" x14ac:dyDescent="0.3"/>
    <row r="570" s="3" customFormat="1" x14ac:dyDescent="0.3"/>
    <row r="571" s="3" customFormat="1" x14ac:dyDescent="0.3"/>
    <row r="572" s="3" customFormat="1" x14ac:dyDescent="0.3"/>
    <row r="573" s="3" customFormat="1" x14ac:dyDescent="0.3"/>
    <row r="574" s="3" customFormat="1" x14ac:dyDescent="0.3"/>
    <row r="575" s="3" customFormat="1" x14ac:dyDescent="0.3"/>
    <row r="576" s="3" customFormat="1" x14ac:dyDescent="0.3"/>
    <row r="577" s="3" customFormat="1" x14ac:dyDescent="0.3"/>
    <row r="578" s="3" customFormat="1" x14ac:dyDescent="0.3"/>
    <row r="579" s="3" customFormat="1" x14ac:dyDescent="0.3"/>
    <row r="580" s="3" customFormat="1" x14ac:dyDescent="0.3"/>
    <row r="581" s="3" customFormat="1" x14ac:dyDescent="0.3"/>
    <row r="582" s="3" customFormat="1" x14ac:dyDescent="0.3"/>
    <row r="583" s="3" customFormat="1" x14ac:dyDescent="0.3"/>
    <row r="584" s="3" customFormat="1" x14ac:dyDescent="0.3"/>
    <row r="585" s="3" customFormat="1" x14ac:dyDescent="0.3"/>
    <row r="586" s="3" customFormat="1" x14ac:dyDescent="0.3"/>
    <row r="587" s="3" customFormat="1" x14ac:dyDescent="0.3"/>
    <row r="588" s="3" customFormat="1" x14ac:dyDescent="0.3"/>
    <row r="589" s="3" customFormat="1" x14ac:dyDescent="0.3"/>
    <row r="590" s="3" customFormat="1" x14ac:dyDescent="0.3"/>
    <row r="591" s="3" customFormat="1" x14ac:dyDescent="0.3"/>
    <row r="592" s="3" customFormat="1" x14ac:dyDescent="0.3"/>
    <row r="593" s="3" customFormat="1" x14ac:dyDescent="0.3"/>
    <row r="594" s="3" customFormat="1" x14ac:dyDescent="0.3"/>
    <row r="595" s="3" customFormat="1" x14ac:dyDescent="0.3"/>
    <row r="596" s="3" customFormat="1" x14ac:dyDescent="0.3"/>
    <row r="597" s="3" customFormat="1" x14ac:dyDescent="0.3"/>
    <row r="598" s="3" customFormat="1" x14ac:dyDescent="0.3"/>
    <row r="599" s="3" customFormat="1" x14ac:dyDescent="0.3"/>
    <row r="600" s="3" customFormat="1" x14ac:dyDescent="0.3"/>
    <row r="601" s="3" customFormat="1" x14ac:dyDescent="0.3"/>
    <row r="602" s="3" customFormat="1" x14ac:dyDescent="0.3"/>
    <row r="603" s="3" customFormat="1" x14ac:dyDescent="0.3"/>
    <row r="604" s="3" customFormat="1" x14ac:dyDescent="0.3"/>
    <row r="605" s="3" customFormat="1" x14ac:dyDescent="0.3"/>
    <row r="606" s="3" customFormat="1" x14ac:dyDescent="0.3"/>
    <row r="607" s="3" customFormat="1" x14ac:dyDescent="0.3"/>
    <row r="608" s="3" customFormat="1" x14ac:dyDescent="0.3"/>
    <row r="609" s="3" customFormat="1" x14ac:dyDescent="0.3"/>
    <row r="610" s="3" customFormat="1" x14ac:dyDescent="0.3"/>
    <row r="611" s="3" customFormat="1" x14ac:dyDescent="0.3"/>
    <row r="612" s="3" customFormat="1" x14ac:dyDescent="0.3"/>
    <row r="613" s="3" customFormat="1" x14ac:dyDescent="0.3"/>
    <row r="614" s="3" customFormat="1" x14ac:dyDescent="0.3"/>
    <row r="615" s="3" customFormat="1" x14ac:dyDescent="0.3"/>
    <row r="616" s="3" customFormat="1" x14ac:dyDescent="0.3"/>
    <row r="617" s="3" customFormat="1" x14ac:dyDescent="0.3"/>
    <row r="618" s="3" customFormat="1" x14ac:dyDescent="0.3"/>
    <row r="619" s="3" customFormat="1" x14ac:dyDescent="0.3"/>
    <row r="620" s="3" customFormat="1" x14ac:dyDescent="0.3"/>
    <row r="621" s="3" customFormat="1" x14ac:dyDescent="0.3"/>
    <row r="622" s="3" customFormat="1" x14ac:dyDescent="0.3"/>
    <row r="623" s="3" customFormat="1" x14ac:dyDescent="0.3"/>
    <row r="624" s="3" customFormat="1" x14ac:dyDescent="0.3"/>
    <row r="625" s="3" customFormat="1" x14ac:dyDescent="0.3"/>
    <row r="626" s="3" customFormat="1" x14ac:dyDescent="0.3"/>
    <row r="627" s="3" customFormat="1" x14ac:dyDescent="0.3"/>
    <row r="628" s="3" customFormat="1" x14ac:dyDescent="0.3"/>
    <row r="629" s="3" customFormat="1" x14ac:dyDescent="0.3"/>
    <row r="630" s="3" customFormat="1" x14ac:dyDescent="0.3"/>
    <row r="631" s="3" customFormat="1" x14ac:dyDescent="0.3"/>
    <row r="632" s="3" customFormat="1" x14ac:dyDescent="0.3"/>
    <row r="633" s="3" customFormat="1" x14ac:dyDescent="0.3"/>
    <row r="634" s="3" customFormat="1" x14ac:dyDescent="0.3"/>
    <row r="635" s="3" customFormat="1" x14ac:dyDescent="0.3"/>
    <row r="636" s="3" customFormat="1" x14ac:dyDescent="0.3"/>
    <row r="637" s="3" customFormat="1" x14ac:dyDescent="0.3"/>
    <row r="638" s="3" customFormat="1" x14ac:dyDescent="0.3"/>
    <row r="639" s="3" customFormat="1" x14ac:dyDescent="0.3"/>
    <row r="640" s="3" customFormat="1" x14ac:dyDescent="0.3"/>
    <row r="641" s="3" customFormat="1" x14ac:dyDescent="0.3"/>
    <row r="642" s="3" customFormat="1" x14ac:dyDescent="0.3"/>
    <row r="643" s="3" customFormat="1" x14ac:dyDescent="0.3"/>
    <row r="644" s="3" customFormat="1" x14ac:dyDescent="0.3"/>
    <row r="645" s="3" customFormat="1" x14ac:dyDescent="0.3"/>
    <row r="646" s="3" customFormat="1" x14ac:dyDescent="0.3"/>
    <row r="647" s="3" customFormat="1" x14ac:dyDescent="0.3"/>
    <row r="648" s="3" customFormat="1" x14ac:dyDescent="0.3"/>
    <row r="649" s="3" customFormat="1" x14ac:dyDescent="0.3"/>
    <row r="650" s="3" customFormat="1" x14ac:dyDescent="0.3"/>
    <row r="651" s="3" customFormat="1" x14ac:dyDescent="0.3"/>
    <row r="652" s="3" customFormat="1" x14ac:dyDescent="0.3"/>
    <row r="653" s="3" customFormat="1" x14ac:dyDescent="0.3"/>
    <row r="654" s="3" customFormat="1" x14ac:dyDescent="0.3"/>
    <row r="655" s="3" customFormat="1" x14ac:dyDescent="0.3"/>
    <row r="656" s="3" customFormat="1" x14ac:dyDescent="0.3"/>
    <row r="657" s="3" customFormat="1" x14ac:dyDescent="0.3"/>
    <row r="658" s="3" customFormat="1" x14ac:dyDescent="0.3"/>
    <row r="659" s="3" customFormat="1" x14ac:dyDescent="0.3"/>
    <row r="660" s="3" customFormat="1" x14ac:dyDescent="0.3"/>
    <row r="661" s="3" customFormat="1" x14ac:dyDescent="0.3"/>
    <row r="662" s="3" customFormat="1" x14ac:dyDescent="0.3"/>
    <row r="663" s="3" customFormat="1" x14ac:dyDescent="0.3"/>
    <row r="664" s="3" customFormat="1" x14ac:dyDescent="0.3"/>
    <row r="665" s="3" customFormat="1" x14ac:dyDescent="0.3"/>
    <row r="666" s="3" customFormat="1" x14ac:dyDescent="0.3"/>
    <row r="667" s="3" customFormat="1" x14ac:dyDescent="0.3"/>
    <row r="668" s="3" customFormat="1" x14ac:dyDescent="0.3"/>
    <row r="669" s="3" customFormat="1" x14ac:dyDescent="0.3"/>
    <row r="670" s="3" customFormat="1" x14ac:dyDescent="0.3"/>
    <row r="671" s="3" customFormat="1" x14ac:dyDescent="0.3"/>
    <row r="672" s="3" customFormat="1" x14ac:dyDescent="0.3"/>
    <row r="673" s="3" customFormat="1" x14ac:dyDescent="0.3"/>
    <row r="674" s="3" customFormat="1" x14ac:dyDescent="0.3"/>
    <row r="675" s="3" customFormat="1" x14ac:dyDescent="0.3"/>
    <row r="676" s="3" customFormat="1" x14ac:dyDescent="0.3"/>
    <row r="677" s="3" customFormat="1" x14ac:dyDescent="0.3"/>
    <row r="678" s="3" customFormat="1" x14ac:dyDescent="0.3"/>
    <row r="679" s="3" customFormat="1" x14ac:dyDescent="0.3"/>
    <row r="680" s="3" customFormat="1" x14ac:dyDescent="0.3"/>
    <row r="681" s="3" customFormat="1" x14ac:dyDescent="0.3"/>
    <row r="682" s="3" customFormat="1" x14ac:dyDescent="0.3"/>
    <row r="683" s="3" customFormat="1" x14ac:dyDescent="0.3"/>
    <row r="684" s="3" customFormat="1" x14ac:dyDescent="0.3"/>
    <row r="685" s="3" customFormat="1" x14ac:dyDescent="0.3"/>
    <row r="686" s="3" customFormat="1" x14ac:dyDescent="0.3"/>
    <row r="687" s="3" customFormat="1" x14ac:dyDescent="0.3"/>
    <row r="688" s="3" customFormat="1" x14ac:dyDescent="0.3"/>
    <row r="689" s="3" customFormat="1" x14ac:dyDescent="0.3"/>
    <row r="690" s="3" customFormat="1" x14ac:dyDescent="0.3"/>
    <row r="691" s="3" customFormat="1" x14ac:dyDescent="0.3"/>
    <row r="692" s="3" customFormat="1" x14ac:dyDescent="0.3"/>
    <row r="693" s="3" customFormat="1" x14ac:dyDescent="0.3"/>
    <row r="694" s="3" customFormat="1" x14ac:dyDescent="0.3"/>
    <row r="695" s="3" customFormat="1" x14ac:dyDescent="0.3"/>
    <row r="696" s="3" customFormat="1" x14ac:dyDescent="0.3"/>
    <row r="697" s="3" customFormat="1" x14ac:dyDescent="0.3"/>
    <row r="698" s="3" customFormat="1" x14ac:dyDescent="0.3"/>
    <row r="699" s="3" customFormat="1" x14ac:dyDescent="0.3"/>
    <row r="700" s="3" customFormat="1" x14ac:dyDescent="0.3"/>
    <row r="701" s="3" customFormat="1" x14ac:dyDescent="0.3"/>
    <row r="702" s="3" customFormat="1" x14ac:dyDescent="0.3"/>
    <row r="703" s="3" customFormat="1" x14ac:dyDescent="0.3"/>
    <row r="704" s="3" customFormat="1" x14ac:dyDescent="0.3"/>
    <row r="705" s="3" customFormat="1" x14ac:dyDescent="0.3"/>
    <row r="706" s="3" customFormat="1" x14ac:dyDescent="0.3"/>
    <row r="707" s="3" customFormat="1" x14ac:dyDescent="0.3"/>
    <row r="708" s="3" customFormat="1" x14ac:dyDescent="0.3"/>
    <row r="709" s="3" customFormat="1" x14ac:dyDescent="0.3"/>
    <row r="710" s="3" customFormat="1" x14ac:dyDescent="0.3"/>
    <row r="711" s="3" customFormat="1" x14ac:dyDescent="0.3"/>
    <row r="712" s="3" customFormat="1" x14ac:dyDescent="0.3"/>
    <row r="713" s="3" customFormat="1" x14ac:dyDescent="0.3"/>
    <row r="714" s="3" customFormat="1" x14ac:dyDescent="0.3"/>
    <row r="715" s="3" customFormat="1" x14ac:dyDescent="0.3"/>
    <row r="716" s="3" customFormat="1" x14ac:dyDescent="0.3"/>
    <row r="717" s="3" customFormat="1" x14ac:dyDescent="0.3"/>
    <row r="718" s="3" customFormat="1" x14ac:dyDescent="0.3"/>
    <row r="719" s="3" customFormat="1" x14ac:dyDescent="0.3"/>
    <row r="720" s="3" customFormat="1" x14ac:dyDescent="0.3"/>
    <row r="721" s="3" customFormat="1" x14ac:dyDescent="0.3"/>
    <row r="722" s="3" customFormat="1" x14ac:dyDescent="0.3"/>
    <row r="723" s="3" customFormat="1" x14ac:dyDescent="0.3"/>
    <row r="724" s="3" customFormat="1" x14ac:dyDescent="0.3"/>
    <row r="725" s="3" customFormat="1" x14ac:dyDescent="0.3"/>
    <row r="726" s="3" customFormat="1" x14ac:dyDescent="0.3"/>
    <row r="727" s="3" customFormat="1" x14ac:dyDescent="0.3"/>
    <row r="728" s="3" customFormat="1" x14ac:dyDescent="0.3"/>
    <row r="729" s="3" customFormat="1" x14ac:dyDescent="0.3"/>
    <row r="730" s="3" customFormat="1" x14ac:dyDescent="0.3"/>
    <row r="731" s="3" customFormat="1" x14ac:dyDescent="0.3"/>
    <row r="732" s="3" customFormat="1" x14ac:dyDescent="0.3"/>
    <row r="733" s="3" customFormat="1" x14ac:dyDescent="0.3"/>
    <row r="734" s="3" customFormat="1" x14ac:dyDescent="0.3"/>
    <row r="735" s="3" customFormat="1" x14ac:dyDescent="0.3"/>
    <row r="736" s="3" customFormat="1" x14ac:dyDescent="0.3"/>
    <row r="737" s="3" customFormat="1" x14ac:dyDescent="0.3"/>
    <row r="738" s="3" customFormat="1" x14ac:dyDescent="0.3"/>
    <row r="739" s="3" customFormat="1" x14ac:dyDescent="0.3"/>
    <row r="740" s="3" customFormat="1" x14ac:dyDescent="0.3"/>
    <row r="741" s="3" customFormat="1" x14ac:dyDescent="0.3"/>
    <row r="742" s="3" customFormat="1" x14ac:dyDescent="0.3"/>
    <row r="743" s="3" customFormat="1" x14ac:dyDescent="0.3"/>
    <row r="744" s="3" customFormat="1" x14ac:dyDescent="0.3"/>
    <row r="745" s="3" customFormat="1" x14ac:dyDescent="0.3"/>
    <row r="746" s="3" customFormat="1" x14ac:dyDescent="0.3"/>
    <row r="747" s="3" customFormat="1" x14ac:dyDescent="0.3"/>
    <row r="748" s="3" customFormat="1" x14ac:dyDescent="0.3"/>
    <row r="749" s="3" customFormat="1" x14ac:dyDescent="0.3"/>
    <row r="750" s="3" customFormat="1" x14ac:dyDescent="0.3"/>
    <row r="751" s="3" customFormat="1" x14ac:dyDescent="0.3"/>
    <row r="752" s="3" customFormat="1" x14ac:dyDescent="0.3"/>
    <row r="753" s="3" customFormat="1" x14ac:dyDescent="0.3"/>
    <row r="754" s="3" customFormat="1" x14ac:dyDescent="0.3"/>
    <row r="755" s="3" customFormat="1" x14ac:dyDescent="0.3"/>
    <row r="756" s="3" customFormat="1" x14ac:dyDescent="0.3"/>
    <row r="757" s="3" customFormat="1" x14ac:dyDescent="0.3"/>
    <row r="758" s="3" customFormat="1" x14ac:dyDescent="0.3"/>
    <row r="759" s="3" customFormat="1" x14ac:dyDescent="0.3"/>
    <row r="760" s="3" customFormat="1" x14ac:dyDescent="0.3"/>
    <row r="761" s="3" customFormat="1" x14ac:dyDescent="0.3"/>
    <row r="762" s="3" customFormat="1" x14ac:dyDescent="0.3"/>
    <row r="763" s="3" customFormat="1" x14ac:dyDescent="0.3"/>
    <row r="764" s="3" customFormat="1" x14ac:dyDescent="0.3"/>
    <row r="765" s="3" customFormat="1" x14ac:dyDescent="0.3"/>
    <row r="766" s="3" customFormat="1" x14ac:dyDescent="0.3"/>
    <row r="767" s="3" customFormat="1" x14ac:dyDescent="0.3"/>
    <row r="768" s="3" customFormat="1" x14ac:dyDescent="0.3"/>
    <row r="769" s="3" customFormat="1" x14ac:dyDescent="0.3"/>
    <row r="770" s="3" customFormat="1" x14ac:dyDescent="0.3"/>
    <row r="771" s="3" customFormat="1" x14ac:dyDescent="0.3"/>
    <row r="772" s="3" customFormat="1" x14ac:dyDescent="0.3"/>
    <row r="773" s="3" customFormat="1" x14ac:dyDescent="0.3"/>
    <row r="774" s="3" customFormat="1" x14ac:dyDescent="0.3"/>
    <row r="775" s="3" customFormat="1" x14ac:dyDescent="0.3"/>
    <row r="776" s="3" customFormat="1" x14ac:dyDescent="0.3"/>
    <row r="777" s="3" customFormat="1" x14ac:dyDescent="0.3"/>
    <row r="778" s="3" customFormat="1" x14ac:dyDescent="0.3"/>
    <row r="779" s="3" customFormat="1" x14ac:dyDescent="0.3"/>
    <row r="780" s="3" customFormat="1" x14ac:dyDescent="0.3"/>
    <row r="781" s="3" customFormat="1" x14ac:dyDescent="0.3"/>
    <row r="782" s="3" customFormat="1" x14ac:dyDescent="0.3"/>
    <row r="783" s="3" customFormat="1" x14ac:dyDescent="0.3"/>
    <row r="784" s="3" customFormat="1" x14ac:dyDescent="0.3"/>
    <row r="785" s="3" customFormat="1" x14ac:dyDescent="0.3"/>
    <row r="786" s="3" customFormat="1" x14ac:dyDescent="0.3"/>
    <row r="787" s="3" customFormat="1" x14ac:dyDescent="0.3"/>
    <row r="788" s="3" customFormat="1" x14ac:dyDescent="0.3"/>
    <row r="789" s="3" customFormat="1" x14ac:dyDescent="0.3"/>
    <row r="790" s="3" customFormat="1" x14ac:dyDescent="0.3"/>
    <row r="791" s="3" customFormat="1" x14ac:dyDescent="0.3"/>
    <row r="792" s="3" customFormat="1" x14ac:dyDescent="0.3"/>
    <row r="793" s="3" customFormat="1" x14ac:dyDescent="0.3"/>
    <row r="794" s="3" customFormat="1" x14ac:dyDescent="0.3"/>
    <row r="795" s="3" customFormat="1" x14ac:dyDescent="0.3"/>
    <row r="796" s="3" customFormat="1" x14ac:dyDescent="0.3"/>
    <row r="797" s="3" customFormat="1" x14ac:dyDescent="0.3"/>
    <row r="798" s="3" customFormat="1" x14ac:dyDescent="0.3"/>
    <row r="799" s="3" customFormat="1" x14ac:dyDescent="0.3"/>
    <row r="800" s="3" customFormat="1" x14ac:dyDescent="0.3"/>
    <row r="801" s="3" customFormat="1" x14ac:dyDescent="0.3"/>
    <row r="802" s="3" customFormat="1" x14ac:dyDescent="0.3"/>
    <row r="803" s="3" customFormat="1" x14ac:dyDescent="0.3"/>
    <row r="804" s="3" customFormat="1" x14ac:dyDescent="0.3"/>
    <row r="805" s="3" customFormat="1" x14ac:dyDescent="0.3"/>
    <row r="806" s="3" customFormat="1" x14ac:dyDescent="0.3"/>
    <row r="807" s="3" customFormat="1" x14ac:dyDescent="0.3"/>
    <row r="808" s="3" customFormat="1" x14ac:dyDescent="0.3"/>
    <row r="809" s="3" customFormat="1" x14ac:dyDescent="0.3"/>
    <row r="810" s="3" customFormat="1" x14ac:dyDescent="0.3"/>
    <row r="811" s="3" customFormat="1" x14ac:dyDescent="0.3"/>
    <row r="812" s="3" customFormat="1" x14ac:dyDescent="0.3"/>
    <row r="813" s="3" customFormat="1" x14ac:dyDescent="0.3"/>
    <row r="814" s="3" customFormat="1" x14ac:dyDescent="0.3"/>
    <row r="815" s="3" customFormat="1" x14ac:dyDescent="0.3"/>
    <row r="816" s="3" customFormat="1" x14ac:dyDescent="0.3"/>
    <row r="817" s="3" customFormat="1" x14ac:dyDescent="0.3"/>
    <row r="818" s="3" customFormat="1" x14ac:dyDescent="0.3"/>
    <row r="819" s="3" customFormat="1" x14ac:dyDescent="0.3"/>
    <row r="820" s="3" customFormat="1" x14ac:dyDescent="0.3"/>
    <row r="821" s="3" customFormat="1" x14ac:dyDescent="0.3"/>
    <row r="822" s="3" customFormat="1" x14ac:dyDescent="0.3"/>
    <row r="823" s="3" customFormat="1" x14ac:dyDescent="0.3"/>
    <row r="824" s="3" customFormat="1" x14ac:dyDescent="0.3"/>
    <row r="825" s="3" customFormat="1" x14ac:dyDescent="0.3"/>
    <row r="826" s="3" customFormat="1" x14ac:dyDescent="0.3"/>
    <row r="827" s="3" customFormat="1" x14ac:dyDescent="0.3"/>
    <row r="828" s="3" customFormat="1" x14ac:dyDescent="0.3"/>
    <row r="829" s="3" customFormat="1" x14ac:dyDescent="0.3"/>
    <row r="830" s="3" customFormat="1" x14ac:dyDescent="0.3"/>
    <row r="831" s="3" customFormat="1" x14ac:dyDescent="0.3"/>
    <row r="832" s="3" customFormat="1" x14ac:dyDescent="0.3"/>
    <row r="833" s="3" customFormat="1" x14ac:dyDescent="0.3"/>
    <row r="834" s="3" customFormat="1" x14ac:dyDescent="0.3"/>
    <row r="835" s="3" customFormat="1" x14ac:dyDescent="0.3"/>
    <row r="836" s="3" customFormat="1" x14ac:dyDescent="0.3"/>
    <row r="837" s="3" customFormat="1" x14ac:dyDescent="0.3"/>
    <row r="838" s="3" customFormat="1" x14ac:dyDescent="0.3"/>
    <row r="839" s="3" customFormat="1" x14ac:dyDescent="0.3"/>
    <row r="840" s="3" customFormat="1" x14ac:dyDescent="0.3"/>
    <row r="841" s="3" customFormat="1" x14ac:dyDescent="0.3"/>
    <row r="842" s="3" customFormat="1" x14ac:dyDescent="0.3"/>
    <row r="843" s="3" customFormat="1" x14ac:dyDescent="0.3"/>
    <row r="844" s="3" customFormat="1" x14ac:dyDescent="0.3"/>
    <row r="845" s="3" customFormat="1" x14ac:dyDescent="0.3"/>
    <row r="846" s="3" customFormat="1" x14ac:dyDescent="0.3"/>
    <row r="847" s="3" customFormat="1" x14ac:dyDescent="0.3"/>
    <row r="848" s="3" customFormat="1" x14ac:dyDescent="0.3"/>
    <row r="849" s="3" customFormat="1" x14ac:dyDescent="0.3"/>
    <row r="850" s="3" customFormat="1" x14ac:dyDescent="0.3"/>
    <row r="851" s="3" customFormat="1" x14ac:dyDescent="0.3"/>
    <row r="852" s="3" customFormat="1" x14ac:dyDescent="0.3"/>
    <row r="853" s="3" customFormat="1" x14ac:dyDescent="0.3"/>
  </sheetData>
  <mergeCells count="17">
    <mergeCell ref="S20:S22"/>
    <mergeCell ref="S25:S27"/>
    <mergeCell ref="Q1:Q3"/>
    <mergeCell ref="R1:R4"/>
    <mergeCell ref="T3:U3"/>
    <mergeCell ref="O1:P3"/>
    <mergeCell ref="S15:S17"/>
    <mergeCell ref="S5:S7"/>
    <mergeCell ref="S10:S12"/>
    <mergeCell ref="C1:C3"/>
    <mergeCell ref="D1:E3"/>
    <mergeCell ref="G3:H3"/>
    <mergeCell ref="J3:K3"/>
    <mergeCell ref="M3:N3"/>
    <mergeCell ref="L1:N2"/>
    <mergeCell ref="I1:K2"/>
    <mergeCell ref="F1:H2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98D78-9AAF-40CA-8E2B-E5D01684E570}">
  <dimension ref="B2:Z17"/>
  <sheetViews>
    <sheetView workbookViewId="0">
      <selection activeCell="H11" sqref="H11"/>
    </sheetView>
  </sheetViews>
  <sheetFormatPr baseColWidth="10" defaultRowHeight="14.4" x14ac:dyDescent="0.3"/>
  <cols>
    <col min="2" max="2" width="7.6640625" customWidth="1"/>
    <col min="3" max="3" width="12.44140625" customWidth="1"/>
    <col min="4" max="6" width="14.33203125" customWidth="1"/>
    <col min="7" max="7" width="13.88671875" customWidth="1"/>
    <col min="8" max="8" width="13.44140625" customWidth="1"/>
    <col min="9" max="9" width="13.109375" customWidth="1"/>
    <col min="10" max="12" width="12.109375" customWidth="1"/>
    <col min="13" max="13" width="14.88671875" customWidth="1"/>
    <col min="14" max="14" width="12.5546875" customWidth="1"/>
    <col min="15" max="15" width="10.109375" customWidth="1"/>
    <col min="19" max="19" width="13.5546875" bestFit="1" customWidth="1"/>
  </cols>
  <sheetData>
    <row r="2" spans="2:26" ht="37.950000000000003" customHeight="1" x14ac:dyDescent="0.3">
      <c r="B2" s="236" t="s">
        <v>64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8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2:26" ht="55.2" customHeight="1" x14ac:dyDescent="0.3">
      <c r="B3" s="239" t="s">
        <v>42</v>
      </c>
      <c r="C3" s="239" t="s">
        <v>47</v>
      </c>
      <c r="D3" s="239"/>
      <c r="E3" s="239" t="s">
        <v>60</v>
      </c>
      <c r="F3" s="239"/>
      <c r="G3" s="239" t="s">
        <v>51</v>
      </c>
      <c r="H3" s="239"/>
      <c r="I3" s="239" t="s">
        <v>55</v>
      </c>
      <c r="J3" s="239"/>
      <c r="K3" s="240" t="s">
        <v>63</v>
      </c>
      <c r="L3" s="241"/>
      <c r="M3" s="28" t="s">
        <v>56</v>
      </c>
      <c r="N3" s="239" t="s">
        <v>43</v>
      </c>
      <c r="O3" s="239" t="s">
        <v>41</v>
      </c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2:26" ht="25.2" customHeight="1" x14ac:dyDescent="0.3">
      <c r="B4" s="239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39"/>
      <c r="O4" s="239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2:26" x14ac:dyDescent="0.3">
      <c r="B5" s="29" t="s">
        <v>29</v>
      </c>
      <c r="C5" s="165">
        <f>'Zones d''effet'!$H$3-(Calculs!D5+Calculs!F5+Calculs!J5+Calculs!M5+Calculs!O5)</f>
        <v>126166.86362299067</v>
      </c>
      <c r="D5" s="67">
        <f>Calculs!C5</f>
        <v>0.12616686362299068</v>
      </c>
      <c r="E5" s="72">
        <f>Calculs!G5</f>
        <v>0</v>
      </c>
      <c r="F5" s="67">
        <f>Calculs!H5</f>
        <v>0</v>
      </c>
      <c r="G5" s="52">
        <f>Calculs!J5</f>
        <v>0</v>
      </c>
      <c r="H5" s="66">
        <f>Calculs!K5</f>
        <v>0</v>
      </c>
      <c r="I5" s="30">
        <f>Calculs!O5</f>
        <v>0</v>
      </c>
      <c r="J5" s="67">
        <f>Calculs!P5</f>
        <v>0</v>
      </c>
      <c r="K5" s="72">
        <f>Calculs!M5</f>
        <v>0</v>
      </c>
      <c r="L5" s="67">
        <f>Calculs!N5</f>
        <v>0</v>
      </c>
      <c r="M5" s="68">
        <f>Calculs!Q5</f>
        <v>0</v>
      </c>
      <c r="N5" s="69">
        <f>Calculs!R5</f>
        <v>0.12616686362299068</v>
      </c>
      <c r="O5" s="30" t="str">
        <f>Calculs!T5</f>
        <v>modérée</v>
      </c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2:26" x14ac:dyDescent="0.3">
      <c r="B6" s="29" t="s">
        <v>30</v>
      </c>
      <c r="C6" s="165">
        <f>'Zones d''effet'!$H$3-(Calculs!D6+Calculs!F6+Calculs!J6+Calculs!M6+Calculs!O6)</f>
        <v>126166.86362299067</v>
      </c>
      <c r="D6" s="67">
        <f>Calculs!C6</f>
        <v>0.12616686362299068</v>
      </c>
      <c r="E6" s="72">
        <f>Calculs!G6</f>
        <v>0</v>
      </c>
      <c r="F6" s="67">
        <f>Calculs!H6</f>
        <v>0</v>
      </c>
      <c r="G6" s="52">
        <f>Calculs!J6</f>
        <v>0</v>
      </c>
      <c r="H6" s="66">
        <f>Calculs!K6</f>
        <v>0</v>
      </c>
      <c r="I6" s="30">
        <f>Calculs!O6</f>
        <v>0</v>
      </c>
      <c r="J6" s="67">
        <f>Calculs!P6</f>
        <v>0</v>
      </c>
      <c r="K6" s="72">
        <f>Calculs!M6</f>
        <v>0</v>
      </c>
      <c r="L6" s="67">
        <f>Calculs!N6</f>
        <v>0</v>
      </c>
      <c r="M6" s="68">
        <f>Calculs!Q6</f>
        <v>0</v>
      </c>
      <c r="N6" s="69">
        <f>Calculs!R6</f>
        <v>0.12616686362299068</v>
      </c>
      <c r="O6" s="30" t="str">
        <f>Calculs!T6</f>
        <v>modérée</v>
      </c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2:26" x14ac:dyDescent="0.3">
      <c r="B7" s="29" t="s">
        <v>31</v>
      </c>
      <c r="C7" s="165">
        <f>'Zones d''effet'!$H$3-(Calculs!D7+Calculs!F7+Calculs!J7+Calculs!M7+Calculs!O7)</f>
        <v>126166.86362299067</v>
      </c>
      <c r="D7" s="67">
        <f>Calculs!C7</f>
        <v>0.12616686362299068</v>
      </c>
      <c r="E7" s="72">
        <f>Calculs!G7</f>
        <v>0</v>
      </c>
      <c r="F7" s="67">
        <f>Calculs!H7</f>
        <v>0</v>
      </c>
      <c r="G7" s="52">
        <f>Calculs!J7</f>
        <v>0</v>
      </c>
      <c r="H7" s="66">
        <f>Calculs!K7</f>
        <v>0</v>
      </c>
      <c r="I7" s="30">
        <f>Calculs!O7</f>
        <v>0</v>
      </c>
      <c r="J7" s="67">
        <f>Calculs!P7</f>
        <v>0</v>
      </c>
      <c r="K7" s="72">
        <f>Calculs!M7</f>
        <v>0</v>
      </c>
      <c r="L7" s="67">
        <f>Calculs!N7</f>
        <v>0</v>
      </c>
      <c r="M7" s="68">
        <f>Calculs!Q7</f>
        <v>0</v>
      </c>
      <c r="N7" s="69">
        <f>Calculs!R7</f>
        <v>0.12616686362299068</v>
      </c>
      <c r="O7" s="30" t="str">
        <f>Calculs!T7</f>
        <v>modérée</v>
      </c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2:26" x14ac:dyDescent="0.3"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2:26" x14ac:dyDescent="0.3"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2:26" x14ac:dyDescent="0.3"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2:26" x14ac:dyDescent="0.3"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2:26" x14ac:dyDescent="0.3"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2:26" x14ac:dyDescent="0.3"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2:26" x14ac:dyDescent="0.3"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2:26" x14ac:dyDescent="0.3"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2:26" x14ac:dyDescent="0.3"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2:26" x14ac:dyDescent="0.3"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Q17" s="70"/>
      <c r="R17" s="70"/>
      <c r="S17" s="70"/>
      <c r="T17" s="70"/>
      <c r="U17" s="70"/>
      <c r="V17" s="70"/>
      <c r="W17" s="70"/>
      <c r="X17" s="70"/>
      <c r="Y17" s="70"/>
      <c r="Z17" s="70"/>
    </row>
  </sheetData>
  <mergeCells count="9">
    <mergeCell ref="B2:O2"/>
    <mergeCell ref="N3:N4"/>
    <mergeCell ref="O3:O4"/>
    <mergeCell ref="E3:F3"/>
    <mergeCell ref="K3:L3"/>
    <mergeCell ref="C3:D3"/>
    <mergeCell ref="G3:H3"/>
    <mergeCell ref="I3:J3"/>
    <mergeCell ref="B3:B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B301E-10C8-40D2-A191-A2599D6B31FA}">
  <dimension ref="B2:O7"/>
  <sheetViews>
    <sheetView workbookViewId="0">
      <selection activeCell="C5" sqref="C5:C7"/>
    </sheetView>
  </sheetViews>
  <sheetFormatPr baseColWidth="10" defaultRowHeight="14.4" x14ac:dyDescent="0.3"/>
  <cols>
    <col min="13" max="13" width="13.5546875" bestFit="1" customWidth="1"/>
  </cols>
  <sheetData>
    <row r="2" spans="2:15" ht="43.2" customHeight="1" x14ac:dyDescent="0.3">
      <c r="B2" s="236" t="s">
        <v>65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8"/>
    </row>
    <row r="3" spans="2:15" ht="52.95" customHeight="1" x14ac:dyDescent="0.3">
      <c r="B3" s="239" t="s">
        <v>42</v>
      </c>
      <c r="C3" s="239" t="s">
        <v>47</v>
      </c>
      <c r="D3" s="239"/>
      <c r="E3" s="239" t="s">
        <v>60</v>
      </c>
      <c r="F3" s="239"/>
      <c r="G3" s="239" t="s">
        <v>51</v>
      </c>
      <c r="H3" s="239"/>
      <c r="I3" s="239" t="s">
        <v>55</v>
      </c>
      <c r="J3" s="239"/>
      <c r="K3" s="240" t="s">
        <v>63</v>
      </c>
      <c r="L3" s="241"/>
      <c r="M3" s="28" t="s">
        <v>56</v>
      </c>
      <c r="N3" s="239" t="s">
        <v>43</v>
      </c>
      <c r="O3" s="239" t="s">
        <v>41</v>
      </c>
    </row>
    <row r="4" spans="2:15" ht="26.4" x14ac:dyDescent="0.3">
      <c r="B4" s="239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39"/>
      <c r="O4" s="239"/>
    </row>
    <row r="5" spans="2:15" x14ac:dyDescent="0.3">
      <c r="B5" s="29" t="s">
        <v>29</v>
      </c>
      <c r="C5" s="165">
        <f>'Zones d''effet'!$H$4-(Calculs!D10+Calculs!G10+Calculs!J10+Calculs!M10+Calculs!O10)</f>
        <v>17671.458676442588</v>
      </c>
      <c r="D5" s="67">
        <f>Calculs!C10</f>
        <v>1.7671458676442587E-2</v>
      </c>
      <c r="E5" s="72">
        <f>Calculs!G10</f>
        <v>0</v>
      </c>
      <c r="F5" s="67">
        <f>Calculs!H10</f>
        <v>0</v>
      </c>
      <c r="G5" s="52">
        <f>Calculs!J10</f>
        <v>0</v>
      </c>
      <c r="H5" s="66">
        <f>Calculs!K10</f>
        <v>0</v>
      </c>
      <c r="I5" s="30">
        <f>Calculs!O10</f>
        <v>0</v>
      </c>
      <c r="J5" s="67">
        <f>Calculs!P10</f>
        <v>0</v>
      </c>
      <c r="K5" s="72">
        <f>Calculs!M10</f>
        <v>0</v>
      </c>
      <c r="L5" s="67">
        <f>Calculs!N10</f>
        <v>0</v>
      </c>
      <c r="M5" s="68">
        <f>Calculs!Q10</f>
        <v>0</v>
      </c>
      <c r="N5" s="69">
        <f>Calculs!R10</f>
        <v>1.7671458676442587E-2</v>
      </c>
      <c r="O5" s="30" t="str">
        <f>Calculs!T10</f>
        <v>modérée</v>
      </c>
    </row>
    <row r="6" spans="2:15" ht="14.4" customHeight="1" x14ac:dyDescent="0.3">
      <c r="B6" s="29" t="s">
        <v>30</v>
      </c>
      <c r="C6" s="165">
        <f>'Zones d''effet'!$H$4-(Calculs!D11+Calculs!G11+Calculs!J11+Calculs!M11+Calculs!O11)</f>
        <v>17671.458676442588</v>
      </c>
      <c r="D6" s="67">
        <f>Calculs!C11</f>
        <v>1.7671458676442587E-2</v>
      </c>
      <c r="E6" s="72">
        <f>Calculs!G11</f>
        <v>0</v>
      </c>
      <c r="F6" s="67">
        <f>Calculs!H11</f>
        <v>0</v>
      </c>
      <c r="G6" s="52">
        <f>Calculs!J11</f>
        <v>0</v>
      </c>
      <c r="H6" s="66">
        <f>Calculs!K11</f>
        <v>0</v>
      </c>
      <c r="I6" s="30">
        <f>Calculs!O11</f>
        <v>0</v>
      </c>
      <c r="J6" s="67">
        <f>Calculs!P11</f>
        <v>0</v>
      </c>
      <c r="K6" s="72">
        <f>Calculs!M11</f>
        <v>0</v>
      </c>
      <c r="L6" s="67">
        <f>Calculs!N11</f>
        <v>0</v>
      </c>
      <c r="M6" s="68">
        <f>Calculs!Q11</f>
        <v>0</v>
      </c>
      <c r="N6" s="69">
        <f>Calculs!R11</f>
        <v>1.7671458676442587E-2</v>
      </c>
      <c r="O6" s="30" t="str">
        <f>Calculs!T11</f>
        <v>modérée</v>
      </c>
    </row>
    <row r="7" spans="2:15" x14ac:dyDescent="0.3">
      <c r="B7" s="29" t="s">
        <v>31</v>
      </c>
      <c r="C7" s="165">
        <f>'Zones d''effet'!$H$4-(Calculs!D12+Calculs!G12+Calculs!J12+Calculs!M12+Calculs!O12)</f>
        <v>17671.458676442588</v>
      </c>
      <c r="D7" s="67">
        <f>Calculs!C12</f>
        <v>1.7671458676442587E-2</v>
      </c>
      <c r="E7" s="72">
        <f>Calculs!G12</f>
        <v>0</v>
      </c>
      <c r="F7" s="67">
        <f>Calculs!H12</f>
        <v>0</v>
      </c>
      <c r="G7" s="52">
        <f>Calculs!J12</f>
        <v>0</v>
      </c>
      <c r="H7" s="66">
        <f>Calculs!K12</f>
        <v>0</v>
      </c>
      <c r="I7" s="30">
        <f>Calculs!O12</f>
        <v>0</v>
      </c>
      <c r="J7" s="67">
        <f>Calculs!P12</f>
        <v>0</v>
      </c>
      <c r="K7" s="72">
        <f>Calculs!M12</f>
        <v>0</v>
      </c>
      <c r="L7" s="67">
        <f>Calculs!N12</f>
        <v>0</v>
      </c>
      <c r="M7" s="68">
        <f>Calculs!Q12</f>
        <v>0</v>
      </c>
      <c r="N7" s="69">
        <f>Calculs!R12</f>
        <v>1.7671458676442587E-2</v>
      </c>
      <c r="O7" s="30" t="str">
        <f>Calculs!T12</f>
        <v>modérée</v>
      </c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C8C33-A272-48DB-BAC5-36C73D662062}">
  <dimension ref="B2:O7"/>
  <sheetViews>
    <sheetView workbookViewId="0">
      <selection activeCell="F11" sqref="F11"/>
    </sheetView>
  </sheetViews>
  <sheetFormatPr baseColWidth="10" defaultRowHeight="14.4" x14ac:dyDescent="0.3"/>
  <sheetData>
    <row r="2" spans="2:15" ht="43.2" customHeight="1" x14ac:dyDescent="0.3">
      <c r="B2" s="236" t="s">
        <v>66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8"/>
    </row>
    <row r="3" spans="2:15" ht="52.95" customHeight="1" x14ac:dyDescent="0.3">
      <c r="B3" s="239" t="s">
        <v>42</v>
      </c>
      <c r="C3" s="239" t="s">
        <v>47</v>
      </c>
      <c r="D3" s="239"/>
      <c r="E3" s="239" t="s">
        <v>60</v>
      </c>
      <c r="F3" s="239"/>
      <c r="G3" s="239" t="s">
        <v>51</v>
      </c>
      <c r="H3" s="239"/>
      <c r="I3" s="239" t="s">
        <v>55</v>
      </c>
      <c r="J3" s="239"/>
      <c r="K3" s="240" t="s">
        <v>63</v>
      </c>
      <c r="L3" s="241"/>
      <c r="M3" s="28" t="s">
        <v>56</v>
      </c>
      <c r="N3" s="239" t="s">
        <v>43</v>
      </c>
      <c r="O3" s="239" t="s">
        <v>41</v>
      </c>
    </row>
    <row r="4" spans="2:15" ht="26.4" x14ac:dyDescent="0.3">
      <c r="B4" s="239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39"/>
      <c r="O4" s="239"/>
    </row>
    <row r="5" spans="2:15" x14ac:dyDescent="0.3">
      <c r="B5" s="29" t="s">
        <v>29</v>
      </c>
      <c r="C5" s="165">
        <f>'Zones d''effet'!$H$4-(Calculs!D10+Calculs!G10+Calculs!J10+Calculs!M10+Calculs!O10)</f>
        <v>17671.458676442588</v>
      </c>
      <c r="D5" s="67">
        <f>Calculs!C15</f>
        <v>1.76715E-2</v>
      </c>
      <c r="E5" s="72">
        <f>Calculs!G15</f>
        <v>0</v>
      </c>
      <c r="F5" s="67">
        <f>Calculs!H15</f>
        <v>0</v>
      </c>
      <c r="G5" s="52">
        <f>Calculs!J15</f>
        <v>0</v>
      </c>
      <c r="H5" s="66">
        <f>Calculs!K15</f>
        <v>0</v>
      </c>
      <c r="I5" s="30">
        <f>Calculs!O15</f>
        <v>0</v>
      </c>
      <c r="J5" s="67">
        <f>Calculs!P15</f>
        <v>0</v>
      </c>
      <c r="K5" s="72">
        <f>Calculs!M10</f>
        <v>0</v>
      </c>
      <c r="L5" s="67">
        <f>Calculs!N10</f>
        <v>0</v>
      </c>
      <c r="M5" s="68">
        <f>Calculs!Q15</f>
        <v>0</v>
      </c>
      <c r="N5" s="69">
        <f>Calculs!R15</f>
        <v>1.76715E-2</v>
      </c>
      <c r="O5" s="30" t="str">
        <f>Calculs!T15</f>
        <v>modérée</v>
      </c>
    </row>
    <row r="6" spans="2:15" ht="14.4" customHeight="1" x14ac:dyDescent="0.3">
      <c r="B6" s="29" t="s">
        <v>30</v>
      </c>
      <c r="C6" s="165">
        <f>'Zones d''effet'!$H$4-(Calculs!D11+Calculs!G11+Calculs!J11+Calculs!M11+Calculs!O11)</f>
        <v>17671.458676442588</v>
      </c>
      <c r="D6" s="67">
        <f>Calculs!C16</f>
        <v>1.76715E-2</v>
      </c>
      <c r="E6" s="72">
        <f>Calculs!G16</f>
        <v>0</v>
      </c>
      <c r="F6" s="67">
        <f>Calculs!H16</f>
        <v>0</v>
      </c>
      <c r="G6" s="52">
        <f>Calculs!J16</f>
        <v>0</v>
      </c>
      <c r="H6" s="66">
        <f>Calculs!K16</f>
        <v>0</v>
      </c>
      <c r="I6" s="30">
        <f>Calculs!O16</f>
        <v>0</v>
      </c>
      <c r="J6" s="67">
        <f>Calculs!P16</f>
        <v>0</v>
      </c>
      <c r="K6" s="72">
        <f>Calculs!M11</f>
        <v>0</v>
      </c>
      <c r="L6" s="67">
        <f>Calculs!N11</f>
        <v>0</v>
      </c>
      <c r="M6" s="68">
        <f>Calculs!Q16</f>
        <v>0</v>
      </c>
      <c r="N6" s="69">
        <f>Calculs!R16</f>
        <v>1.76715E-2</v>
      </c>
      <c r="O6" s="30" t="str">
        <f>Calculs!T16</f>
        <v>modérée</v>
      </c>
    </row>
    <row r="7" spans="2:15" x14ac:dyDescent="0.3">
      <c r="B7" s="29" t="s">
        <v>31</v>
      </c>
      <c r="C7" s="165">
        <f>'Zones d''effet'!$H$4-(Calculs!D12+Calculs!G12+Calculs!J12+Calculs!M12+Calculs!O12)</f>
        <v>17671.458676442588</v>
      </c>
      <c r="D7" s="67">
        <f>Calculs!C17</f>
        <v>1.76715E-2</v>
      </c>
      <c r="E7" s="72">
        <f>Calculs!G17</f>
        <v>0</v>
      </c>
      <c r="F7" s="67">
        <f>Calculs!H17</f>
        <v>0</v>
      </c>
      <c r="G7" s="52">
        <f>Calculs!J17</f>
        <v>0</v>
      </c>
      <c r="H7" s="66">
        <f>Calculs!K17</f>
        <v>0</v>
      </c>
      <c r="I7" s="30">
        <f>Calculs!O17</f>
        <v>0</v>
      </c>
      <c r="J7" s="67">
        <f>Calculs!P17</f>
        <v>0</v>
      </c>
      <c r="K7" s="72">
        <f>Calculs!M12</f>
        <v>0</v>
      </c>
      <c r="L7" s="67">
        <f>Calculs!N12</f>
        <v>0</v>
      </c>
      <c r="M7" s="68">
        <f>Calculs!Q17</f>
        <v>0</v>
      </c>
      <c r="N7" s="69">
        <f>Calculs!R17</f>
        <v>1.76715E-2</v>
      </c>
      <c r="O7" s="30" t="str">
        <f>Calculs!T17</f>
        <v>modérée</v>
      </c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E4F6-C2A7-4DCF-9E21-28E9166A4BF5}">
  <dimension ref="B2:P7"/>
  <sheetViews>
    <sheetView workbookViewId="0">
      <selection activeCell="E11" sqref="E11"/>
    </sheetView>
  </sheetViews>
  <sheetFormatPr baseColWidth="10" defaultRowHeight="14.4" x14ac:dyDescent="0.3"/>
  <sheetData>
    <row r="2" spans="2:16" ht="79.2" customHeight="1" x14ac:dyDescent="0.3">
      <c r="B2" s="236" t="s">
        <v>69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8"/>
    </row>
    <row r="3" spans="2:16" ht="52.95" customHeight="1" x14ac:dyDescent="0.3">
      <c r="B3" s="239" t="s">
        <v>42</v>
      </c>
      <c r="C3" s="239" t="s">
        <v>47</v>
      </c>
      <c r="D3" s="239"/>
      <c r="E3" s="239" t="s">
        <v>60</v>
      </c>
      <c r="F3" s="239"/>
      <c r="G3" s="239" t="s">
        <v>51</v>
      </c>
      <c r="H3" s="239"/>
      <c r="I3" s="239" t="s">
        <v>55</v>
      </c>
      <c r="J3" s="239"/>
      <c r="K3" s="240" t="s">
        <v>63</v>
      </c>
      <c r="L3" s="241"/>
      <c r="M3" s="28" t="s">
        <v>56</v>
      </c>
      <c r="N3" s="239" t="s">
        <v>43</v>
      </c>
      <c r="O3" s="239" t="s">
        <v>41</v>
      </c>
    </row>
    <row r="4" spans="2:16" ht="26.4" x14ac:dyDescent="0.3">
      <c r="B4" s="239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39"/>
      <c r="O4" s="239"/>
    </row>
    <row r="5" spans="2:16" x14ac:dyDescent="0.3">
      <c r="B5" s="29" t="s">
        <v>29</v>
      </c>
      <c r="C5" s="165">
        <f>'Zones d''effet'!$H$6-(Calculs!D20+Calculs!G20+Calculs!J20+Calculs!M20+Calculs!O20)</f>
        <v>536119.09797599993</v>
      </c>
      <c r="D5" s="67">
        <f>Calculs!C20</f>
        <v>0.53611909797599988</v>
      </c>
      <c r="E5" s="72">
        <f>Calculs!G20</f>
        <v>0</v>
      </c>
      <c r="F5" s="67">
        <f>Calculs!H20</f>
        <v>0</v>
      </c>
      <c r="G5" s="52">
        <f>Calculs!J20</f>
        <v>0</v>
      </c>
      <c r="H5" s="66">
        <f>Calculs!K20</f>
        <v>0</v>
      </c>
      <c r="I5" s="30">
        <f>Calculs!O20</f>
        <v>0</v>
      </c>
      <c r="J5" s="67">
        <f>Calculs!P20</f>
        <v>0</v>
      </c>
      <c r="K5" s="72">
        <f>Calculs!M20</f>
        <v>0</v>
      </c>
      <c r="L5" s="67">
        <f>Calculs!N20</f>
        <v>0</v>
      </c>
      <c r="M5" s="68">
        <f>Calculs!Q20</f>
        <v>0</v>
      </c>
      <c r="N5" s="69">
        <f>Calculs!R20</f>
        <v>0.53611909797599988</v>
      </c>
      <c r="O5" s="30" t="str">
        <f>Calculs!T20</f>
        <v>modérée</v>
      </c>
      <c r="P5" s="45"/>
    </row>
    <row r="6" spans="2:16" x14ac:dyDescent="0.3">
      <c r="B6" s="29" t="s">
        <v>30</v>
      </c>
      <c r="C6" s="165">
        <f>'Zones d''effet'!$H$6-(Calculs!D21+Calculs!G21+Calculs!J21+Calculs!M21+Calculs!O21)</f>
        <v>536119.09797599993</v>
      </c>
      <c r="D6" s="67">
        <f>Calculs!C21</f>
        <v>0.53611909797599988</v>
      </c>
      <c r="E6" s="72">
        <f>Calculs!G21</f>
        <v>0</v>
      </c>
      <c r="F6" s="67">
        <f>Calculs!H21</f>
        <v>0</v>
      </c>
      <c r="G6" s="52">
        <f>Calculs!J21</f>
        <v>0</v>
      </c>
      <c r="H6" s="66">
        <f>Calculs!K21</f>
        <v>0</v>
      </c>
      <c r="I6" s="30">
        <f>Calculs!O21</f>
        <v>0</v>
      </c>
      <c r="J6" s="67">
        <f>Calculs!P21</f>
        <v>0</v>
      </c>
      <c r="K6" s="72">
        <f>Calculs!M21</f>
        <v>0</v>
      </c>
      <c r="L6" s="67">
        <f>Calculs!N21</f>
        <v>0</v>
      </c>
      <c r="M6" s="68">
        <f>Calculs!Q21</f>
        <v>0</v>
      </c>
      <c r="N6" s="69">
        <f>Calculs!R21</f>
        <v>0.53611909797599988</v>
      </c>
      <c r="O6" s="30" t="str">
        <f>Calculs!T21</f>
        <v>modérée</v>
      </c>
      <c r="P6" s="45"/>
    </row>
    <row r="7" spans="2:16" x14ac:dyDescent="0.3">
      <c r="B7" s="29" t="s">
        <v>31</v>
      </c>
      <c r="C7" s="165">
        <f>'Zones d''effet'!$H$6-(Calculs!D22+Calculs!G22+Calculs!J22+Calculs!M22+Calculs!O22)</f>
        <v>536119.09797599993</v>
      </c>
      <c r="D7" s="67">
        <f>Calculs!C22</f>
        <v>0.53611909797599988</v>
      </c>
      <c r="E7" s="72">
        <f>Calculs!G22</f>
        <v>0</v>
      </c>
      <c r="F7" s="67">
        <f>Calculs!H22</f>
        <v>0</v>
      </c>
      <c r="G7" s="52">
        <f>Calculs!J22</f>
        <v>0</v>
      </c>
      <c r="H7" s="66">
        <f>Calculs!K22</f>
        <v>0</v>
      </c>
      <c r="I7" s="30">
        <f>Calculs!O22</f>
        <v>0</v>
      </c>
      <c r="J7" s="67">
        <f>Calculs!P22</f>
        <v>0</v>
      </c>
      <c r="K7" s="72">
        <f>Calculs!M22</f>
        <v>0</v>
      </c>
      <c r="L7" s="67">
        <f>Calculs!N22</f>
        <v>0</v>
      </c>
      <c r="M7" s="68">
        <f>Calculs!Q22</f>
        <v>0</v>
      </c>
      <c r="N7" s="69">
        <f>Calculs!R22</f>
        <v>0.53611909797599988</v>
      </c>
      <c r="O7" s="30" t="str">
        <f>Calculs!T22</f>
        <v>modérée</v>
      </c>
      <c r="P7" s="45"/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32DB-1F83-4403-8B3A-D53A82133A5E}">
  <dimension ref="B2:P7"/>
  <sheetViews>
    <sheetView zoomScaleNormal="100" workbookViewId="0">
      <selection activeCell="D5" sqref="D5"/>
    </sheetView>
  </sheetViews>
  <sheetFormatPr baseColWidth="10" defaultRowHeight="14.4" x14ac:dyDescent="0.3"/>
  <sheetData>
    <row r="2" spans="2:16" ht="43.2" customHeight="1" x14ac:dyDescent="0.3">
      <c r="B2" s="236" t="s">
        <v>70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8"/>
    </row>
    <row r="3" spans="2:16" ht="52.95" customHeight="1" x14ac:dyDescent="0.3">
      <c r="B3" s="239" t="s">
        <v>42</v>
      </c>
      <c r="C3" s="239" t="s">
        <v>47</v>
      </c>
      <c r="D3" s="239"/>
      <c r="E3" s="239" t="s">
        <v>60</v>
      </c>
      <c r="F3" s="239"/>
      <c r="G3" s="239" t="s">
        <v>51</v>
      </c>
      <c r="H3" s="239"/>
      <c r="I3" s="239" t="s">
        <v>55</v>
      </c>
      <c r="J3" s="239"/>
      <c r="K3" s="240" t="s">
        <v>63</v>
      </c>
      <c r="L3" s="241"/>
      <c r="M3" s="28" t="s">
        <v>56</v>
      </c>
      <c r="N3" s="239" t="s">
        <v>43</v>
      </c>
      <c r="O3" s="239" t="s">
        <v>41</v>
      </c>
    </row>
    <row r="4" spans="2:16" ht="26.4" x14ac:dyDescent="0.3">
      <c r="B4" s="239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39"/>
      <c r="O4" s="239"/>
    </row>
    <row r="5" spans="2:16" x14ac:dyDescent="0.3">
      <c r="B5" s="29" t="s">
        <v>29</v>
      </c>
      <c r="C5" s="165">
        <f>'Zones d''effet'!$H$7-(Calculs!D25+Calculs!G25+Calculs!J25+Calculs!M25+Calculs!O25)</f>
        <v>785398</v>
      </c>
      <c r="D5" s="67">
        <f>Calculs!C25</f>
        <v>0.78539800000000004</v>
      </c>
      <c r="E5" s="72">
        <f>Calculs!G25</f>
        <v>0</v>
      </c>
      <c r="F5" s="67">
        <f>Calculs!H25</f>
        <v>0</v>
      </c>
      <c r="G5" s="52">
        <f>Calculs!J25</f>
        <v>0</v>
      </c>
      <c r="H5" s="66">
        <f>Calculs!K25</f>
        <v>0</v>
      </c>
      <c r="I5" s="30">
        <f>Calculs!O25</f>
        <v>0</v>
      </c>
      <c r="J5" s="67">
        <f>Calculs!P25</f>
        <v>0</v>
      </c>
      <c r="K5" s="72">
        <f>Calculs!M25</f>
        <v>0</v>
      </c>
      <c r="L5" s="67">
        <f>Calculs!N25</f>
        <v>0</v>
      </c>
      <c r="M5" s="68">
        <f>Calculs!Q25</f>
        <v>0</v>
      </c>
      <c r="N5" s="69">
        <f>Calculs!R25</f>
        <v>0.78539800000000004</v>
      </c>
      <c r="O5" s="30" t="str">
        <f>Calculs!T25</f>
        <v>modérée</v>
      </c>
      <c r="P5" s="45"/>
    </row>
    <row r="6" spans="2:16" x14ac:dyDescent="0.3">
      <c r="B6" s="29" t="s">
        <v>30</v>
      </c>
      <c r="C6" s="165">
        <f>'Zones d''effet'!$H$7-(Calculs!D26+Calculs!G26+Calculs!J26+Calculs!M26+Calculs!O26)</f>
        <v>785398</v>
      </c>
      <c r="D6" s="67">
        <f>Calculs!C26</f>
        <v>0.78539800000000004</v>
      </c>
      <c r="E6" s="72">
        <f>Calculs!G26</f>
        <v>0</v>
      </c>
      <c r="F6" s="67">
        <f>Calculs!H26</f>
        <v>0</v>
      </c>
      <c r="G6" s="52">
        <f>Calculs!J26</f>
        <v>0</v>
      </c>
      <c r="H6" s="66">
        <f>Calculs!K26</f>
        <v>0</v>
      </c>
      <c r="I6" s="30">
        <f>Calculs!O26</f>
        <v>0</v>
      </c>
      <c r="J6" s="67">
        <f>Calculs!P26</f>
        <v>0</v>
      </c>
      <c r="K6" s="72">
        <f>Calculs!M26</f>
        <v>0</v>
      </c>
      <c r="L6" s="67">
        <f>Calculs!N26</f>
        <v>0</v>
      </c>
      <c r="M6" s="68">
        <f>Calculs!Q26</f>
        <v>0</v>
      </c>
      <c r="N6" s="69">
        <f>Calculs!R26</f>
        <v>0.78539800000000004</v>
      </c>
      <c r="O6" s="30" t="str">
        <f>Calculs!T26</f>
        <v>modérée</v>
      </c>
      <c r="P6" s="45"/>
    </row>
    <row r="7" spans="2:16" x14ac:dyDescent="0.3">
      <c r="B7" s="29" t="s">
        <v>31</v>
      </c>
      <c r="C7" s="165">
        <f>'Zones d''effet'!$H$7-(Calculs!D27+Calculs!G27+Calculs!J27+Calculs!M27+Calculs!O27)</f>
        <v>785398</v>
      </c>
      <c r="D7" s="67">
        <f>Calculs!C27</f>
        <v>0.78539800000000004</v>
      </c>
      <c r="E7" s="72">
        <f>Calculs!G27</f>
        <v>0</v>
      </c>
      <c r="F7" s="67">
        <f>Calculs!H27</f>
        <v>0</v>
      </c>
      <c r="G7" s="52">
        <f>Calculs!J27</f>
        <v>0</v>
      </c>
      <c r="H7" s="66">
        <f>Calculs!K27</f>
        <v>0</v>
      </c>
      <c r="I7" s="30">
        <f>Calculs!O27</f>
        <v>0</v>
      </c>
      <c r="J7" s="67">
        <f>Calculs!P27</f>
        <v>0</v>
      </c>
      <c r="K7" s="72">
        <f>Calculs!M27</f>
        <v>0</v>
      </c>
      <c r="L7" s="67">
        <f>Calculs!N27</f>
        <v>0</v>
      </c>
      <c r="M7" s="68">
        <f>Calculs!Q27</f>
        <v>0</v>
      </c>
      <c r="N7" s="69">
        <f>Calculs!R27</f>
        <v>0.78539800000000004</v>
      </c>
      <c r="O7" s="30" t="str">
        <f>Calculs!T27</f>
        <v>modérée</v>
      </c>
      <c r="P7" s="45"/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D8DB29690C0343BF53E80314BA1D79" ma:contentTypeVersion="15" ma:contentTypeDescription="Crée un document." ma:contentTypeScope="" ma:versionID="581ac9841b60f16d0752f822801ba0fc">
  <xsd:schema xmlns:xsd="http://www.w3.org/2001/XMLSchema" xmlns:xs="http://www.w3.org/2001/XMLSchema" xmlns:p="http://schemas.microsoft.com/office/2006/metadata/properties" xmlns:ns2="289c579c-ce71-4b4e-bb73-1e33d6875371" xmlns:ns3="5ddea227-49c8-4bd1-a2aa-7741148c484b" xmlns:ns4="bd35e102-c820-4c68-80bc-c74714b09359" targetNamespace="http://schemas.microsoft.com/office/2006/metadata/properties" ma:root="true" ma:fieldsID="5fd951ef39bc7beef687dc9c7aea0d29" ns2:_="" ns3:_="" ns4:_="">
    <xsd:import namespace="289c579c-ce71-4b4e-bb73-1e33d6875371"/>
    <xsd:import namespace="5ddea227-49c8-4bd1-a2aa-7741148c484b"/>
    <xsd:import namespace="bd35e102-c820-4c68-80bc-c74714b093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9c579c-ce71-4b4e-bb73-1e33d6875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3fa1e208-5976-4148-a97e-6a12640b51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ea227-49c8-4bd1-a2aa-7741148c484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35e102-c820-4c68-80bc-c74714b09359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7051f2ad-d25f-477f-aae7-1b06aac489b8}" ma:internalName="TaxCatchAll" ma:showField="CatchAllData" ma:web="5ddea227-49c8-4bd1-a2aa-7741148c48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D27C06-3B61-4A6C-B599-0F56A1F036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FEC843-E7ED-47A5-BCD9-2086CA3DE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9c579c-ce71-4b4e-bb73-1e33d6875371"/>
    <ds:schemaRef ds:uri="5ddea227-49c8-4bd1-a2aa-7741148c484b"/>
    <ds:schemaRef ds:uri="bd35e102-c820-4c68-80bc-c74714b093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Zones d'effet</vt:lpstr>
      <vt:lpstr>Calculs</vt:lpstr>
      <vt:lpstr>Effondrement</vt:lpstr>
      <vt:lpstr>Chute glace</vt:lpstr>
      <vt:lpstr>Chute pale</vt:lpstr>
      <vt:lpstr>Projection glace</vt:lpstr>
      <vt:lpstr>Projection pale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Hadrien GINOUVEZ</cp:lastModifiedBy>
  <dcterms:created xsi:type="dcterms:W3CDTF">2021-11-03T08:34:17Z</dcterms:created>
  <dcterms:modified xsi:type="dcterms:W3CDTF">2023-09-13T14:21:45Z</dcterms:modified>
</cp:coreProperties>
</file>