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18720" windowHeight="11940"/>
  </bookViews>
  <sheets>
    <sheet name="Feuil1.1" sheetId="19" r:id="rId1"/>
    <sheet name="Feuil1.2" sheetId="5" r:id="rId2"/>
    <sheet name="Feuil1.3" sheetId="9" r:id="rId3"/>
    <sheet name="Feuil1.4" sheetId="6" r:id="rId4"/>
    <sheet name="Annexe 1" sheetId="12" r:id="rId5"/>
    <sheet name="Annexe 2" sheetId="10" r:id="rId6"/>
    <sheet name="Annexe D (2)" sheetId="27" r:id="rId7"/>
    <sheet name="Annexe E (2)" sheetId="28" r:id="rId8"/>
    <sheet name="Annexe P (2)" sheetId="29" r:id="rId9"/>
    <sheet name="Annexe D" sheetId="33" r:id="rId10"/>
    <sheet name="Annexe E" sheetId="34" r:id="rId11"/>
    <sheet name="Annexe P" sheetId="35" r:id="rId12"/>
  </sheets>
  <externalReferences>
    <externalReference r:id="rId13"/>
  </externalReferences>
  <definedNames>
    <definedName name="catafr1" localSheetId="0">[1]Feuil1.2!#REF!</definedName>
    <definedName name="catafr1">Feuil1.2!#REF!</definedName>
    <definedName name="catafr2" localSheetId="0">[1]Feuil1.2!#REF!</definedName>
    <definedName name="catafr2">Feuil1.2!#REF!</definedName>
    <definedName name="catafr3" localSheetId="0">[1]Feuil1.2!#REF!</definedName>
    <definedName name="catafr3">Feuil1.2!#REF!</definedName>
    <definedName name="catafr4" localSheetId="0">[1]Feuil1.2!#REF!</definedName>
    <definedName name="catafr4">Feuil1.2!#REF!</definedName>
    <definedName name="codeasi" localSheetId="0">Feuil1.1!$G$35</definedName>
    <definedName name="codeasi">#REF!</definedName>
    <definedName name="codeasi1" localSheetId="0">Feuil1.1!$G$35</definedName>
    <definedName name="codeasi1">#REF!</definedName>
    <definedName name="codeasi2" localSheetId="0">Feuil1.1!$G$40</definedName>
    <definedName name="codeasi2">#REF!</definedName>
    <definedName name="codeasi3" localSheetId="0">Feuil1.1!$G$45</definedName>
    <definedName name="codeasi3">#REF!</definedName>
    <definedName name="codeasi4" localSheetId="0">Feuil1.1!$G$50</definedName>
    <definedName name="codeasi4">#REF!</definedName>
    <definedName name="codeenvp" localSheetId="0">Feuil1.1!$G$22</definedName>
    <definedName name="codeenvp">#REF!</definedName>
    <definedName name="codepapier" localSheetId="0">Feuil1.1!$G$21</definedName>
    <definedName name="codepapier">#REF!</definedName>
    <definedName name="codepliauto" localSheetId="0">Feuil1.1!$G$23</definedName>
    <definedName name="codepliauto">#REF!</definedName>
    <definedName name="codepliman" localSheetId="0">Feuil1.1!$G$24</definedName>
    <definedName name="codepliman">#REF!</definedName>
    <definedName name="codetax" localSheetId="0">Feuil1.1!$G$25</definedName>
    <definedName name="codetax">#REF!</definedName>
    <definedName name="libtax" localSheetId="0">Feuil1.1!$E$25</definedName>
    <definedName name="libtax">#REF!</definedName>
    <definedName name="nbr">Feuil1.2!$B$15</definedName>
    <definedName name="nbrasiplis" localSheetId="0">[1]Feuil1.2!$C$24</definedName>
    <definedName name="nbrasiplis">Feuil1.2!$C$24</definedName>
    <definedName name="nbrasitot" localSheetId="0">[1]Feuil1.2!$C$25</definedName>
    <definedName name="nbrasitot">Feuil1.2!$C$25</definedName>
    <definedName name="nbrfeuilletot">Feuil1.2!$C$28</definedName>
    <definedName name="nbrfeuillets" localSheetId="0">Feuil1.1!$D$19</definedName>
    <definedName name="nbrfeuillets">#REF!</definedName>
    <definedName name="nbrfeuilletsasi" localSheetId="0">Feuil1.1!$D$36</definedName>
    <definedName name="nbrfeuilletsasi">#REF!</definedName>
    <definedName name="nbrfeuilletsasi2" localSheetId="0">Feuil1.1!$D$41</definedName>
    <definedName name="nbrfeuilletsasi2">#REF!</definedName>
    <definedName name="nbrfeuilletsasi3" localSheetId="0">Feuil1.1!$D$46</definedName>
    <definedName name="nbrfeuilletsasi3">#REF!</definedName>
    <definedName name="nbrfeuilletsasi4" localSheetId="0">Feuil1.1!$D$51</definedName>
    <definedName name="nbrfeuilletsasi4">#REF!</definedName>
    <definedName name="nbrfeuilletsasi5" localSheetId="0">Feuil1.1!$D$57</definedName>
    <definedName name="nbrfeuilletsasi5">#REF!</definedName>
    <definedName name="nbrfeuilletsasi6" localSheetId="0">Feuil1.1!$D$62</definedName>
    <definedName name="nbrfeuilletsasi6">#REF!</definedName>
    <definedName name="nbrfeuilletsasi7" localSheetId="0">Feuil1.1!$D$67</definedName>
    <definedName name="nbrfeuilletsasi7">#REF!</definedName>
    <definedName name="nbrfeuilletsasi8" localSheetId="0">Feuil1.1!$D$72</definedName>
    <definedName name="nbrfeuilletsasi8">#REF!</definedName>
    <definedName name="nbrfeuilletsplis" localSheetId="0">Feuil1.1!$D$19</definedName>
    <definedName name="nbrfeuilletsplis">#REF!</definedName>
    <definedName name="nbrfeuilletstot" localSheetId="0">[1]Feuil1.2!$C$21</definedName>
    <definedName name="nbrfeuilletstot">Feuil1.2!$C$21</definedName>
    <definedName name="nbrfeuilplis" localSheetId="0">[1]Feuil1.2!$C$20</definedName>
    <definedName name="nbrfeuilplis">Feuil1.2!$C$20</definedName>
    <definedName name="nbrfeuilpplis" localSheetId="0">[1]Feuil1.2!$C$27</definedName>
    <definedName name="nbrfeuilpplis">Feuil1.2!$C$27</definedName>
    <definedName name="nbrfeuiltot">Feuil1.2!$C$27</definedName>
    <definedName name="nbrfeuiltplis">Feuil1.2!$C$20</definedName>
    <definedName name="nbrga1" localSheetId="0">[1]Feuil1.2!$H$17</definedName>
    <definedName name="nbrga1">Feuil1.2!$H$17</definedName>
    <definedName name="nbrga2" localSheetId="0">[1]Feuil1.2!$H$26</definedName>
    <definedName name="nbrga2">Feuil1.2!$H$26</definedName>
    <definedName name="nbrga3" localSheetId="0">[1]Feuil1.2!$H$35</definedName>
    <definedName name="nbrga3">Feuil1.2!$H$35</definedName>
    <definedName name="nbrga4" localSheetId="0">[1]Feuil1.2!$H$44</definedName>
    <definedName name="nbrga4">Feuil1.2!$H$44</definedName>
    <definedName name="nbrgache1" localSheetId="0">[1]Feuil1.2!$H$16</definedName>
    <definedName name="nbrgache1">Feuil1.2!$H$16</definedName>
    <definedName name="nbrgache2" localSheetId="0">[1]Feuil1.2!$H$25</definedName>
    <definedName name="nbrgache2">Feuil1.2!$H$25</definedName>
    <definedName name="nbrgache3" localSheetId="0">[1]Feuil1.2!$H$34</definedName>
    <definedName name="nbrgache3">Feuil1.2!$H$34</definedName>
    <definedName name="nbrgache4" localSheetId="0">[1]Feuil1.2!$H$43</definedName>
    <definedName name="nbrgache4">Feuil1.2!$H$43</definedName>
    <definedName name="nbrng1">Feuil1.2!$H$17</definedName>
    <definedName name="nbrng2">Feuil1.2!$H$26</definedName>
    <definedName name="nbrng3">Feuil1.2!$H$35</definedName>
    <definedName name="nbrng4">Feuil1.2!$H$44</definedName>
    <definedName name="nbrngache1">Feuil1.2!$H$17</definedName>
    <definedName name="nbrok3">Feuil1.2!$H$34</definedName>
    <definedName name="nbrok4">Feuil1.2!$H$43</definedName>
    <definedName name="nbrplis">Feuil1.2!$B$15</definedName>
    <definedName name="nbrpliscase">Feuil1.2!$B$15</definedName>
    <definedName name="nbrplisdom" localSheetId="0">Feuil1.1!$D$17</definedName>
    <definedName name="nbrplisdom">#REF!</definedName>
    <definedName name="nbrplisfr" localSheetId="0">Feuil1.1!$D$16</definedName>
    <definedName name="nbrplisfr">#REF!</definedName>
    <definedName name="nbrplistom" localSheetId="0">Feuil1.1!$D$18</definedName>
    <definedName name="nbrplistom">#REF!</definedName>
    <definedName name="NBRPLISTOT" localSheetId="0">[1]Feuil1.2!$C$15</definedName>
    <definedName name="NBRPLISTOT">Feuil1.2!$C$15</definedName>
    <definedName name="nbrtrait1">Feuil1.2!$H$16</definedName>
    <definedName name="nbrtrait3">Feuil1.2!$H$34</definedName>
    <definedName name="nbrtrait4">Feuil1.2!$H$43</definedName>
    <definedName name="papier" localSheetId="0">Feuil1.1!$D$21</definedName>
    <definedName name="papier">#REF!</definedName>
    <definedName name="papierasi" localSheetId="0">Feuil1.1!$D$35</definedName>
    <definedName name="papierasi">#REF!</definedName>
    <definedName name="pdsasi" localSheetId="0">[1]Feuil1.2!#REF!</definedName>
    <definedName name="pdsasi">Feuil1.2!#REF!</definedName>
    <definedName name="pdsasi1" localSheetId="0">Feuil1.1!$E$35</definedName>
    <definedName name="pdsasi1">#REF!</definedName>
    <definedName name="pdsasi2" localSheetId="0">Feuil1.1!$E$40</definedName>
    <definedName name="pdsasi2">#REF!</definedName>
    <definedName name="pdsasi3" localSheetId="0">Feuil1.1!$E$45</definedName>
    <definedName name="pdsasi3">#REF!</definedName>
    <definedName name="pdsasi4" localSheetId="0">Feuil1.1!$E$50</definedName>
    <definedName name="pdsasi4">#REF!</definedName>
    <definedName name="pdsasi5" localSheetId="0">Feuil1.1!$D$56</definedName>
    <definedName name="pdsasi5">#REF!</definedName>
    <definedName name="pdsasi6" localSheetId="0">Feuil1.1!$D$61</definedName>
    <definedName name="pdsasi6">#REF!</definedName>
    <definedName name="pdsasi7" localSheetId="0">Feuil1.1!$D$66</definedName>
    <definedName name="pdsasi7">#REF!</definedName>
    <definedName name="pdsasi8" localSheetId="0">Feuil1.1!$D$71</definedName>
    <definedName name="pdsasi8">#REF!</definedName>
    <definedName name="pdsasiplis" localSheetId="0">[1]Feuil1.2!$C$41</definedName>
    <definedName name="pdsasiplis">Feuil1.2!$C$41</definedName>
    <definedName name="pdsasitot" localSheetId="0">[1]Feuil1.2!$C$42</definedName>
    <definedName name="pdsasitot">Feuil1.2!$C$42</definedName>
    <definedName name="pdsenvp" localSheetId="0">[1]Feuil1.2!$C$37</definedName>
    <definedName name="pdsenvp">Feuil1.2!$C$37</definedName>
    <definedName name="pdsenvpplis" localSheetId="0">[1]Feuil1.2!$C$38</definedName>
    <definedName name="pdsenvpplis">Feuil1.2!$C$38</definedName>
    <definedName name="pdsenvptot" localSheetId="0">[1]Feuil1.2!$C$39</definedName>
    <definedName name="pdsenvptot">Feuil1.2!$C$39</definedName>
    <definedName name="pdsfeuillets" localSheetId="0">[1]Feuil1.2!$C$33</definedName>
    <definedName name="pdsfeuillets">Feuil1.2!$C$33</definedName>
    <definedName name="pdsfeuilletsplis" localSheetId="0">[1]Feuil1.2!$C$34</definedName>
    <definedName name="pdsfeuilletsplis">Feuil1.2!$C$34</definedName>
    <definedName name="pdsfeuilletstot" localSheetId="0">[1]Feuil1.2!$C$35</definedName>
    <definedName name="pdsfeuilletstot">Feuil1.2!$C$35</definedName>
    <definedName name="pdsplistot" localSheetId="0">[1]Feuil1.2!$C$44</definedName>
    <definedName name="pdsplistot">Feuil1.2!$C$44</definedName>
    <definedName name="pdstiragetot" localSheetId="0">[1]Feuil1.2!$C$45</definedName>
    <definedName name="pdstiragetot">Feuil1.2!$C$45</definedName>
    <definedName name="pnbrplisfr" localSheetId="0">Feuil1.1!$E$16</definedName>
    <definedName name="pnbrplisfr">#REF!</definedName>
    <definedName name="pourcp1" localSheetId="0">[1]Feuil1.2!$H$21</definedName>
    <definedName name="pourcp1">Feuil1.2!$H$21</definedName>
    <definedName name="pourcp2" localSheetId="0">[1]Feuil1.2!$H$30</definedName>
    <definedName name="pourcp2">Feuil1.2!$H$30</definedName>
    <definedName name="pourcp3" localSheetId="0">[1]Feuil1.2!$H$39</definedName>
    <definedName name="pourcp3">Feuil1.2!$H$39</definedName>
    <definedName name="pourcp4" localSheetId="0">[1]Feuil1.2!$H$48</definedName>
    <definedName name="pourcp4">Feuil1.2!$H$48</definedName>
    <definedName name="pourdp1" localSheetId="0">[1]Feuil1.2!$H$20</definedName>
    <definedName name="pourdp1">Feuil1.2!$H$20</definedName>
    <definedName name="pourdp2" localSheetId="0">[1]Feuil1.2!$H$29</definedName>
    <definedName name="pourdp2">Feuil1.2!$H$29</definedName>
    <definedName name="pourdp3" localSheetId="0">[1]Feuil1.2!$H$38</definedName>
    <definedName name="pourdp3">Feuil1.2!$H$38</definedName>
    <definedName name="pourdp4" localSheetId="0">[1]Feuil1.2!$H$47</definedName>
    <definedName name="pourdp4">Feuil1.2!$H$47</definedName>
    <definedName name="pourmanu1" localSheetId="0">[1]Feuil1.2!$H$22</definedName>
    <definedName name="pourmanu1">Feuil1.2!$H$22</definedName>
    <definedName name="pourmanu2">Feuil1.2!$H$31</definedName>
    <definedName name="pourmanu3">Feuil1.2!$H$40</definedName>
    <definedName name="pourmanu4">Feuil1.2!$H$49</definedName>
    <definedName name="pourtf1" localSheetId="0">[1]Feuil1.2!$H$19</definedName>
    <definedName name="pourtf1">Feuil1.2!$H$19</definedName>
    <definedName name="pourtf2" localSheetId="0">[1]Feuil1.2!$H$28</definedName>
    <definedName name="pourtf2">Feuil1.2!$H$28</definedName>
    <definedName name="pourtf3" localSheetId="0">[1]Feuil1.2!$H$37</definedName>
    <definedName name="pourtf3">Feuil1.2!$H$37</definedName>
    <definedName name="pourtf4" localSheetId="0">[1]Feuil1.2!$H$46</definedName>
    <definedName name="pourtf4">Feuil1.2!$H$46</definedName>
    <definedName name="ptypepapasi" localSheetId="0">Feuil1.1!$E$35</definedName>
    <definedName name="ptypepapasi">#REF!</definedName>
    <definedName name="RefGa">'Annexe 1'!$G$6:$G$7</definedName>
    <definedName name="RefGaPds">'Annexe 1'!$H$6:$H$7</definedName>
    <definedName name="RefTax">'Annexe 1'!$K$6:$K$7</definedName>
    <definedName name="RefTris">'Annexe 1'!$C$6:$C$10</definedName>
    <definedName name="RefTrisPds">'Annexe 1'!$D$6:$D$10</definedName>
    <definedName name="Tableau" localSheetId="0">#REF!</definedName>
    <definedName name="Tableau">#REF!</definedName>
    <definedName name="tarif" localSheetId="0">Feuil1.1!$D$23</definedName>
    <definedName name="tarif">#REF!</definedName>
    <definedName name="tarifauto" localSheetId="0">Feuil1.1!$E$23</definedName>
    <definedName name="tarifauto">#REF!</definedName>
    <definedName name="tarifmanu" localSheetId="0">Feuil1.1!$E$24</definedName>
    <definedName name="tarifmanu">#REF!</definedName>
    <definedName name="TCPG2" localSheetId="0">'[1]Annexe 2'!$E$6</definedName>
    <definedName name="TCPG2">'Annexe 2'!$E$6</definedName>
    <definedName name="TCPM" localSheetId="0">'[1]Annexe 2'!$C$6</definedName>
    <definedName name="TCPM">'Annexe 2'!$C$6</definedName>
    <definedName name="TCPNM" localSheetId="0">'[1]Annexe 2'!$D$6</definedName>
    <definedName name="TCPNM">'Annexe 2'!$D$6</definedName>
    <definedName name="TCPNM2">'Annexe 2'!$D$7</definedName>
    <definedName name="TDOM1" localSheetId="0">'[1]Annexe 2'!$C$28</definedName>
    <definedName name="TDOM1">'Annexe 2'!$C$28</definedName>
    <definedName name="TDOM2" localSheetId="0">'[1]Annexe 2'!$C$30</definedName>
    <definedName name="TDOM2">'Annexe 2'!$C$30</definedName>
    <definedName name="TDPG2" localSheetId="0">'[1]Annexe 2'!$E$8</definedName>
    <definedName name="TDPG2">'Annexe 2'!$E$8</definedName>
    <definedName name="TDPM" localSheetId="0">'[1]Annexe 2'!$C$8</definedName>
    <definedName name="TDPM">'Annexe 2'!$C$8</definedName>
    <definedName name="TDPNM" localSheetId="0">'[1]Annexe 2'!$D$8</definedName>
    <definedName name="TDPNM">'Annexe 2'!$D$8</definedName>
    <definedName name="TDPNM2" localSheetId="0">'[1]Annexe 2'!$D$9</definedName>
    <definedName name="TDPNM2">'Annexe 2'!$D$9</definedName>
    <definedName name="TMNOR1" localSheetId="0">'[1]Annexe 2'!$C$20</definedName>
    <definedName name="TMNOR1">'Annexe 2'!$C$20</definedName>
    <definedName name="TMNOR2" localSheetId="0">'[1]Annexe 2'!$D$20</definedName>
    <definedName name="TMNOR2">'Annexe 2'!$D$20</definedName>
    <definedName name="TMNOR3" localSheetId="0">'[1]Annexe 2'!$E$20</definedName>
    <definedName name="TMNOR3">'Annexe 2'!$E$20</definedName>
    <definedName name="TMRED1" localSheetId="0">'[1]Annexe 2'!$C$18</definedName>
    <definedName name="TMRED1">'Annexe 2'!$C$18</definedName>
    <definedName name="TMRED2" localSheetId="0">'[1]Annexe 2'!$D$18</definedName>
    <definedName name="TMRED2">'Annexe 2'!$D$18</definedName>
    <definedName name="TMRED3" localSheetId="0">'[1]Annexe 2'!$E$18</definedName>
    <definedName name="TMRED3">'Annexe 2'!$E$18</definedName>
    <definedName name="trait" localSheetId="0">Feuil1.1!$D$24</definedName>
    <definedName name="trait">#REF!</definedName>
    <definedName name="trait1" localSheetId="0">[1]Feuil1.2!$H$18</definedName>
    <definedName name="trait1">Feuil1.2!$H$18</definedName>
    <definedName name="trait2" localSheetId="0">[1]Feuil1.2!$H$27</definedName>
    <definedName name="trait2">Feuil1.2!$H$27</definedName>
    <definedName name="trait3" localSheetId="0">[1]Feuil1.2!$H$36</definedName>
    <definedName name="trait3">Feuil1.2!$H$36</definedName>
    <definedName name="trait4" localSheetId="0">[1]Feuil1.2!$H$45</definedName>
    <definedName name="trait4">Feuil1.2!$H$45</definedName>
    <definedName name="TTFG2" localSheetId="0">'[1]Annexe 2'!$E$10</definedName>
    <definedName name="TTFG2">'Annexe 2'!$E$10</definedName>
    <definedName name="TTFM" localSheetId="0">'[1]Annexe 2'!$C$10</definedName>
    <definedName name="TTFM">'Annexe 2'!$C$10</definedName>
    <definedName name="TTFNM" localSheetId="0">'[1]Annexe 2'!$D$10</definedName>
    <definedName name="TTFNM">'Annexe 2'!$D$10</definedName>
    <definedName name="TTFNM2" localSheetId="0">'[1]Annexe 2'!$D$11</definedName>
    <definedName name="TTFNM2">'Annexe 2'!$D$11</definedName>
    <definedName name="TTOM1" localSheetId="0">'[1]Annexe 2'!$D$28</definedName>
    <definedName name="TTOM1">'Annexe 2'!$D$28</definedName>
    <definedName name="TTOM2" localSheetId="0">'[1]Annexe 2'!$D$30</definedName>
    <definedName name="TTOM2">'Annexe 2'!$D$30</definedName>
    <definedName name="typeenvp" localSheetId="0">Feuil1.1!$E$22</definedName>
    <definedName name="typeenvp">#REF!</definedName>
    <definedName name="typepap" localSheetId="0">Feuil1.1!$E$21</definedName>
    <definedName name="typepap">#REF!</definedName>
    <definedName name="typepapasi" localSheetId="0">[1]Feuil1.2!#REF!</definedName>
    <definedName name="typepapasi">Feuil1.2!#REF!</definedName>
    <definedName name="typepapfeuil">Feuil1.2!$C$22</definedName>
    <definedName name="typepliage">Feuil1.2!$C$29</definedName>
    <definedName name="_xlnm.Print_Area" localSheetId="0">Feuil1.1!$A$1:$H$38</definedName>
    <definedName name="_xlnm.Print_Area" localSheetId="1">Feuil1.2!$A$1:$I$51</definedName>
    <definedName name="_xlnm.Print_Area" localSheetId="2">Feuil1.3!$A$1:$I$42</definedName>
    <definedName name="_xlnm.Print_Area" localSheetId="3">Feuil1.4!$A$1:$J$44</definedName>
  </definedNames>
  <calcPr calcId="114210"/>
</workbook>
</file>

<file path=xl/calcChain.xml><?xml version="1.0" encoding="utf-8"?>
<calcChain xmlns="http://schemas.openxmlformats.org/spreadsheetml/2006/main">
  <c r="D19" i="33"/>
  <c r="E19"/>
  <c r="F19"/>
  <c r="D20"/>
  <c r="E20"/>
  <c r="F20"/>
  <c r="D21"/>
  <c r="E21"/>
  <c r="F21"/>
  <c r="D22"/>
  <c r="E22"/>
  <c r="F22"/>
  <c r="D23"/>
  <c r="E23"/>
  <c r="F23"/>
  <c r="D24"/>
  <c r="E24"/>
  <c r="F24"/>
  <c r="D25"/>
  <c r="E25"/>
  <c r="F25"/>
  <c r="D26"/>
  <c r="E26"/>
  <c r="F26"/>
  <c r="D27"/>
  <c r="E27"/>
  <c r="F27"/>
  <c r="D28"/>
  <c r="E28"/>
  <c r="F28"/>
  <c r="D29"/>
  <c r="E29"/>
  <c r="F29"/>
  <c r="D30"/>
  <c r="E30"/>
  <c r="F30"/>
  <c r="D31"/>
  <c r="E31"/>
  <c r="F31"/>
  <c r="D32"/>
  <c r="E32"/>
  <c r="F32"/>
  <c r="D33"/>
  <c r="E33"/>
  <c r="F33"/>
  <c r="D34"/>
  <c r="E34"/>
  <c r="F34"/>
  <c r="D35"/>
  <c r="E35"/>
  <c r="F35"/>
  <c r="D36"/>
  <c r="E36"/>
  <c r="F36"/>
  <c r="D37"/>
  <c r="E37"/>
  <c r="F37"/>
  <c r="D38"/>
  <c r="E38"/>
  <c r="F38"/>
  <c r="D39"/>
  <c r="E39"/>
  <c r="F39"/>
  <c r="D40"/>
  <c r="E40"/>
  <c r="F40"/>
  <c r="D41"/>
  <c r="E41"/>
  <c r="F41"/>
  <c r="D42"/>
  <c r="E42"/>
  <c r="F42"/>
  <c r="D43"/>
  <c r="E43"/>
  <c r="F43"/>
  <c r="D44"/>
  <c r="E44"/>
  <c r="F44"/>
  <c r="D45"/>
  <c r="E45"/>
  <c r="F45"/>
  <c r="D46"/>
  <c r="E46"/>
  <c r="F46"/>
  <c r="D47"/>
  <c r="E47"/>
  <c r="F47"/>
  <c r="D48"/>
  <c r="E48"/>
  <c r="F48"/>
  <c r="D49"/>
  <c r="E49"/>
  <c r="F49"/>
  <c r="D50"/>
  <c r="E50"/>
  <c r="F50"/>
  <c r="D51"/>
  <c r="E51"/>
  <c r="F51"/>
  <c r="D52"/>
  <c r="E52"/>
  <c r="F52"/>
  <c r="D53"/>
  <c r="E53"/>
  <c r="F53"/>
  <c r="D54"/>
  <c r="E54"/>
  <c r="F54"/>
  <c r="D55"/>
  <c r="E55"/>
  <c r="F55"/>
  <c r="D56"/>
  <c r="E56"/>
  <c r="F56"/>
  <c r="D57"/>
  <c r="E57"/>
  <c r="F57"/>
  <c r="D58"/>
  <c r="E58"/>
  <c r="F58"/>
  <c r="D59"/>
  <c r="E59"/>
  <c r="F59"/>
  <c r="D60"/>
  <c r="E60"/>
  <c r="F60"/>
  <c r="D61"/>
  <c r="E61"/>
  <c r="F61"/>
  <c r="D62"/>
  <c r="E62"/>
  <c r="F62"/>
  <c r="D63"/>
  <c r="E63"/>
  <c r="F63"/>
  <c r="D64"/>
  <c r="E64"/>
  <c r="F64"/>
  <c r="D65"/>
  <c r="E65"/>
  <c r="F65"/>
  <c r="D66"/>
  <c r="E66"/>
  <c r="F66"/>
  <c r="D67"/>
  <c r="E67"/>
  <c r="F67"/>
  <c r="D68"/>
  <c r="E68"/>
  <c r="F68"/>
  <c r="D69"/>
  <c r="E69"/>
  <c r="F69"/>
  <c r="D70"/>
  <c r="E70"/>
  <c r="F70"/>
  <c r="D71"/>
  <c r="E71"/>
  <c r="F71"/>
  <c r="D72"/>
  <c r="E72"/>
  <c r="F72"/>
  <c r="D73"/>
  <c r="E73"/>
  <c r="F73"/>
  <c r="D74"/>
  <c r="E74"/>
  <c r="F74"/>
  <c r="D75"/>
  <c r="E75"/>
  <c r="F75"/>
  <c r="D76"/>
  <c r="E76"/>
  <c r="F76"/>
  <c r="D77"/>
  <c r="E77"/>
  <c r="F77"/>
  <c r="D78"/>
  <c r="E78"/>
  <c r="F78"/>
  <c r="D79"/>
  <c r="E79"/>
  <c r="F79"/>
  <c r="D80"/>
  <c r="E80"/>
  <c r="F80"/>
  <c r="D81"/>
  <c r="E81"/>
  <c r="F81"/>
  <c r="D82"/>
  <c r="E82"/>
  <c r="F82"/>
  <c r="D83"/>
  <c r="E83"/>
  <c r="F83"/>
  <c r="D84"/>
  <c r="E84"/>
  <c r="F84"/>
  <c r="D85"/>
  <c r="E85"/>
  <c r="F85"/>
  <c r="D86"/>
  <c r="E86"/>
  <c r="F86"/>
  <c r="D87"/>
  <c r="E87"/>
  <c r="F87"/>
  <c r="D88"/>
  <c r="E88"/>
  <c r="F88"/>
  <c r="D89"/>
  <c r="E89"/>
  <c r="F89"/>
  <c r="D90"/>
  <c r="E90"/>
  <c r="F90"/>
  <c r="D91"/>
  <c r="E91"/>
  <c r="F91"/>
  <c r="D92"/>
  <c r="E92"/>
  <c r="F92"/>
  <c r="D93"/>
  <c r="E93"/>
  <c r="F93"/>
  <c r="D94"/>
  <c r="E94"/>
  <c r="F94"/>
  <c r="D95"/>
  <c r="E95"/>
  <c r="F95"/>
  <c r="D96"/>
  <c r="E96"/>
  <c r="F96"/>
  <c r="D97"/>
  <c r="E97"/>
  <c r="F97"/>
  <c r="D98"/>
  <c r="E98"/>
  <c r="F98"/>
  <c r="D99"/>
  <c r="E99"/>
  <c r="F99"/>
  <c r="D100"/>
  <c r="E100"/>
  <c r="F100"/>
  <c r="D101"/>
  <c r="E101"/>
  <c r="F101"/>
  <c r="D102"/>
  <c r="E102"/>
  <c r="F102"/>
  <c r="D103"/>
  <c r="E103"/>
  <c r="F103"/>
  <c r="D104"/>
  <c r="E104"/>
  <c r="F104"/>
  <c r="D105"/>
  <c r="E105"/>
  <c r="F105"/>
  <c r="D106"/>
  <c r="E106"/>
  <c r="F106"/>
  <c r="D107"/>
  <c r="E107"/>
  <c r="F107"/>
  <c r="D108"/>
  <c r="E108"/>
  <c r="F108"/>
  <c r="D109"/>
  <c r="E109"/>
  <c r="F109"/>
  <c r="D110"/>
  <c r="E110"/>
  <c r="F110"/>
  <c r="D111"/>
  <c r="E111"/>
  <c r="F111"/>
  <c r="D112"/>
  <c r="E112"/>
  <c r="F112"/>
  <c r="D113"/>
  <c r="E113"/>
  <c r="F113"/>
  <c r="D114"/>
  <c r="E114"/>
  <c r="F114"/>
  <c r="D115"/>
  <c r="E115"/>
  <c r="F115"/>
  <c r="D116"/>
  <c r="E116"/>
  <c r="F116"/>
  <c r="D117"/>
  <c r="E117"/>
  <c r="F117"/>
  <c r="D118"/>
  <c r="E118"/>
  <c r="F118"/>
  <c r="D119"/>
  <c r="E119"/>
  <c r="F119"/>
  <c r="D120"/>
  <c r="E120"/>
  <c r="F120"/>
  <c r="D121"/>
  <c r="E121"/>
  <c r="F121"/>
  <c r="D122"/>
  <c r="E122"/>
  <c r="F122"/>
  <c r="D123"/>
  <c r="E123"/>
  <c r="F123"/>
  <c r="D124"/>
  <c r="E124"/>
  <c r="F124"/>
  <c r="D125"/>
  <c r="E125"/>
  <c r="F125"/>
  <c r="D126"/>
  <c r="E126"/>
  <c r="F126"/>
  <c r="D127"/>
  <c r="E127"/>
  <c r="F127"/>
  <c r="D128"/>
  <c r="E128"/>
  <c r="F128"/>
  <c r="D129"/>
  <c r="E129"/>
  <c r="F129"/>
  <c r="D130"/>
  <c r="E130"/>
  <c r="F130"/>
  <c r="D131"/>
  <c r="E131"/>
  <c r="F131"/>
  <c r="D132"/>
  <c r="E132"/>
  <c r="F132"/>
  <c r="D133"/>
  <c r="E133"/>
  <c r="F133"/>
  <c r="D134"/>
  <c r="E134"/>
  <c r="F134"/>
  <c r="D135"/>
  <c r="E135"/>
  <c r="F135"/>
  <c r="D136"/>
  <c r="E136"/>
  <c r="F136"/>
  <c r="D137"/>
  <c r="E137"/>
  <c r="F137"/>
  <c r="D138"/>
  <c r="E138"/>
  <c r="F138"/>
  <c r="D139"/>
  <c r="E139"/>
  <c r="F139"/>
  <c r="D140"/>
  <c r="E140"/>
  <c r="F140"/>
  <c r="D141"/>
  <c r="E141"/>
  <c r="F141"/>
  <c r="D142"/>
  <c r="E142"/>
  <c r="F142"/>
  <c r="D143"/>
  <c r="E143"/>
  <c r="F143"/>
  <c r="D144"/>
  <c r="E144"/>
  <c r="F144"/>
  <c r="D145"/>
  <c r="E145"/>
  <c r="F145"/>
  <c r="D146"/>
  <c r="E146"/>
  <c r="F146"/>
  <c r="D147"/>
  <c r="E147"/>
  <c r="F147"/>
  <c r="D148"/>
  <c r="E148"/>
  <c r="F148"/>
  <c r="D149"/>
  <c r="E149"/>
  <c r="F149"/>
  <c r="D150"/>
  <c r="E150"/>
  <c r="F150"/>
  <c r="D151"/>
  <c r="E151"/>
  <c r="F151"/>
  <c r="D152"/>
  <c r="E152"/>
  <c r="F152"/>
  <c r="D153"/>
  <c r="E153"/>
  <c r="F153"/>
  <c r="D154"/>
  <c r="E154"/>
  <c r="F154"/>
  <c r="D155"/>
  <c r="E155"/>
  <c r="F155"/>
  <c r="D156"/>
  <c r="E156"/>
  <c r="F156"/>
  <c r="D157"/>
  <c r="E157"/>
  <c r="F157"/>
  <c r="D158"/>
  <c r="E158"/>
  <c r="F158"/>
  <c r="D159"/>
  <c r="E159"/>
  <c r="F159"/>
  <c r="D160"/>
  <c r="E160"/>
  <c r="F160"/>
  <c r="D161"/>
  <c r="E161"/>
  <c r="F161"/>
  <c r="D162"/>
  <c r="E162"/>
  <c r="F162"/>
  <c r="D163"/>
  <c r="E163"/>
  <c r="F163"/>
  <c r="D164"/>
  <c r="E164"/>
  <c r="F164"/>
  <c r="D165"/>
  <c r="E165"/>
  <c r="F165"/>
  <c r="D166"/>
  <c r="E166"/>
  <c r="F166"/>
  <c r="D167"/>
  <c r="E167"/>
  <c r="F167"/>
  <c r="D168"/>
  <c r="E168"/>
  <c r="F168"/>
  <c r="D169"/>
  <c r="E169"/>
  <c r="F169"/>
  <c r="D170"/>
  <c r="E170"/>
  <c r="F170"/>
  <c r="D171"/>
  <c r="E171"/>
  <c r="F171"/>
  <c r="D172"/>
  <c r="E172"/>
  <c r="F172"/>
  <c r="D173"/>
  <c r="E173"/>
  <c r="F173"/>
  <c r="D174"/>
  <c r="E174"/>
  <c r="F174"/>
  <c r="D175"/>
  <c r="E175"/>
  <c r="F175"/>
  <c r="D176"/>
  <c r="E176"/>
  <c r="F176"/>
  <c r="D177"/>
  <c r="E177"/>
  <c r="F177"/>
  <c r="D178"/>
  <c r="E178"/>
  <c r="F178"/>
  <c r="D179"/>
  <c r="E179"/>
  <c r="F179"/>
  <c r="D180"/>
  <c r="E180"/>
  <c r="F180"/>
  <c r="D181"/>
  <c r="E181"/>
  <c r="F181"/>
  <c r="D182"/>
  <c r="E182"/>
  <c r="F182"/>
  <c r="D183"/>
  <c r="E183"/>
  <c r="F183"/>
  <c r="D184"/>
  <c r="E184"/>
  <c r="F184"/>
  <c r="D185"/>
  <c r="E185"/>
  <c r="F185"/>
  <c r="D186"/>
  <c r="E186"/>
  <c r="F186"/>
  <c r="D187"/>
  <c r="E187"/>
  <c r="F187"/>
  <c r="D188"/>
  <c r="E188"/>
  <c r="F188"/>
  <c r="D189"/>
  <c r="E189"/>
  <c r="F189"/>
  <c r="D190"/>
  <c r="E190"/>
  <c r="F190"/>
  <c r="D191"/>
  <c r="E191"/>
  <c r="F191"/>
  <c r="D192"/>
  <c r="E192"/>
  <c r="F192"/>
  <c r="D193"/>
  <c r="E193"/>
  <c r="F193"/>
  <c r="D194"/>
  <c r="E194"/>
  <c r="F194"/>
  <c r="D195"/>
  <c r="E195"/>
  <c r="F195"/>
  <c r="D196"/>
  <c r="E196"/>
  <c r="F196"/>
  <c r="D197"/>
  <c r="E197"/>
  <c r="F197"/>
  <c r="D198"/>
  <c r="E198"/>
  <c r="F198"/>
  <c r="D199"/>
  <c r="E199"/>
  <c r="F199"/>
  <c r="D200"/>
  <c r="E200"/>
  <c r="F200"/>
  <c r="D201"/>
  <c r="E201"/>
  <c r="F201"/>
  <c r="D202"/>
  <c r="E202"/>
  <c r="F202"/>
  <c r="D203"/>
  <c r="E203"/>
  <c r="F203"/>
  <c r="D204"/>
  <c r="E204"/>
  <c r="F204"/>
  <c r="D205"/>
  <c r="E205"/>
  <c r="F205"/>
  <c r="D206"/>
  <c r="E206"/>
  <c r="F206"/>
  <c r="D207"/>
  <c r="E207"/>
  <c r="F207"/>
  <c r="D208"/>
  <c r="E208"/>
  <c r="F208"/>
  <c r="D209"/>
  <c r="E209"/>
  <c r="F209"/>
  <c r="D210"/>
  <c r="E210"/>
  <c r="F210"/>
  <c r="D211"/>
  <c r="E211"/>
  <c r="F211"/>
  <c r="D212"/>
  <c r="E212"/>
  <c r="F212"/>
  <c r="D213"/>
  <c r="E213"/>
  <c r="F213"/>
  <c r="D214"/>
  <c r="E214"/>
  <c r="F214"/>
  <c r="D215"/>
  <c r="E215"/>
  <c r="F215"/>
  <c r="D216"/>
  <c r="E216"/>
  <c r="F216"/>
  <c r="D217"/>
  <c r="E217"/>
  <c r="F217"/>
  <c r="D218"/>
  <c r="E218"/>
  <c r="F218"/>
  <c r="D219"/>
  <c r="E219"/>
  <c r="F219"/>
  <c r="D220"/>
  <c r="E220"/>
  <c r="F220"/>
  <c r="D221"/>
  <c r="E221"/>
  <c r="F221"/>
  <c r="D222"/>
  <c r="E222"/>
  <c r="F222"/>
  <c r="D223"/>
  <c r="E223"/>
  <c r="F223"/>
  <c r="D224"/>
  <c r="E224"/>
  <c r="F224"/>
  <c r="D225"/>
  <c r="E225"/>
  <c r="F225"/>
  <c r="D226"/>
  <c r="E226"/>
  <c r="F226"/>
  <c r="D227"/>
  <c r="E227"/>
  <c r="F227"/>
  <c r="D228"/>
  <c r="E228"/>
  <c r="F228"/>
  <c r="D229"/>
  <c r="E229"/>
  <c r="F229"/>
  <c r="D230"/>
  <c r="E230"/>
  <c r="F230"/>
  <c r="D231"/>
  <c r="E231"/>
  <c r="F231"/>
  <c r="D232"/>
  <c r="E232"/>
  <c r="F232"/>
  <c r="D233"/>
  <c r="E233"/>
  <c r="F233"/>
  <c r="D234"/>
  <c r="E234"/>
  <c r="F234"/>
  <c r="D235"/>
  <c r="E235"/>
  <c r="F235"/>
  <c r="D236"/>
  <c r="E236"/>
  <c r="F236"/>
  <c r="D237"/>
  <c r="E237"/>
  <c r="F237"/>
  <c r="D238"/>
  <c r="E238"/>
  <c r="F238"/>
  <c r="D239"/>
  <c r="E239"/>
  <c r="F239"/>
  <c r="D240"/>
  <c r="E240"/>
  <c r="F240"/>
  <c r="D241"/>
  <c r="E241"/>
  <c r="F241"/>
  <c r="D242"/>
  <c r="E242"/>
  <c r="F242"/>
  <c r="D243"/>
  <c r="E243"/>
  <c r="F243"/>
  <c r="D244"/>
  <c r="E244"/>
  <c r="F244"/>
  <c r="D245"/>
  <c r="E245"/>
  <c r="F245"/>
  <c r="D246"/>
  <c r="E246"/>
  <c r="F246"/>
  <c r="D247"/>
  <c r="E247"/>
  <c r="F247"/>
  <c r="D248"/>
  <c r="E248"/>
  <c r="F248"/>
  <c r="D249"/>
  <c r="E249"/>
  <c r="F249"/>
  <c r="D250"/>
  <c r="E250"/>
  <c r="F250"/>
  <c r="D251"/>
  <c r="E251"/>
  <c r="F251"/>
  <c r="D252"/>
  <c r="E252"/>
  <c r="F252"/>
  <c r="D253"/>
  <c r="E253"/>
  <c r="F253"/>
  <c r="D254"/>
  <c r="E254"/>
  <c r="F254"/>
  <c r="D255"/>
  <c r="E255"/>
  <c r="F255"/>
  <c r="D256"/>
  <c r="E256"/>
  <c r="F256"/>
  <c r="D257"/>
  <c r="E257"/>
  <c r="F257"/>
  <c r="D258"/>
  <c r="E258"/>
  <c r="F258"/>
  <c r="D259"/>
  <c r="E259"/>
  <c r="F259"/>
  <c r="D260"/>
  <c r="E260"/>
  <c r="F260"/>
  <c r="D261"/>
  <c r="E261"/>
  <c r="F261"/>
  <c r="D262"/>
  <c r="E262"/>
  <c r="F262"/>
  <c r="D263"/>
  <c r="E263"/>
  <c r="F263"/>
  <c r="D264"/>
  <c r="E264"/>
  <c r="F264"/>
  <c r="D265"/>
  <c r="E265"/>
  <c r="F265"/>
  <c r="D266"/>
  <c r="E266"/>
  <c r="F266"/>
  <c r="D267"/>
  <c r="E267"/>
  <c r="F267"/>
  <c r="D268"/>
  <c r="E268"/>
  <c r="F268"/>
  <c r="D269"/>
  <c r="E269"/>
  <c r="F269"/>
  <c r="D270"/>
  <c r="E270"/>
  <c r="F270"/>
  <c r="D271"/>
  <c r="E271"/>
  <c r="F271"/>
  <c r="D272"/>
  <c r="E272"/>
  <c r="F272"/>
  <c r="D273"/>
  <c r="E273"/>
  <c r="F273"/>
  <c r="D274"/>
  <c r="E274"/>
  <c r="F274"/>
  <c r="D275"/>
  <c r="E275"/>
  <c r="F275"/>
  <c r="D276"/>
  <c r="E276"/>
  <c r="F276"/>
  <c r="D277"/>
  <c r="E277"/>
  <c r="F277"/>
  <c r="D278"/>
  <c r="E278"/>
  <c r="F278"/>
  <c r="D279"/>
  <c r="E279"/>
  <c r="F279"/>
  <c r="D280"/>
  <c r="E280"/>
  <c r="F280"/>
  <c r="D281"/>
  <c r="E281"/>
  <c r="F281"/>
  <c r="D282"/>
  <c r="E282"/>
  <c r="F282"/>
  <c r="D283"/>
  <c r="E283"/>
  <c r="F283"/>
  <c r="D284"/>
  <c r="E284"/>
  <c r="F284"/>
  <c r="D285"/>
  <c r="E285"/>
  <c r="F285"/>
  <c r="D286"/>
  <c r="E286"/>
  <c r="F286"/>
  <c r="D287"/>
  <c r="E287"/>
  <c r="F287"/>
  <c r="D288"/>
  <c r="E288"/>
  <c r="F288"/>
  <c r="D289"/>
  <c r="E289"/>
  <c r="F289"/>
  <c r="D290"/>
  <c r="E290"/>
  <c r="F290"/>
  <c r="D291"/>
  <c r="E291"/>
  <c r="F291"/>
  <c r="D292"/>
  <c r="E292"/>
  <c r="F292"/>
  <c r="D293"/>
  <c r="E293"/>
  <c r="F293"/>
  <c r="D294"/>
  <c r="E294"/>
  <c r="F294"/>
  <c r="D295"/>
  <c r="E295"/>
  <c r="F295"/>
  <c r="D296"/>
  <c r="E296"/>
  <c r="F296"/>
  <c r="D297"/>
  <c r="E297"/>
  <c r="F297"/>
  <c r="D298"/>
  <c r="E298"/>
  <c r="F298"/>
  <c r="D299"/>
  <c r="E299"/>
  <c r="F299"/>
  <c r="D300"/>
  <c r="E300"/>
  <c r="F300"/>
  <c r="D301"/>
  <c r="E301"/>
  <c r="F301"/>
  <c r="D302"/>
  <c r="E302"/>
  <c r="F302"/>
  <c r="D303"/>
  <c r="E303"/>
  <c r="F303"/>
  <c r="D304"/>
  <c r="E304"/>
  <c r="F304"/>
  <c r="D305"/>
  <c r="E305"/>
  <c r="F305"/>
  <c r="D306"/>
  <c r="E306"/>
  <c r="F306"/>
  <c r="D307"/>
  <c r="E307"/>
  <c r="F307"/>
  <c r="D308"/>
  <c r="E308"/>
  <c r="F308"/>
  <c r="D309"/>
  <c r="E309"/>
  <c r="F309"/>
  <c r="D310"/>
  <c r="E310"/>
  <c r="F310"/>
  <c r="D311"/>
  <c r="E311"/>
  <c r="F311"/>
  <c r="D312"/>
  <c r="E312"/>
  <c r="F312"/>
  <c r="D313"/>
  <c r="E313"/>
  <c r="F313"/>
  <c r="D314"/>
  <c r="E314"/>
  <c r="F314"/>
  <c r="D315"/>
  <c r="E315"/>
  <c r="F315"/>
  <c r="D316"/>
  <c r="E316"/>
  <c r="F316"/>
  <c r="D317"/>
  <c r="E317"/>
  <c r="F317"/>
  <c r="D318"/>
  <c r="E318"/>
  <c r="F318"/>
  <c r="D319"/>
  <c r="E319"/>
  <c r="F319"/>
  <c r="D320"/>
  <c r="E320"/>
  <c r="F320"/>
  <c r="D321"/>
  <c r="E321"/>
  <c r="F321"/>
  <c r="D322"/>
  <c r="E322"/>
  <c r="F322"/>
  <c r="D323"/>
  <c r="E323"/>
  <c r="F323"/>
  <c r="D324"/>
  <c r="E324"/>
  <c r="F324"/>
  <c r="D325"/>
  <c r="E325"/>
  <c r="F325"/>
  <c r="D326"/>
  <c r="E326"/>
  <c r="F326"/>
  <c r="D327"/>
  <c r="E327"/>
  <c r="F327"/>
  <c r="D328"/>
  <c r="E328"/>
  <c r="F328"/>
  <c r="D329"/>
  <c r="E329"/>
  <c r="F329"/>
  <c r="D330"/>
  <c r="E330"/>
  <c r="F330"/>
  <c r="D331"/>
  <c r="E331"/>
  <c r="F331"/>
  <c r="D332"/>
  <c r="E332"/>
  <c r="F332"/>
  <c r="D333"/>
  <c r="E333"/>
  <c r="F333"/>
  <c r="D334"/>
  <c r="E334"/>
  <c r="F334"/>
  <c r="D335"/>
  <c r="E335"/>
  <c r="F335"/>
  <c r="D336"/>
  <c r="E336"/>
  <c r="F336"/>
  <c r="D337"/>
  <c r="E337"/>
  <c r="F337"/>
  <c r="D338"/>
  <c r="E338"/>
  <c r="F338"/>
  <c r="D339"/>
  <c r="E339"/>
  <c r="F339"/>
  <c r="D340"/>
  <c r="E340"/>
  <c r="F340"/>
  <c r="D341"/>
  <c r="E341"/>
  <c r="F341"/>
  <c r="D342"/>
  <c r="E342"/>
  <c r="F342"/>
  <c r="D343"/>
  <c r="E343"/>
  <c r="F343"/>
  <c r="D344"/>
  <c r="E344"/>
  <c r="F344"/>
  <c r="D345"/>
  <c r="E345"/>
  <c r="F345"/>
  <c r="D346"/>
  <c r="E346"/>
  <c r="F346"/>
  <c r="D347"/>
  <c r="E347"/>
  <c r="F347"/>
  <c r="D348"/>
  <c r="E348"/>
  <c r="F348"/>
  <c r="D349"/>
  <c r="E349"/>
  <c r="F349"/>
  <c r="D350"/>
  <c r="E350"/>
  <c r="F350"/>
  <c r="D351"/>
  <c r="E351"/>
  <c r="F351"/>
  <c r="D352"/>
  <c r="E352"/>
  <c r="F352"/>
  <c r="D353"/>
  <c r="E353"/>
  <c r="F353"/>
  <c r="D354"/>
  <c r="E354"/>
  <c r="F354"/>
  <c r="D355"/>
  <c r="E355"/>
  <c r="F355"/>
  <c r="D356"/>
  <c r="E356"/>
  <c r="F356"/>
  <c r="D357"/>
  <c r="E357"/>
  <c r="F357"/>
  <c r="D358"/>
  <c r="E358"/>
  <c r="F358"/>
  <c r="D359"/>
  <c r="E359"/>
  <c r="F359"/>
  <c r="D360"/>
  <c r="E360"/>
  <c r="F360"/>
  <c r="D361"/>
  <c r="E361"/>
  <c r="F361"/>
  <c r="D362"/>
  <c r="E362"/>
  <c r="F362"/>
  <c r="D363"/>
  <c r="E363"/>
  <c r="F363"/>
  <c r="D364"/>
  <c r="E364"/>
  <c r="F364"/>
  <c r="D365"/>
  <c r="E365"/>
  <c r="F365"/>
  <c r="D366"/>
  <c r="E366"/>
  <c r="F366"/>
  <c r="D367"/>
  <c r="E367"/>
  <c r="F367"/>
  <c r="D368"/>
  <c r="E368"/>
  <c r="F368"/>
  <c r="D369"/>
  <c r="E369"/>
  <c r="F369"/>
  <c r="D370"/>
  <c r="E370"/>
  <c r="F370"/>
  <c r="D371"/>
  <c r="E371"/>
  <c r="F371"/>
  <c r="D372"/>
  <c r="E372"/>
  <c r="F372"/>
  <c r="D373"/>
  <c r="E373"/>
  <c r="F373"/>
  <c r="D374"/>
  <c r="E374"/>
  <c r="F374"/>
  <c r="D375"/>
  <c r="E375"/>
  <c r="F375"/>
  <c r="D376"/>
  <c r="E376"/>
  <c r="F376"/>
  <c r="D377"/>
  <c r="E377"/>
  <c r="F377"/>
  <c r="D378"/>
  <c r="E378"/>
  <c r="F378"/>
  <c r="D379"/>
  <c r="E379"/>
  <c r="F379"/>
  <c r="D380"/>
  <c r="E380"/>
  <c r="F380"/>
  <c r="D381"/>
  <c r="E381"/>
  <c r="F381"/>
  <c r="D382"/>
  <c r="E382"/>
  <c r="F382"/>
  <c r="D383"/>
  <c r="E383"/>
  <c r="F383"/>
  <c r="D384"/>
  <c r="E384"/>
  <c r="F384"/>
  <c r="D385"/>
  <c r="E385"/>
  <c r="F385"/>
  <c r="D386"/>
  <c r="E386"/>
  <c r="F386"/>
  <c r="D387"/>
  <c r="E387"/>
  <c r="F387"/>
  <c r="D388"/>
  <c r="E388"/>
  <c r="F388"/>
  <c r="D389"/>
  <c r="E389"/>
  <c r="F389"/>
  <c r="D390"/>
  <c r="E390"/>
  <c r="F390"/>
  <c r="D391"/>
  <c r="E391"/>
  <c r="F391"/>
  <c r="D392"/>
  <c r="E392"/>
  <c r="F392"/>
  <c r="D393"/>
  <c r="E393"/>
  <c r="F393"/>
  <c r="D394"/>
  <c r="E394"/>
  <c r="F394"/>
  <c r="D395"/>
  <c r="E395"/>
  <c r="F395"/>
  <c r="D396"/>
  <c r="E396"/>
  <c r="F396"/>
  <c r="D397"/>
  <c r="E397"/>
  <c r="F397"/>
  <c r="D398"/>
  <c r="E398"/>
  <c r="F398"/>
  <c r="D399"/>
  <c r="E399"/>
  <c r="F399"/>
  <c r="D400"/>
  <c r="E400"/>
  <c r="F400"/>
  <c r="D401"/>
  <c r="E401"/>
  <c r="F401"/>
  <c r="D402"/>
  <c r="E402"/>
  <c r="F402"/>
  <c r="D403"/>
  <c r="E403"/>
  <c r="F403"/>
  <c r="D404"/>
  <c r="E404"/>
  <c r="F404"/>
  <c r="D405"/>
  <c r="E405"/>
  <c r="F405"/>
  <c r="D406"/>
  <c r="E406"/>
  <c r="F406"/>
  <c r="D407"/>
  <c r="E407"/>
  <c r="F407"/>
  <c r="D408"/>
  <c r="E408"/>
  <c r="F408"/>
  <c r="D409"/>
  <c r="E409"/>
  <c r="F409"/>
  <c r="D410"/>
  <c r="E410"/>
  <c r="F410"/>
  <c r="D411"/>
  <c r="E411"/>
  <c r="F411"/>
  <c r="D412"/>
  <c r="E412"/>
  <c r="F412"/>
  <c r="D413"/>
  <c r="E413"/>
  <c r="F413"/>
  <c r="D414"/>
  <c r="E414"/>
  <c r="F414"/>
  <c r="D415"/>
  <c r="E415"/>
  <c r="F415"/>
  <c r="D416"/>
  <c r="E416"/>
  <c r="F416"/>
  <c r="D417"/>
  <c r="E417"/>
  <c r="F417"/>
  <c r="D418"/>
  <c r="E418"/>
  <c r="F418"/>
  <c r="D419"/>
  <c r="E419"/>
  <c r="F419"/>
  <c r="D420"/>
  <c r="E420"/>
  <c r="F420"/>
  <c r="D421"/>
  <c r="E421"/>
  <c r="F421"/>
  <c r="D422"/>
  <c r="E422"/>
  <c r="F422"/>
  <c r="D423"/>
  <c r="E423"/>
  <c r="F423"/>
  <c r="D424"/>
  <c r="E424"/>
  <c r="F424"/>
  <c r="D425"/>
  <c r="E425"/>
  <c r="F425"/>
  <c r="D426"/>
  <c r="E426"/>
  <c r="F426"/>
  <c r="D427"/>
  <c r="E427"/>
  <c r="F427"/>
  <c r="D428"/>
  <c r="E428"/>
  <c r="F428"/>
  <c r="D429"/>
  <c r="E429"/>
  <c r="F429"/>
  <c r="D430"/>
  <c r="E430"/>
  <c r="F430"/>
  <c r="D431"/>
  <c r="E431"/>
  <c r="F431"/>
  <c r="D432"/>
  <c r="E432"/>
  <c r="F432"/>
  <c r="D433"/>
  <c r="E433"/>
  <c r="F433"/>
  <c r="D434"/>
  <c r="E434"/>
  <c r="F434"/>
  <c r="D435"/>
  <c r="E435"/>
  <c r="F435"/>
  <c r="D436"/>
  <c r="E436"/>
  <c r="F436"/>
  <c r="D437"/>
  <c r="E437"/>
  <c r="F437"/>
  <c r="D438"/>
  <c r="E438"/>
  <c r="F438"/>
  <c r="D439"/>
  <c r="E439"/>
  <c r="F439"/>
  <c r="D440"/>
  <c r="E440"/>
  <c r="F440"/>
  <c r="D441"/>
  <c r="E441"/>
  <c r="F441"/>
  <c r="D442"/>
  <c r="E442"/>
  <c r="F442"/>
  <c r="D443"/>
  <c r="E443"/>
  <c r="F443"/>
  <c r="D444"/>
  <c r="E444"/>
  <c r="F444"/>
  <c r="D445"/>
  <c r="E445"/>
  <c r="F445"/>
  <c r="D446"/>
  <c r="E446"/>
  <c r="F446"/>
  <c r="D447"/>
  <c r="E447"/>
  <c r="F447"/>
  <c r="D448"/>
  <c r="E448"/>
  <c r="F448"/>
  <c r="D449"/>
  <c r="E449"/>
  <c r="F449"/>
  <c r="D450"/>
  <c r="E450"/>
  <c r="F450"/>
  <c r="D451"/>
  <c r="E451"/>
  <c r="F451"/>
  <c r="D452"/>
  <c r="E452"/>
  <c r="F452"/>
  <c r="D453"/>
  <c r="E453"/>
  <c r="F453"/>
  <c r="D454"/>
  <c r="E454"/>
  <c r="F454"/>
  <c r="D455"/>
  <c r="E455"/>
  <c r="F455"/>
  <c r="D456"/>
  <c r="E456"/>
  <c r="F456"/>
  <c r="D457"/>
  <c r="E457"/>
  <c r="F457"/>
  <c r="D458"/>
  <c r="E458"/>
  <c r="F458"/>
  <c r="D459"/>
  <c r="E459"/>
  <c r="F459"/>
  <c r="D460"/>
  <c r="E460"/>
  <c r="F460"/>
  <c r="D461"/>
  <c r="E461"/>
  <c r="F461"/>
  <c r="D462"/>
  <c r="E462"/>
  <c r="F462"/>
  <c r="D463"/>
  <c r="E463"/>
  <c r="F463"/>
  <c r="D464"/>
  <c r="E464"/>
  <c r="F464"/>
  <c r="D465"/>
  <c r="E465"/>
  <c r="F465"/>
  <c r="D466"/>
  <c r="E466"/>
  <c r="F466"/>
  <c r="D467"/>
  <c r="E467"/>
  <c r="F467"/>
  <c r="D468"/>
  <c r="E468"/>
  <c r="F468"/>
  <c r="D469"/>
  <c r="E469"/>
  <c r="F469"/>
  <c r="D470"/>
  <c r="E470"/>
  <c r="F470"/>
  <c r="D471"/>
  <c r="E471"/>
  <c r="F471"/>
  <c r="D472"/>
  <c r="E472"/>
  <c r="F472"/>
  <c r="D473"/>
  <c r="E473"/>
  <c r="F473"/>
  <c r="D474"/>
  <c r="E474"/>
  <c r="F474"/>
  <c r="D475"/>
  <c r="E475"/>
  <c r="F475"/>
  <c r="D476"/>
  <c r="E476"/>
  <c r="F476"/>
  <c r="D477"/>
  <c r="E477"/>
  <c r="F477"/>
  <c r="D478"/>
  <c r="E478"/>
  <c r="F478"/>
  <c r="D479"/>
  <c r="E479"/>
  <c r="F479"/>
  <c r="D480"/>
  <c r="E480"/>
  <c r="F480"/>
  <c r="D481"/>
  <c r="E481"/>
  <c r="F481"/>
  <c r="D482"/>
  <c r="E482"/>
  <c r="F482"/>
  <c r="D483"/>
  <c r="E483"/>
  <c r="F483"/>
  <c r="D484"/>
  <c r="E484"/>
  <c r="F484"/>
  <c r="D485"/>
  <c r="E485"/>
  <c r="F485"/>
  <c r="D486"/>
  <c r="E486"/>
  <c r="F486"/>
  <c r="D487"/>
  <c r="E487"/>
  <c r="F487"/>
  <c r="D488"/>
  <c r="E488"/>
  <c r="F488"/>
  <c r="D489"/>
  <c r="E489"/>
  <c r="F489"/>
  <c r="D490"/>
  <c r="E490"/>
  <c r="F490"/>
  <c r="D491"/>
  <c r="E491"/>
  <c r="F491"/>
  <c r="D492"/>
  <c r="E492"/>
  <c r="F492"/>
  <c r="D493"/>
  <c r="E493"/>
  <c r="F493"/>
  <c r="D494"/>
  <c r="E494"/>
  <c r="F494"/>
  <c r="D495"/>
  <c r="E495"/>
  <c r="F495"/>
  <c r="D496"/>
  <c r="E496"/>
  <c r="F496"/>
  <c r="D497"/>
  <c r="E497"/>
  <c r="F497"/>
  <c r="D498"/>
  <c r="E498"/>
  <c r="F498"/>
  <c r="D499"/>
  <c r="E499"/>
  <c r="F499"/>
  <c r="D500"/>
  <c r="E500"/>
  <c r="F500"/>
  <c r="D501"/>
  <c r="E501"/>
  <c r="F501"/>
  <c r="D502"/>
  <c r="E502"/>
  <c r="F502"/>
  <c r="D503"/>
  <c r="E503"/>
  <c r="F503"/>
  <c r="D504"/>
  <c r="E504"/>
  <c r="F504"/>
  <c r="D505"/>
  <c r="E505"/>
  <c r="F505"/>
  <c r="D506"/>
  <c r="E506"/>
  <c r="F506"/>
  <c r="D507"/>
  <c r="E507"/>
  <c r="F507"/>
  <c r="D508"/>
  <c r="E508"/>
  <c r="F508"/>
  <c r="D509"/>
  <c r="E509"/>
  <c r="F509"/>
  <c r="D510"/>
  <c r="E510"/>
  <c r="F510"/>
  <c r="D511"/>
  <c r="E511"/>
  <c r="F511"/>
  <c r="D512"/>
  <c r="E512"/>
  <c r="F512"/>
  <c r="D513"/>
  <c r="E513"/>
  <c r="F513"/>
  <c r="D514"/>
  <c r="E514"/>
  <c r="F514"/>
  <c r="D515"/>
  <c r="E515"/>
  <c r="F515"/>
  <c r="D516"/>
  <c r="E516"/>
  <c r="F516"/>
  <c r="D517"/>
  <c r="E517"/>
  <c r="F517"/>
  <c r="D518"/>
  <c r="E518"/>
  <c r="F518"/>
  <c r="D519"/>
  <c r="E519"/>
  <c r="F519"/>
  <c r="D520"/>
  <c r="E520"/>
  <c r="F520"/>
  <c r="D521"/>
  <c r="E521"/>
  <c r="F521"/>
  <c r="D522"/>
  <c r="E522"/>
  <c r="F522"/>
  <c r="D523"/>
  <c r="E523"/>
  <c r="F523"/>
  <c r="D524"/>
  <c r="E524"/>
  <c r="F524"/>
  <c r="D525"/>
  <c r="E525"/>
  <c r="F525"/>
  <c r="D526"/>
  <c r="E526"/>
  <c r="F526"/>
  <c r="D527"/>
  <c r="E527"/>
  <c r="F527"/>
  <c r="D528"/>
  <c r="E528"/>
  <c r="F528"/>
  <c r="D529"/>
  <c r="E529"/>
  <c r="F529"/>
  <c r="D530"/>
  <c r="E530"/>
  <c r="F530"/>
  <c r="D531"/>
  <c r="E531"/>
  <c r="F531"/>
  <c r="D532"/>
  <c r="E532"/>
  <c r="F532"/>
  <c r="D533"/>
  <c r="E533"/>
  <c r="F533"/>
  <c r="D534"/>
  <c r="E534"/>
  <c r="F534"/>
  <c r="D535"/>
  <c r="E535"/>
  <c r="F535"/>
  <c r="D536"/>
  <c r="E536"/>
  <c r="F536"/>
  <c r="D537"/>
  <c r="E537"/>
  <c r="F537"/>
  <c r="D538"/>
  <c r="E538"/>
  <c r="F538"/>
  <c r="D539"/>
  <c r="E539"/>
  <c r="F539"/>
  <c r="D540"/>
  <c r="E540"/>
  <c r="F540"/>
  <c r="D541"/>
  <c r="E541"/>
  <c r="F541"/>
  <c r="D542"/>
  <c r="E542"/>
  <c r="F542"/>
  <c r="D543"/>
  <c r="E543"/>
  <c r="F543"/>
  <c r="D544"/>
  <c r="E544"/>
  <c r="F544"/>
  <c r="D545"/>
  <c r="E545"/>
  <c r="F545"/>
  <c r="D546"/>
  <c r="E546"/>
  <c r="F546"/>
  <c r="D547"/>
  <c r="E547"/>
  <c r="F547"/>
  <c r="D548"/>
  <c r="E548"/>
  <c r="F548"/>
  <c r="D549"/>
  <c r="E549"/>
  <c r="F549"/>
  <c r="D550"/>
  <c r="E550"/>
  <c r="F550"/>
  <c r="D551"/>
  <c r="E551"/>
  <c r="F551"/>
  <c r="D552"/>
  <c r="E552"/>
  <c r="F552"/>
  <c r="D553"/>
  <c r="E553"/>
  <c r="F553"/>
  <c r="D554"/>
  <c r="E554"/>
  <c r="F554"/>
  <c r="D555"/>
  <c r="E555"/>
  <c r="F555"/>
  <c r="D556"/>
  <c r="E556"/>
  <c r="F556"/>
  <c r="D557"/>
  <c r="E557"/>
  <c r="F557"/>
  <c r="D558"/>
  <c r="E558"/>
  <c r="F558"/>
  <c r="D559"/>
  <c r="E559"/>
  <c r="F559"/>
  <c r="D560"/>
  <c r="E560"/>
  <c r="F560"/>
  <c r="D561"/>
  <c r="E561"/>
  <c r="F561"/>
  <c r="D562"/>
  <c r="E562"/>
  <c r="F562"/>
  <c r="D563"/>
  <c r="E563"/>
  <c r="F563"/>
  <c r="D564"/>
  <c r="E564"/>
  <c r="F564"/>
  <c r="D565"/>
  <c r="E565"/>
  <c r="F565"/>
  <c r="D566"/>
  <c r="E566"/>
  <c r="F566"/>
  <c r="D567"/>
  <c r="E567"/>
  <c r="F567"/>
  <c r="D568"/>
  <c r="E568"/>
  <c r="F568"/>
  <c r="D569"/>
  <c r="E569"/>
  <c r="F569"/>
  <c r="D570"/>
  <c r="E570"/>
  <c r="F570"/>
  <c r="D571"/>
  <c r="E571"/>
  <c r="F571"/>
  <c r="D572"/>
  <c r="E572"/>
  <c r="F572"/>
  <c r="D573"/>
  <c r="E573"/>
  <c r="F573"/>
  <c r="D574"/>
  <c r="E574"/>
  <c r="F574"/>
  <c r="D575"/>
  <c r="E575"/>
  <c r="F575"/>
  <c r="D576"/>
  <c r="E576"/>
  <c r="F576"/>
  <c r="D577"/>
  <c r="E577"/>
  <c r="F577"/>
  <c r="D578"/>
  <c r="E578"/>
  <c r="F578"/>
  <c r="D579"/>
  <c r="E579"/>
  <c r="F579"/>
  <c r="D580"/>
  <c r="E580"/>
  <c r="F580"/>
  <c r="D581"/>
  <c r="E581"/>
  <c r="F581"/>
  <c r="D582"/>
  <c r="E582"/>
  <c r="F582"/>
  <c r="D583"/>
  <c r="E583"/>
  <c r="F583"/>
  <c r="D584"/>
  <c r="E584"/>
  <c r="F584"/>
  <c r="D585"/>
  <c r="E585"/>
  <c r="F585"/>
  <c r="D586"/>
  <c r="E586"/>
  <c r="F586"/>
  <c r="D587"/>
  <c r="E587"/>
  <c r="F587"/>
  <c r="D588"/>
  <c r="E588"/>
  <c r="F588"/>
  <c r="D589"/>
  <c r="E589"/>
  <c r="F589"/>
  <c r="D590"/>
  <c r="E590"/>
  <c r="F590"/>
  <c r="D591"/>
  <c r="E591"/>
  <c r="F591"/>
  <c r="D592"/>
  <c r="E592"/>
  <c r="F592"/>
  <c r="D593"/>
  <c r="E593"/>
  <c r="F593"/>
  <c r="D594"/>
  <c r="E594"/>
  <c r="F594"/>
  <c r="D595"/>
  <c r="E595"/>
  <c r="F595"/>
  <c r="D596"/>
  <c r="E596"/>
  <c r="F596"/>
  <c r="D597"/>
  <c r="E597"/>
  <c r="F597"/>
  <c r="D598"/>
  <c r="E598"/>
  <c r="F598"/>
  <c r="D599"/>
  <c r="E599"/>
  <c r="F599"/>
  <c r="D600"/>
  <c r="E600"/>
  <c r="F600"/>
  <c r="D601"/>
  <c r="E601"/>
  <c r="F601"/>
  <c r="D602"/>
  <c r="E602"/>
  <c r="F602"/>
  <c r="D603"/>
  <c r="E603"/>
  <c r="F603"/>
  <c r="D604"/>
  <c r="E604"/>
  <c r="F604"/>
  <c r="D605"/>
  <c r="E605"/>
  <c r="F605"/>
  <c r="D606"/>
  <c r="E606"/>
  <c r="F606"/>
  <c r="D607"/>
  <c r="E607"/>
  <c r="F607"/>
  <c r="D608"/>
  <c r="E608"/>
  <c r="F608"/>
  <c r="D609"/>
  <c r="E609"/>
  <c r="F609"/>
  <c r="D610"/>
  <c r="E610"/>
  <c r="F610"/>
  <c r="D611"/>
  <c r="E611"/>
  <c r="F611"/>
  <c r="D612"/>
  <c r="E612"/>
  <c r="F612"/>
  <c r="D613"/>
  <c r="E613"/>
  <c r="F613"/>
  <c r="D614"/>
  <c r="E614"/>
  <c r="F614"/>
  <c r="D615"/>
  <c r="E615"/>
  <c r="F615"/>
  <c r="D616"/>
  <c r="E616"/>
  <c r="F616"/>
  <c r="D617"/>
  <c r="E617"/>
  <c r="F617"/>
  <c r="D618"/>
  <c r="E618"/>
  <c r="F618"/>
  <c r="D619"/>
  <c r="E619"/>
  <c r="F619"/>
  <c r="D620"/>
  <c r="E620"/>
  <c r="F620"/>
  <c r="D621"/>
  <c r="E621"/>
  <c r="F621"/>
  <c r="D622"/>
  <c r="E622"/>
  <c r="F622"/>
  <c r="D623"/>
  <c r="E623"/>
  <c r="F623"/>
  <c r="D624"/>
  <c r="E624"/>
  <c r="F624"/>
  <c r="D625"/>
  <c r="E625"/>
  <c r="F625"/>
  <c r="D3"/>
  <c r="E3"/>
  <c r="F3"/>
  <c r="D4"/>
  <c r="E4"/>
  <c r="F4"/>
  <c r="D5"/>
  <c r="E5"/>
  <c r="F5"/>
  <c r="D6"/>
  <c r="E6"/>
  <c r="F6"/>
  <c r="D7"/>
  <c r="E7"/>
  <c r="F7"/>
  <c r="D8"/>
  <c r="E8"/>
  <c r="F8"/>
  <c r="D9"/>
  <c r="E9"/>
  <c r="F9"/>
  <c r="D10"/>
  <c r="E10"/>
  <c r="F10"/>
  <c r="D11"/>
  <c r="E11"/>
  <c r="F11"/>
  <c r="D12"/>
  <c r="E12"/>
  <c r="F12"/>
  <c r="D13"/>
  <c r="E13"/>
  <c r="F13"/>
  <c r="D14"/>
  <c r="E14"/>
  <c r="F14"/>
  <c r="D15"/>
  <c r="E15"/>
  <c r="F15"/>
  <c r="D16"/>
  <c r="E16"/>
  <c r="F16"/>
  <c r="D17"/>
  <c r="E17"/>
  <c r="F17"/>
  <c r="D18"/>
  <c r="E18"/>
  <c r="F18"/>
  <c r="D3" i="35"/>
  <c r="E3"/>
  <c r="F3"/>
  <c r="D4"/>
  <c r="E4"/>
  <c r="F4"/>
  <c r="D5"/>
  <c r="E5"/>
  <c r="F5"/>
  <c r="D6"/>
  <c r="E6"/>
  <c r="F6"/>
  <c r="D7"/>
  <c r="E7"/>
  <c r="F7"/>
  <c r="D8"/>
  <c r="E8"/>
  <c r="F8"/>
  <c r="D9"/>
  <c r="E9"/>
  <c r="F9"/>
  <c r="D10"/>
  <c r="E10"/>
  <c r="F10"/>
  <c r="D11"/>
  <c r="E11"/>
  <c r="F11"/>
  <c r="D12"/>
  <c r="E12"/>
  <c r="F12"/>
  <c r="D13"/>
  <c r="E13"/>
  <c r="F13"/>
  <c r="D14"/>
  <c r="E14"/>
  <c r="F14"/>
  <c r="D15"/>
  <c r="E15"/>
  <c r="F15"/>
  <c r="D16"/>
  <c r="E16"/>
  <c r="F16"/>
  <c r="D17"/>
  <c r="E17"/>
  <c r="F17"/>
  <c r="D18"/>
  <c r="E18"/>
  <c r="F18"/>
  <c r="D3" i="34"/>
  <c r="E3"/>
  <c r="F3"/>
  <c r="D4"/>
  <c r="E4"/>
  <c r="F4"/>
  <c r="D5"/>
  <c r="E5"/>
  <c r="F5"/>
  <c r="D6"/>
  <c r="E6"/>
  <c r="F6"/>
  <c r="D7"/>
  <c r="E7"/>
  <c r="F7"/>
  <c r="D8"/>
  <c r="E8"/>
  <c r="F8"/>
  <c r="D9"/>
  <c r="E9"/>
  <c r="F9"/>
  <c r="D10"/>
  <c r="E10"/>
  <c r="F10"/>
  <c r="D11"/>
  <c r="E11"/>
  <c r="F11"/>
  <c r="D12"/>
  <c r="E12"/>
  <c r="F12"/>
  <c r="D13"/>
  <c r="E13"/>
  <c r="F13"/>
  <c r="D14"/>
  <c r="E14"/>
  <c r="F14"/>
  <c r="D15"/>
  <c r="E15"/>
  <c r="F15"/>
  <c r="D16"/>
  <c r="E16"/>
  <c r="F16"/>
  <c r="D17"/>
  <c r="E17"/>
  <c r="F17"/>
  <c r="D18"/>
  <c r="E18"/>
  <c r="F18"/>
  <c r="E2" i="33"/>
  <c r="F2"/>
  <c r="E2" i="35"/>
  <c r="F2"/>
  <c r="E2" i="34"/>
  <c r="F2"/>
  <c r="D2" i="33"/>
  <c r="D2" i="35"/>
  <c r="D2" i="34"/>
  <c r="D2" i="28"/>
  <c r="E2"/>
  <c r="D3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E24" i="19"/>
  <c r="E23"/>
  <c r="E50"/>
  <c r="E45"/>
  <c r="E40"/>
  <c r="E35"/>
  <c r="E25"/>
  <c r="E22"/>
  <c r="E21"/>
  <c r="C37" i="5"/>
  <c r="C38"/>
  <c r="C41"/>
  <c r="C15"/>
  <c r="C42"/>
  <c r="C25"/>
  <c r="C24"/>
  <c r="C18"/>
  <c r="C17"/>
  <c r="C16"/>
  <c r="H17"/>
  <c r="H26"/>
  <c r="H35"/>
  <c r="C21"/>
  <c r="C20"/>
  <c r="H16"/>
  <c r="H18"/>
  <c r="E26" i="9"/>
  <c r="E25"/>
  <c r="D19"/>
  <c r="C27"/>
  <c r="C26"/>
  <c r="C25"/>
  <c r="D26"/>
  <c r="C18"/>
  <c r="D20"/>
  <c r="D25"/>
  <c r="D24" i="6"/>
  <c r="E40" i="9"/>
  <c r="E39"/>
  <c r="E41"/>
  <c r="E32"/>
  <c r="E34"/>
  <c r="E33"/>
  <c r="D27"/>
  <c r="E27"/>
  <c r="D26" i="6"/>
  <c r="C20" i="9"/>
  <c r="E20"/>
  <c r="D19" i="6"/>
  <c r="D25"/>
  <c r="C40" i="9"/>
  <c r="C41"/>
  <c r="C34"/>
  <c r="C33"/>
  <c r="E19"/>
  <c r="E47"/>
  <c r="C19"/>
  <c r="C39"/>
  <c r="C32"/>
  <c r="E18"/>
  <c r="D18"/>
  <c r="D41"/>
  <c r="D40"/>
  <c r="D34"/>
  <c r="D39"/>
  <c r="D33"/>
  <c r="D32"/>
  <c r="H25" i="6"/>
  <c r="C22" i="5"/>
  <c r="C33"/>
  <c r="D18" i="6"/>
  <c r="D47" i="9"/>
  <c r="C47"/>
  <c r="C27" i="5"/>
  <c r="C29"/>
  <c r="H18" i="6"/>
  <c r="H19"/>
  <c r="E46" i="9"/>
  <c r="H24" i="6"/>
  <c r="H21" i="5"/>
  <c r="H20"/>
  <c r="H19"/>
  <c r="H22"/>
  <c r="G22" i="9"/>
  <c r="C46"/>
  <c r="C28" i="5"/>
  <c r="H26" i="6"/>
  <c r="C34" i="5"/>
  <c r="C44"/>
  <c r="D48" i="9"/>
  <c r="E35" i="6"/>
  <c r="H17"/>
  <c r="D46" i="9"/>
  <c r="C48"/>
  <c r="C39" i="5"/>
  <c r="H25"/>
  <c r="H30"/>
  <c r="C35"/>
  <c r="C45"/>
  <c r="H44"/>
  <c r="H43"/>
  <c r="H27"/>
  <c r="E36" i="6"/>
  <c r="D17"/>
  <c r="E48" i="9"/>
  <c r="G36"/>
  <c r="H34" i="5"/>
  <c r="H28"/>
  <c r="H29"/>
  <c r="G29" i="9"/>
  <c r="G42"/>
  <c r="G35"/>
  <c r="G21"/>
  <c r="G43"/>
  <c r="G28"/>
  <c r="E34" i="6"/>
  <c r="H29" i="9"/>
  <c r="H31" i="5"/>
  <c r="H28" i="9"/>
  <c r="G50"/>
  <c r="H37" i="5"/>
  <c r="H36"/>
  <c r="H39"/>
  <c r="H38"/>
  <c r="H48"/>
  <c r="H45"/>
  <c r="H47"/>
  <c r="H46"/>
  <c r="D27" i="6"/>
  <c r="D22"/>
  <c r="H27"/>
  <c r="H22"/>
  <c r="E38"/>
  <c r="H20"/>
  <c r="H15"/>
  <c r="E37"/>
  <c r="D20"/>
  <c r="E39"/>
  <c r="G49" i="9"/>
  <c r="E42" i="6"/>
  <c r="E41"/>
  <c r="H43" i="9"/>
  <c r="H49" i="5"/>
  <c r="H42" i="9"/>
  <c r="H36"/>
  <c r="H50"/>
  <c r="H40" i="5"/>
  <c r="H35" i="9"/>
  <c r="H49"/>
  <c r="D15" i="6"/>
</calcChain>
</file>

<file path=xl/connections.xml><?xml version="1.0" encoding="utf-8"?>
<connections xmlns="http://schemas.openxmlformats.org/spreadsheetml/2006/main">
  <connection id="1" name="mediaparams" type="6" refreshedVersion="3" background="1">
    <textPr codePage="850" sourceFile="C:\Dossiers\Simulateur Affranchissement\Réferences\mediaparams.txt" delimited="0" decimal="," thousands=" ">
      <textFields count="4">
        <textField/>
        <textField position="1"/>
        <textField position="12"/>
        <textField position="22"/>
      </textFields>
    </textPr>
  </connection>
</connections>
</file>

<file path=xl/sharedStrings.xml><?xml version="1.0" encoding="utf-8"?>
<sst xmlns="http://schemas.openxmlformats.org/spreadsheetml/2006/main" count="2285" uniqueCount="1727">
  <si>
    <t>DABCN1008</t>
  </si>
  <si>
    <t>23O</t>
  </si>
  <si>
    <t>DABCN1010</t>
  </si>
  <si>
    <t>DABCN1101</t>
  </si>
  <si>
    <t>33N</t>
  </si>
  <si>
    <t>DACTP0064V</t>
  </si>
  <si>
    <t>23OACTP0064V07</t>
  </si>
  <si>
    <t>DACTP0064V01</t>
  </si>
  <si>
    <t>DACTP0064V07</t>
  </si>
  <si>
    <t>23OACTP0064V10</t>
  </si>
  <si>
    <t>DACTP0064V10</t>
  </si>
  <si>
    <t>22O</t>
  </si>
  <si>
    <t>DACTP0065V</t>
  </si>
  <si>
    <t>53OACTP0065V01</t>
  </si>
  <si>
    <t>DACTP0065V01</t>
  </si>
  <si>
    <t>53OACTP0065V06</t>
  </si>
  <si>
    <t>DACTP0065V06</t>
  </si>
  <si>
    <t>DAG012009V01</t>
  </si>
  <si>
    <t>DAG092008V01</t>
  </si>
  <si>
    <t>DAG092009V01</t>
  </si>
  <si>
    <t>33O</t>
  </si>
  <si>
    <t>DAG122008V01</t>
  </si>
  <si>
    <t>DAGNF109V1</t>
  </si>
  <si>
    <t>33OAGNF110V1</t>
  </si>
  <si>
    <t>DAGNF110V1</t>
  </si>
  <si>
    <t>33OAGNF111V1</t>
  </si>
  <si>
    <t>DAGNF111V1</t>
  </si>
  <si>
    <t>DANCV0002</t>
  </si>
  <si>
    <t>13OANCV0002V01</t>
  </si>
  <si>
    <t>DANCV0002V</t>
  </si>
  <si>
    <t>DANCV0002V01</t>
  </si>
  <si>
    <t>13OANCV0002V06</t>
  </si>
  <si>
    <t>DANCV0002V06</t>
  </si>
  <si>
    <t>13N</t>
  </si>
  <si>
    <t>DARRCO001V01</t>
  </si>
  <si>
    <t>12O</t>
  </si>
  <si>
    <t>DASPP0047V01</t>
  </si>
  <si>
    <t>DBTPG0006</t>
  </si>
  <si>
    <t>33OBTPG0006V1</t>
  </si>
  <si>
    <t>DBTPG0006V1</t>
  </si>
  <si>
    <t>DBTPG0042</t>
  </si>
  <si>
    <t>63OBTPG0042V01</t>
  </si>
  <si>
    <t>33OBTPG0042V4</t>
  </si>
  <si>
    <t>DBTPG0042V01</t>
  </si>
  <si>
    <t>63N</t>
  </si>
  <si>
    <t>DBTPG0042V4</t>
  </si>
  <si>
    <t>DBTPG0134</t>
  </si>
  <si>
    <t>62OBTPG0134V02</t>
  </si>
  <si>
    <t>DBTPG0134V02</t>
  </si>
  <si>
    <t>62OBTPG0134V03</t>
  </si>
  <si>
    <t>DBTPG0134V03</t>
  </si>
  <si>
    <t>62OBTPG0134V04</t>
  </si>
  <si>
    <t>DBTPG0134V04</t>
  </si>
  <si>
    <t>93N</t>
  </si>
  <si>
    <t>DBTPG0135</t>
  </si>
  <si>
    <t>62OBTPG0135V02</t>
  </si>
  <si>
    <t>DBTPG0135V02</t>
  </si>
  <si>
    <t>DBTPG0139V00</t>
  </si>
  <si>
    <t>DBTPG0139V01</t>
  </si>
  <si>
    <t>63OBTPG0139V00</t>
  </si>
  <si>
    <t>DBVASO001V01</t>
  </si>
  <si>
    <t>82N</t>
  </si>
  <si>
    <t>DBVASO002</t>
  </si>
  <si>
    <t>33OBVASO002V01</t>
  </si>
  <si>
    <t>DBVASO002V01</t>
  </si>
  <si>
    <t>DBVENT001</t>
  </si>
  <si>
    <t>42N</t>
  </si>
  <si>
    <t>DBVENT006</t>
  </si>
  <si>
    <t>DBVENT007</t>
  </si>
  <si>
    <t>42OBVENT007V01</t>
  </si>
  <si>
    <t>DBVENT007V01</t>
  </si>
  <si>
    <t>DBVENT008</t>
  </si>
  <si>
    <t>32OBVENT008V01</t>
  </si>
  <si>
    <t>DBVENT008V01</t>
  </si>
  <si>
    <t>32N</t>
  </si>
  <si>
    <t>DBVENT009</t>
  </si>
  <si>
    <t>42OBVENT009V01</t>
  </si>
  <si>
    <t>DBVENT009V01</t>
  </si>
  <si>
    <t>DBVENT012</t>
  </si>
  <si>
    <t>22OBVENT012V01</t>
  </si>
  <si>
    <t>DBVENT012V01</t>
  </si>
  <si>
    <t>22N</t>
  </si>
  <si>
    <t>DBVENV011</t>
  </si>
  <si>
    <t>22OBVENV011V01</t>
  </si>
  <si>
    <t>DBVENV011V01</t>
  </si>
  <si>
    <t>DBVENV012V01</t>
  </si>
  <si>
    <t>DBVENV013V01</t>
  </si>
  <si>
    <t>DBVENV014</t>
  </si>
  <si>
    <t>22OBVENV014V01</t>
  </si>
  <si>
    <t>DBVENV014V01</t>
  </si>
  <si>
    <t>DBVENV015V01</t>
  </si>
  <si>
    <t>DBVPAR002V01</t>
  </si>
  <si>
    <t>43N</t>
  </si>
  <si>
    <t>DBVPAR003V01</t>
  </si>
  <si>
    <t>DBVPAR004</t>
  </si>
  <si>
    <t>22OBVPAR004V01</t>
  </si>
  <si>
    <t>DBVPAR004V01</t>
  </si>
  <si>
    <t>22OBVPAR004V02</t>
  </si>
  <si>
    <t>DBVPAR004V02</t>
  </si>
  <si>
    <t>DBVPAR005V01</t>
  </si>
  <si>
    <t>DBVPAR006V01</t>
  </si>
  <si>
    <t>DBVPAR007V01</t>
  </si>
  <si>
    <t>DBVRET001V01</t>
  </si>
  <si>
    <t>DBVRET001V1</t>
  </si>
  <si>
    <t>22OBVRET001V01</t>
  </si>
  <si>
    <t>DBVRET002</t>
  </si>
  <si>
    <t>33OBVRET002V01</t>
  </si>
  <si>
    <t>DBVRET002V01</t>
  </si>
  <si>
    <t>DCCCABTP1</t>
  </si>
  <si>
    <t>DCDR335P</t>
  </si>
  <si>
    <t>22OCDR335PV04</t>
  </si>
  <si>
    <t>DCDR335PV04</t>
  </si>
  <si>
    <t>DCDR340P</t>
  </si>
  <si>
    <t>42OCDR340P#V02</t>
  </si>
  <si>
    <t>DCDR340P#V01</t>
  </si>
  <si>
    <t>DCDR340P#V02</t>
  </si>
  <si>
    <t>42OCDR446P</t>
  </si>
  <si>
    <t>DCDR402P</t>
  </si>
  <si>
    <t>DCDR446P</t>
  </si>
  <si>
    <t>DCDR453P</t>
  </si>
  <si>
    <t>13OCDR453PV01</t>
  </si>
  <si>
    <t>DCDR453PV01</t>
  </si>
  <si>
    <t>DCDR460P</t>
  </si>
  <si>
    <t>DCDR461P</t>
  </si>
  <si>
    <t>DCDR462P</t>
  </si>
  <si>
    <t>DCDR463P</t>
  </si>
  <si>
    <t>DCRRP0001V01</t>
  </si>
  <si>
    <t>02N</t>
  </si>
  <si>
    <t>DCRRP0008V05</t>
  </si>
  <si>
    <t>03OCRRP0008V07</t>
  </si>
  <si>
    <t>DCRRP0008V06</t>
  </si>
  <si>
    <t>DCRRP0008V07</t>
  </si>
  <si>
    <t>33OCRRP0008V08</t>
  </si>
  <si>
    <t>DCRRP0008V08</t>
  </si>
  <si>
    <t>DCRRP001</t>
  </si>
  <si>
    <t>02OCRRP0001V01</t>
  </si>
  <si>
    <t>DCRRP0023</t>
  </si>
  <si>
    <t>13OCRRP0023V00</t>
  </si>
  <si>
    <t>DCRRP0023V00</t>
  </si>
  <si>
    <t>DCRRP122010</t>
  </si>
  <si>
    <t>DDASR0045</t>
  </si>
  <si>
    <t>DENTP0002V01</t>
  </si>
  <si>
    <t>82O</t>
  </si>
  <si>
    <t>DENTP0013</t>
  </si>
  <si>
    <t>82OENTP0013V11</t>
  </si>
  <si>
    <t>DENTP0013V11</t>
  </si>
  <si>
    <t>82OENTP0013V12</t>
  </si>
  <si>
    <t>DENTP0013V12</t>
  </si>
  <si>
    <t>62OENTP0013V13</t>
  </si>
  <si>
    <t>DENTP0013V13</t>
  </si>
  <si>
    <t>DENTP0014</t>
  </si>
  <si>
    <t>12N</t>
  </si>
  <si>
    <t>DENTP0020V02</t>
  </si>
  <si>
    <t>DENTP0024</t>
  </si>
  <si>
    <t>82OENTP0024V07</t>
  </si>
  <si>
    <t>DENTP0024V06</t>
  </si>
  <si>
    <t>DENTP0024V07</t>
  </si>
  <si>
    <t>DENTP0025</t>
  </si>
  <si>
    <t>82OENTP0025V01</t>
  </si>
  <si>
    <t>DENTP0020V01</t>
  </si>
  <si>
    <t>03N</t>
  </si>
  <si>
    <t>DRETP0073V01</t>
  </si>
  <si>
    <t>DENTP0025V01</t>
  </si>
  <si>
    <t>DENTP0031</t>
  </si>
  <si>
    <t>52OENTP0031V5</t>
  </si>
  <si>
    <t>DENTP0031V5</t>
  </si>
  <si>
    <t>DENTP0035V01</t>
  </si>
  <si>
    <t>92O</t>
  </si>
  <si>
    <t>DENTP0039V2</t>
  </si>
  <si>
    <t>DENTP0150V01</t>
  </si>
  <si>
    <t>83N</t>
  </si>
  <si>
    <t>DENTP0500V01</t>
  </si>
  <si>
    <t>82OENTP0500V05</t>
  </si>
  <si>
    <t>DENTP0500V05</t>
  </si>
  <si>
    <t>DENTP0514</t>
  </si>
  <si>
    <t>DENVP0006R</t>
  </si>
  <si>
    <t>DENVP0006V00</t>
  </si>
  <si>
    <t>DENVP0006V01</t>
  </si>
  <si>
    <t>DENVP0011V01</t>
  </si>
  <si>
    <t>DENVP0012V01</t>
  </si>
  <si>
    <t>DENVP0013V01</t>
  </si>
  <si>
    <t>DENVP0014V01</t>
  </si>
  <si>
    <t>DENVP0015V01</t>
  </si>
  <si>
    <t>DENVP0016V01</t>
  </si>
  <si>
    <t>DENVP0017V01</t>
  </si>
  <si>
    <t>DENVP0018V01</t>
  </si>
  <si>
    <t>DENVP0019V01</t>
  </si>
  <si>
    <t>DENVP0031V05</t>
  </si>
  <si>
    <t>52N</t>
  </si>
  <si>
    <t>DENVP0032V01</t>
  </si>
  <si>
    <t>DENVP0035</t>
  </si>
  <si>
    <t>13OENVP0035V02</t>
  </si>
  <si>
    <t>DENVP0035V02</t>
  </si>
  <si>
    <t>DENVP0062R</t>
  </si>
  <si>
    <t>DENVP0062V01</t>
  </si>
  <si>
    <t>12OENVP0062V03</t>
  </si>
  <si>
    <t>DENVP0062V03</t>
  </si>
  <si>
    <t>DENVP0082</t>
  </si>
  <si>
    <t>52OENVP0082V01</t>
  </si>
  <si>
    <t>DENVP0082V01</t>
  </si>
  <si>
    <t>DENVP0084V01</t>
  </si>
  <si>
    <t>DENVP0085V01</t>
  </si>
  <si>
    <t>DENVP0086V01</t>
  </si>
  <si>
    <t>DERAT0001V01</t>
  </si>
  <si>
    <t>DERAT0002V01</t>
  </si>
  <si>
    <t>DERPP0004V01</t>
  </si>
  <si>
    <t>13OERPP0004V02</t>
  </si>
  <si>
    <t>DERPP0004V02</t>
  </si>
  <si>
    <t>13OERPP0004V4</t>
  </si>
  <si>
    <t>DERPP0004V4</t>
  </si>
  <si>
    <t>DERPP0007V01</t>
  </si>
  <si>
    <t>33OERPP0007V02</t>
  </si>
  <si>
    <t>DERPP0007V02</t>
  </si>
  <si>
    <t>DFAFS0001V01</t>
  </si>
  <si>
    <t>DFILP0011</t>
  </si>
  <si>
    <t>93OFILP0011V01</t>
  </si>
  <si>
    <t>DFILP0011V01</t>
  </si>
  <si>
    <t>93OFILP0011V03</t>
  </si>
  <si>
    <t>DFILP0011V03</t>
  </si>
  <si>
    <t>63OFILP0011V5</t>
  </si>
  <si>
    <t>DFILP0011V5</t>
  </si>
  <si>
    <t>DFILP0049</t>
  </si>
  <si>
    <t>33OFILP0049V06</t>
  </si>
  <si>
    <t>DFILP0049V06</t>
  </si>
  <si>
    <t>33OFILP0049V7</t>
  </si>
  <si>
    <t>DFILP0049V7</t>
  </si>
  <si>
    <t>DFILP0060V01</t>
  </si>
  <si>
    <t>DFILP0064V01</t>
  </si>
  <si>
    <t>DFILP0065V01</t>
  </si>
  <si>
    <t>DFMBIDON#V01</t>
  </si>
  <si>
    <t>03O</t>
  </si>
  <si>
    <t>DGATP0026V01</t>
  </si>
  <si>
    <t>43O</t>
  </si>
  <si>
    <t>DGIPR0001V01</t>
  </si>
  <si>
    <t>DGIPR0002V01</t>
  </si>
  <si>
    <t>DGIPR0003V01</t>
  </si>
  <si>
    <t>DGIPR0004V01</t>
  </si>
  <si>
    <t>02OGIPR0003V01</t>
  </si>
  <si>
    <t>DGIPR0005V01</t>
  </si>
  <si>
    <t>DGMBTP</t>
  </si>
  <si>
    <t>23OGMBTPV01</t>
  </si>
  <si>
    <t>DGMBTPV01</t>
  </si>
  <si>
    <t>DINSP0033</t>
  </si>
  <si>
    <t>83OINSP0033V04</t>
  </si>
  <si>
    <t>DINSP0033V04</t>
  </si>
  <si>
    <t>83OINSP0033V06</t>
  </si>
  <si>
    <t>DINSP0033V06</t>
  </si>
  <si>
    <t>DINSP0071V01</t>
  </si>
  <si>
    <t>DINSP0079V01</t>
  </si>
  <si>
    <t>DINSP0091V01</t>
  </si>
  <si>
    <t>DINSP0096V01</t>
  </si>
  <si>
    <t>DINSP1089</t>
  </si>
  <si>
    <t>DINSP1128V01</t>
  </si>
  <si>
    <t>DINSP1135V00</t>
  </si>
  <si>
    <t>23OINSP1135V01</t>
  </si>
  <si>
    <t>DINSP1135V01</t>
  </si>
  <si>
    <t>DINSP1138V00</t>
  </si>
  <si>
    <t>23OINSP1138V01</t>
  </si>
  <si>
    <t>DINSP1138V01</t>
  </si>
  <si>
    <t>DIRENT001</t>
  </si>
  <si>
    <t>22OIRENT001V19</t>
  </si>
  <si>
    <t>DIRENT001V17</t>
  </si>
  <si>
    <t>DIRENT001V19</t>
  </si>
  <si>
    <t>DIRENT002</t>
  </si>
  <si>
    <t>DIRENT004V18</t>
  </si>
  <si>
    <t>81OIRENT004V23</t>
  </si>
  <si>
    <t>DIRENT004V23</t>
  </si>
  <si>
    <t>81N</t>
  </si>
  <si>
    <t>DIRENT006V03</t>
  </si>
  <si>
    <t>DIRENT007</t>
  </si>
  <si>
    <t>21OCDR340P#V01</t>
  </si>
  <si>
    <t>DIRENT008</t>
  </si>
  <si>
    <t>DIRENT009</t>
  </si>
  <si>
    <t>82OIRENT009V01</t>
  </si>
  <si>
    <t>DIRENT009V01</t>
  </si>
  <si>
    <t>DIRFDS005</t>
  </si>
  <si>
    <t>83OIRFDS005V3</t>
  </si>
  <si>
    <t>DIRFDS005V3</t>
  </si>
  <si>
    <t>83OIRFDS005V4</t>
  </si>
  <si>
    <t>DIRFDS005V4</t>
  </si>
  <si>
    <t>DIRPA0001</t>
  </si>
  <si>
    <t>DIRPA0002</t>
  </si>
  <si>
    <t>22OIRPA0002V01</t>
  </si>
  <si>
    <t>DIRPA0002V01</t>
  </si>
  <si>
    <t>22OIRPA0002V05</t>
  </si>
  <si>
    <t>DIRPA0002V05</t>
  </si>
  <si>
    <t>DIRPA0007</t>
  </si>
  <si>
    <t>DIRPA0009V01</t>
  </si>
  <si>
    <t>DIRPDR018</t>
  </si>
  <si>
    <t>22OIRPDR018V20</t>
  </si>
  <si>
    <t>DIRPDR018V20</t>
  </si>
  <si>
    <t>DKORE0005 V5</t>
  </si>
  <si>
    <t>DKORE0005V01</t>
  </si>
  <si>
    <t>33OKORE0005 V5</t>
  </si>
  <si>
    <t>DKORE0005V5</t>
  </si>
  <si>
    <t>DLDR166P</t>
  </si>
  <si>
    <t>DLOACTS01</t>
  </si>
  <si>
    <t>33OLOACTS06V10</t>
  </si>
  <si>
    <t>DLOACTS01V09</t>
  </si>
  <si>
    <t>33OLOACTS05V10</t>
  </si>
  <si>
    <t>DLOACTS05V10</t>
  </si>
  <si>
    <t>DLOACTS06V10</t>
  </si>
  <si>
    <t>DLODIR60</t>
  </si>
  <si>
    <t>22OLODIR60V10</t>
  </si>
  <si>
    <t>DLODIR60V10</t>
  </si>
  <si>
    <t>21N</t>
  </si>
  <si>
    <t>DLODIR61</t>
  </si>
  <si>
    <t>32OLODIR61V10</t>
  </si>
  <si>
    <t>DLODIR61V10</t>
  </si>
  <si>
    <t>31N</t>
  </si>
  <si>
    <t>DLOENT23</t>
  </si>
  <si>
    <t>92OLOENT23V10</t>
  </si>
  <si>
    <t>DLOENT23V10</t>
  </si>
  <si>
    <t>42OLOENT23V11</t>
  </si>
  <si>
    <t>DLOENT23V11</t>
  </si>
  <si>
    <t>DLOENT24</t>
  </si>
  <si>
    <t>61OLOENT24V10</t>
  </si>
  <si>
    <t>DLOENT24V10</t>
  </si>
  <si>
    <t>61N</t>
  </si>
  <si>
    <t>DLOFIS10V10</t>
  </si>
  <si>
    <t>33OLOFISC11V11</t>
  </si>
  <si>
    <t>DLOFIS11V11</t>
  </si>
  <si>
    <t>DLOFISC09V09</t>
  </si>
  <si>
    <t>33OLOFISC10V10</t>
  </si>
  <si>
    <t>DLOFISC09V9</t>
  </si>
  <si>
    <t>33OLOFISC09V09</t>
  </si>
  <si>
    <t>DLOFISC10V10</t>
  </si>
  <si>
    <t>DLOFISC11V11</t>
  </si>
  <si>
    <t>DLOINST01</t>
  </si>
  <si>
    <t>51OLOINST01V10</t>
  </si>
  <si>
    <t>DLOINST01V10</t>
  </si>
  <si>
    <t>51N</t>
  </si>
  <si>
    <t>DLOMUT021V08</t>
  </si>
  <si>
    <t>93O</t>
  </si>
  <si>
    <t>DLOPRV14</t>
  </si>
  <si>
    <t>DLORET09V09</t>
  </si>
  <si>
    <t>DLORET10V10</t>
  </si>
  <si>
    <t>DLORET11V11</t>
  </si>
  <si>
    <t>33OLORET10V10</t>
  </si>
  <si>
    <t>DLORET23V10</t>
  </si>
  <si>
    <t>33OLORET09V09</t>
  </si>
  <si>
    <t>DLOTNS02</t>
  </si>
  <si>
    <t>22OLOTNS02V11</t>
  </si>
  <si>
    <t>DLOTNS02V11</t>
  </si>
  <si>
    <t>DLOTNT01</t>
  </si>
  <si>
    <t>92N</t>
  </si>
  <si>
    <t>DLOUR0018</t>
  </si>
  <si>
    <t>92OLOUR0018V00</t>
  </si>
  <si>
    <t>DLOUR0018V00</t>
  </si>
  <si>
    <t>DLOUR1112V04</t>
  </si>
  <si>
    <t>93OLOACT016V08</t>
  </si>
  <si>
    <t>DLOUR2131V04</t>
  </si>
  <si>
    <t>DLOUR7200V04</t>
  </si>
  <si>
    <t>DMBTPSE10V01</t>
  </si>
  <si>
    <t>DMEDP0036</t>
  </si>
  <si>
    <t>43OMEDP0306V4</t>
  </si>
  <si>
    <t>DMEDP0225V01</t>
  </si>
  <si>
    <t>DMEDP0252</t>
  </si>
  <si>
    <t>DMEDP0252V01</t>
  </si>
  <si>
    <t>DMEDP0253</t>
  </si>
  <si>
    <t>DMEDP0253V01</t>
  </si>
  <si>
    <t>DMEDP0254</t>
  </si>
  <si>
    <t>DMEDP0254V01</t>
  </si>
  <si>
    <t>DMEDP0255</t>
  </si>
  <si>
    <t>DMEDP0255V01</t>
  </si>
  <si>
    <t>DMEDP0270</t>
  </si>
  <si>
    <t>DMEDP0270V01</t>
  </si>
  <si>
    <t>DMEDP0287V01</t>
  </si>
  <si>
    <t>DMEDP0306</t>
  </si>
  <si>
    <t>33OMEDP0306V02</t>
  </si>
  <si>
    <t>DMEDP0306V02</t>
  </si>
  <si>
    <t>33OMEDP0306V03</t>
  </si>
  <si>
    <t>DMEDP0306V03</t>
  </si>
  <si>
    <t>33OMEDP0306V4</t>
  </si>
  <si>
    <t>DMEDP0306V4</t>
  </si>
  <si>
    <t>DMEDP0312V01</t>
  </si>
  <si>
    <t>DMEDP0500V01</t>
  </si>
  <si>
    <t>43OMEDP0500V02</t>
  </si>
  <si>
    <t>DMEDP0500V02</t>
  </si>
  <si>
    <t>DMEDP0501V</t>
  </si>
  <si>
    <t>43OMEDP0501V02</t>
  </si>
  <si>
    <t>DMEDP0501V01</t>
  </si>
  <si>
    <t>DMEDP0501V02</t>
  </si>
  <si>
    <t>DMEDP0502V</t>
  </si>
  <si>
    <t>43OMEDP0502V02</t>
  </si>
  <si>
    <t>DMEDP0502V01</t>
  </si>
  <si>
    <t>DMEDP0502V02</t>
  </si>
  <si>
    <t>DMEDP0504V</t>
  </si>
  <si>
    <t>43OMEDP0504V01</t>
  </si>
  <si>
    <t>DMEDP0504V01</t>
  </si>
  <si>
    <t>DMEDP0505V</t>
  </si>
  <si>
    <t>53OMEDP0505V01</t>
  </si>
  <si>
    <t>DMEDP0505V01</t>
  </si>
  <si>
    <t>53OMEDP0505V03</t>
  </si>
  <si>
    <t>DMEDP0505V03</t>
  </si>
  <si>
    <t>53OMEDP0505V04</t>
  </si>
  <si>
    <t>DMEDP0505V04</t>
  </si>
  <si>
    <t>43OMEDP0505V05</t>
  </si>
  <si>
    <t>DMEDP0505V05</t>
  </si>
  <si>
    <t>DMEDP0506V</t>
  </si>
  <si>
    <t>53OMEDP0506V01</t>
  </si>
  <si>
    <t>DMEDP0506V01</t>
  </si>
  <si>
    <t>53OMEDP0506V03</t>
  </si>
  <si>
    <t>DMEDP0506V03</t>
  </si>
  <si>
    <t>53OMEDP0506V04</t>
  </si>
  <si>
    <t>DMEDP0506V04</t>
  </si>
  <si>
    <t>43OMEDP0506V05</t>
  </si>
  <si>
    <t>DMEDP0506V05</t>
  </si>
  <si>
    <t>DMEDP0507V</t>
  </si>
  <si>
    <t>53OMEDP0507V01</t>
  </si>
  <si>
    <t>DMEDP0507V01</t>
  </si>
  <si>
    <t>53OMEDP0507V03</t>
  </si>
  <si>
    <t>DMEDP0507V03</t>
  </si>
  <si>
    <t>53OMEDP0507V04</t>
  </si>
  <si>
    <t>DMEDP0507V04</t>
  </si>
  <si>
    <t>43OMEDP0507V05</t>
  </si>
  <si>
    <t>DMEDP0507V05</t>
  </si>
  <si>
    <t>DMEDP0508V</t>
  </si>
  <si>
    <t>53OMEDP0508V01</t>
  </si>
  <si>
    <t>DMEDP0508V01</t>
  </si>
  <si>
    <t>53OMEDP0508V03</t>
  </si>
  <si>
    <t>DMEDP0508V03</t>
  </si>
  <si>
    <t>53OMEDP0508V04</t>
  </si>
  <si>
    <t>DMEDP0508V04</t>
  </si>
  <si>
    <t>53OMEDP0508V05</t>
  </si>
  <si>
    <t>DMEDP0508V05</t>
  </si>
  <si>
    <t>DMEDP0509V</t>
  </si>
  <si>
    <t>53OMEDP0509V01</t>
  </si>
  <si>
    <t>DMEDP0509V01</t>
  </si>
  <si>
    <t>DMEDP0510V</t>
  </si>
  <si>
    <t>53OMEDP0510V01</t>
  </si>
  <si>
    <t>DMEDP0510V01</t>
  </si>
  <si>
    <t>53OMEDP0510V03</t>
  </si>
  <si>
    <t>DMEDP0510V03</t>
  </si>
  <si>
    <t>33OMEDP0510V04</t>
  </si>
  <si>
    <t>DMEDP0510V04</t>
  </si>
  <si>
    <t>33OMEDP0510V05</t>
  </si>
  <si>
    <t>DMEDP0510V05</t>
  </si>
  <si>
    <t>DMEDP0511V01</t>
  </si>
  <si>
    <t>53OMEDP0511V04</t>
  </si>
  <si>
    <t>DMEDP0511V04</t>
  </si>
  <si>
    <t>DMEDP0512V01</t>
  </si>
  <si>
    <t>DMEDP0513V01</t>
  </si>
  <si>
    <t>DMEDP0514V01</t>
  </si>
  <si>
    <t>DMEDP0515V</t>
  </si>
  <si>
    <t>DMEDP0515V01</t>
  </si>
  <si>
    <t>DMEDP0516V01</t>
  </si>
  <si>
    <t>DMEDP0517V01</t>
  </si>
  <si>
    <t>DMEDP0518V01</t>
  </si>
  <si>
    <t>DMEDP0519V01</t>
  </si>
  <si>
    <t>DMEDP0520V</t>
  </si>
  <si>
    <t>43OMEDP0520V01</t>
  </si>
  <si>
    <t>DMEDP0520V01</t>
  </si>
  <si>
    <t>43OMEDP0520V03</t>
  </si>
  <si>
    <t>DMEDP0520V03</t>
  </si>
  <si>
    <t>DMEDP0521</t>
  </si>
  <si>
    <t>43OMEDP0521V04</t>
  </si>
  <si>
    <t>DMEDP0521V01</t>
  </si>
  <si>
    <t>DMEDP0521V02</t>
  </si>
  <si>
    <t>DMEDP0521V04</t>
  </si>
  <si>
    <t>DMEDP0522</t>
  </si>
  <si>
    <t>43OMEDP0522V04</t>
  </si>
  <si>
    <t>DMEDP0522V</t>
  </si>
  <si>
    <t>DMEDP0522V01</t>
  </si>
  <si>
    <t>DMEDP0522V02</t>
  </si>
  <si>
    <t>DMEDP0522V04</t>
  </si>
  <si>
    <t>DMEDP0523</t>
  </si>
  <si>
    <t>43OMEDP0523V02</t>
  </si>
  <si>
    <t>DMEDP0523V01</t>
  </si>
  <si>
    <t>DMEDP0523V02</t>
  </si>
  <si>
    <t>43OMEDP0523V3</t>
  </si>
  <si>
    <t>DMEDP0523V3</t>
  </si>
  <si>
    <t>DMEDP0619V01</t>
  </si>
  <si>
    <t>DMEDP0625</t>
  </si>
  <si>
    <t>23OMEDP0625V01</t>
  </si>
  <si>
    <t>DMEDP0625V01</t>
  </si>
  <si>
    <t>DMEDP0644</t>
  </si>
  <si>
    <t>33OMEDP0644V1</t>
  </si>
  <si>
    <t>DMEDP0644V1</t>
  </si>
  <si>
    <t>DMEDPMBTPV01</t>
  </si>
  <si>
    <t>DPERP0004V</t>
  </si>
  <si>
    <t>53OPERP0004V08</t>
  </si>
  <si>
    <t>DPERP0004V01</t>
  </si>
  <si>
    <t>DPERP0004V08</t>
  </si>
  <si>
    <t>DPERP0009</t>
  </si>
  <si>
    <t>DPERP0009V</t>
  </si>
  <si>
    <t>03OPERP0009V01</t>
  </si>
  <si>
    <t>DPERP0009V01</t>
  </si>
  <si>
    <t>DPERP0015</t>
  </si>
  <si>
    <t>03OPERP0015V01</t>
  </si>
  <si>
    <t>DPERP0015V</t>
  </si>
  <si>
    <t>DPERP0015V01</t>
  </si>
  <si>
    <t>DPERP0019</t>
  </si>
  <si>
    <t>73OPERP0019V4</t>
  </si>
  <si>
    <t>DPERP0019V01</t>
  </si>
  <si>
    <t>DPERP0019V4</t>
  </si>
  <si>
    <t>DPERP0025</t>
  </si>
  <si>
    <t>63OPERP0025V02</t>
  </si>
  <si>
    <t>DPERP0025V01</t>
  </si>
  <si>
    <t>DPERP0025V02</t>
  </si>
  <si>
    <t>63OPERP0025V03</t>
  </si>
  <si>
    <t>DPERP0025V03</t>
  </si>
  <si>
    <t>DPREM0003V</t>
  </si>
  <si>
    <t>53OPERP0004V01</t>
  </si>
  <si>
    <t>DPREM0003V01</t>
  </si>
  <si>
    <t>DRBTP0004</t>
  </si>
  <si>
    <t>DRBTP0005</t>
  </si>
  <si>
    <t>DRETP0060</t>
  </si>
  <si>
    <t>73ORETP0060V6</t>
  </si>
  <si>
    <t>DRETP0060V05</t>
  </si>
  <si>
    <t>DRETP0060V5</t>
  </si>
  <si>
    <t>DRETP0060V6</t>
  </si>
  <si>
    <t>DRETP0076V01</t>
  </si>
  <si>
    <t>DRETP0099</t>
  </si>
  <si>
    <t>DRETP0099V01</t>
  </si>
  <si>
    <t>53ORETP0099V02</t>
  </si>
  <si>
    <t>DRETP0099V02</t>
  </si>
  <si>
    <t>53O</t>
  </si>
  <si>
    <t>DRETP0100</t>
  </si>
  <si>
    <t>33ORETP0100V01</t>
  </si>
  <si>
    <t>DRETP0100V01</t>
  </si>
  <si>
    <t>33ORETP0100V02</t>
  </si>
  <si>
    <t>DRETP0100V02</t>
  </si>
  <si>
    <t>DRETP0101</t>
  </si>
  <si>
    <t>23ORETP0101V01</t>
  </si>
  <si>
    <t>DRETP0101V01</t>
  </si>
  <si>
    <t>23ORETP0101V03</t>
  </si>
  <si>
    <t>DRETP0101V03</t>
  </si>
  <si>
    <t>DRETP0102</t>
  </si>
  <si>
    <t>23ORETP0102V01</t>
  </si>
  <si>
    <t>DRETP0102V01</t>
  </si>
  <si>
    <t>23ORETP0102V02</t>
  </si>
  <si>
    <t>DRETP0102V02</t>
  </si>
  <si>
    <t>DRFDS005V03</t>
  </si>
  <si>
    <t>DSANSDOC</t>
  </si>
  <si>
    <t>DSBCP0002V01</t>
  </si>
  <si>
    <t>33OSBCP0002V03</t>
  </si>
  <si>
    <t>DSBCP0002V03</t>
  </si>
  <si>
    <t>13OSBCP0002V4</t>
  </si>
  <si>
    <t>DSBCP0002V4</t>
  </si>
  <si>
    <t>DSBCP0003V01</t>
  </si>
  <si>
    <t>33OSBCP0003V05</t>
  </si>
  <si>
    <t>DSBCP0003V05</t>
  </si>
  <si>
    <t>33OSBCP0003V7</t>
  </si>
  <si>
    <t>DSBCP0003V7</t>
  </si>
  <si>
    <t>DSBCP0015V01</t>
  </si>
  <si>
    <t>33OPERP0004V01</t>
  </si>
  <si>
    <t>DSBCP0030V01</t>
  </si>
  <si>
    <t>32OSBCP0030V08</t>
  </si>
  <si>
    <t>DSBCP0030V08</t>
  </si>
  <si>
    <t>DSBCP0077V01</t>
  </si>
  <si>
    <t>DSBCP0082</t>
  </si>
  <si>
    <t>33OSBCP0082V06</t>
  </si>
  <si>
    <t>DSBCP0082V01</t>
  </si>
  <si>
    <t>33OSBCP0082V07</t>
  </si>
  <si>
    <t>DSBCP0082V06</t>
  </si>
  <si>
    <t>DSBCP0082V07</t>
  </si>
  <si>
    <t>33OSBCP0082V08</t>
  </si>
  <si>
    <t>DSBCP0082V08</t>
  </si>
  <si>
    <t>DSBCP0088V01</t>
  </si>
  <si>
    <t>32OSBCP0088V06</t>
  </si>
  <si>
    <t>DSBCP0088V05</t>
  </si>
  <si>
    <t>DSBCP0088V06</t>
  </si>
  <si>
    <t>32OSBCP0088V07</t>
  </si>
  <si>
    <t>DSBCP0088V07</t>
  </si>
  <si>
    <t>02OSBCP0088V08</t>
  </si>
  <si>
    <t>DSBCP0088V08</t>
  </si>
  <si>
    <t>DSBCP0090</t>
  </si>
  <si>
    <t>33OSBCP0090V9</t>
  </si>
  <si>
    <t>DSBCP0090V01</t>
  </si>
  <si>
    <t>DSBCP0090V9</t>
  </si>
  <si>
    <t>DSBCP0096</t>
  </si>
  <si>
    <t>33OSBCP0096V01</t>
  </si>
  <si>
    <t>DSBCP0096V01</t>
  </si>
  <si>
    <t>23OSBCP0096V03</t>
  </si>
  <si>
    <t>DSBCP0096V03</t>
  </si>
  <si>
    <t>DSBCP0196</t>
  </si>
  <si>
    <t>33OSBCP0196V01</t>
  </si>
  <si>
    <t>DSBCP0196V01</t>
  </si>
  <si>
    <t>DSBCP0202V01</t>
  </si>
  <si>
    <t>DSBCP0202V1</t>
  </si>
  <si>
    <t>DSBCP1016V01</t>
  </si>
  <si>
    <t>72N</t>
  </si>
  <si>
    <t>DSBCP1017V01</t>
  </si>
  <si>
    <t>32OSBCP1017V03</t>
  </si>
  <si>
    <t>DSBCP1017V03</t>
  </si>
  <si>
    <t>32OSBCP1017V04</t>
  </si>
  <si>
    <t>DSBCP1017V04</t>
  </si>
  <si>
    <t>22OSBCP1017V05</t>
  </si>
  <si>
    <t>DSBCP1017V05</t>
  </si>
  <si>
    <t>DSBCP1018V01</t>
  </si>
  <si>
    <t>32OSBCP1018V02</t>
  </si>
  <si>
    <t>DSBCP1018V02</t>
  </si>
  <si>
    <t>32OSBCP1018V03</t>
  </si>
  <si>
    <t>DSBCP1018V03</t>
  </si>
  <si>
    <t>22OSBCP1018V04</t>
  </si>
  <si>
    <t>DSBCP1018V04</t>
  </si>
  <si>
    <t>DSBCP4007V01</t>
  </si>
  <si>
    <t>33OSBCP4007V07</t>
  </si>
  <si>
    <t>DSBCP4007V07</t>
  </si>
  <si>
    <t>33OSBCP4007V08</t>
  </si>
  <si>
    <t>DSBCP4007V08</t>
  </si>
  <si>
    <t>13OSBCP4007V9</t>
  </si>
  <si>
    <t>DSBCP4007V9</t>
  </si>
  <si>
    <t>DSBCP4024V01</t>
  </si>
  <si>
    <t>33OSBCP4024V05</t>
  </si>
  <si>
    <t>DSBCP4024V05</t>
  </si>
  <si>
    <t>32OSBCP4024V9</t>
  </si>
  <si>
    <t>DSBCP4024V9</t>
  </si>
  <si>
    <t>DSBCP4045V01</t>
  </si>
  <si>
    <t>32OSBCP4045V06</t>
  </si>
  <si>
    <t>DSBCP4045V06</t>
  </si>
  <si>
    <t>32OSBCP4045V08</t>
  </si>
  <si>
    <t>DSBCP4045V08</t>
  </si>
  <si>
    <t>DSDEP1005V</t>
  </si>
  <si>
    <t>53OSDEP1005V06</t>
  </si>
  <si>
    <t>DSDEP1005V01</t>
  </si>
  <si>
    <t>DSDEP1005V06</t>
  </si>
  <si>
    <t>33OSDEP1005V07</t>
  </si>
  <si>
    <t>DSDEP1005V07</t>
  </si>
  <si>
    <t>DSDEP1008V</t>
  </si>
  <si>
    <t>43OSDEP1008V01</t>
  </si>
  <si>
    <t>DSDEP1008V01</t>
  </si>
  <si>
    <t>43OSDEP1008V12</t>
  </si>
  <si>
    <t>DSDEP1008V12</t>
  </si>
  <si>
    <t>43OSDEP1008V14</t>
  </si>
  <si>
    <t>DSDEP1008V14</t>
  </si>
  <si>
    <t>DSDEP1009</t>
  </si>
  <si>
    <t>53OSDEP1009V05</t>
  </si>
  <si>
    <t>DSDEP1009V04</t>
  </si>
  <si>
    <t>53OSDEP1009V06</t>
  </si>
  <si>
    <t>DSDEP1009V05</t>
  </si>
  <si>
    <t>DSDEP1009V06</t>
  </si>
  <si>
    <t>33OSDEP1009V7</t>
  </si>
  <si>
    <t>DSDEP1009V7</t>
  </si>
  <si>
    <t>DSDEP4002V</t>
  </si>
  <si>
    <t>73N</t>
  </si>
  <si>
    <t>DSDEP4002V01</t>
  </si>
  <si>
    <t>DSDUO0004</t>
  </si>
  <si>
    <t>DSDUO0004V01</t>
  </si>
  <si>
    <t>33OSDUO0004V03</t>
  </si>
  <si>
    <t>DSDUO0004V03</t>
  </si>
  <si>
    <t>DSDUO0011V01</t>
  </si>
  <si>
    <t>42OSDUO0011V03</t>
  </si>
  <si>
    <t>DSDUO0011V02</t>
  </si>
  <si>
    <t>DSDUO0011V03</t>
  </si>
  <si>
    <t>42OSDUO0011V5</t>
  </si>
  <si>
    <t>DSDUO0011V5</t>
  </si>
  <si>
    <t>DSDUO0014V01</t>
  </si>
  <si>
    <t>43OSDUO0014V03</t>
  </si>
  <si>
    <t>DSDUO0014V03</t>
  </si>
  <si>
    <t>43OSDUO0014V8</t>
  </si>
  <si>
    <t>DSDUO0014V8</t>
  </si>
  <si>
    <t>DSDUO0015</t>
  </si>
  <si>
    <t>43OSDUO0015V02</t>
  </si>
  <si>
    <t>DSDUO0015V02</t>
  </si>
  <si>
    <t>DSDUO0022</t>
  </si>
  <si>
    <t>43OSDUO0022V01</t>
  </si>
  <si>
    <t>DSDUO0022V01</t>
  </si>
  <si>
    <t>DSERV0004</t>
  </si>
  <si>
    <t>33OSERV0004V01</t>
  </si>
  <si>
    <t>DSERV0004V01</t>
  </si>
  <si>
    <t>DSERV0008</t>
  </si>
  <si>
    <t>53OSERV0008V01</t>
  </si>
  <si>
    <t>DSERV0008V01</t>
  </si>
  <si>
    <t>DSFOP0001V</t>
  </si>
  <si>
    <t>51OSFOP0001V01</t>
  </si>
  <si>
    <t>DSFOP0001V01</t>
  </si>
  <si>
    <t>51OSFOP0001V11</t>
  </si>
  <si>
    <t>DSFOP0001V11</t>
  </si>
  <si>
    <t>53OSFOP0001V12</t>
  </si>
  <si>
    <t>DSFOP0001V12</t>
  </si>
  <si>
    <t>53OSFOP0001V13</t>
  </si>
  <si>
    <t>DSFOP0001V13</t>
  </si>
  <si>
    <t>DSFOP0002</t>
  </si>
  <si>
    <t>53OSFOP0002V05</t>
  </si>
  <si>
    <t>DSFOP0002V05</t>
  </si>
  <si>
    <t>53OSFOP0002V06</t>
  </si>
  <si>
    <t>DSFOP0002V06</t>
  </si>
  <si>
    <t>33OSFOP0002V7</t>
  </si>
  <si>
    <t>DSFOP0002V7</t>
  </si>
  <si>
    <t>DSFOP0012V</t>
  </si>
  <si>
    <t>53OSFOP0012V01</t>
  </si>
  <si>
    <t>DSFOP0012V01</t>
  </si>
  <si>
    <t>53OSFOP0012V06</t>
  </si>
  <si>
    <t>DSFOP0012V06</t>
  </si>
  <si>
    <t>53OSFOP0012V07</t>
  </si>
  <si>
    <t>DSFOP0012V07</t>
  </si>
  <si>
    <t>DSFOP1001</t>
  </si>
  <si>
    <t>52OSFOP1001V08</t>
  </si>
  <si>
    <t>DSFOP1001V02</t>
  </si>
  <si>
    <t>DSFOP1001V08</t>
  </si>
  <si>
    <t>DSHAP0025V</t>
  </si>
  <si>
    <t>83OSHAP0025V01</t>
  </si>
  <si>
    <t>DSHAP0025V01</t>
  </si>
  <si>
    <t>83OSHAP0025V03</t>
  </si>
  <si>
    <t>DSHAP0025V03</t>
  </si>
  <si>
    <t>33OSHAP0025V4</t>
  </si>
  <si>
    <t>DSHAP0025V4</t>
  </si>
  <si>
    <t>DSHAP6051V</t>
  </si>
  <si>
    <t>53OSHAP6051V01</t>
  </si>
  <si>
    <t>DSHAP6051V01</t>
  </si>
  <si>
    <t>53OSHAP6051V07</t>
  </si>
  <si>
    <t>DSHAP6051V07</t>
  </si>
  <si>
    <t>53OSHAP6051V09</t>
  </si>
  <si>
    <t>DSHAP6051V09</t>
  </si>
  <si>
    <t>53OSHAP6051V10</t>
  </si>
  <si>
    <t>DSHAP6051V10</t>
  </si>
  <si>
    <t>DSHAP6052V01</t>
  </si>
  <si>
    <t>53OSHAP6052V05</t>
  </si>
  <si>
    <t>DSHAP6052V05</t>
  </si>
  <si>
    <t>DSHAP6054V01</t>
  </si>
  <si>
    <t>DSHAP6064V</t>
  </si>
  <si>
    <t>DSHAP6064V01</t>
  </si>
  <si>
    <t>DSHAP6073V</t>
  </si>
  <si>
    <t>DSHAP6073V01</t>
  </si>
  <si>
    <t>DSHAP6109</t>
  </si>
  <si>
    <t>53OSHAP6109V03</t>
  </si>
  <si>
    <t>DSHAP6109V03</t>
  </si>
  <si>
    <t>53OSHAP6109V04</t>
  </si>
  <si>
    <t>DSHAP6109V04</t>
  </si>
  <si>
    <t>33OSHAP6109V5</t>
  </si>
  <si>
    <t>DSHAP6109V5</t>
  </si>
  <si>
    <t>DSHAP6124</t>
  </si>
  <si>
    <t>42OSHAP6124V05</t>
  </si>
  <si>
    <t>DSHAP6124V04</t>
  </si>
  <si>
    <t>DSHAP6124V05</t>
  </si>
  <si>
    <t>42O</t>
  </si>
  <si>
    <t>DSHAP6124V5</t>
  </si>
  <si>
    <t>DSHAP6128V</t>
  </si>
  <si>
    <t>DSHAP6128V01</t>
  </si>
  <si>
    <t>43OSHAP6128V5</t>
  </si>
  <si>
    <t>DSHAP6128V5</t>
  </si>
  <si>
    <t>DSHAP6133</t>
  </si>
  <si>
    <t>23OSHAP6133V05</t>
  </si>
  <si>
    <t>DSHAP6133V04</t>
  </si>
  <si>
    <t>DSHAP6133V05</t>
  </si>
  <si>
    <t>DSHAP6142</t>
  </si>
  <si>
    <t>23OSHAP6142V01</t>
  </si>
  <si>
    <t>DSHAP6142V01</t>
  </si>
  <si>
    <t>DSHAP6147V00</t>
  </si>
  <si>
    <t>33OSHAP6147V01</t>
  </si>
  <si>
    <t>DSHAP6147V01</t>
  </si>
  <si>
    <t>DSHAP7002</t>
  </si>
  <si>
    <t>53OSHAP7002V02</t>
  </si>
  <si>
    <t>DSHAP7002V01</t>
  </si>
  <si>
    <t>DSHAP7002V02</t>
  </si>
  <si>
    <t>53OSHAP7002V8</t>
  </si>
  <si>
    <t>DSHAP7002V8</t>
  </si>
  <si>
    <t>DSNTA0101V01</t>
  </si>
  <si>
    <t>DSNTE0001</t>
  </si>
  <si>
    <t>33OSNTE0001V1</t>
  </si>
  <si>
    <t>DSNTE0001V01</t>
  </si>
  <si>
    <t>DSNTE0001V1</t>
  </si>
  <si>
    <t>33OSNTE0001V01</t>
  </si>
  <si>
    <t>DSNTP0001</t>
  </si>
  <si>
    <t>43OSNTP0001V3</t>
  </si>
  <si>
    <t>DSNTP0001V01</t>
  </si>
  <si>
    <t>DSNTP0001V3</t>
  </si>
  <si>
    <t>DSNTP0002V01</t>
  </si>
  <si>
    <t>33OSNTP0002V3</t>
  </si>
  <si>
    <t>DSNTP0002V3</t>
  </si>
  <si>
    <t>DSNTP0004V01</t>
  </si>
  <si>
    <t>42OSNTP0004V02</t>
  </si>
  <si>
    <t>DSNTP0004V02</t>
  </si>
  <si>
    <t>42OSNTP0004V03</t>
  </si>
  <si>
    <t>DSNTP0004V03</t>
  </si>
  <si>
    <t>DSNTP0005</t>
  </si>
  <si>
    <t>33OSNTP0005V01</t>
  </si>
  <si>
    <t>DSNTP0005V01</t>
  </si>
  <si>
    <t>DSNTP0101V01</t>
  </si>
  <si>
    <t>53OSNTP0101V4</t>
  </si>
  <si>
    <t>DSNTP0101V4</t>
  </si>
  <si>
    <t>DSNTP0102V01</t>
  </si>
  <si>
    <t>53OSNTP0102V04</t>
  </si>
  <si>
    <t>DSNTP0102V04</t>
  </si>
  <si>
    <t>53OSNTP0102V5</t>
  </si>
  <si>
    <t>DSNTP0102V5</t>
  </si>
  <si>
    <t>DSNTP0104V01</t>
  </si>
  <si>
    <t>42OSNTP0104V2</t>
  </si>
  <si>
    <t>DSNTP0104V2</t>
  </si>
  <si>
    <t>42OSNTP0104V3</t>
  </si>
  <si>
    <t>DSNTP0104V3</t>
  </si>
  <si>
    <t>DSNTP0105V01</t>
  </si>
  <si>
    <t>42OSNTP0105V3</t>
  </si>
  <si>
    <t>DSNTP0105V3</t>
  </si>
  <si>
    <t>DSNTP0201V01</t>
  </si>
  <si>
    <t>53OSNTP0201V4</t>
  </si>
  <si>
    <t>DSNTP0201V4</t>
  </si>
  <si>
    <t>33OSNTP0201V5</t>
  </si>
  <si>
    <t>DSNTP0201V5</t>
  </si>
  <si>
    <t>DSNTP0301V01</t>
  </si>
  <si>
    <t>53OSNTP0301V04</t>
  </si>
  <si>
    <t>DSNTP0301V04</t>
  </si>
  <si>
    <t>53OSNTP0301V08</t>
  </si>
  <si>
    <t>DSNTP0301V08</t>
  </si>
  <si>
    <t>DSNTP0401V01</t>
  </si>
  <si>
    <t>53OSNTP0401V03</t>
  </si>
  <si>
    <t>DSNTP0401V03</t>
  </si>
  <si>
    <t>53OSNTP0401V5</t>
  </si>
  <si>
    <t>DSNTP0401V5</t>
  </si>
  <si>
    <t>DSOGR0016</t>
  </si>
  <si>
    <t>33OSOGR0016V02</t>
  </si>
  <si>
    <t>DSOGR0016V01</t>
  </si>
  <si>
    <t>DSOGR0016V02</t>
  </si>
  <si>
    <t>DSOGR0033V01</t>
  </si>
  <si>
    <t>32OSOGR0033V4</t>
  </si>
  <si>
    <t>DSOGR0033V4</t>
  </si>
  <si>
    <t>DSOGR0034V01</t>
  </si>
  <si>
    <t>32OSOGR0034V02</t>
  </si>
  <si>
    <t>DSOGR0034V02</t>
  </si>
  <si>
    <t>32OSOGR0034V5</t>
  </si>
  <si>
    <t>DSOGR0034V5</t>
  </si>
  <si>
    <t>DSOGR0035V01</t>
  </si>
  <si>
    <t>DSOGR0038V</t>
  </si>
  <si>
    <t>33OSOGR0038V00</t>
  </si>
  <si>
    <t>DSOGR0038V00</t>
  </si>
  <si>
    <t>DSOGR0038V01</t>
  </si>
  <si>
    <t>DSOGR0048V</t>
  </si>
  <si>
    <t>33OSOGR0048V02</t>
  </si>
  <si>
    <t>DSOGR0048V02</t>
  </si>
  <si>
    <t>43OSOGR0048V03</t>
  </si>
  <si>
    <t>DSOGR0048V03</t>
  </si>
  <si>
    <t>DSOGR0067V02</t>
  </si>
  <si>
    <t>DSOGR0069V</t>
  </si>
  <si>
    <t>33OSOGR0069V00</t>
  </si>
  <si>
    <t>DSOGR0069V00</t>
  </si>
  <si>
    <t>DSOGR0069V01</t>
  </si>
  <si>
    <t>DSOGR0070V01</t>
  </si>
  <si>
    <t>DSPAC0007</t>
  </si>
  <si>
    <t>33OSPAC0007V03</t>
  </si>
  <si>
    <t>DSPAC0007V03</t>
  </si>
  <si>
    <t>DSPSP0004V00</t>
  </si>
  <si>
    <t>DSPSP0004V01</t>
  </si>
  <si>
    <t>DSPSP0010V</t>
  </si>
  <si>
    <t>DSPSP0010V01</t>
  </si>
  <si>
    <t>DSPSP0024V01</t>
  </si>
  <si>
    <t>DSPSP0043V</t>
  </si>
  <si>
    <t>DSPSP0043V01</t>
  </si>
  <si>
    <t>DSPSP0059V01</t>
  </si>
  <si>
    <t>62OSPSP0059V06</t>
  </si>
  <si>
    <t>DSPSP0059V06</t>
  </si>
  <si>
    <t>62OSPSP0059V10</t>
  </si>
  <si>
    <t>DSPSP0059V10</t>
  </si>
  <si>
    <t>DSPSP0066V01</t>
  </si>
  <si>
    <t>53OSPSP0066V06</t>
  </si>
  <si>
    <t>DSPSP0066V06</t>
  </si>
  <si>
    <t>DSPSP0126V</t>
  </si>
  <si>
    <t>DSPSP0126V01</t>
  </si>
  <si>
    <t>DSPSP0136</t>
  </si>
  <si>
    <t>72O</t>
  </si>
  <si>
    <t>DSPSP0144V01</t>
  </si>
  <si>
    <t>DSPSP0150</t>
  </si>
  <si>
    <t>83OSPSP0150V00</t>
  </si>
  <si>
    <t>DSPSP0150V00</t>
  </si>
  <si>
    <t>DSPSP0150V01</t>
  </si>
  <si>
    <t>DSPSP0156</t>
  </si>
  <si>
    <t>83OSPSP0156V01</t>
  </si>
  <si>
    <t>DSPSP0156V01</t>
  </si>
  <si>
    <t>DSPSP0160V00</t>
  </si>
  <si>
    <t>32OSPSP0160V3</t>
  </si>
  <si>
    <t>DSPSP0160V03</t>
  </si>
  <si>
    <t>DSPSP0160V04</t>
  </si>
  <si>
    <t>DSPSP0160V3</t>
  </si>
  <si>
    <t>DSPSP0176V01</t>
  </si>
  <si>
    <t>DVACP0007V01</t>
  </si>
  <si>
    <t>DVACP0025V05</t>
  </si>
  <si>
    <t>73OVACP0026V03</t>
  </si>
  <si>
    <t>DVACP0026</t>
  </si>
  <si>
    <t>63OVACP0026V03</t>
  </si>
  <si>
    <t>DVACP0026V01</t>
  </si>
  <si>
    <t>DVACP0026V03</t>
  </si>
  <si>
    <t>DVACP0029V01</t>
  </si>
  <si>
    <t>DVACP0038V01</t>
  </si>
  <si>
    <t>DVACP0039V01</t>
  </si>
  <si>
    <t>73OVACP0039V04</t>
  </si>
  <si>
    <t>DVACP0039V04</t>
  </si>
  <si>
    <t>DVACP0044V02</t>
  </si>
  <si>
    <t>DVACP0060V01</t>
  </si>
  <si>
    <t>DVACP0061V01</t>
  </si>
  <si>
    <t>DVACP0062V01</t>
  </si>
  <si>
    <t>DVACP0063V01</t>
  </si>
  <si>
    <t>DVACP0064V01</t>
  </si>
  <si>
    <t>DVACP0065V01</t>
  </si>
  <si>
    <t>DVACP0066V01</t>
  </si>
  <si>
    <t>DVACP0067V01</t>
  </si>
  <si>
    <t>DVACP0068V01</t>
  </si>
  <si>
    <t>DVACP0071V01</t>
  </si>
  <si>
    <t>DVACP0083V01</t>
  </si>
  <si>
    <t>72OVACP0083V04</t>
  </si>
  <si>
    <t>DVACP0083V04</t>
  </si>
  <si>
    <t>DVACP0087V01</t>
  </si>
  <si>
    <t>DVACP0151V01</t>
  </si>
  <si>
    <t>DVACP0207V01</t>
  </si>
  <si>
    <t>DVACP0219V01</t>
  </si>
  <si>
    <t>DVACP0220V01</t>
  </si>
  <si>
    <t>DVACP0223V01</t>
  </si>
  <si>
    <t>DVACP0239V01</t>
  </si>
  <si>
    <t>DVACP0274V</t>
  </si>
  <si>
    <t>DVACP0274V01</t>
  </si>
  <si>
    <t>DVACP0289V01</t>
  </si>
  <si>
    <t>DVACP0290V01</t>
  </si>
  <si>
    <t>DVACP0291V01</t>
  </si>
  <si>
    <t>DVACPVIDEV01</t>
  </si>
  <si>
    <t>DWEB0004</t>
  </si>
  <si>
    <t>DWEB0007#V01</t>
  </si>
  <si>
    <t>DWEB0040</t>
  </si>
  <si>
    <t>23OWEB0040V00</t>
  </si>
  <si>
    <t>DWEB0040V00</t>
  </si>
  <si>
    <t>53OENVP0001V01</t>
  </si>
  <si>
    <t>EENVP0001V01</t>
  </si>
  <si>
    <t>62OENVP0003V01</t>
  </si>
  <si>
    <t>PAAHB1003</t>
  </si>
  <si>
    <t>1 N</t>
  </si>
  <si>
    <t>PAGRI0022</t>
  </si>
  <si>
    <t>PBV2V0022</t>
  </si>
  <si>
    <t>PBVPAP001</t>
  </si>
  <si>
    <t>PCOUL000</t>
  </si>
  <si>
    <t>PDIAL0012</t>
  </si>
  <si>
    <t>PGREP0022</t>
  </si>
  <si>
    <t>PLISP001</t>
  </si>
  <si>
    <t>PLISP007</t>
  </si>
  <si>
    <t>PLISP008</t>
  </si>
  <si>
    <t>PLOUR0022</t>
  </si>
  <si>
    <t>PPPXER090</t>
  </si>
  <si>
    <t>PRETP0022</t>
  </si>
  <si>
    <t>PROR0028</t>
  </si>
  <si>
    <t>PROR0029</t>
  </si>
  <si>
    <t>PSBCP4006</t>
  </si>
  <si>
    <t>PSTD</t>
  </si>
  <si>
    <t>http://forum.excel-pratique.com/excel/importation-de-fichier-txt-t25016.html</t>
  </si>
  <si>
    <t>Simulateur de coût d'affranchissement</t>
  </si>
  <si>
    <t>Type de papier :</t>
  </si>
  <si>
    <t xml:space="preserve">Paramètres d'appels </t>
  </si>
  <si>
    <t>Valeurs</t>
  </si>
  <si>
    <t>Unitée</t>
  </si>
  <si>
    <t>gramme(s)</t>
  </si>
  <si>
    <t>Nombre de feuillets (par plis) :</t>
  </si>
  <si>
    <t>1.2 Options Supplémentaires</t>
  </si>
  <si>
    <t>1.1 Définition des parametres</t>
  </si>
  <si>
    <t>Nombre de plis</t>
  </si>
  <si>
    <t>Nombre de feuillets / Plis</t>
  </si>
  <si>
    <t>Nombre total de feuillets</t>
  </si>
  <si>
    <t>Nombre d'asiles / Plis</t>
  </si>
  <si>
    <t>Nombre total d'asiles</t>
  </si>
  <si>
    <t>Type de papier Feuillet</t>
  </si>
  <si>
    <t>Type de pliage</t>
  </si>
  <si>
    <t>Grammage et poids</t>
  </si>
  <si>
    <t>Résumé du tirage</t>
  </si>
  <si>
    <t>Affranchissement</t>
  </si>
  <si>
    <t>% de tri TF</t>
  </si>
  <si>
    <t>% de tri DP</t>
  </si>
  <si>
    <t>% de tri CP</t>
  </si>
  <si>
    <t>Nombre de plis destination France :</t>
  </si>
  <si>
    <t>Nombre de plis France</t>
  </si>
  <si>
    <t>Estimation du coût</t>
  </si>
  <si>
    <t>Poids d'un feuillet (g)</t>
  </si>
  <si>
    <t>Poids des feuillets (g) / Plis</t>
  </si>
  <si>
    <t>Poids d'une enveloppe (g)</t>
  </si>
  <si>
    <t>Poids des asiles (g) / Plis</t>
  </si>
  <si>
    <t>3éme tirage :</t>
  </si>
  <si>
    <t>4éme tirage :</t>
  </si>
  <si>
    <t>2éme tirage :</t>
  </si>
  <si>
    <t>1er tirage :</t>
  </si>
  <si>
    <t>Récapitulatif du tirage</t>
  </si>
  <si>
    <t>CP</t>
  </si>
  <si>
    <t>DP</t>
  </si>
  <si>
    <t>TF</t>
  </si>
  <si>
    <t>Nombre de plis destination TOM :</t>
  </si>
  <si>
    <t>Nombre de plis destination DOM :</t>
  </si>
  <si>
    <t>Total</t>
  </si>
  <si>
    <t>Surtaxe DOM</t>
  </si>
  <si>
    <t>Surtaxe TOM</t>
  </si>
  <si>
    <t>3éme tirage</t>
  </si>
  <si>
    <t>4éme tirage</t>
  </si>
  <si>
    <t>2éme tirage</t>
  </si>
  <si>
    <t>1er tirage</t>
  </si>
  <si>
    <t>Prix moyen / Plis</t>
  </si>
  <si>
    <t>Surtaxe DOM-TOM</t>
  </si>
  <si>
    <t>Total tirage</t>
  </si>
  <si>
    <t>Coût :</t>
  </si>
  <si>
    <t>Répartition du coût</t>
  </si>
  <si>
    <t>Nombre de plis DOM</t>
  </si>
  <si>
    <t>Nombre de plis TOM</t>
  </si>
  <si>
    <t>Poids total d'un plis (g)</t>
  </si>
  <si>
    <t>Nombre de plis traités</t>
  </si>
  <si>
    <t>Nombre de plis gâchés</t>
  </si>
  <si>
    <t>Poids (g)</t>
  </si>
  <si>
    <t>Code</t>
  </si>
  <si>
    <t xml:space="preserve">                                                                       </t>
  </si>
  <si>
    <t>Type d'enveloppe</t>
  </si>
  <si>
    <t>G2</t>
  </si>
  <si>
    <t>PA</t>
  </si>
  <si>
    <t>PM</t>
  </si>
  <si>
    <t>TAX</t>
  </si>
  <si>
    <t>G4 ET ECO'PLI (MECA)</t>
  </si>
  <si>
    <t>G4 ET ECO'PLI (NON MECA)</t>
  </si>
  <si>
    <t>REDUIT</t>
  </si>
  <si>
    <t>NORMAL</t>
  </si>
  <si>
    <t>ECOPLI (REDUIT)</t>
  </si>
  <si>
    <t>LETTRE (NORMAL)</t>
  </si>
  <si>
    <t>0 à 100</t>
  </si>
  <si>
    <t>0 à 35</t>
  </si>
  <si>
    <t>35 à 350</t>
  </si>
  <si>
    <t>Référence asile :</t>
  </si>
  <si>
    <t>Nombre total de feuilles / Plis</t>
  </si>
  <si>
    <t>Nombre total de feuilles</t>
  </si>
  <si>
    <t>Nombre d'asiles (par plis) :</t>
  </si>
  <si>
    <t>Poids de l'enveloppe (g) / Plis</t>
  </si>
  <si>
    <t>Poids total des enveloppes (kg)</t>
  </si>
  <si>
    <t>Poids total des feuillets (kg)</t>
  </si>
  <si>
    <t>Poids total des asiles (kg)</t>
  </si>
  <si>
    <t>Poids total du tirage (kg)</t>
  </si>
  <si>
    <t>Paramétres du tirage</t>
  </si>
  <si>
    <t xml:space="preserve"> G4 ET ECOPLI (NON MECA)</t>
  </si>
  <si>
    <t xml:space="preserve"> G4 ET ECOPLI (MECA)</t>
  </si>
  <si>
    <t>Tirage 1:</t>
  </si>
  <si>
    <t>Tirage 2:</t>
  </si>
  <si>
    <t>Tirage 3:</t>
  </si>
  <si>
    <t>Tirage 4:</t>
  </si>
  <si>
    <t>Total:</t>
  </si>
  <si>
    <t>€</t>
  </si>
  <si>
    <t>Plis</t>
  </si>
  <si>
    <t>Paramétrage du tirage</t>
  </si>
  <si>
    <t>(tarification)</t>
  </si>
  <si>
    <t>G4 et Eco'pli (MECA) 0 à 35g</t>
  </si>
  <si>
    <t>G2 0 à 35g</t>
  </si>
  <si>
    <t>Tarification automatique</t>
  </si>
  <si>
    <t>Tarification Manuelle</t>
  </si>
  <si>
    <t>De 0 à 20g</t>
  </si>
  <si>
    <t>De 20 à 50g</t>
  </si>
  <si>
    <t>De 50 à 100g</t>
  </si>
  <si>
    <t>Ecopli ( Réduit)</t>
  </si>
  <si>
    <t>Lettre (Normal)</t>
  </si>
  <si>
    <t>Normal</t>
  </si>
  <si>
    <t>Réduit</t>
  </si>
  <si>
    <t xml:space="preserve">G4 et Eco'pli ( NON MECA) </t>
  </si>
  <si>
    <t>DOM</t>
  </si>
  <si>
    <t>TOM</t>
  </si>
  <si>
    <t>Colonne1</t>
  </si>
  <si>
    <t>Type tri auto</t>
  </si>
  <si>
    <t>Type tri manu</t>
  </si>
  <si>
    <t>1.2.1 Asiles avec référence</t>
  </si>
  <si>
    <t>1.2.2 Asile sans référence</t>
  </si>
  <si>
    <t>Poids de l'asile :</t>
  </si>
  <si>
    <t>Référence taxe DOM-TOM</t>
  </si>
  <si>
    <t>Tarif taxe</t>
  </si>
  <si>
    <t xml:space="preserve"> Tarification mise sous plis gache :</t>
  </si>
  <si>
    <t xml:space="preserve"> Tarification mise sous plis :</t>
  </si>
  <si>
    <t>Référence tris</t>
  </si>
  <si>
    <t>Référence tris gache</t>
  </si>
  <si>
    <t>% de tri Manuel</t>
  </si>
  <si>
    <t xml:space="preserve">Ecopli </t>
  </si>
  <si>
    <t>Manuel Commandé</t>
  </si>
  <si>
    <t>Manuel Gache</t>
  </si>
  <si>
    <t xml:space="preserve"> </t>
  </si>
  <si>
    <t>Ecopli et Lettre</t>
  </si>
  <si>
    <t>DABCN1008   0000360000023O</t>
  </si>
  <si>
    <t>DABCN1010   0000390000023O</t>
  </si>
  <si>
    <t>DABCN1101   0000570000033N</t>
  </si>
  <si>
    <t>DACTP0064V  0001870000223OACTP0064V0</t>
  </si>
  <si>
    <t>DACTP0064V010001870000223OACTP0064V0</t>
  </si>
  <si>
    <t>DACTP0064V070001870000223OACTP0064V1</t>
  </si>
  <si>
    <t>DACTP0064V100002940000222O</t>
  </si>
  <si>
    <t>DACTP0065V  0002090000153OACTP0065V0</t>
  </si>
  <si>
    <t>DACTP0065V010002090000153OACTP0065V0</t>
  </si>
  <si>
    <t>DACTP0065V060002820000222O</t>
  </si>
  <si>
    <t>DAG012009V010000290000033N</t>
  </si>
  <si>
    <t>DAG092008V010000510000033N</t>
  </si>
  <si>
    <t>DAG092009V010000500000033O</t>
  </si>
  <si>
    <t>DAG122008V010000510000033N</t>
  </si>
  <si>
    <t>DAGNF109V1  0000510000033OAGNF110V1</t>
  </si>
  <si>
    <t>DAGNF110V1  0000490000033OAGNF111V1</t>
  </si>
  <si>
    <t>DAGNF111V1  0000500000033N</t>
  </si>
  <si>
    <t>DANCV0002   0000400000013OANCV0002V0</t>
  </si>
  <si>
    <t>DANCV0002V  0000400000013OANCV0002V0</t>
  </si>
  <si>
    <t>DANCV0002V010000400000013OANCV0002V0</t>
  </si>
  <si>
    <t>DANCV0002V060000380000013N</t>
  </si>
  <si>
    <t>DARRCO001V010000530000012O</t>
  </si>
  <si>
    <t>DASPP0047V010003500000013N</t>
  </si>
  <si>
    <t>DBTPG0006   0000590000033OBTPG0006V1</t>
  </si>
  <si>
    <t>DBTPG0006V1 0000590000033N</t>
  </si>
  <si>
    <t>DBTPG0042   0000580000063OBTPG0042V0</t>
  </si>
  <si>
    <t>DBTPG0042   0000590000033OBTPG0042V4</t>
  </si>
  <si>
    <t>DBTPG0042V010000580000063N</t>
  </si>
  <si>
    <t>DBTPG0042V4 0000590000033N</t>
  </si>
  <si>
    <t>DBTPG0134   0001140000062OBTPG0134V0</t>
  </si>
  <si>
    <t>DBTPG0134V020001140000062OBTPG0134V0</t>
  </si>
  <si>
    <t>DBTPG0134V030001690000062OBTPG0134V0</t>
  </si>
  <si>
    <t>DBTPG0134V040001670000093N</t>
  </si>
  <si>
    <t>DBTPG0135   0001140000062OBTPG0135V0</t>
  </si>
  <si>
    <t>DBTPG0135V020001140000062N</t>
  </si>
  <si>
    <t>DBTPG0139V000000550000063N</t>
  </si>
  <si>
    <t>DBTPG0139V010000550000063OBTPG0139V0</t>
  </si>
  <si>
    <t>DBVASO001V010002900000082N</t>
  </si>
  <si>
    <t>DBVASO002   0000560000033OBVASO002V0</t>
  </si>
  <si>
    <t>DBVASO002V010000560000033N</t>
  </si>
  <si>
    <t>DBVENT001   0001160000042N</t>
  </si>
  <si>
    <t>DBVENT006   0000870000042N</t>
  </si>
  <si>
    <t>DBVENT007   0000980000042OBVENT007V0</t>
  </si>
  <si>
    <t>DBVENT007V010000980000042N</t>
  </si>
  <si>
    <t>DBVENT008   0001010000032OBVENT008V0</t>
  </si>
  <si>
    <t>DBVENT008V010001010000032N</t>
  </si>
  <si>
    <t>DBVENT009   0000990000042OBVENT009V0</t>
  </si>
  <si>
    <t>DBVENT009V010000990000042N</t>
  </si>
  <si>
    <t>DBVENT012   0000580000022OBVENT012V0</t>
  </si>
  <si>
    <t>DBVENT012V010000580000022N</t>
  </si>
  <si>
    <t>DBVENV011   0000370000022OBVENV011V0</t>
  </si>
  <si>
    <t>DBVENV011V010000370000023N</t>
  </si>
  <si>
    <t>DBVENV012V010000370000023N</t>
  </si>
  <si>
    <t>DBVENV013V010000640000022N</t>
  </si>
  <si>
    <t>DBVENV014   0000630000022OBVENV014V0</t>
  </si>
  <si>
    <t>DBVENV014V010000630000022N</t>
  </si>
  <si>
    <t>DBVENV015V010000350000013N</t>
  </si>
  <si>
    <t>DBVPAR002V010000840000043N</t>
  </si>
  <si>
    <t>DBVPAR003V010000490000022N</t>
  </si>
  <si>
    <t>DBVPAR004   0000570000022OBVPAR004V0</t>
  </si>
  <si>
    <t>DBVPAR004V010000570000022OBVPAR004V0</t>
  </si>
  <si>
    <t>DBVPAR004V020001270000022N</t>
  </si>
  <si>
    <t>DBVPAR005V010002210000062N</t>
  </si>
  <si>
    <t>DBVPAR006V010000520000022N</t>
  </si>
  <si>
    <t>DBVPAR007V010000570000022N</t>
  </si>
  <si>
    <t>DBVRET001V010000490000022N</t>
  </si>
  <si>
    <t>DBVRET001V1 0000490000022OBVRET001V0</t>
  </si>
  <si>
    <t>DBVRET002   0000560000033OBVRET002V0</t>
  </si>
  <si>
    <t>DBVRET002V010000560000033N</t>
  </si>
  <si>
    <t>DCCCABTP1   0000610000033N</t>
  </si>
  <si>
    <t>DCDR335P    0000710000022OCDR335PV04</t>
  </si>
  <si>
    <t>DCDR335PV04 0000710000022O</t>
  </si>
  <si>
    <t>DCDR340P    0000550000042OCDR340P#V0</t>
  </si>
  <si>
    <t>DCDR340P#V010000550000042OCDR340P#V0</t>
  </si>
  <si>
    <t>DCDR340P#V020000570000042OCDR446P</t>
  </si>
  <si>
    <t>DCDR402P    0000570000032N</t>
  </si>
  <si>
    <t>DCDR446P    0000570000022N</t>
  </si>
  <si>
    <t>DCDR453P    0000290000013OCDR453PV01</t>
  </si>
  <si>
    <t>DCDR453PV01 0000290000013N</t>
  </si>
  <si>
    <t>DCDR460P    0000560000022N</t>
  </si>
  <si>
    <t>DCDR461P    0000560000022N</t>
  </si>
  <si>
    <t>DCDR462P    0000560000022N</t>
  </si>
  <si>
    <t>DCDR463P    0000560000022N</t>
  </si>
  <si>
    <t>DCRRP0001V010002670000202N</t>
  </si>
  <si>
    <t>DCRRP0008V050000690000203OCRRP0008V0</t>
  </si>
  <si>
    <t>DCRRP0008V060000690000203OCRRP0008V0</t>
  </si>
  <si>
    <t>DCRRP0008V070000580000033OCRRP0008V0</t>
  </si>
  <si>
    <t>DCRRP0008V080000570000033N</t>
  </si>
  <si>
    <t>DCRRP001    0002670000202OCRRP0001V0</t>
  </si>
  <si>
    <t>DCRRP0023   0000240000013OCRRP0023V0</t>
  </si>
  <si>
    <t>DCRRP0023V000000240000013N</t>
  </si>
  <si>
    <t>DCRRP122010 0000870000033N</t>
  </si>
  <si>
    <t>DDASR0045   0000440000202N</t>
  </si>
  <si>
    <t>DENTP0002V010001550000082O</t>
  </si>
  <si>
    <t>DENTP0013   0001500000082OENTP0013V1</t>
  </si>
  <si>
    <t>DENTP0013V110001500000082OENTP0013V1</t>
  </si>
  <si>
    <t>DENTP0013V120001540000062OENTP0013V1</t>
  </si>
  <si>
    <t>DENTP0013V130001520000062N</t>
  </si>
  <si>
    <t>DENTP0014   0000010000012N</t>
  </si>
  <si>
    <t>DENTP0020V020002580000022O</t>
  </si>
  <si>
    <t>DENTP0024   0002680000082OENTP0024V0</t>
  </si>
  <si>
    <t>DENTP0024V060002600000082OENTP0024V0</t>
  </si>
  <si>
    <t>DENTP0024V070002600000082N</t>
  </si>
  <si>
    <t>DENTP0025   0000570000082OENTP0025V0</t>
  </si>
  <si>
    <t>DENTP0020V010000000000003N</t>
  </si>
  <si>
    <t>DRETP0073V010000000000003N</t>
  </si>
  <si>
    <t>DENTP0025V010000570000082N</t>
  </si>
  <si>
    <t>DENTP0031   0001770000152OENTP0031V5</t>
  </si>
  <si>
    <t>DENTP0031V5 0001790000082N</t>
  </si>
  <si>
    <t>DENTP0035V010009990000092O</t>
  </si>
  <si>
    <t>DENTP0039V2 0001120000042N</t>
  </si>
  <si>
    <t>DENTP0150V010000740000083N</t>
  </si>
  <si>
    <t>DENTP0500V010003600000082OENTP0500V0</t>
  </si>
  <si>
    <t>DENTP0500V050003570000162N</t>
  </si>
  <si>
    <t>DENTP0514   0000580000082N</t>
  </si>
  <si>
    <t>DENVP0006R  0000290000013N</t>
  </si>
  <si>
    <t>DENVP0006V000000290000013N</t>
  </si>
  <si>
    <t>DENVP0006V010000290000013N</t>
  </si>
  <si>
    <t>DENVP0011V010000290000013N</t>
  </si>
  <si>
    <t>DENVP0012V010000290000013N</t>
  </si>
  <si>
    <t>DENVP0013V010000290000013N</t>
  </si>
  <si>
    <t>DENVP0014V010000290000013N</t>
  </si>
  <si>
    <t>DENVP0015V010000290000013N</t>
  </si>
  <si>
    <t>DENVP0016V010000290000013N</t>
  </si>
  <si>
    <t>DENVP0017V010000290000013N</t>
  </si>
  <si>
    <t>DENVP0018V010000290000013N</t>
  </si>
  <si>
    <t>DENVP0019V010000290000013N</t>
  </si>
  <si>
    <t>DENVP0031V050000600000052N</t>
  </si>
  <si>
    <t>DENVP0032V010000320000013N</t>
  </si>
  <si>
    <t>DENVP0035   0000320000013OENVP0035V0</t>
  </si>
  <si>
    <t>DENVP0035V020000320000013N</t>
  </si>
  <si>
    <t>DENVP0062R  0000600000012N</t>
  </si>
  <si>
    <t>DENVP0062V010000600000012OENVP0062V0</t>
  </si>
  <si>
    <t>DENVP0062V030000600000012N</t>
  </si>
  <si>
    <t>DENVP0082   0000610000052OENVP0082V0</t>
  </si>
  <si>
    <t>DENVP0082V010000610000052N</t>
  </si>
  <si>
    <t>DENVP0084V010000240000013N</t>
  </si>
  <si>
    <t>DENVP0085V010000290000013N</t>
  </si>
  <si>
    <t>DENVP0086V010000300000012N</t>
  </si>
  <si>
    <t>DERAT0001V010000520000013N</t>
  </si>
  <si>
    <t>DERAT0002V010000520000013N</t>
  </si>
  <si>
    <t>DERPP0004V010000510000013OERPP0004V0</t>
  </si>
  <si>
    <t>DERPP0004V020000510000013OERPP0004V4</t>
  </si>
  <si>
    <t>DERPP0004V4 0000500000033N</t>
  </si>
  <si>
    <t>DERPP0007V010000580000033OERPP0007V0</t>
  </si>
  <si>
    <t>DERPP0007V020000580000033N</t>
  </si>
  <si>
    <t>DFAFS0001V010000620000033N</t>
  </si>
  <si>
    <t>DFILP0011   0001120000093OFILP0011V0</t>
  </si>
  <si>
    <t>DFILP0011V010001140000093OFILP0011V0</t>
  </si>
  <si>
    <t>DFILP0011V030001140000063OFILP0011V5</t>
  </si>
  <si>
    <t>DFILP0011V5 0001130000063N</t>
  </si>
  <si>
    <t>DFILP0049   0000340000033OFILP0049V0</t>
  </si>
  <si>
    <t>DFILP0049V060000340000033OFILP0049V7</t>
  </si>
  <si>
    <t>DFILP0049V7 0000330000023N</t>
  </si>
  <si>
    <t>DFILP0060V010000310000093N</t>
  </si>
  <si>
    <t>DFILP0064V010000630000033O</t>
  </si>
  <si>
    <t>DFILP0065V010000580000033N</t>
  </si>
  <si>
    <t>DFMBIDON#V010000000000003O</t>
  </si>
  <si>
    <t>DGATP0026V010009990000043O</t>
  </si>
  <si>
    <t>DGIPR0001V010000720000033N</t>
  </si>
  <si>
    <t>DGIPR0002V010000720000032N</t>
  </si>
  <si>
    <t>DGIPR0003V010000740000002N</t>
  </si>
  <si>
    <t>DGIPR0004V010000740000002OGIPR0003V0</t>
  </si>
  <si>
    <t>DGIPR0005V010000720000022N</t>
  </si>
  <si>
    <t>DGMBTP      0000500000023OGMBTPV01</t>
  </si>
  <si>
    <t>DGMBTPV01   0000500000023N</t>
  </si>
  <si>
    <t>DINSP0033   0001110000083OINSP0033V0</t>
  </si>
  <si>
    <t>DINSP0033V040001200000083OINSP0033V0</t>
  </si>
  <si>
    <t>DINSP0033V060001360000083N</t>
  </si>
  <si>
    <t>DINSP0071V010000390000033N</t>
  </si>
  <si>
    <t>DINSP0079V010000390000033N</t>
  </si>
  <si>
    <t>DINSP0091V010000380000023O</t>
  </si>
  <si>
    <t>DINSP0096V010000380000023N</t>
  </si>
  <si>
    <t>DINSP1089   0000290000023N</t>
  </si>
  <si>
    <t>DINSP1128V010000400000033N</t>
  </si>
  <si>
    <t>DINSP1135V000000380000023OINSP1135V0</t>
  </si>
  <si>
    <t>DINSP1135V010000380000023N</t>
  </si>
  <si>
    <t>DINSP1138V000009990000023OINSP1138V0</t>
  </si>
  <si>
    <t>DINSP1138V010000380000023N</t>
  </si>
  <si>
    <t>DIRENT001   0000540000022OIRENT001V1</t>
  </si>
  <si>
    <t>DIRENT001V170000540000022OIRENT001V1</t>
  </si>
  <si>
    <t>DIRENT001V190000510000022N</t>
  </si>
  <si>
    <t>DIRENT002   0000520000022N</t>
  </si>
  <si>
    <t>DIRENT004V180004460000081OIRENT004V2</t>
  </si>
  <si>
    <t>DIRENT004V230004520000081N</t>
  </si>
  <si>
    <t>DIRENT006V030000530000023N</t>
  </si>
  <si>
    <t>DIRENT007   0004460000021OCDR340P#V0</t>
  </si>
  <si>
    <t>DIRENT008   0000520000022N</t>
  </si>
  <si>
    <t>DIRENT009   0000580000082OIRENT009V0</t>
  </si>
  <si>
    <t>DIRENT009V010000570000082N</t>
  </si>
  <si>
    <t>DIRFDS005   0000500000083OIRFDS005V3</t>
  </si>
  <si>
    <t>DIRFDS005V3 0000500000083OIRFDS005V4</t>
  </si>
  <si>
    <t>DIRFDS005V4 0000500000033N</t>
  </si>
  <si>
    <t>DIRPA0001   0000600000022N</t>
  </si>
  <si>
    <t>DIRPA0002   0000610000022OIRPA0002V0</t>
  </si>
  <si>
    <t>DIRPA0002V010000600000022OIRPA0002V0</t>
  </si>
  <si>
    <t>DIRPA0002V050000620000042N</t>
  </si>
  <si>
    <t>DIRPA0007   0000610000022N</t>
  </si>
  <si>
    <t>DIRPA0009V010000290000023O</t>
  </si>
  <si>
    <t>DIRPDR018   0000560000022OIRPDR018V2</t>
  </si>
  <si>
    <t>DIRPDR018V200000580000022O</t>
  </si>
  <si>
    <t>DKORE0005 V50000290000023N</t>
  </si>
  <si>
    <t>DKORE0005V010000300000033OKORE0005 V</t>
  </si>
  <si>
    <t>DKORE0005V5 0000290000023N</t>
  </si>
  <si>
    <t>DLDR166P    0000560000002N</t>
  </si>
  <si>
    <t>DLOACTS01   0000030000033OLOACTS06V1</t>
  </si>
  <si>
    <t>DLOACTS01V090000030000033OLOACTS05V1</t>
  </si>
  <si>
    <t>DLOACTS05V100000990000033OLOACTS06V1</t>
  </si>
  <si>
    <t>DLOACTS06V100000590000033O</t>
  </si>
  <si>
    <t>DLODIR60    0001170000022OLODIR60V10</t>
  </si>
  <si>
    <t>DLODIR60V10 0001430000021N</t>
  </si>
  <si>
    <t>DLODIR61    0001410000032OLODIR61V10</t>
  </si>
  <si>
    <t>DLODIR61V10 0001410000031N</t>
  </si>
  <si>
    <t>DLOENT23    0001130000092OLOENT23V10</t>
  </si>
  <si>
    <t>DLOENT23V10 0001120000042OLOENT23V11</t>
  </si>
  <si>
    <t>DLOENT23V11 0001130000042N</t>
  </si>
  <si>
    <t>DLOENT24    0005600000061OLOENT24V10</t>
  </si>
  <si>
    <t>DLOENT24V10 0005600000061N</t>
  </si>
  <si>
    <t>DLOFIS10V10 0000590000033OLOFISC11V1</t>
  </si>
  <si>
    <t>DLOFIS11V11 0000590000033OLOFISC11V1</t>
  </si>
  <si>
    <t>DLOFISC09V090000560000033OLOFISC10V1</t>
  </si>
  <si>
    <t>DLOFISC09V9 0000560000033OLOFISC09V0</t>
  </si>
  <si>
    <t>DLOFISC10V100000590000033N</t>
  </si>
  <si>
    <t>DLOFISC11V110000560000033N</t>
  </si>
  <si>
    <t>DLOINST01   0005770000051OLOINST01V1</t>
  </si>
  <si>
    <t>DLOINST01V100005770000051N</t>
  </si>
  <si>
    <t>DLOMUT021V080000570000093O</t>
  </si>
  <si>
    <t>DLOPRV14    0003360000202N</t>
  </si>
  <si>
    <t>DLORET09V09 0000680000033N</t>
  </si>
  <si>
    <t>DLORET10V10 0000750000033N</t>
  </si>
  <si>
    <t>DLORET11V11 0000680000033OLORET10V10</t>
  </si>
  <si>
    <t>DLORET23V10 0000550000033OLORET09V09</t>
  </si>
  <si>
    <t>DLOTNS02    0000520000022OLOTNS02V11</t>
  </si>
  <si>
    <t>DLOTNS02V11 0000520000022N</t>
  </si>
  <si>
    <t>DLOTNT01    0001700000092N</t>
  </si>
  <si>
    <t>DLOUR0018   0000620000092OLOUR0018V0</t>
  </si>
  <si>
    <t>DLOUR0018V000000650000092N</t>
  </si>
  <si>
    <t>DLOUR1112V040001530000093OLOACT016V0</t>
  </si>
  <si>
    <t>DLOUR2131V040001530000093OLOACT016V0</t>
  </si>
  <si>
    <t>DLOUR7200V040000330000033N</t>
  </si>
  <si>
    <t>DMBTPSE10V010000510000053N</t>
  </si>
  <si>
    <t>DMEDP0036   0000500000043OMEDP0306V4</t>
  </si>
  <si>
    <t>DMEDP0225V010000500000043N</t>
  </si>
  <si>
    <t>DMEDP0252   0000510000043N</t>
  </si>
  <si>
    <t>DMEDP0252V010000510000043N</t>
  </si>
  <si>
    <t>DMEDP0253   0000510000043N</t>
  </si>
  <si>
    <t>DMEDP0253V010000510000043N</t>
  </si>
  <si>
    <t>DMEDP0254   0000510000043N</t>
  </si>
  <si>
    <t>DMEDP0254V010000510000043N</t>
  </si>
  <si>
    <t>DMEDP0255   0000510000043N</t>
  </si>
  <si>
    <t>DMEDP0255V010000510000043N</t>
  </si>
  <si>
    <t>DMEDP0270   0000510000043N</t>
  </si>
  <si>
    <t>DMEDP0270V010000510000043N</t>
  </si>
  <si>
    <t>DMEDP0287V010000540000043N</t>
  </si>
  <si>
    <t>DMEDP0306   0000500000033OMEDP0306V0</t>
  </si>
  <si>
    <t>DMEDP0306V020000500000033OMEDP0306V0</t>
  </si>
  <si>
    <t>DMEDP0306V030000510000033OMEDP0306V4</t>
  </si>
  <si>
    <t>DMEDP0306V4 0000510000033N</t>
  </si>
  <si>
    <t>DMEDP0312V010000560000032N</t>
  </si>
  <si>
    <t>DMEDP0500V010000460000043OMEDP0500V0</t>
  </si>
  <si>
    <t>DMEDP0500V020000500000043N</t>
  </si>
  <si>
    <t>DMEDP0501V  0000450000043OMEDP0501V0</t>
  </si>
  <si>
    <t>DMEDP0501V010000460000043OMEDP0501V0</t>
  </si>
  <si>
    <t>DMEDP0501V020000460000043N</t>
  </si>
  <si>
    <t>DMEDP0502V  0000450000043OMEDP0502V0</t>
  </si>
  <si>
    <t>DMEDP0502V010000450000043OMEDP0502V0</t>
  </si>
  <si>
    <t>DMEDP0502V020000460000043N</t>
  </si>
  <si>
    <t>DMEDP0504V  0000450000043OMEDP0504V0</t>
  </si>
  <si>
    <t>DMEDP0504V010000460000043N</t>
  </si>
  <si>
    <t>DMEDP0505V  0000460000053OMEDP0505V0</t>
  </si>
  <si>
    <t>DMEDP0505V010000460000053OMEDP0505V0</t>
  </si>
  <si>
    <t>DMEDP0505V030000510000053OMEDP0505V0</t>
  </si>
  <si>
    <t>DMEDP0505V040000500000043OMEDP0505V0</t>
  </si>
  <si>
    <t>DMEDP0505V050000500000033N</t>
  </si>
  <si>
    <t>DMEDP0506V  0000450000053OMEDP0506V0</t>
  </si>
  <si>
    <t>DMEDP0506V010000450000053OMEDP0506V0</t>
  </si>
  <si>
    <t>DMEDP0506V030000450000053OMEDP0506V0</t>
  </si>
  <si>
    <t>DMEDP0506V040000500000043OMEDP0506V0</t>
  </si>
  <si>
    <t>DMEDP0506V050000500000033N</t>
  </si>
  <si>
    <t>DMEDP0507V  0000460000053OMEDP0507V0</t>
  </si>
  <si>
    <t>DMEDP0507V010000460000053OMEDP0507V0</t>
  </si>
  <si>
    <t>DMEDP0507V030000450000053OMEDP0507V0</t>
  </si>
  <si>
    <t>DMEDP0507V040000500000043OMEDP0507V0</t>
  </si>
  <si>
    <t>DMEDP0507V050000500000033N</t>
  </si>
  <si>
    <t>DMEDP0508V  0000460000053OMEDP0508V0</t>
  </si>
  <si>
    <t>DMEDP0508V010000460000053OMEDP0508V0</t>
  </si>
  <si>
    <t>DMEDP0508V030000450000053OMEDP0508V0</t>
  </si>
  <si>
    <t>DMEDP0508V040000520000053OMEDP0508V0</t>
  </si>
  <si>
    <t>DMEDP0508V050000500000033N</t>
  </si>
  <si>
    <t>DMEDP0509V  0000450000053OMEDP0509V0</t>
  </si>
  <si>
    <t>DMEDP0509V010000450000053N</t>
  </si>
  <si>
    <t>DMEDP0510V  0000460000053OMEDP0510V0</t>
  </si>
  <si>
    <t>DMEDP0510V010000460000053OMEDP0510V0</t>
  </si>
  <si>
    <t>DMEDP0510V030000490000033OMEDP0510V0</t>
  </si>
  <si>
    <t>DMEDP0510V040000520000033OMEDP0510V0</t>
  </si>
  <si>
    <t>DMEDP0510V050000500000033N</t>
  </si>
  <si>
    <t>DMEDP0511V010000460000053OMEDP0511V0</t>
  </si>
  <si>
    <t>DMEDP0511V040000520000043N</t>
  </si>
  <si>
    <t>DMEDP0512V010000450000053N</t>
  </si>
  <si>
    <t>DMEDP0513V010000450000053N</t>
  </si>
  <si>
    <t>DMEDP0514V010000450000053N</t>
  </si>
  <si>
    <t>DMEDP0515V  0000450000053N</t>
  </si>
  <si>
    <t>DMEDP0515V010000450000053N</t>
  </si>
  <si>
    <t>DMEDP0516V010000450000053N</t>
  </si>
  <si>
    <t>DMEDP0517V010000430000053N</t>
  </si>
  <si>
    <t>DMEDP0518V010000290000023N</t>
  </si>
  <si>
    <t>DMEDP0519V010000290000023N</t>
  </si>
  <si>
    <t>DMEDP0520V  0000520000043OMEDP0520V0</t>
  </si>
  <si>
    <t>DMEDP0520V010000520000043OMEDP0520V0</t>
  </si>
  <si>
    <t>DMEDP0520V030000500000033N</t>
  </si>
  <si>
    <t>DMEDP0521   0000890000043OMEDP0521V0</t>
  </si>
  <si>
    <t>DMEDP0521V010000890000043OMEDP0521V0</t>
  </si>
  <si>
    <t>DMEDP0521V020000890000043OMEDP0521V0</t>
  </si>
  <si>
    <t>DMEDP0521V040000900000043N</t>
  </si>
  <si>
    <t>DMEDP0522   0000450000043OMEDP0522V0</t>
  </si>
  <si>
    <t>DMEDP0522V  0000450000043OMEDP0522V0</t>
  </si>
  <si>
    <t>DMEDP0522V010000450000043OMEDP0522V0</t>
  </si>
  <si>
    <t>DMEDP0522V020000450000043OMEDP0522V0</t>
  </si>
  <si>
    <t>DMEDP0522V040000450000043N</t>
  </si>
  <si>
    <t>DMEDP0523   0000520000043OMEDP0523V0</t>
  </si>
  <si>
    <t>DMEDP0523V010000520000043OMEDP0523V0</t>
  </si>
  <si>
    <t>DMEDP0523V020000520000043OMEDP0523V3</t>
  </si>
  <si>
    <t>DMEDP0523V3 0000500000033N</t>
  </si>
  <si>
    <t>DMEDP0619V010000290000043O</t>
  </si>
  <si>
    <t>DMEDP0625   0000290000023OMEDP0625V0</t>
  </si>
  <si>
    <t>DMEDP0625V010000290000023N</t>
  </si>
  <si>
    <t>DMEDP0644   0000570000033OMEDP0644V1</t>
  </si>
  <si>
    <t>DMEDP0644V1 0000570000033N</t>
  </si>
  <si>
    <t>DMEDPMBTPV010000470000093N</t>
  </si>
  <si>
    <t>DPERP0004V  0000750000053OPERP0004V0</t>
  </si>
  <si>
    <t>DPERP0004V010000750000053OPERP0004V0</t>
  </si>
  <si>
    <t>DPERP0004V080000760000043N</t>
  </si>
  <si>
    <t>DPERP0009   0000390000003N</t>
  </si>
  <si>
    <t>DPERP0009V  0000390000003OPERP0009V0</t>
  </si>
  <si>
    <t>DPERP0009V010000390000003N</t>
  </si>
  <si>
    <t>DPERP0015   0000580000003OPERP0015V0</t>
  </si>
  <si>
    <t>DPERP0015V  0000580000003OPERP0015V0</t>
  </si>
  <si>
    <t>DPERP0015V010000580000003N</t>
  </si>
  <si>
    <t>DPERP0019   0000770000073OPERP0019V4</t>
  </si>
  <si>
    <t>DPERP0019V010000770000073OPERP0019V4</t>
  </si>
  <si>
    <t>DPERP0019V4 0000750000033N</t>
  </si>
  <si>
    <t>DPERP0025   0000760000063OPERP0025V0</t>
  </si>
  <si>
    <t>DPERP0025V010000760000063OPERP0025V0</t>
  </si>
  <si>
    <t>DPERP0025V020000760000063OPERP0025V0</t>
  </si>
  <si>
    <t>DPERP0025V030000750000043N</t>
  </si>
  <si>
    <t>DPREM0003V  0000720000053OPERP0004V0</t>
  </si>
  <si>
    <t>DPREM0003V010000720000053OPERP0004V0</t>
  </si>
  <si>
    <t>DRBTP0004   0000510000032N</t>
  </si>
  <si>
    <t>DRBTP0005   0000510000032N</t>
  </si>
  <si>
    <t>DRETP0060   0000900000073ORETP0060V6</t>
  </si>
  <si>
    <t>DRETP0060V050000900000073ORETP0060V6</t>
  </si>
  <si>
    <t>DRETP0060V5 0000900000073ORETP0060V6</t>
  </si>
  <si>
    <t>DRETP0060V6 0000840000053N</t>
  </si>
  <si>
    <t>DRETP0076V010001930000133N</t>
  </si>
  <si>
    <t>DRETP0099   0000300000053N</t>
  </si>
  <si>
    <t>DRETP0099V010000300000053ORETP0099V0</t>
  </si>
  <si>
    <t>DRETP0099V020000340000053O</t>
  </si>
  <si>
    <t>DRETP0100   0001670000133ORETP0100V0</t>
  </si>
  <si>
    <t>DRETP0100V010001670000133ORETP0100V0</t>
  </si>
  <si>
    <t>DRETP0100V020001650000133O</t>
  </si>
  <si>
    <t>DRETP0101   0001640000123ORETP0101V0</t>
  </si>
  <si>
    <t>DRETP0101V010001640000123ORETP0101V0</t>
  </si>
  <si>
    <t>DRETP0101V030001640000123O</t>
  </si>
  <si>
    <t>DRETP0102   0001620000123ORETP0102V0</t>
  </si>
  <si>
    <t>DRETP0102V010001620000123ORETP0102V0</t>
  </si>
  <si>
    <t>DRETP0102V020001650000123O</t>
  </si>
  <si>
    <t>DRFDS005V03 0000480000083N</t>
  </si>
  <si>
    <t>DSANSDOC    0000000000033O</t>
  </si>
  <si>
    <t>DSBCP0002V010000180000033OSBCP0002V0</t>
  </si>
  <si>
    <t>DSBCP0002V030000250000013OSBCP0002V4</t>
  </si>
  <si>
    <t>DSBCP0002V4 0000560000022N</t>
  </si>
  <si>
    <t>DSBCP0003V010000180000033OSBCP0003V0</t>
  </si>
  <si>
    <t>DSBCP0003V050000230000033OSBCP0003V7</t>
  </si>
  <si>
    <t>DSBCP0003V7 0000560000022N</t>
  </si>
  <si>
    <t>DSBCP0015V010000760000033OPERP0004V0</t>
  </si>
  <si>
    <t>DSBCP0030V010001150000032OSBCP0030V0</t>
  </si>
  <si>
    <t>DSBCP0030V080001150000042N</t>
  </si>
  <si>
    <t>DSBCP0077V010000750000033N</t>
  </si>
  <si>
    <t>DSBCP0082   0000750000033OSBCP0082V0</t>
  </si>
  <si>
    <t>DSBCP0082V010000700000033OSBCP0082V0</t>
  </si>
  <si>
    <t>DSBCP0082V060000750000033OSBCP0082V0</t>
  </si>
  <si>
    <t>DSBCP0082V070000570000033OSBCP0082V0</t>
  </si>
  <si>
    <t>DSBCP0082V080000440000033N</t>
  </si>
  <si>
    <t>DSBCP0088V010003650000032OSBCP0088V0</t>
  </si>
  <si>
    <t>DSBCP0088V050003650000032OSBCP0088V0</t>
  </si>
  <si>
    <t>DSBCP0088V060003650000032OSBCP0088V0</t>
  </si>
  <si>
    <t>DSBCP0088V070003600000102OSBCP0088V0</t>
  </si>
  <si>
    <t>DSBCP0088V080004050000102N</t>
  </si>
  <si>
    <t>DSBCP0090   0000400000033OSBCP0090V9</t>
  </si>
  <si>
    <t>DSBCP0090V010000400000033OSBCP0090V9</t>
  </si>
  <si>
    <t>DSBCP0090V9 0000390000033N</t>
  </si>
  <si>
    <t>DSBCP0096   0000390000033OSBCP0096V0</t>
  </si>
  <si>
    <t>DSBCP0096V010000390000023OSBCP0096V0</t>
  </si>
  <si>
    <t>DSBCP0096V030000390000033N</t>
  </si>
  <si>
    <t>DSBCP0196   0000390000033OSBCP0196V0</t>
  </si>
  <si>
    <t>DSBCP0196V010000580000033N</t>
  </si>
  <si>
    <t>DSBCP0202V010000560000033N</t>
  </si>
  <si>
    <t>DSBCP0202V1 0000570000033N</t>
  </si>
  <si>
    <t>DSBCP1016V010001010000072N</t>
  </si>
  <si>
    <t>DSBCP1017V010000570000032OSBCP1017V0</t>
  </si>
  <si>
    <t>DSBCP1017V030000570000032OSBCP1017V0</t>
  </si>
  <si>
    <t>DSBCP1017V040000570000022OSBCP1017V0</t>
  </si>
  <si>
    <t>DSBCP1017V050000560000022N</t>
  </si>
  <si>
    <t>DSBCP1018V010000570000032OSBCP1018V0</t>
  </si>
  <si>
    <t>DSBCP1018V020000570000032OSBCP1018V0</t>
  </si>
  <si>
    <t>DSBCP1018V030000520000022OSBCP1018V0</t>
  </si>
  <si>
    <t>DSBCP1018V040000550000022N</t>
  </si>
  <si>
    <t>DSBCP4007V010000190000033OSBCP4007V0</t>
  </si>
  <si>
    <t>DSBCP4007V070000200000033OSBCP4007V0</t>
  </si>
  <si>
    <t>DSBCP4007V080000190000013OSBCP4007V9</t>
  </si>
  <si>
    <t>DSBCP4007V9 0000560000022N</t>
  </si>
  <si>
    <t>DSBCP4024V010001030000033OSBCP4024V0</t>
  </si>
  <si>
    <t>DSBCP4024V050001050000032OSBCP4024V9</t>
  </si>
  <si>
    <t>DSBCP4024V9 0001030000042N</t>
  </si>
  <si>
    <t>DSBCP4045V010000510000032OSBCP4045V0</t>
  </si>
  <si>
    <t>DSBCP4045V060000530000032OSBCP4045V0</t>
  </si>
  <si>
    <t>DSBCP4045V080000500000022N</t>
  </si>
  <si>
    <t>DSDEP1005V  0000490000053OSDEP1005V0</t>
  </si>
  <si>
    <t>DSDEP1005V010000490000053OSDEP1005V0</t>
  </si>
  <si>
    <t>DSDEP1005V060000450000033OSDEP1005V0</t>
  </si>
  <si>
    <t>DSDEP1005V070000500000033N</t>
  </si>
  <si>
    <t>DSDEP1008V  0000460000043OSDEP1008V0</t>
  </si>
  <si>
    <t>DSDEP1008V010000460000043OSDEP1008V1</t>
  </si>
  <si>
    <t>DSDEP1008V120000450000043OSDEP1008V1</t>
  </si>
  <si>
    <t>DSDEP1008V140000450000033O</t>
  </si>
  <si>
    <t>DSDEP1009   0000520000053OSDEP1009V0</t>
  </si>
  <si>
    <t>DSDEP1009V040000520000053OSDEP1009V0</t>
  </si>
  <si>
    <t>DSDEP1009V050000520000053OSDEP1009V0</t>
  </si>
  <si>
    <t>DSDEP1009V060000570000033OSDEP1009V7</t>
  </si>
  <si>
    <t>DSDEP1009V7 0000570000033N</t>
  </si>
  <si>
    <t>DSDEP4002V  0003450000173N</t>
  </si>
  <si>
    <t>DSDEP4002V010003450000173N</t>
  </si>
  <si>
    <t>DSDUO0004   0000390000033O</t>
  </si>
  <si>
    <t>DSDUO0004V010000390000033OSDUO0004V0</t>
  </si>
  <si>
    <t>DSDUO0004V030000390000033N</t>
  </si>
  <si>
    <t>DSDUO0011V010000570000042OSDUO0011V0</t>
  </si>
  <si>
    <t>DSDUO0011V020000570000042OSDUO0011V0</t>
  </si>
  <si>
    <t>DSDUO0011V030000570000042OSDUO0011V5</t>
  </si>
  <si>
    <t>DSDUO0011V5 0000510000022N</t>
  </si>
  <si>
    <t>DSDUO0014V010000730000043OSDUO0014V0</t>
  </si>
  <si>
    <t>DSDUO0014V030000750000043OSDUO0014V8</t>
  </si>
  <si>
    <t>DSDUO0014V8 0000750000043N</t>
  </si>
  <si>
    <t>DSDUO0015   0000420000043OSDUO0015V0</t>
  </si>
  <si>
    <t>DSDUO0015V020000380000043N</t>
  </si>
  <si>
    <t>DSDUO0022   0000390000043OSDUO0022V0</t>
  </si>
  <si>
    <t>DSDUO0022V010000390000043N</t>
  </si>
  <si>
    <t>DSERV0004   0000590000033OSERV0004V0</t>
  </si>
  <si>
    <t>DSERV0004V010000590000033N</t>
  </si>
  <si>
    <t>DSERV0008   0000580000053OSERV0008V0</t>
  </si>
  <si>
    <t>DSERV0008V010000580000053N</t>
  </si>
  <si>
    <t>DSFOP0001V  0000510000051OSFOP0001V0</t>
  </si>
  <si>
    <t>DSFOP0001V010000510000051OSFOP0001V1</t>
  </si>
  <si>
    <t>DSFOP0001V110000450000053OSFOP0001V1</t>
  </si>
  <si>
    <t>DSFOP0001V120000450000053OSFOP0001V1</t>
  </si>
  <si>
    <t>DSFOP0001V130000430000053N</t>
  </si>
  <si>
    <t>DSFOP0002   0000510000053OSFOP0002V0</t>
  </si>
  <si>
    <t>DSFOP0002V050000510000053OSFOP0002V0</t>
  </si>
  <si>
    <t>DSFOP0002V060000500000033OSFOP0002V7</t>
  </si>
  <si>
    <t>DSFOP0002V7 0000500000033N</t>
  </si>
  <si>
    <t>DSFOP0012V  0000500000053OSFOP0012V0</t>
  </si>
  <si>
    <t>DSFOP0012V010000450000053OSFOP0012V0</t>
  </si>
  <si>
    <t>DSFOP0012V060000450000053OSFOP0012V0</t>
  </si>
  <si>
    <t>DSFOP0012V070000530000053N</t>
  </si>
  <si>
    <t>DSFOP1001   0002290000052OSFOP1001V0</t>
  </si>
  <si>
    <t>DSFOP1001V020002290000052OSFOP1001V0</t>
  </si>
  <si>
    <t>DSFOP1001V080002290000052N</t>
  </si>
  <si>
    <t>DSHAP0025V  0000610000083OSHAP0025V0</t>
  </si>
  <si>
    <t>DSHAP0025V010000610000083OSHAP0025V0</t>
  </si>
  <si>
    <t>DSHAP0025V030000670000033OSHAP0025V4</t>
  </si>
  <si>
    <t>DSHAP0025V4 0000610000033O</t>
  </si>
  <si>
    <t>DSHAP6051V  0000500000053OSHAP6051V0</t>
  </si>
  <si>
    <t>DSHAP6051V010000500000053OSHAP6051V0</t>
  </si>
  <si>
    <t>DSHAP6051V070000500000053OSHAP6051V0</t>
  </si>
  <si>
    <t>DSHAP6051V090000500000053OSHAP6051V1</t>
  </si>
  <si>
    <t>DSHAP6051V100000500000033N</t>
  </si>
  <si>
    <t>DSHAP6052V010000510000053OSHAP6052V0</t>
  </si>
  <si>
    <t>DSHAP6052V050000510000033N</t>
  </si>
  <si>
    <t>DSHAP6054V010000490000053N</t>
  </si>
  <si>
    <t>DSHAP6064V  0000280000023N</t>
  </si>
  <si>
    <t>DSHAP6064V010000280000023N</t>
  </si>
  <si>
    <t>DSHAP6073V  0000520000053N</t>
  </si>
  <si>
    <t>DSHAP6073V010000520000053N</t>
  </si>
  <si>
    <t>DSHAP6109   0000500000053OSHAP6109V0</t>
  </si>
  <si>
    <t>DSHAP6109V030000550000053OSHAP6109V0</t>
  </si>
  <si>
    <t>DSHAP6109V040000510000033OSHAP6109V5</t>
  </si>
  <si>
    <t>DSHAP6109V5 0000510000033N</t>
  </si>
  <si>
    <t>DSHAP6124   0002550000042OSHAP6124V0</t>
  </si>
  <si>
    <t>DSHAP6124V040002550000042OSHAP6124V0</t>
  </si>
  <si>
    <t>DSHAP6124V050001190000042O</t>
  </si>
  <si>
    <t>DSHAP6124V5 0001040000042OSHAP6124V0</t>
  </si>
  <si>
    <t>DSHAP6128V  0000500000043N</t>
  </si>
  <si>
    <t>DSHAP6128V010000500000043OSHAP6128V5</t>
  </si>
  <si>
    <t>DSHAP6128V5 0000520000033N</t>
  </si>
  <si>
    <t>DSHAP6133   0000280000023OSHAP6133V0</t>
  </si>
  <si>
    <t>DSHAP6133V040000280000023OSHAP6133V0</t>
  </si>
  <si>
    <t>DSHAP6133V050000280000023N</t>
  </si>
  <si>
    <t>DSHAP6142   0000500000023OSHAP6142V0</t>
  </si>
  <si>
    <t>DSHAP6142V010000500000023N</t>
  </si>
  <si>
    <t>DSHAP6147V000000500000033OSHAP6147V0</t>
  </si>
  <si>
    <t>DSHAP6147V010000500000033N</t>
  </si>
  <si>
    <t>DSHAP7002   0000510000053OSHAP7002V0</t>
  </si>
  <si>
    <t>DSHAP7002V010000510000053OSHAP7002V0</t>
  </si>
  <si>
    <t>DSHAP7002V020000510000053OSHAP7002V8</t>
  </si>
  <si>
    <t>DSHAP7002V8 0000500000033N</t>
  </si>
  <si>
    <t>DSNTA0101V010000570000053N</t>
  </si>
  <si>
    <t>DSNTE0001   0000500000033OSNTE0001V1</t>
  </si>
  <si>
    <t>DSNTE0001V010000340000033N</t>
  </si>
  <si>
    <t>DSNTE0001V1 0000340000033OSNTE0001V0</t>
  </si>
  <si>
    <t>DSNTP0001   0000380000043OSNTP0001V3</t>
  </si>
  <si>
    <t>DSNTP0001V010000380000043OSNTP0001V3</t>
  </si>
  <si>
    <t>DSNTP0001V3 0000510000033N</t>
  </si>
  <si>
    <t>DSNTP0002V010000510000033OSNTP0002V3</t>
  </si>
  <si>
    <t>DSNTP0002V3 0000510000033N</t>
  </si>
  <si>
    <t>DSNTP0004V010001170000042OSNTP0004V0</t>
  </si>
  <si>
    <t>DSNTP0004V020001170000042OSNTP0004V0</t>
  </si>
  <si>
    <t>DSNTP0004V030001120000042N</t>
  </si>
  <si>
    <t>DSNTP0005   0000570000033OSNTP0005V0</t>
  </si>
  <si>
    <t>DSNTP0005V010000570000013N</t>
  </si>
  <si>
    <t>DSNTP0101V010000570000053OSNTP0101V4</t>
  </si>
  <si>
    <t>DSNTP0101V4 0000500000033N</t>
  </si>
  <si>
    <t>DSNTP0102V010000570000053OSNTP0102V0</t>
  </si>
  <si>
    <t>DSNTP0102V040000570000053OSNTP0102V5</t>
  </si>
  <si>
    <t>DSNTP0102V5 0000500000033N</t>
  </si>
  <si>
    <t>DSNTP0104V010001140000042OSNTP0104V2</t>
  </si>
  <si>
    <t>DSNTP0104V2 0001140000042OSNTP0104V3</t>
  </si>
  <si>
    <t>DSNTP0104V3 0000850000032N</t>
  </si>
  <si>
    <t>DSNTP0105V010001140000042OSNTP0105V3</t>
  </si>
  <si>
    <t>DSNTP0105V3 0000860000032N</t>
  </si>
  <si>
    <t>DSNTP0201V010000580000053OSNTP0201V4</t>
  </si>
  <si>
    <t>DSNTP0201V4 0000500000033OSNTP0201V5</t>
  </si>
  <si>
    <t>DSNTP0201V5 0000500000033N</t>
  </si>
  <si>
    <t>DSNTP0301V010000510000053OSNTP0301V0</t>
  </si>
  <si>
    <t>DSNTP0301V040000510000053OSNTP0301V0</t>
  </si>
  <si>
    <t>DSNTP0301V080000500000033N</t>
  </si>
  <si>
    <t>DSNTP0401V010000570000053OSNTP0401V0</t>
  </si>
  <si>
    <t>DSNTP0401V030000570000053OSNTP0401V5</t>
  </si>
  <si>
    <t>DSNTP0401V5 0000500000033N</t>
  </si>
  <si>
    <t>DSOGR0016   0000380000033OSOGR0016V0</t>
  </si>
  <si>
    <t>DSOGR0016V010000400000033OSOGR0016V0</t>
  </si>
  <si>
    <t>DSOGR0016V020000390000023O</t>
  </si>
  <si>
    <t>DSOGR0033V010002230000032OSOGR0033V4</t>
  </si>
  <si>
    <t>DSOGR0033V4 0003070000122N</t>
  </si>
  <si>
    <t>DSOGR0034V010002230000032OSOGR0034V0</t>
  </si>
  <si>
    <t>DSOGR0034V020000640000032OSOGR0034V5</t>
  </si>
  <si>
    <t>DSOGR0034V5 0000640000022N</t>
  </si>
  <si>
    <t>DSOGR0035V010000640000032N</t>
  </si>
  <si>
    <t>DSOGR0038V  0000580000033OSOGR0038V0</t>
  </si>
  <si>
    <t>DSOGR0038V000000580000033N</t>
  </si>
  <si>
    <t>DSOGR0038V010000580000033OSOGR0038V0</t>
  </si>
  <si>
    <t>DSOGR0048V  0000720000033OSOGR0048V0</t>
  </si>
  <si>
    <t>DSOGR0048V020000750000043OSOGR0048V0</t>
  </si>
  <si>
    <t>DSOGR0048V030000570000033N</t>
  </si>
  <si>
    <t>DSOGR0067V020000500000033O</t>
  </si>
  <si>
    <t>DSOGR0069V  0000290000033OSOGR0069V0</t>
  </si>
  <si>
    <t>DSOGR0069V000000290000033N</t>
  </si>
  <si>
    <t>DSOGR0069V010000290000033OSOGR0069V0</t>
  </si>
  <si>
    <t>DSOGR0070V010000450000033N</t>
  </si>
  <si>
    <t>DSPAC0007   0000680000033OSPAC0007V0</t>
  </si>
  <si>
    <t>DSPAC0007V030000750000033N</t>
  </si>
  <si>
    <t>DSPSP0004V000000400000023N</t>
  </si>
  <si>
    <t>DSPSP0004V010000380000033N</t>
  </si>
  <si>
    <t>DSPSP0010V  0002580000192N</t>
  </si>
  <si>
    <t>DSPSP0010V010002580000192N</t>
  </si>
  <si>
    <t>DSPSP0024V010000510000022N</t>
  </si>
  <si>
    <t>DSPSP0043V  0002190000162N</t>
  </si>
  <si>
    <t>DSPSP0043V010002190000162N</t>
  </si>
  <si>
    <t>DSPSP0059V010001960000162OSPSP0059V0</t>
  </si>
  <si>
    <t>DSPSP0059V060001960000162OSPSP0059V1</t>
  </si>
  <si>
    <t>DSPSP0059V100001960000162N</t>
  </si>
  <si>
    <t>DSPSP0066V010000680000053OSPSP0066V0</t>
  </si>
  <si>
    <t>DSPSP0066V060000510000033N</t>
  </si>
  <si>
    <t>DSPSP0126V  0000480000043N</t>
  </si>
  <si>
    <t>DSPSP0126V010000480000043N</t>
  </si>
  <si>
    <t>DSPSP0136   0000890000072O</t>
  </si>
  <si>
    <t>DSPSP0144V010000500000003N</t>
  </si>
  <si>
    <t>DSPSP0150   0000580000083OSPSP0150V0</t>
  </si>
  <si>
    <t>DSPSP0150V000000580000083N</t>
  </si>
  <si>
    <t>DSPSP0150V010000580000083OSPSP0150V0</t>
  </si>
  <si>
    <t>DSPSP0156   0000580000083OSPSP0156V0</t>
  </si>
  <si>
    <t>DSPSP0156V010000580000083N</t>
  </si>
  <si>
    <t>DSPSP0160V000000760000032OSPSP0160V3</t>
  </si>
  <si>
    <t>DSPSP0160V030000760000032N</t>
  </si>
  <si>
    <t>DSPSP0160V040000760000032N</t>
  </si>
  <si>
    <t>DSPSP0160V3 0000760000032N</t>
  </si>
  <si>
    <t>DSPSP0176V010000570000033N</t>
  </si>
  <si>
    <t>DVACP0007V010009990000072N</t>
  </si>
  <si>
    <t>DVACP0025V050001140000073OVACP0026V0</t>
  </si>
  <si>
    <t>DVACP0026   0001140000063OVACP0026V0</t>
  </si>
  <si>
    <t>DVACP0026V010001320000063OVACP0026V0</t>
  </si>
  <si>
    <t>DVACP0026V030001140000063N</t>
  </si>
  <si>
    <t>DVACP0029V010001180000093N</t>
  </si>
  <si>
    <t>DVACP0038V010009990000032N</t>
  </si>
  <si>
    <t>DVACP0039V010001170000073OVACP0039V0</t>
  </si>
  <si>
    <t>DVACP0039V040001140000063N</t>
  </si>
  <si>
    <t>DVACP0044V020000570000033N</t>
  </si>
  <si>
    <t>DVACP0060V010009990000072N</t>
  </si>
  <si>
    <t>DVACP0061V010009990000072N</t>
  </si>
  <si>
    <t>DVACP0062V010009990000072N</t>
  </si>
  <si>
    <t>DVACP0063V010009990000072N</t>
  </si>
  <si>
    <t>DVACP0064V010009990000072N</t>
  </si>
  <si>
    <t>DVACP0065V010009990000072N</t>
  </si>
  <si>
    <t>DVACP0066V010002400000072N</t>
  </si>
  <si>
    <t>DVACP0067V010009990000072N</t>
  </si>
  <si>
    <t>DVACP0068V010009990000072N</t>
  </si>
  <si>
    <t>DVACP0071V010009990000072N</t>
  </si>
  <si>
    <t>DVACP0083V010009990000072OVACP0083V0</t>
  </si>
  <si>
    <t>DVACP0083V040009990000072N</t>
  </si>
  <si>
    <t>DVACP0087V010009990000072N</t>
  </si>
  <si>
    <t>DVACP0151V010000280000013N</t>
  </si>
  <si>
    <t>DVACP0207V010009990000072N</t>
  </si>
  <si>
    <t>DVACP0219V010009990000072N</t>
  </si>
  <si>
    <t>DVACP0220V010009990000072N</t>
  </si>
  <si>
    <t>DVACP0223V010001800000072N</t>
  </si>
  <si>
    <t>DVACP0239V010009990000072N</t>
  </si>
  <si>
    <t>DVACP0274V  0001160000073N</t>
  </si>
  <si>
    <t>DVACP0274V010001160000073N</t>
  </si>
  <si>
    <t>DVACP0289V010009990000032N</t>
  </si>
  <si>
    <t>DVACP0290V010009990000032N</t>
  </si>
  <si>
    <t>DVACP0291V010001740000012N</t>
  </si>
  <si>
    <t>DVACPVIDEV010009990000092O</t>
  </si>
  <si>
    <t>DWEB0004    0000290000023N</t>
  </si>
  <si>
    <t>DWEB0007#V010000300000023N</t>
  </si>
  <si>
    <t>DWEB0040    0000390000023OWEB0040V00</t>
  </si>
  <si>
    <t>DWEB0040V00 0000390000013N</t>
  </si>
  <si>
    <t>EENVP0001V010000520000053N</t>
  </si>
  <si>
    <t>PAAHB1003   000052000001 N</t>
  </si>
  <si>
    <t>PAGRI0022   000052000001 N</t>
  </si>
  <si>
    <t>PBV2V0022   000052000001 N</t>
  </si>
  <si>
    <t>PBVPAP001   000051000001 N</t>
  </si>
  <si>
    <t>PCOUL000    000057000001 N</t>
  </si>
  <si>
    <t>PDIAL0012   000102000001 N</t>
  </si>
  <si>
    <t>PGREP0022   000051000001 N</t>
  </si>
  <si>
    <t>PLISP001    000050000001 N</t>
  </si>
  <si>
    <t>PLISP007    000050000001 N</t>
  </si>
  <si>
    <t>PLISP008    000050000001 N</t>
  </si>
  <si>
    <t>PLOUR0022   000052000001 N</t>
  </si>
  <si>
    <t>PPPXER090   000057000001 N</t>
  </si>
  <si>
    <t>PRETP0022   000052000001 N</t>
  </si>
  <si>
    <t>PROR0028    000051000001 N</t>
  </si>
  <si>
    <t>PROR0029    000057000001 N</t>
  </si>
  <si>
    <t>PSBCP4006   000056000001 N</t>
  </si>
  <si>
    <t>PSTD        000050000001 N</t>
  </si>
  <si>
    <t>23N</t>
  </si>
  <si>
    <t>62N</t>
  </si>
  <si>
    <t>53N</t>
  </si>
  <si>
    <t>53OENVP0001</t>
  </si>
  <si>
    <t>53OENVP0001V0</t>
  </si>
  <si>
    <t>51OENVP0036V6</t>
  </si>
  <si>
    <t>62OENVP0003V0</t>
  </si>
  <si>
    <t>11N</t>
  </si>
  <si>
    <t>EAAWN1002</t>
  </si>
  <si>
    <t>EENGI0030</t>
  </si>
  <si>
    <t>EENGI0031</t>
  </si>
  <si>
    <t>EENGI0032</t>
  </si>
  <si>
    <t>EENVP0001</t>
  </si>
  <si>
    <t>EENVP0001D</t>
  </si>
  <si>
    <t>EENVP0001V00</t>
  </si>
  <si>
    <t>EENVP0002</t>
  </si>
  <si>
    <t>EENVP0002V01</t>
  </si>
  <si>
    <t>EENVP0003</t>
  </si>
  <si>
    <t>EENVP0003V00</t>
  </si>
  <si>
    <t>EENVP0003V01</t>
  </si>
  <si>
    <t>EENVP0036</t>
  </si>
  <si>
    <t>EENVP0036V01</t>
  </si>
  <si>
    <t>EENVP0036V6</t>
  </si>
  <si>
    <t>EENVP0039V01</t>
  </si>
  <si>
    <t>la fin de le chaine de caractéres.</t>
  </si>
  <si>
    <t>Cordialement,</t>
  </si>
  <si>
    <t xml:space="preserve">2éme colonne du 13éme au 23éme caractére inclus et 3éme colonne du 24éme à </t>
  </si>
  <si>
    <t xml:space="preserve">Voila le genre de tris qu'il me faudrait: 1ére colonne les 12 premiers caractéres, 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</si>
</sst>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4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1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0" fontId="1" fillId="0" borderId="0" xfId="0" applyFont="1" applyBorder="1" applyAlignment="1" applyProtection="1">
      <alignment horizontal="left"/>
      <protection locked="0"/>
    </xf>
    <xf numFmtId="0" fontId="0" fillId="3" borderId="1" xfId="0" applyFill="1" applyBorder="1"/>
    <xf numFmtId="0" fontId="0" fillId="3" borderId="2" xfId="0" applyFill="1" applyBorder="1" applyAlignment="1">
      <alignment horizontal="right"/>
    </xf>
    <xf numFmtId="0" fontId="0" fillId="3" borderId="2" xfId="0" applyFill="1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3" borderId="5" xfId="0" applyFill="1" applyBorder="1"/>
    <xf numFmtId="0" fontId="0" fillId="0" borderId="4" xfId="0" applyBorder="1" applyAlignment="1">
      <alignment horizontal="center" vertical="center"/>
    </xf>
    <xf numFmtId="0" fontId="0" fillId="2" borderId="6" xfId="0" applyFill="1" applyBorder="1"/>
    <xf numFmtId="0" fontId="0" fillId="2" borderId="2" xfId="0" applyFill="1" applyBorder="1" applyAlignment="1">
      <alignment horizontal="right"/>
    </xf>
    <xf numFmtId="0" fontId="1" fillId="0" borderId="2" xfId="0" applyFont="1" applyBorder="1" applyAlignment="1" applyProtection="1">
      <protection locked="0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1" fillId="0" borderId="2" xfId="0" applyFont="1" applyBorder="1" applyAlignment="1" applyProtection="1">
      <alignment horizontal="right"/>
      <protection locked="0"/>
    </xf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0" fontId="1" fillId="0" borderId="9" xfId="0" applyFont="1" applyBorder="1" applyAlignment="1" applyProtection="1">
      <alignment horizontal="right"/>
      <protection locked="0"/>
    </xf>
    <xf numFmtId="0" fontId="0" fillId="2" borderId="10" xfId="0" applyFill="1" applyBorder="1"/>
    <xf numFmtId="0" fontId="0" fillId="2" borderId="5" xfId="0" applyFill="1" applyBorder="1" applyAlignment="1">
      <alignment horizontal="right"/>
    </xf>
    <xf numFmtId="0" fontId="1" fillId="0" borderId="5" xfId="0" applyFont="1" applyBorder="1" applyAlignment="1" applyProtection="1">
      <protection locked="0"/>
    </xf>
    <xf numFmtId="0" fontId="0" fillId="3" borderId="11" xfId="0" applyFill="1" applyBorder="1" applyAlignment="1">
      <alignment horizontal="right"/>
    </xf>
    <xf numFmtId="0" fontId="1" fillId="3" borderId="2" xfId="0" applyFont="1" applyFill="1" applyBorder="1" applyAlignment="1" applyProtection="1">
      <protection locked="0"/>
    </xf>
    <xf numFmtId="0" fontId="0" fillId="2" borderId="12" xfId="0" applyFill="1" applyBorder="1"/>
    <xf numFmtId="0" fontId="0" fillId="2" borderId="13" xfId="0" applyFill="1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3" xfId="0" applyBorder="1"/>
    <xf numFmtId="0" fontId="0" fillId="3" borderId="14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0" xfId="0" applyFont="1" applyBorder="1" applyAlignment="1" applyProtection="1">
      <alignment horizontal="right"/>
      <protection locked="0"/>
    </xf>
    <xf numFmtId="0" fontId="1" fillId="0" borderId="5" xfId="0" applyFont="1" applyBorder="1" applyAlignment="1" applyProtection="1">
      <alignment horizontal="right"/>
      <protection locked="0"/>
    </xf>
    <xf numFmtId="0" fontId="0" fillId="3" borderId="5" xfId="0" applyFill="1" applyBorder="1" applyAlignment="1">
      <alignment horizontal="right"/>
    </xf>
    <xf numFmtId="0" fontId="0" fillId="2" borderId="11" xfId="0" applyFill="1" applyBorder="1" applyAlignment="1">
      <alignment horizontal="right"/>
    </xf>
    <xf numFmtId="0" fontId="0" fillId="2" borderId="1" xfId="0" applyFill="1" applyBorder="1"/>
    <xf numFmtId="0" fontId="1" fillId="0" borderId="13" xfId="0" applyFont="1" applyBorder="1" applyAlignment="1" applyProtection="1">
      <alignment horizontal="right"/>
      <protection locked="0"/>
    </xf>
    <xf numFmtId="0" fontId="0" fillId="3" borderId="18" xfId="0" applyFill="1" applyBorder="1"/>
    <xf numFmtId="0" fontId="0" fillId="3" borderId="13" xfId="0" applyFill="1" applyBorder="1" applyAlignment="1">
      <alignment horizontal="right"/>
    </xf>
    <xf numFmtId="0" fontId="0" fillId="3" borderId="13" xfId="0" applyFill="1" applyBorder="1"/>
    <xf numFmtId="0" fontId="0" fillId="0" borderId="0" xfId="0" applyBorder="1" applyAlignment="1" applyProtection="1">
      <alignment horizontal="right"/>
      <protection hidden="1"/>
    </xf>
    <xf numFmtId="0" fontId="0" fillId="0" borderId="0" xfId="0" applyProtection="1">
      <protection hidden="1"/>
    </xf>
    <xf numFmtId="0" fontId="0" fillId="0" borderId="19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2" borderId="21" xfId="0" applyFill="1" applyBorder="1" applyAlignment="1" applyProtection="1">
      <alignment horizontal="right"/>
      <protection hidden="1"/>
    </xf>
    <xf numFmtId="0" fontId="0" fillId="0" borderId="22" xfId="0" applyBorder="1" applyProtection="1">
      <protection hidden="1"/>
    </xf>
    <xf numFmtId="0" fontId="5" fillId="3" borderId="1" xfId="0" applyFont="1" applyFill="1" applyBorder="1" applyProtection="1">
      <protection hidden="1"/>
    </xf>
    <xf numFmtId="0" fontId="0" fillId="3" borderId="23" xfId="0" applyFill="1" applyBorder="1" applyAlignment="1" applyProtection="1">
      <alignment horizontal="right"/>
      <protection hidden="1"/>
    </xf>
    <xf numFmtId="0" fontId="0" fillId="3" borderId="1" xfId="0" applyFill="1" applyBorder="1" applyProtection="1">
      <protection hidden="1"/>
    </xf>
    <xf numFmtId="0" fontId="0" fillId="3" borderId="24" xfId="0" applyFill="1" applyBorder="1" applyAlignment="1" applyProtection="1">
      <alignment horizontal="right"/>
      <protection hidden="1"/>
    </xf>
    <xf numFmtId="0" fontId="0" fillId="0" borderId="25" xfId="0" applyFont="1" applyBorder="1" applyAlignment="1" applyProtection="1">
      <alignment horizontal="left"/>
      <protection hidden="1"/>
    </xf>
    <xf numFmtId="0" fontId="0" fillId="0" borderId="26" xfId="0" applyBorder="1" applyAlignment="1" applyProtection="1">
      <alignment horizontal="right"/>
      <protection hidden="1"/>
    </xf>
    <xf numFmtId="0" fontId="4" fillId="0" borderId="27" xfId="0" applyFont="1" applyBorder="1" applyProtection="1">
      <protection hidden="1"/>
    </xf>
    <xf numFmtId="0" fontId="0" fillId="0" borderId="28" xfId="0" applyBorder="1" applyProtection="1">
      <protection hidden="1"/>
    </xf>
    <xf numFmtId="0" fontId="0" fillId="0" borderId="6" xfId="0" applyBorder="1" applyProtection="1">
      <protection hidden="1"/>
    </xf>
    <xf numFmtId="0" fontId="0" fillId="0" borderId="3" xfId="0" applyBorder="1" applyAlignment="1" applyProtection="1">
      <alignment horizontal="right"/>
      <protection hidden="1"/>
    </xf>
    <xf numFmtId="0" fontId="0" fillId="0" borderId="10" xfId="0" applyBorder="1" applyProtection="1">
      <protection hidden="1"/>
    </xf>
    <xf numFmtId="0" fontId="0" fillId="0" borderId="29" xfId="0" applyBorder="1" applyAlignment="1" applyProtection="1">
      <alignment horizontal="right"/>
      <protection hidden="1"/>
    </xf>
    <xf numFmtId="0" fontId="0" fillId="0" borderId="28" xfId="0" applyBorder="1" applyAlignment="1" applyProtection="1">
      <alignment horizontal="right"/>
      <protection hidden="1"/>
    </xf>
    <xf numFmtId="0" fontId="0" fillId="0" borderId="24" xfId="0" applyBorder="1" applyAlignment="1" applyProtection="1">
      <alignment horizontal="right"/>
      <protection hidden="1"/>
    </xf>
    <xf numFmtId="0" fontId="0" fillId="0" borderId="30" xfId="0" applyBorder="1" applyProtection="1">
      <protection hidden="1"/>
    </xf>
    <xf numFmtId="0" fontId="0" fillId="0" borderId="31" xfId="0" applyBorder="1" applyAlignment="1" applyProtection="1">
      <alignment horizontal="right"/>
      <protection hidden="1"/>
    </xf>
    <xf numFmtId="0" fontId="0" fillId="0" borderId="32" xfId="0" applyBorder="1" applyProtection="1">
      <protection hidden="1"/>
    </xf>
    <xf numFmtId="0" fontId="0" fillId="3" borderId="33" xfId="0" applyFill="1" applyBorder="1" applyProtection="1">
      <protection hidden="1"/>
    </xf>
    <xf numFmtId="0" fontId="0" fillId="3" borderId="24" xfId="0" applyFill="1" applyBorder="1" applyProtection="1">
      <protection hidden="1"/>
    </xf>
    <xf numFmtId="0" fontId="0" fillId="0" borderId="2" xfId="0" applyBorder="1" applyProtection="1">
      <protection hidden="1"/>
    </xf>
    <xf numFmtId="0" fontId="0" fillId="3" borderId="2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>
      <protection hidden="1"/>
    </xf>
    <xf numFmtId="0" fontId="0" fillId="0" borderId="6" xfId="0" applyBorder="1" applyAlignment="1" applyProtection="1">
      <alignment horizontal="left"/>
      <protection hidden="1"/>
    </xf>
    <xf numFmtId="0" fontId="0" fillId="0" borderId="2" xfId="0" applyBorder="1" applyAlignment="1" applyProtection="1">
      <alignment horizontal="right"/>
      <protection hidden="1"/>
    </xf>
    <xf numFmtId="0" fontId="0" fillId="3" borderId="2" xfId="0" applyFill="1" applyBorder="1" applyAlignment="1" applyProtection="1">
      <alignment horizontal="right"/>
      <protection hidden="1"/>
    </xf>
    <xf numFmtId="0" fontId="0" fillId="0" borderId="6" xfId="0" applyBorder="1" applyAlignment="1" applyProtection="1">
      <alignment horizontal="right"/>
      <protection hidden="1"/>
    </xf>
    <xf numFmtId="0" fontId="0" fillId="2" borderId="34" xfId="0" applyFill="1" applyBorder="1" applyProtection="1">
      <protection hidden="1"/>
    </xf>
    <xf numFmtId="0" fontId="0" fillId="2" borderId="35" xfId="0" applyFill="1" applyBorder="1" applyProtection="1">
      <protection hidden="1"/>
    </xf>
    <xf numFmtId="0" fontId="0" fillId="2" borderId="6" xfId="0" applyFill="1" applyBorder="1" applyAlignment="1" applyProtection="1">
      <alignment horizontal="right"/>
      <protection hidden="1"/>
    </xf>
    <xf numFmtId="0" fontId="0" fillId="3" borderId="1" xfId="0" applyFill="1" applyBorder="1" applyAlignment="1" applyProtection="1">
      <alignment horizontal="right"/>
      <protection hidden="1"/>
    </xf>
    <xf numFmtId="0" fontId="0" fillId="3" borderId="33" xfId="0" applyFill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right"/>
      <protection hidden="1"/>
    </xf>
    <xf numFmtId="0" fontId="0" fillId="0" borderId="3" xfId="0" applyBorder="1" applyProtection="1">
      <protection hidden="1"/>
    </xf>
    <xf numFmtId="0" fontId="0" fillId="3" borderId="9" xfId="0" applyFill="1" applyBorder="1" applyProtection="1">
      <protection hidden="1"/>
    </xf>
    <xf numFmtId="0" fontId="0" fillId="2" borderId="36" xfId="0" applyFill="1" applyBorder="1" applyProtection="1"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37" xfId="0" applyBorder="1" applyProtection="1">
      <protection hidden="1"/>
    </xf>
    <xf numFmtId="0" fontId="0" fillId="0" borderId="32" xfId="0" applyBorder="1" applyAlignment="1" applyProtection="1">
      <alignment horizontal="right"/>
      <protection hidden="1"/>
    </xf>
    <xf numFmtId="0" fontId="2" fillId="3" borderId="1" xfId="0" applyFont="1" applyFill="1" applyBorder="1" applyProtection="1">
      <protection hidden="1"/>
    </xf>
    <xf numFmtId="0" fontId="0" fillId="3" borderId="38" xfId="0" applyFill="1" applyBorder="1" applyProtection="1">
      <protection hidden="1"/>
    </xf>
    <xf numFmtId="0" fontId="0" fillId="3" borderId="3" xfId="0" applyFill="1" applyBorder="1" applyProtection="1">
      <protection hidden="1"/>
    </xf>
    <xf numFmtId="0" fontId="0" fillId="0" borderId="1" xfId="0" applyBorder="1" applyProtection="1">
      <protection hidden="1"/>
    </xf>
    <xf numFmtId="0" fontId="0" fillId="0" borderId="33" xfId="0" applyBorder="1" applyAlignment="1" applyProtection="1">
      <alignment horizontal="right"/>
      <protection hidden="1"/>
    </xf>
    <xf numFmtId="0" fontId="0" fillId="0" borderId="33" xfId="0" applyBorder="1" applyProtection="1">
      <protection hidden="1"/>
    </xf>
    <xf numFmtId="0" fontId="0" fillId="0" borderId="38" xfId="0" applyBorder="1" applyProtection="1">
      <protection hidden="1"/>
    </xf>
    <xf numFmtId="0" fontId="0" fillId="0" borderId="27" xfId="0" applyFont="1" applyBorder="1" applyProtection="1">
      <protection hidden="1"/>
    </xf>
    <xf numFmtId="0" fontId="0" fillId="0" borderId="20" xfId="0" applyFont="1" applyBorder="1" applyProtection="1">
      <protection hidden="1"/>
    </xf>
    <xf numFmtId="0" fontId="0" fillId="0" borderId="27" xfId="0" applyBorder="1" applyProtection="1">
      <protection hidden="1"/>
    </xf>
    <xf numFmtId="0" fontId="0" fillId="3" borderId="33" xfId="0" applyFill="1" applyBorder="1" applyAlignment="1" applyProtection="1">
      <alignment horizontal="right"/>
      <protection hidden="1"/>
    </xf>
    <xf numFmtId="0" fontId="0" fillId="0" borderId="39" xfId="0" applyBorder="1" applyProtection="1">
      <protection hidden="1"/>
    </xf>
    <xf numFmtId="0" fontId="0" fillId="0" borderId="40" xfId="0" applyBorder="1" applyAlignment="1" applyProtection="1">
      <alignment horizontal="right"/>
      <protection hidden="1"/>
    </xf>
    <xf numFmtId="0" fontId="0" fillId="0" borderId="41" xfId="0" applyBorder="1" applyProtection="1">
      <protection hidden="1"/>
    </xf>
    <xf numFmtId="0" fontId="5" fillId="0" borderId="0" xfId="0" applyFont="1" applyBorder="1" applyProtection="1">
      <protection hidden="1"/>
    </xf>
    <xf numFmtId="0" fontId="0" fillId="0" borderId="0" xfId="0" applyFont="1" applyBorder="1" applyProtection="1">
      <protection hidden="1"/>
    </xf>
    <xf numFmtId="0" fontId="0" fillId="0" borderId="37" xfId="0" applyBorder="1" applyAlignment="1" applyProtection="1">
      <alignment horizontal="right"/>
      <protection hidden="1"/>
    </xf>
    <xf numFmtId="0" fontId="0" fillId="0" borderId="21" xfId="0" applyBorder="1" applyProtection="1">
      <protection hidden="1"/>
    </xf>
    <xf numFmtId="0" fontId="0" fillId="0" borderId="42" xfId="0" applyBorder="1" applyAlignment="1" applyProtection="1">
      <alignment horizontal="right"/>
      <protection hidden="1"/>
    </xf>
    <xf numFmtId="0" fontId="0" fillId="0" borderId="43" xfId="0" applyBorder="1" applyProtection="1">
      <protection hidden="1"/>
    </xf>
    <xf numFmtId="0" fontId="5" fillId="0" borderId="27" xfId="0" applyFont="1" applyBorder="1" applyProtection="1">
      <protection hidden="1"/>
    </xf>
    <xf numFmtId="0" fontId="0" fillId="4" borderId="44" xfId="0" applyFill="1" applyBorder="1" applyProtection="1">
      <protection hidden="1"/>
    </xf>
    <xf numFmtId="0" fontId="0" fillId="4" borderId="9" xfId="0" applyFill="1" applyBorder="1" applyAlignment="1" applyProtection="1">
      <alignment horizontal="right"/>
      <protection hidden="1"/>
    </xf>
    <xf numFmtId="0" fontId="0" fillId="4" borderId="45" xfId="0" applyFill="1" applyBorder="1" applyProtection="1">
      <protection hidden="1"/>
    </xf>
    <xf numFmtId="6" fontId="0" fillId="4" borderId="31" xfId="0" applyNumberFormat="1" applyFill="1" applyBorder="1" applyProtection="1">
      <protection hidden="1"/>
    </xf>
    <xf numFmtId="0" fontId="0" fillId="0" borderId="4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2" borderId="0" xfId="0" applyFill="1"/>
    <xf numFmtId="0" fontId="0" fillId="2" borderId="47" xfId="0" applyFill="1" applyBorder="1" applyAlignment="1">
      <alignment horizontal="center"/>
    </xf>
    <xf numFmtId="0" fontId="6" fillId="2" borderId="3" xfId="0" applyFont="1" applyFill="1" applyBorder="1"/>
    <xf numFmtId="0" fontId="6" fillId="2" borderId="18" xfId="0" applyFont="1" applyFill="1" applyBorder="1"/>
    <xf numFmtId="0" fontId="0" fillId="5" borderId="48" xfId="0" applyFill="1" applyBorder="1"/>
    <xf numFmtId="0" fontId="0" fillId="5" borderId="49" xfId="0" applyFill="1" applyBorder="1"/>
    <xf numFmtId="0" fontId="0" fillId="5" borderId="50" xfId="0" applyFill="1" applyBorder="1"/>
    <xf numFmtId="0" fontId="0" fillId="5" borderId="20" xfId="0" applyFill="1" applyBorder="1"/>
    <xf numFmtId="0" fontId="0" fillId="5" borderId="0" xfId="0" applyFill="1" applyBorder="1"/>
    <xf numFmtId="0" fontId="2" fillId="5" borderId="0" xfId="0" applyFont="1" applyFill="1" applyBorder="1" applyAlignment="1">
      <alignment horizontal="center"/>
    </xf>
    <xf numFmtId="0" fontId="0" fillId="5" borderId="51" xfId="0" applyFill="1" applyBorder="1"/>
    <xf numFmtId="0" fontId="0" fillId="5" borderId="48" xfId="0" applyFill="1" applyBorder="1" applyProtection="1">
      <protection hidden="1"/>
    </xf>
    <xf numFmtId="0" fontId="0" fillId="5" borderId="49" xfId="0" applyFill="1" applyBorder="1" applyProtection="1">
      <protection hidden="1"/>
    </xf>
    <xf numFmtId="0" fontId="0" fillId="5" borderId="50" xfId="0" applyFill="1" applyBorder="1" applyProtection="1">
      <protection hidden="1"/>
    </xf>
    <xf numFmtId="0" fontId="0" fillId="5" borderId="20" xfId="0" applyFill="1" applyBorder="1" applyProtection="1">
      <protection hidden="1"/>
    </xf>
    <xf numFmtId="0" fontId="0" fillId="5" borderId="0" xfId="0" applyFill="1" applyBorder="1" applyProtection="1">
      <protection hidden="1"/>
    </xf>
    <xf numFmtId="0" fontId="2" fillId="5" borderId="0" xfId="0" applyFont="1" applyFill="1" applyBorder="1" applyAlignment="1" applyProtection="1">
      <alignment horizontal="center"/>
      <protection hidden="1"/>
    </xf>
    <xf numFmtId="0" fontId="0" fillId="5" borderId="51" xfId="0" applyFill="1" applyBorder="1" applyProtection="1">
      <protection hidden="1"/>
    </xf>
    <xf numFmtId="0" fontId="2" fillId="0" borderId="14" xfId="0" applyFont="1" applyBorder="1" applyAlignment="1" applyProtection="1">
      <alignment horizontal="left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49" fontId="0" fillId="0" borderId="0" xfId="0" applyNumberFormat="1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left"/>
    </xf>
    <xf numFmtId="0" fontId="5" fillId="2" borderId="0" xfId="0" applyFont="1" applyFill="1" applyBorder="1"/>
    <xf numFmtId="0" fontId="5" fillId="0" borderId="0" xfId="0" applyFont="1" applyAlignment="1">
      <alignment horizontal="left"/>
    </xf>
    <xf numFmtId="0" fontId="5" fillId="0" borderId="0" xfId="0" applyFont="1"/>
    <xf numFmtId="0" fontId="7" fillId="2" borderId="0" xfId="0" applyFont="1" applyFill="1" applyBorder="1"/>
    <xf numFmtId="0" fontId="6" fillId="3" borderId="3" xfId="0" applyFont="1" applyFill="1" applyBorder="1"/>
    <xf numFmtId="0" fontId="6" fillId="3" borderId="29" xfId="0" applyFont="1" applyFill="1" applyBorder="1"/>
    <xf numFmtId="0" fontId="0" fillId="0" borderId="49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Fill="1" applyBorder="1"/>
    <xf numFmtId="0" fontId="0" fillId="0" borderId="4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Fill="1" applyBorder="1"/>
    <xf numFmtId="49" fontId="0" fillId="0" borderId="42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48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Border="1" applyAlignment="1">
      <alignment horizontal="center"/>
    </xf>
    <xf numFmtId="0" fontId="0" fillId="3" borderId="53" xfId="0" applyFill="1" applyBorder="1" applyProtection="1">
      <protection hidden="1"/>
    </xf>
    <xf numFmtId="0" fontId="0" fillId="3" borderId="28" xfId="0" applyFill="1" applyBorder="1" applyProtection="1">
      <protection hidden="1"/>
    </xf>
    <xf numFmtId="0" fontId="0" fillId="3" borderId="39" xfId="0" applyFill="1" applyBorder="1" applyProtection="1">
      <protection hidden="1"/>
    </xf>
    <xf numFmtId="0" fontId="0" fillId="3" borderId="54" xfId="0" applyFill="1" applyBorder="1" applyProtection="1">
      <protection hidden="1"/>
    </xf>
    <xf numFmtId="0" fontId="0" fillId="3" borderId="27" xfId="0" applyFill="1" applyBorder="1" applyProtection="1">
      <protection hidden="1"/>
    </xf>
    <xf numFmtId="0" fontId="0" fillId="3" borderId="55" xfId="0" applyFill="1" applyBorder="1" applyProtection="1">
      <protection hidden="1"/>
    </xf>
    <xf numFmtId="0" fontId="0" fillId="6" borderId="0" xfId="0" applyFill="1" applyBorder="1" applyAlignment="1">
      <alignment horizontal="center" vertical="center"/>
    </xf>
    <xf numFmtId="0" fontId="0" fillId="2" borderId="2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0" fillId="2" borderId="31" xfId="0" applyFill="1" applyBorder="1" applyProtection="1">
      <protection hidden="1"/>
    </xf>
    <xf numFmtId="0" fontId="0" fillId="2" borderId="56" xfId="0" applyFill="1" applyBorder="1" applyProtection="1">
      <protection hidden="1"/>
    </xf>
    <xf numFmtId="0" fontId="0" fillId="2" borderId="57" xfId="0" applyFill="1" applyBorder="1" applyProtection="1">
      <protection hidden="1"/>
    </xf>
    <xf numFmtId="0" fontId="0" fillId="0" borderId="30" xfId="0" applyFill="1" applyBorder="1" applyAlignment="1" applyProtection="1">
      <alignment horizontal="right"/>
      <protection hidden="1"/>
    </xf>
    <xf numFmtId="0" fontId="0" fillId="0" borderId="50" xfId="0" applyBorder="1" applyProtection="1">
      <protection hidden="1"/>
    </xf>
    <xf numFmtId="0" fontId="0" fillId="0" borderId="51" xfId="0" applyBorder="1" applyAlignment="1" applyProtection="1">
      <alignment horizontal="left"/>
      <protection hidden="1"/>
    </xf>
    <xf numFmtId="0" fontId="0" fillId="0" borderId="58" xfId="0" applyBorder="1" applyAlignment="1" applyProtection="1">
      <alignment horizontal="left"/>
      <protection hidden="1"/>
    </xf>
    <xf numFmtId="0" fontId="0" fillId="0" borderId="11" xfId="0" applyBorder="1" applyProtection="1">
      <protection hidden="1"/>
    </xf>
    <xf numFmtId="0" fontId="0" fillId="3" borderId="11" xfId="0" applyFill="1" applyBorder="1" applyProtection="1">
      <protection hidden="1"/>
    </xf>
    <xf numFmtId="0" fontId="0" fillId="0" borderId="40" xfId="0" applyBorder="1" applyProtection="1">
      <protection hidden="1"/>
    </xf>
    <xf numFmtId="0" fontId="0" fillId="0" borderId="51" xfId="0" applyBorder="1" applyProtection="1">
      <protection hidden="1"/>
    </xf>
    <xf numFmtId="0" fontId="0" fillId="0" borderId="59" xfId="0" applyBorder="1" applyAlignment="1" applyProtection="1">
      <alignment horizontal="left"/>
      <protection hidden="1"/>
    </xf>
    <xf numFmtId="0" fontId="0" fillId="0" borderId="22" xfId="0" applyBorder="1" applyAlignment="1" applyProtection="1">
      <alignment horizontal="right"/>
      <protection hidden="1"/>
    </xf>
    <xf numFmtId="0" fontId="0" fillId="0" borderId="55" xfId="0" applyBorder="1" applyAlignment="1" applyProtection="1">
      <alignment horizontal="right"/>
      <protection hidden="1"/>
    </xf>
    <xf numFmtId="0" fontId="0" fillId="0" borderId="55" xfId="0" applyBorder="1" applyAlignment="1" applyProtection="1">
      <alignment horizontal="left"/>
      <protection hidden="1"/>
    </xf>
    <xf numFmtId="0" fontId="0" fillId="3" borderId="28" xfId="0" applyFill="1" applyBorder="1" applyAlignment="1" applyProtection="1">
      <alignment horizontal="left"/>
      <protection hidden="1"/>
    </xf>
    <xf numFmtId="0" fontId="0" fillId="0" borderId="24" xfId="0" applyBorder="1" applyAlignment="1" applyProtection="1">
      <alignment horizontal="left"/>
      <protection hidden="1"/>
    </xf>
    <xf numFmtId="0" fontId="0" fillId="0" borderId="54" xfId="0" applyBorder="1" applyAlignment="1" applyProtection="1">
      <alignment horizontal="left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46" xfId="0" applyBorder="1" applyAlignment="1" applyProtection="1">
      <alignment horizontal="right"/>
      <protection hidden="1"/>
    </xf>
    <xf numFmtId="0" fontId="0" fillId="0" borderId="6" xfId="0" applyFill="1" applyBorder="1" applyAlignment="1" applyProtection="1">
      <alignment horizontal="right"/>
      <protection hidden="1"/>
    </xf>
    <xf numFmtId="49" fontId="0" fillId="0" borderId="0" xfId="0" applyNumberFormat="1"/>
    <xf numFmtId="0" fontId="1" fillId="2" borderId="2" xfId="0" applyFont="1" applyFill="1" applyBorder="1" applyAlignment="1" applyProtection="1">
      <protection locked="0"/>
    </xf>
    <xf numFmtId="0" fontId="8" fillId="0" borderId="0" xfId="1" applyAlignment="1" applyProtection="1"/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5" borderId="52" xfId="0" applyFont="1" applyFill="1" applyBorder="1" applyAlignment="1">
      <alignment horizontal="center"/>
    </xf>
    <xf numFmtId="0" fontId="2" fillId="5" borderId="19" xfId="0" applyFont="1" applyFill="1" applyBorder="1" applyAlignment="1">
      <alignment horizontal="center"/>
    </xf>
    <xf numFmtId="0" fontId="2" fillId="5" borderId="58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5" borderId="52" xfId="0" applyFont="1" applyFill="1" applyBorder="1" applyAlignment="1" applyProtection="1">
      <alignment horizontal="center"/>
      <protection hidden="1"/>
    </xf>
    <xf numFmtId="0" fontId="2" fillId="5" borderId="19" xfId="0" applyFont="1" applyFill="1" applyBorder="1" applyAlignment="1" applyProtection="1">
      <alignment horizontal="center"/>
      <protection hidden="1"/>
    </xf>
    <xf numFmtId="0" fontId="2" fillId="5" borderId="58" xfId="0" applyFont="1" applyFill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12"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/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right" vertical="bottom" textRotation="0" wrapText="0" indent="0" relativeIndent="0" justifyLastLine="0" shrinkToFit="0" mergeCell="0" readingOrder="0"/>
    </dxf>
    <dxf>
      <numFmt numFmtId="30" formatCode="@"/>
    </dxf>
    <dxf>
      <numFmt numFmtId="30" formatCode="@"/>
    </dxf>
    <dxf>
      <alignment horizontal="right" vertical="bottom" textRotation="0" wrapText="0" indent="0" relativeIndent="0" justifyLastLine="0" shrinkToFit="0" mergeCell="0" readingOrder="0"/>
    </dxf>
    <dxf>
      <numFmt numFmtId="30" formatCode="@"/>
    </dxf>
    <dxf>
      <numFmt numFmtId="30" formatCode="@"/>
    </dxf>
    <dxf>
      <alignment horizontal="right" vertical="bottom" textRotation="0" wrapText="0" indent="0" relativeIndent="0" justifyLastLine="0" shrinkToFit="0" mergeCell="0" readingOrder="0"/>
    </dxf>
    <dxf>
      <numFmt numFmtId="30" formatCode="@"/>
    </dxf>
    <dxf>
      <numFmt numFmtId="30" formatCode="@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7</xdr:row>
      <xdr:rowOff>66675</xdr:rowOff>
    </xdr:from>
    <xdr:to>
      <xdr:col>6</xdr:col>
      <xdr:colOff>2057400</xdr:colOff>
      <xdr:row>9</xdr:row>
      <xdr:rowOff>104775</xdr:rowOff>
    </xdr:to>
    <xdr:sp macro="[0]!ImportTxtFile" textlink="">
      <xdr:nvSpPr>
        <xdr:cNvPr id="2059" name="Text Box 11"/>
        <xdr:cNvSpPr txBox="1">
          <a:spLocks noChangeArrowheads="1"/>
        </xdr:cNvSpPr>
      </xdr:nvSpPr>
      <xdr:spPr bwMode="auto">
        <a:xfrm>
          <a:off x="8086725" y="1466850"/>
          <a:ext cx="2000250" cy="419100"/>
        </a:xfrm>
        <a:prstGeom prst="rect">
          <a:avLst/>
        </a:prstGeom>
        <a:solidFill>
          <a:schemeClr val="accent6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chemeClr val="tx1"/>
              </a:solidFill>
              <a:latin typeface="Calibri"/>
            </a:rPr>
            <a:t>Importation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27</xdr:row>
      <xdr:rowOff>85725</xdr:rowOff>
    </xdr:from>
    <xdr:to>
      <xdr:col>5</xdr:col>
      <xdr:colOff>381000</xdr:colOff>
      <xdr:row>32</xdr:row>
      <xdr:rowOff>47625</xdr:rowOff>
    </xdr:to>
    <xdr:sp macro="" textlink="">
      <xdr:nvSpPr>
        <xdr:cNvPr id="3073" name="Rectangle 5"/>
        <xdr:cNvSpPr>
          <a:spLocks noChangeArrowheads="1"/>
        </xdr:cNvSpPr>
      </xdr:nvSpPr>
      <xdr:spPr bwMode="auto">
        <a:xfrm>
          <a:off x="5572125" y="5353050"/>
          <a:ext cx="1905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ssiers/Simulateur%20Affranchissement/Simulateur%20Affranchissement%20Lettre%20V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.1"/>
      <sheetName val="Feuil1.2"/>
      <sheetName val="Feuil1.3"/>
      <sheetName val="Feuil1.4"/>
      <sheetName val="Annexe 1"/>
      <sheetName val="Annexe 2"/>
      <sheetName val="Simulateur Affranchissement Let"/>
    </sheetNames>
    <sheetDataSet>
      <sheetData sheetId="0"/>
      <sheetData sheetId="1">
        <row r="15">
          <cell r="C15">
            <v>0</v>
          </cell>
        </row>
        <row r="16">
          <cell r="H16">
            <v>0</v>
          </cell>
        </row>
        <row r="17">
          <cell r="H17">
            <v>0</v>
          </cell>
        </row>
        <row r="18">
          <cell r="H18" t="str">
            <v>Manuel</v>
          </cell>
        </row>
        <row r="19">
          <cell r="H19" t="str">
            <v>0</v>
          </cell>
        </row>
        <row r="20">
          <cell r="C20" t="e">
            <v>#DIV/0!</v>
          </cell>
          <cell r="H20" t="str">
            <v>0</v>
          </cell>
        </row>
        <row r="21">
          <cell r="C21">
            <v>0</v>
          </cell>
          <cell r="H21" t="str">
            <v>0</v>
          </cell>
        </row>
        <row r="22">
          <cell r="H22">
            <v>0</v>
          </cell>
        </row>
        <row r="24">
          <cell r="C24">
            <v>0</v>
          </cell>
        </row>
        <row r="25">
          <cell r="C25">
            <v>0</v>
          </cell>
          <cell r="H25">
            <v>0</v>
          </cell>
        </row>
        <row r="26">
          <cell r="H26">
            <v>0</v>
          </cell>
        </row>
        <row r="27">
          <cell r="C27" t="e">
            <v>#DIV/0!</v>
          </cell>
          <cell r="H27" t="str">
            <v>Manuel</v>
          </cell>
        </row>
        <row r="28">
          <cell r="H28" t="str">
            <v>0</v>
          </cell>
        </row>
        <row r="29">
          <cell r="H29" t="str">
            <v>0</v>
          </cell>
        </row>
        <row r="30">
          <cell r="H30" t="str">
            <v>0</v>
          </cell>
        </row>
        <row r="33">
          <cell r="C33">
            <v>5.0999999999999996</v>
          </cell>
        </row>
        <row r="34">
          <cell r="C34" t="e">
            <v>#DIV/0!</v>
          </cell>
          <cell r="H34">
            <v>0</v>
          </cell>
        </row>
        <row r="35">
          <cell r="C35" t="e">
            <v>#DIV/0!</v>
          </cell>
          <cell r="H35">
            <v>0</v>
          </cell>
        </row>
        <row r="36">
          <cell r="H36" t="str">
            <v>Manuel</v>
          </cell>
        </row>
        <row r="37">
          <cell r="C37">
            <v>4.8</v>
          </cell>
          <cell r="H37" t="str">
            <v>0</v>
          </cell>
        </row>
        <row r="38">
          <cell r="C38">
            <v>4.8</v>
          </cell>
          <cell r="H38" t="str">
            <v>0</v>
          </cell>
        </row>
        <row r="39">
          <cell r="C39">
            <v>0</v>
          </cell>
          <cell r="H39" t="str">
            <v>0</v>
          </cell>
        </row>
        <row r="41">
          <cell r="C41">
            <v>0</v>
          </cell>
        </row>
        <row r="42">
          <cell r="C42">
            <v>0</v>
          </cell>
        </row>
        <row r="43">
          <cell r="H43">
            <v>0</v>
          </cell>
        </row>
        <row r="44">
          <cell r="C44" t="e">
            <v>#DIV/0!</v>
          </cell>
          <cell r="H44">
            <v>0</v>
          </cell>
        </row>
        <row r="45">
          <cell r="C45" t="e">
            <v>#DIV/0!</v>
          </cell>
          <cell r="H45" t="str">
            <v>Manuel</v>
          </cell>
        </row>
        <row r="46">
          <cell r="H46" t="str">
            <v>0</v>
          </cell>
        </row>
        <row r="47">
          <cell r="H47" t="str">
            <v>0</v>
          </cell>
        </row>
        <row r="48">
          <cell r="H48" t="str">
            <v>0</v>
          </cell>
        </row>
      </sheetData>
      <sheetData sheetId="2"/>
      <sheetData sheetId="3"/>
      <sheetData sheetId="4"/>
      <sheetData sheetId="5">
        <row r="6">
          <cell r="C6">
            <v>0.40899999999999997</v>
          </cell>
          <cell r="D6">
            <v>0.28799999999999998</v>
          </cell>
          <cell r="E6">
            <v>0.46100000000000002</v>
          </cell>
        </row>
        <row r="8">
          <cell r="C8">
            <v>0.41899999999999998</v>
          </cell>
          <cell r="D8">
            <v>0.308</v>
          </cell>
          <cell r="E8">
            <v>0.47099999999999997</v>
          </cell>
        </row>
        <row r="9">
          <cell r="D9">
            <v>4.1500000000000004</v>
          </cell>
        </row>
        <row r="10">
          <cell r="C10">
            <v>0.443</v>
          </cell>
          <cell r="D10">
            <v>0.35299999999999998</v>
          </cell>
          <cell r="E10">
            <v>0.496</v>
          </cell>
        </row>
        <row r="11">
          <cell r="D11">
            <v>4.1500000000000004</v>
          </cell>
        </row>
        <row r="18">
          <cell r="C18">
            <v>0.53</v>
          </cell>
          <cell r="D18">
            <v>0.75</v>
          </cell>
          <cell r="E18">
            <v>0.93</v>
          </cell>
        </row>
        <row r="20">
          <cell r="C20">
            <v>0.57999999999999996</v>
          </cell>
          <cell r="D20">
            <v>0.94</v>
          </cell>
          <cell r="E20">
            <v>1.4</v>
          </cell>
        </row>
        <row r="28">
          <cell r="C28">
            <v>0.05</v>
          </cell>
          <cell r="D28">
            <v>0.11</v>
          </cell>
        </row>
        <row r="30">
          <cell r="C30">
            <v>0.02</v>
          </cell>
          <cell r="D30">
            <v>0.05</v>
          </cell>
        </row>
      </sheetData>
      <sheetData sheetId="6" refreshError="1"/>
    </sheetDataSet>
  </externalBook>
</externalLink>
</file>

<file path=xl/tables/table1.xml><?xml version="1.0" encoding="utf-8"?>
<table xmlns="http://schemas.openxmlformats.org/spreadsheetml/2006/main" id="2" name="Tableau43" displayName="Tableau43" ref="F5:H7" totalsRowShown="0">
  <autoFilter ref="F5:H7"/>
  <tableColumns count="3">
    <tableColumn id="1" name="Code" dataDxfId="11"/>
    <tableColumn id="2" name="Type tri manu" dataDxfId="10"/>
    <tableColumn id="3" name="Poids (g)" dataDxfId="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6" name="Tableau6117" displayName="Tableau6117" ref="J5:L7" totalsRowShown="0">
  <autoFilter ref="J5:L7"/>
  <tableColumns count="3">
    <tableColumn id="1" name="Code" dataDxfId="8"/>
    <tableColumn id="2" name="Tarif taxe" dataDxfId="7"/>
    <tableColumn id="3" name="Colonne1" dataDxfId="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1" name="Tableau3212" displayName="Tableau3212" ref="B5:D10" totalsRowShown="0">
  <autoFilter ref="B5:D10"/>
  <tableColumns count="3">
    <tableColumn id="1" name="Code" dataDxfId="5"/>
    <tableColumn id="2" name="Type tri auto" dataDxfId="4"/>
    <tableColumn id="3" name="Poids (g)" dataDxfId="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B5:E11" totalsRowShown="0">
  <autoFilter ref="B5:E11"/>
  <tableColumns count="4">
    <tableColumn id="1" name="Code"/>
    <tableColumn id="2" name="G4 et Eco'pli (MECA) 0 à 35g"/>
    <tableColumn id="3" name="G4 et Eco'pli ( NON MECA) " dataDxfId="2"/>
    <tableColumn id="4" name="G2 0 à 35g" dataDxfId="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B17:E21" totalsRowShown="0">
  <autoFilter ref="B17:E21"/>
  <tableColumns count="4">
    <tableColumn id="1" name="Code"/>
    <tableColumn id="2" name="De 0 à 20g"/>
    <tableColumn id="3" name="De 20 à 50g"/>
    <tableColumn id="4" name="De 50 à 100g" dataDxfId="0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B27:D31" totalsRowShown="0">
  <autoFilter ref="B27:D31"/>
  <tableColumns count="3">
    <tableColumn id="1" name="Code"/>
    <tableColumn id="2" name="DOM"/>
    <tableColumn id="3" name="TO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portation-de-fichier-txt-t25016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J72"/>
  <sheetViews>
    <sheetView showGridLines="0" tabSelected="1" zoomScaleNormal="100" workbookViewId="0">
      <selection activeCell="J1" sqref="J1"/>
    </sheetView>
  </sheetViews>
  <sheetFormatPr baseColWidth="10" defaultRowHeight="15"/>
  <cols>
    <col min="1" max="1" width="9.42578125" customWidth="1"/>
    <col min="2" max="2" width="27.85546875" customWidth="1"/>
    <col min="3" max="3" width="12.7109375" customWidth="1"/>
    <col min="4" max="4" width="25.42578125" customWidth="1"/>
    <col min="5" max="5" width="17.7109375" customWidth="1"/>
    <col min="6" max="6" width="27.28515625" customWidth="1"/>
    <col min="7" max="7" width="31.7109375" customWidth="1"/>
    <col min="8" max="8" width="9.42578125" customWidth="1"/>
  </cols>
  <sheetData>
    <row r="1" spans="1:10">
      <c r="J1" s="205" t="s">
        <v>930</v>
      </c>
    </row>
    <row r="2" spans="1:10">
      <c r="B2" s="130"/>
      <c r="C2" s="131"/>
      <c r="D2" s="131"/>
      <c r="E2" s="131"/>
      <c r="F2" s="131"/>
      <c r="G2" s="132"/>
    </row>
    <row r="3" spans="1:10" ht="15.75">
      <c r="B3" s="133"/>
      <c r="C3" s="134"/>
      <c r="D3" s="134"/>
      <c r="E3" s="135"/>
      <c r="F3" s="134"/>
      <c r="G3" s="136"/>
    </row>
    <row r="4" spans="1:10" ht="15.75" customHeight="1">
      <c r="B4" s="208"/>
      <c r="C4" s="209"/>
      <c r="D4" s="209"/>
      <c r="E4" s="209"/>
      <c r="F4" s="209"/>
      <c r="G4" s="210"/>
    </row>
    <row r="7" spans="1:10" ht="18.75">
      <c r="A7" s="211" t="s">
        <v>931</v>
      </c>
      <c r="B7" s="211"/>
      <c r="C7" s="211"/>
      <c r="D7" s="211"/>
      <c r="E7" s="211"/>
      <c r="F7" s="211"/>
      <c r="G7" s="211"/>
      <c r="H7" s="211"/>
    </row>
    <row r="8" spans="1:10">
      <c r="E8" s="1"/>
      <c r="G8" s="1"/>
      <c r="H8" s="1"/>
      <c r="I8" s="1"/>
      <c r="J8" s="1"/>
    </row>
    <row r="9" spans="1:10">
      <c r="E9" s="1"/>
      <c r="G9" s="1"/>
      <c r="H9" s="1"/>
      <c r="I9" s="1"/>
      <c r="J9" s="1"/>
    </row>
    <row r="10" spans="1:10" ht="15" customHeight="1">
      <c r="A10" s="211" t="s">
        <v>1023</v>
      </c>
      <c r="B10" s="211"/>
      <c r="C10" s="211"/>
      <c r="D10" s="211"/>
      <c r="E10" s="211"/>
      <c r="F10" s="211"/>
      <c r="G10" s="211"/>
      <c r="H10" s="211"/>
      <c r="I10" s="1"/>
      <c r="J10" s="1"/>
    </row>
    <row r="11" spans="1:10">
      <c r="E11" s="1"/>
      <c r="G11" s="1"/>
      <c r="H11" s="1"/>
      <c r="I11" s="1"/>
      <c r="J11" s="1"/>
    </row>
    <row r="12" spans="1:10" ht="15.75">
      <c r="B12" s="2" t="s">
        <v>939</v>
      </c>
      <c r="C12" s="2"/>
      <c r="E12" s="1"/>
      <c r="G12" s="1"/>
      <c r="H12" s="1"/>
      <c r="I12" s="1"/>
      <c r="J12" s="1"/>
    </row>
    <row r="14" spans="1:10" ht="15.75" thickBot="1">
      <c r="G14" s="126"/>
    </row>
    <row r="15" spans="1:10">
      <c r="B15" s="18"/>
      <c r="C15" s="19"/>
      <c r="D15" s="14" t="s">
        <v>933</v>
      </c>
      <c r="E15" s="14" t="s">
        <v>934</v>
      </c>
      <c r="F15" s="12" t="s">
        <v>935</v>
      </c>
      <c r="G15" s="127" t="s">
        <v>988</v>
      </c>
    </row>
    <row r="16" spans="1:10" ht="16.5" customHeight="1">
      <c r="B16" s="15"/>
      <c r="C16" s="16" t="s">
        <v>953</v>
      </c>
      <c r="D16" s="17">
        <v>0</v>
      </c>
      <c r="E16" s="10"/>
      <c r="F16" s="10"/>
      <c r="G16" s="155"/>
    </row>
    <row r="17" spans="2:7" ht="16.5" customHeight="1">
      <c r="B17" s="15"/>
      <c r="C17" s="16" t="s">
        <v>969</v>
      </c>
      <c r="D17" s="17">
        <v>0</v>
      </c>
      <c r="E17" s="10"/>
      <c r="F17" s="10"/>
      <c r="G17" s="155"/>
    </row>
    <row r="18" spans="2:7" ht="16.5" customHeight="1">
      <c r="B18" s="15"/>
      <c r="C18" s="16" t="s">
        <v>968</v>
      </c>
      <c r="D18" s="17">
        <v>0</v>
      </c>
      <c r="E18" s="10"/>
      <c r="F18" s="10"/>
      <c r="G18" s="155"/>
    </row>
    <row r="19" spans="2:7" ht="16.5" customHeight="1">
      <c r="B19" s="24"/>
      <c r="C19" s="25" t="s">
        <v>937</v>
      </c>
      <c r="D19" s="26">
        <v>0</v>
      </c>
      <c r="E19" s="40"/>
      <c r="F19" s="13"/>
      <c r="G19" s="156"/>
    </row>
    <row r="20" spans="2:7">
      <c r="B20" s="8"/>
      <c r="C20" s="27"/>
      <c r="D20" s="28"/>
      <c r="E20" s="9"/>
      <c r="F20" s="10"/>
      <c r="G20" s="155"/>
    </row>
    <row r="21" spans="2:7" ht="18.75" customHeight="1">
      <c r="B21" s="15"/>
      <c r="C21" s="16" t="s">
        <v>932</v>
      </c>
      <c r="D21" s="28"/>
      <c r="E21" s="47" t="e">
        <f ca="1">INDEX(RefPapPds,codepapier,1)</f>
        <v>#NAME?</v>
      </c>
      <c r="F21" s="22" t="s">
        <v>936</v>
      </c>
      <c r="G21" s="128">
        <v>1</v>
      </c>
    </row>
    <row r="22" spans="2:7" ht="18.75" customHeight="1">
      <c r="B22" s="42"/>
      <c r="C22" s="41" t="s">
        <v>990</v>
      </c>
      <c r="D22" s="204"/>
      <c r="E22" s="21" t="e">
        <f ca="1">INDEX(RefEnvpPds,codeenvp,1)</f>
        <v>#NAME?</v>
      </c>
      <c r="F22" s="22" t="s">
        <v>936</v>
      </c>
      <c r="G22" s="128">
        <v>1</v>
      </c>
    </row>
    <row r="23" spans="2:7" ht="18.75" customHeight="1">
      <c r="B23" s="15"/>
      <c r="C23" s="16" t="s">
        <v>1048</v>
      </c>
      <c r="D23" s="20"/>
      <c r="E23" s="21" t="str">
        <f ca="1">INDEX(RefTrisPds,codepliauto,1)</f>
        <v>0 à 100</v>
      </c>
      <c r="F23" s="22" t="s">
        <v>936</v>
      </c>
      <c r="G23" s="128">
        <v>4</v>
      </c>
    </row>
    <row r="24" spans="2:7" ht="18.75" customHeight="1">
      <c r="B24" s="15"/>
      <c r="C24" s="16" t="s">
        <v>1047</v>
      </c>
      <c r="D24" s="20"/>
      <c r="E24" s="21" t="str">
        <f ca="1">INDEX(RefGaPds,codepliman,1)</f>
        <v>0 à 100</v>
      </c>
      <c r="F24" s="22" t="s">
        <v>936</v>
      </c>
      <c r="G24" s="128">
        <v>2</v>
      </c>
    </row>
    <row r="25" spans="2:7" ht="19.5" customHeight="1" thickBot="1">
      <c r="B25" s="29"/>
      <c r="C25" s="30" t="s">
        <v>978</v>
      </c>
      <c r="D25" s="43"/>
      <c r="E25" s="31" t="str">
        <f ca="1">INDEX(RefTax,codetax,1)</f>
        <v>REDUIT</v>
      </c>
      <c r="F25" s="32" t="s">
        <v>1024</v>
      </c>
      <c r="G25" s="129">
        <v>1</v>
      </c>
    </row>
    <row r="26" spans="2:7" ht="18.75" customHeight="1">
      <c r="B26" s="3"/>
      <c r="C26" s="4"/>
      <c r="D26" s="38"/>
      <c r="E26" s="6"/>
      <c r="F26" s="5"/>
      <c r="G26" s="3"/>
    </row>
    <row r="27" spans="2:7" ht="18.75" customHeight="1">
      <c r="B27" s="154"/>
      <c r="C27" s="4"/>
      <c r="D27" s="38"/>
      <c r="E27" s="6"/>
      <c r="F27" s="5"/>
      <c r="G27" s="3"/>
    </row>
    <row r="28" spans="2:7" ht="18.75" customHeight="1">
      <c r="B28" s="154"/>
      <c r="C28" s="4"/>
      <c r="D28" s="38"/>
      <c r="E28" s="6"/>
      <c r="F28" s="5"/>
      <c r="G28" s="3"/>
    </row>
    <row r="29" spans="2:7">
      <c r="B29" s="151" t="s">
        <v>938</v>
      </c>
      <c r="C29" s="4"/>
      <c r="D29" s="7" t="s">
        <v>1055</v>
      </c>
      <c r="E29" s="6"/>
      <c r="F29" s="5"/>
      <c r="G29" s="5"/>
    </row>
    <row r="30" spans="2:7">
      <c r="C30" s="4"/>
      <c r="D30" s="7"/>
      <c r="E30" s="6"/>
      <c r="F30" s="5"/>
      <c r="G30" s="5"/>
    </row>
    <row r="31" spans="2:7">
      <c r="B31" s="3"/>
      <c r="C31" s="4"/>
      <c r="D31" s="7"/>
      <c r="E31" s="6"/>
      <c r="F31" s="5"/>
      <c r="G31" s="5"/>
    </row>
    <row r="32" spans="2:7">
      <c r="B32" s="152" t="s">
        <v>1042</v>
      </c>
      <c r="E32" s="1"/>
      <c r="G32" s="1"/>
    </row>
    <row r="33" spans="2:7" ht="15.75" thickBot="1">
      <c r="E33" s="1"/>
      <c r="G33" s="1"/>
    </row>
    <row r="34" spans="2:7" ht="15" customHeight="1">
      <c r="B34" s="33"/>
      <c r="C34" s="34"/>
      <c r="D34" s="35" t="s">
        <v>933</v>
      </c>
      <c r="E34" s="35" t="s">
        <v>934</v>
      </c>
      <c r="F34" s="36" t="s">
        <v>935</v>
      </c>
      <c r="G34" s="37" t="s">
        <v>988</v>
      </c>
    </row>
    <row r="35" spans="2:7" ht="18.75" customHeight="1">
      <c r="B35" s="15"/>
      <c r="C35" s="16" t="s">
        <v>1004</v>
      </c>
      <c r="D35" s="39"/>
      <c r="E35" s="21" t="e">
        <f ca="1">INDEX(RefAsiPds,codeasi,1)</f>
        <v>#NAME?</v>
      </c>
      <c r="F35" s="22" t="s">
        <v>936</v>
      </c>
      <c r="G35" s="11">
        <v>1</v>
      </c>
    </row>
    <row r="36" spans="2:7" ht="16.5" customHeight="1" thickBot="1">
      <c r="B36" s="29"/>
      <c r="C36" s="30" t="s">
        <v>1007</v>
      </c>
      <c r="D36" s="23">
        <v>0</v>
      </c>
      <c r="E36" s="45"/>
      <c r="F36" s="46"/>
      <c r="G36" s="44"/>
    </row>
    <row r="38" spans="2:7" ht="15.75" thickBot="1"/>
    <row r="39" spans="2:7">
      <c r="B39" s="33"/>
      <c r="C39" s="34"/>
      <c r="D39" s="35" t="s">
        <v>933</v>
      </c>
      <c r="E39" s="35" t="s">
        <v>934</v>
      </c>
      <c r="F39" s="36" t="s">
        <v>935</v>
      </c>
      <c r="G39" s="37" t="s">
        <v>988</v>
      </c>
    </row>
    <row r="40" spans="2:7">
      <c r="B40" s="15"/>
      <c r="C40" s="16" t="s">
        <v>1004</v>
      </c>
      <c r="D40" s="39"/>
      <c r="E40" s="21" t="e">
        <f ca="1">INDEX(RefAsiPds,codeasi2,1)</f>
        <v>#NAME?</v>
      </c>
      <c r="F40" s="22" t="s">
        <v>936</v>
      </c>
      <c r="G40" s="11">
        <v>1</v>
      </c>
    </row>
    <row r="41" spans="2:7" ht="15.75" thickBot="1">
      <c r="B41" s="29"/>
      <c r="C41" s="30" t="s">
        <v>1007</v>
      </c>
      <c r="D41" s="23">
        <v>0</v>
      </c>
      <c r="E41" s="45"/>
      <c r="F41" s="46"/>
      <c r="G41" s="44"/>
    </row>
    <row r="43" spans="2:7" ht="15.75" thickBot="1"/>
    <row r="44" spans="2:7">
      <c r="B44" s="33"/>
      <c r="C44" s="34"/>
      <c r="D44" s="35" t="s">
        <v>933</v>
      </c>
      <c r="E44" s="35" t="s">
        <v>934</v>
      </c>
      <c r="F44" s="36" t="s">
        <v>935</v>
      </c>
      <c r="G44" s="37" t="s">
        <v>988</v>
      </c>
    </row>
    <row r="45" spans="2:7">
      <c r="B45" s="15"/>
      <c r="C45" s="16" t="s">
        <v>1004</v>
      </c>
      <c r="D45" s="39"/>
      <c r="E45" s="21" t="e">
        <f ca="1">INDEX(RefAsiPds,codeasi3,1)</f>
        <v>#NAME?</v>
      </c>
      <c r="F45" s="22" t="s">
        <v>936</v>
      </c>
      <c r="G45" s="11">
        <v>1</v>
      </c>
    </row>
    <row r="46" spans="2:7" ht="15.75" thickBot="1">
      <c r="B46" s="29"/>
      <c r="C46" s="30" t="s">
        <v>1007</v>
      </c>
      <c r="D46" s="23">
        <v>0</v>
      </c>
      <c r="E46" s="45"/>
      <c r="F46" s="46"/>
      <c r="G46" s="44"/>
    </row>
    <row r="48" spans="2:7" ht="15.75" thickBot="1"/>
    <row r="49" spans="2:7">
      <c r="B49" s="33"/>
      <c r="C49" s="34"/>
      <c r="D49" s="35" t="s">
        <v>933</v>
      </c>
      <c r="E49" s="35" t="s">
        <v>934</v>
      </c>
      <c r="F49" s="36" t="s">
        <v>935</v>
      </c>
      <c r="G49" s="37" t="s">
        <v>988</v>
      </c>
    </row>
    <row r="50" spans="2:7">
      <c r="B50" s="15"/>
      <c r="C50" s="16" t="s">
        <v>1004</v>
      </c>
      <c r="D50" s="39"/>
      <c r="E50" s="21" t="e">
        <f ca="1">INDEX(RefAsiPds,codeasi4,1)</f>
        <v>#NAME?</v>
      </c>
      <c r="F50" s="22" t="s">
        <v>936</v>
      </c>
      <c r="G50" s="11">
        <v>1</v>
      </c>
    </row>
    <row r="51" spans="2:7" ht="15.75" thickBot="1">
      <c r="B51" s="29"/>
      <c r="C51" s="30" t="s">
        <v>1007</v>
      </c>
      <c r="D51" s="23">
        <v>0</v>
      </c>
      <c r="E51" s="45"/>
      <c r="F51" s="46"/>
      <c r="G51" s="44"/>
    </row>
    <row r="52" spans="2:7">
      <c r="B52" s="3"/>
      <c r="C52" s="4"/>
      <c r="D52" s="38"/>
      <c r="E52" s="4"/>
      <c r="F52" s="3"/>
      <c r="G52" s="3"/>
    </row>
    <row r="53" spans="2:7">
      <c r="B53" s="153" t="s">
        <v>1043</v>
      </c>
    </row>
    <row r="54" spans="2:7" ht="15.75" thickBot="1"/>
    <row r="55" spans="2:7">
      <c r="B55" s="33"/>
      <c r="C55" s="34"/>
      <c r="D55" s="35" t="s">
        <v>933</v>
      </c>
      <c r="E55" s="36" t="s">
        <v>935</v>
      </c>
    </row>
    <row r="56" spans="2:7">
      <c r="B56" s="15"/>
      <c r="C56" s="16" t="s">
        <v>1044</v>
      </c>
      <c r="D56" s="39">
        <v>0</v>
      </c>
      <c r="E56" s="22" t="s">
        <v>936</v>
      </c>
    </row>
    <row r="57" spans="2:7" ht="15.75" thickBot="1">
      <c r="B57" s="29"/>
      <c r="C57" s="30" t="s">
        <v>1007</v>
      </c>
      <c r="D57" s="23">
        <v>0</v>
      </c>
      <c r="E57" s="46"/>
    </row>
    <row r="59" spans="2:7" ht="15.75" thickBot="1"/>
    <row r="60" spans="2:7">
      <c r="B60" s="33"/>
      <c r="C60" s="34"/>
      <c r="D60" s="35" t="s">
        <v>933</v>
      </c>
      <c r="E60" s="36" t="s">
        <v>935</v>
      </c>
    </row>
    <row r="61" spans="2:7">
      <c r="B61" s="15"/>
      <c r="C61" s="16" t="s">
        <v>1044</v>
      </c>
      <c r="D61" s="39">
        <v>0</v>
      </c>
      <c r="E61" s="22" t="s">
        <v>936</v>
      </c>
    </row>
    <row r="62" spans="2:7" ht="15.75" thickBot="1">
      <c r="B62" s="29"/>
      <c r="C62" s="30" t="s">
        <v>1007</v>
      </c>
      <c r="D62" s="23">
        <v>0</v>
      </c>
      <c r="E62" s="46"/>
    </row>
    <row r="64" spans="2:7" ht="15.75" thickBot="1"/>
    <row r="65" spans="2:5">
      <c r="B65" s="33"/>
      <c r="C65" s="34"/>
      <c r="D65" s="35" t="s">
        <v>933</v>
      </c>
      <c r="E65" s="36" t="s">
        <v>935</v>
      </c>
    </row>
    <row r="66" spans="2:5">
      <c r="B66" s="15"/>
      <c r="C66" s="16" t="s">
        <v>1044</v>
      </c>
      <c r="D66" s="39">
        <v>0</v>
      </c>
      <c r="E66" s="22" t="s">
        <v>936</v>
      </c>
    </row>
    <row r="67" spans="2:5" ht="15.75" thickBot="1">
      <c r="B67" s="29"/>
      <c r="C67" s="30" t="s">
        <v>1007</v>
      </c>
      <c r="D67" s="23">
        <v>0</v>
      </c>
      <c r="E67" s="46"/>
    </row>
    <row r="69" spans="2:5" ht="15.75" thickBot="1"/>
    <row r="70" spans="2:5">
      <c r="B70" s="33"/>
      <c r="C70" s="34"/>
      <c r="D70" s="35" t="s">
        <v>933</v>
      </c>
      <c r="E70" s="36" t="s">
        <v>935</v>
      </c>
    </row>
    <row r="71" spans="2:5">
      <c r="B71" s="15"/>
      <c r="C71" s="16" t="s">
        <v>1044</v>
      </c>
      <c r="D71" s="39">
        <v>0</v>
      </c>
      <c r="E71" s="22" t="s">
        <v>936</v>
      </c>
    </row>
    <row r="72" spans="2:5" ht="15.75" thickBot="1">
      <c r="B72" s="29"/>
      <c r="C72" s="30" t="s">
        <v>1007</v>
      </c>
      <c r="D72" s="23">
        <v>0</v>
      </c>
      <c r="E72" s="46"/>
    </row>
  </sheetData>
  <mergeCells count="3">
    <mergeCell ref="B4:G4"/>
    <mergeCell ref="A7:H7"/>
    <mergeCell ref="A10:H10"/>
  </mergeCells>
  <phoneticPr fontId="9" type="noConversion"/>
  <hyperlinks>
    <hyperlink ref="J1" r:id="rId1"/>
  </hyperlinks>
  <pageMargins left="0.23622047244094491" right="0.23622047244094491" top="0.74803149606299213" bottom="0.74803149606299213" header="0.31496062992125984" footer="0.31496062992125984"/>
  <pageSetup paperSize="9" fitToWidth="0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L65"/>
  <sheetViews>
    <sheetView showGridLines="0" zoomScaleNormal="100" workbookViewId="0">
      <selection activeCell="C12" sqref="C12"/>
    </sheetView>
  </sheetViews>
  <sheetFormatPr baseColWidth="10" defaultRowHeight="15"/>
  <cols>
    <col min="1" max="1" width="9.42578125" customWidth="1"/>
    <col min="2" max="2" width="27.85546875" customWidth="1"/>
    <col min="3" max="5" width="21.42578125" customWidth="1"/>
    <col min="6" max="6" width="1.28515625" customWidth="1"/>
    <col min="7" max="7" width="27.85546875" customWidth="1"/>
    <col min="8" max="8" width="21.42578125" customWidth="1"/>
    <col min="9" max="9" width="9.42578125" customWidth="1"/>
  </cols>
  <sheetData>
    <row r="1" spans="1:12">
      <c r="A1" s="48"/>
      <c r="B1" s="49"/>
      <c r="C1" s="49"/>
      <c r="D1" s="49"/>
      <c r="E1" s="49"/>
      <c r="F1" s="49"/>
      <c r="G1" s="49"/>
      <c r="H1" s="49"/>
      <c r="I1" s="50"/>
    </row>
    <row r="2" spans="1:12">
      <c r="A2" s="48"/>
      <c r="B2" s="137"/>
      <c r="C2" s="138"/>
      <c r="D2" s="138"/>
      <c r="E2" s="138"/>
      <c r="F2" s="138"/>
      <c r="G2" s="138"/>
      <c r="H2" s="139"/>
      <c r="I2" s="51"/>
    </row>
    <row r="3" spans="1:12" ht="15.75">
      <c r="A3" s="48"/>
      <c r="B3" s="140"/>
      <c r="C3" s="141"/>
      <c r="D3" s="141"/>
      <c r="E3" s="141"/>
      <c r="F3" s="141"/>
      <c r="G3" s="142"/>
      <c r="H3" s="143"/>
      <c r="I3" s="48"/>
    </row>
    <row r="4" spans="1:12" ht="15.75">
      <c r="A4" s="48"/>
      <c r="B4" s="212"/>
      <c r="C4" s="213"/>
      <c r="D4" s="213"/>
      <c r="E4" s="213"/>
      <c r="F4" s="213"/>
      <c r="G4" s="213"/>
      <c r="H4" s="214"/>
      <c r="I4" s="52"/>
    </row>
    <row r="5" spans="1:12">
      <c r="A5" s="48"/>
      <c r="B5" s="48"/>
      <c r="C5" s="48"/>
      <c r="D5" s="48"/>
      <c r="E5" s="48"/>
      <c r="F5" s="48"/>
      <c r="G5" s="48"/>
      <c r="H5" s="48"/>
      <c r="I5" s="52"/>
    </row>
    <row r="6" spans="1:12" ht="15" customHeight="1">
      <c r="A6" s="48"/>
      <c r="B6" s="48"/>
      <c r="C6" s="48"/>
      <c r="D6" s="48"/>
      <c r="E6" s="48"/>
      <c r="F6" s="48"/>
      <c r="G6" s="48"/>
      <c r="H6" s="48"/>
      <c r="I6" s="52"/>
    </row>
    <row r="7" spans="1:12" ht="18.75" customHeight="1">
      <c r="A7" s="215" t="s">
        <v>931</v>
      </c>
      <c r="B7" s="215"/>
      <c r="C7" s="215"/>
      <c r="D7" s="215"/>
      <c r="E7" s="215"/>
      <c r="F7" s="215"/>
      <c r="G7" s="215"/>
      <c r="H7" s="215"/>
      <c r="I7" s="215"/>
    </row>
    <row r="8" spans="1:12">
      <c r="A8" s="48"/>
      <c r="B8" s="48"/>
      <c r="C8" s="48"/>
      <c r="D8" s="48"/>
      <c r="E8" s="48"/>
      <c r="F8" s="48"/>
      <c r="G8" s="52"/>
      <c r="H8" s="48"/>
      <c r="I8" s="52"/>
      <c r="J8" s="1"/>
      <c r="K8" s="1"/>
      <c r="L8" s="1"/>
    </row>
    <row r="9" spans="1:12">
      <c r="A9" s="48"/>
      <c r="B9" s="48"/>
      <c r="C9" s="48"/>
      <c r="D9" s="48"/>
      <c r="E9" s="48"/>
      <c r="F9" s="48"/>
      <c r="G9" s="52"/>
      <c r="H9" s="48"/>
      <c r="I9" s="52"/>
      <c r="J9" s="1"/>
      <c r="K9" s="1"/>
      <c r="L9" s="1"/>
    </row>
    <row r="10" spans="1:12" ht="18.75">
      <c r="A10" s="215" t="s">
        <v>948</v>
      </c>
      <c r="B10" s="215"/>
      <c r="C10" s="215"/>
      <c r="D10" s="215"/>
      <c r="E10" s="215"/>
      <c r="F10" s="215"/>
      <c r="G10" s="215"/>
      <c r="H10" s="215"/>
      <c r="I10" s="215"/>
      <c r="J10" s="1"/>
      <c r="K10" s="1"/>
      <c r="L10" s="1"/>
    </row>
    <row r="11" spans="1:12">
      <c r="A11" s="48"/>
      <c r="B11" s="48"/>
      <c r="C11" s="48"/>
      <c r="D11" s="48" t="s">
        <v>989</v>
      </c>
      <c r="E11" s="48"/>
      <c r="F11" s="48"/>
      <c r="G11" s="48"/>
      <c r="H11" s="48"/>
      <c r="I11" s="48"/>
      <c r="J11" s="1"/>
      <c r="K11" s="1"/>
      <c r="L11" s="1"/>
    </row>
    <row r="12" spans="1:12" ht="15.75" thickBot="1">
      <c r="A12" s="48"/>
      <c r="B12" s="48"/>
      <c r="C12" s="48"/>
      <c r="D12" s="48"/>
      <c r="E12" s="48"/>
      <c r="F12" s="48"/>
      <c r="G12" s="48"/>
      <c r="H12" s="48"/>
      <c r="I12" s="48"/>
      <c r="J12" s="1"/>
      <c r="K12" s="1"/>
      <c r="L12" s="1"/>
    </row>
    <row r="13" spans="1:12" ht="15.75">
      <c r="A13" s="48"/>
      <c r="B13" s="145" t="s">
        <v>1013</v>
      </c>
      <c r="C13" s="53"/>
      <c r="D13" s="48"/>
      <c r="E13" s="48"/>
      <c r="F13" s="48"/>
      <c r="G13" s="92" t="s">
        <v>949</v>
      </c>
      <c r="H13" s="54"/>
      <c r="I13" s="48"/>
    </row>
    <row r="14" spans="1:12">
      <c r="A14" s="48"/>
      <c r="B14" s="55"/>
      <c r="C14" s="56"/>
      <c r="D14" s="48"/>
      <c r="E14" s="48"/>
      <c r="F14" s="48"/>
      <c r="G14" s="57"/>
      <c r="H14" s="58"/>
      <c r="I14" s="48"/>
    </row>
    <row r="15" spans="1:12" ht="15.75">
      <c r="A15" s="48"/>
      <c r="B15" s="59" t="s">
        <v>940</v>
      </c>
      <c r="C15" s="60" t="e">
        <f ca="1">nbrplisdom+nbrplisfr+nbrplistom</f>
        <v>#REF!</v>
      </c>
      <c r="D15" s="48"/>
      <c r="E15" s="48"/>
      <c r="F15" s="48"/>
      <c r="G15" s="61" t="s">
        <v>963</v>
      </c>
      <c r="H15" s="62"/>
      <c r="I15" s="48"/>
    </row>
    <row r="16" spans="1:12">
      <c r="A16" s="48"/>
      <c r="B16" s="63" t="s">
        <v>954</v>
      </c>
      <c r="C16" s="64" t="e">
        <f ca="1">nbrplisfr</f>
        <v>#REF!</v>
      </c>
      <c r="D16" s="48"/>
      <c r="E16" s="48"/>
      <c r="F16" s="48"/>
      <c r="G16" s="63" t="s">
        <v>985</v>
      </c>
      <c r="H16" s="64" t="e">
        <f ca="1">NBRPLISTOT-nbrga1</f>
        <v>#REF!</v>
      </c>
      <c r="I16" s="48"/>
    </row>
    <row r="17" spans="1:9">
      <c r="A17" s="48"/>
      <c r="B17" s="65" t="s">
        <v>982</v>
      </c>
      <c r="C17" s="66" t="e">
        <f ca="1">nbrplisdom</f>
        <v>#REF!</v>
      </c>
      <c r="D17" s="48"/>
      <c r="E17" s="48"/>
      <c r="F17" s="48"/>
      <c r="G17" s="63" t="s">
        <v>986</v>
      </c>
      <c r="H17" s="64" t="e">
        <f ca="1">IF(tarifauto="0 à 100",0,ROUND((NBRPLISTOT/100*2),0.1))</f>
        <v>#REF!</v>
      </c>
      <c r="I17" s="48"/>
    </row>
    <row r="18" spans="1:9">
      <c r="A18" s="48"/>
      <c r="B18" s="65" t="s">
        <v>983</v>
      </c>
      <c r="C18" s="66" t="e">
        <f ca="1">nbrplistom</f>
        <v>#REF!</v>
      </c>
      <c r="D18" s="48"/>
      <c r="E18" s="48"/>
      <c r="F18" s="48"/>
      <c r="G18" s="63" t="s">
        <v>1022</v>
      </c>
      <c r="H18" s="64" t="e">
        <f ca="1">IF(OR(nbrgache1&lt;31,tarifauto="0 à 100"),"Manuel","Automatique")</f>
        <v>#REF!</v>
      </c>
      <c r="I18" s="48"/>
    </row>
    <row r="19" spans="1:9">
      <c r="A19" s="48"/>
      <c r="B19" s="57"/>
      <c r="C19" s="58"/>
      <c r="D19" s="48"/>
      <c r="E19" s="48"/>
      <c r="F19" s="48"/>
      <c r="G19" s="63" t="s">
        <v>950</v>
      </c>
      <c r="H19" s="64" t="e">
        <f ca="1">IF(trait1="Manuel","0",IF(nbrgache1&lt;5001,100,IF(nbrgache1&lt;10001,70,IF(nbrgache1&lt;20001,39,IF(nbrgache1&lt;50001,26,IF(nbrgache1&lt;100001,10,IF(nbrgache1&lt;150000,2,"Erreur")))))))</f>
        <v>#REF!</v>
      </c>
      <c r="I19" s="48"/>
    </row>
    <row r="20" spans="1:9">
      <c r="A20" s="48"/>
      <c r="B20" s="63" t="s">
        <v>941</v>
      </c>
      <c r="C20" s="64" t="e">
        <f ca="1">nbrfeuilletstot/NBRPLISTOT</f>
        <v>#REF!</v>
      </c>
      <c r="D20" s="48"/>
      <c r="E20" s="48"/>
      <c r="F20" s="48"/>
      <c r="G20" s="63" t="s">
        <v>951</v>
      </c>
      <c r="H20" s="64" t="e">
        <f ca="1">IF(trait1="Manuel","0",IF(nbrgache1&lt;5001,0,IF(nbrgache1&lt;10001,30,IF(nbrgache1&lt;20001,60,IF(nbrgache1&lt;50001,73,IF(nbrgache1&lt;100001,88,IF(nbrgache1&lt;150000,95,"Erreur")))))))</f>
        <v>#REF!</v>
      </c>
      <c r="I20" s="48"/>
    </row>
    <row r="21" spans="1:9">
      <c r="A21" s="48"/>
      <c r="B21" s="63" t="s">
        <v>942</v>
      </c>
      <c r="C21" s="64" t="e">
        <f ca="1">nbrfeuillets*NBRPLISTOT</f>
        <v>#REF!</v>
      </c>
      <c r="D21" s="48"/>
      <c r="E21" s="48"/>
      <c r="F21" s="48"/>
      <c r="G21" s="63" t="s">
        <v>952</v>
      </c>
      <c r="H21" s="64" t="e">
        <f ca="1">IF(trait1="Manuel","0",IF(nbrgache1&lt;5001,0,IF(nbrgache1&lt;10001,0,IF(nbrgache1&lt;20001,1,IF(nbrgache1&lt;50001,1,IF(nbrgache1&lt;100001,2,IF(nbrgache1&lt;150000,3,"Erreur")))))))</f>
        <v>#REF!</v>
      </c>
      <c r="I21" s="48"/>
    </row>
    <row r="22" spans="1:9">
      <c r="A22" s="48"/>
      <c r="B22" s="63" t="s">
        <v>945</v>
      </c>
      <c r="C22" s="64" t="e">
        <f ca="1">INDEX(RefPap,codepapier,1)</f>
        <v>#NAME?</v>
      </c>
      <c r="D22" s="48"/>
      <c r="E22" s="48"/>
      <c r="F22" s="48"/>
      <c r="G22" s="63" t="s">
        <v>1051</v>
      </c>
      <c r="H22" s="64" t="e">
        <f ca="1">IF(AND(trait1="Manuel",nbrgache1&gt;0),100,0)</f>
        <v>#REF!</v>
      </c>
      <c r="I22" s="48"/>
    </row>
    <row r="23" spans="1:9">
      <c r="A23" s="48"/>
      <c r="B23" s="57"/>
      <c r="C23" s="58"/>
      <c r="D23" s="48"/>
      <c r="E23" s="48"/>
      <c r="F23" s="48"/>
      <c r="G23" s="57"/>
      <c r="H23" s="58"/>
      <c r="I23" s="48"/>
    </row>
    <row r="24" spans="1:9" ht="15.75">
      <c r="A24" s="48"/>
      <c r="B24" s="63" t="s">
        <v>943</v>
      </c>
      <c r="C24" s="64" t="e">
        <f ca="1">nbrfeuilletsasi</f>
        <v>#REF!</v>
      </c>
      <c r="D24" s="48"/>
      <c r="E24" s="48"/>
      <c r="F24" s="48"/>
      <c r="G24" s="61" t="s">
        <v>962</v>
      </c>
      <c r="H24" s="67"/>
      <c r="I24" s="48"/>
    </row>
    <row r="25" spans="1:9">
      <c r="A25" s="48"/>
      <c r="B25" s="63" t="s">
        <v>944</v>
      </c>
      <c r="C25" s="64" t="e">
        <f ca="1">nbrfeuilletsasi*NBRPLISTOT</f>
        <v>#REF!</v>
      </c>
      <c r="D25" s="48"/>
      <c r="E25" s="48"/>
      <c r="F25" s="48"/>
      <c r="G25" s="63" t="s">
        <v>985</v>
      </c>
      <c r="H25" s="64" t="e">
        <f ca="1">nbrga1-nbrga2</f>
        <v>#REF!</v>
      </c>
      <c r="I25" s="48"/>
    </row>
    <row r="26" spans="1:9">
      <c r="A26" s="48"/>
      <c r="B26" s="57"/>
      <c r="C26" s="58"/>
      <c r="D26" s="48"/>
      <c r="E26" s="48"/>
      <c r="F26" s="48"/>
      <c r="G26" s="63" t="s">
        <v>986</v>
      </c>
      <c r="H26" s="64" t="e">
        <f ca="1">IF(nbrga1&gt;30,ROUND((nbrga1/100*2),0.1),0)</f>
        <v>#REF!</v>
      </c>
      <c r="I26" s="48"/>
    </row>
    <row r="27" spans="1:9">
      <c r="A27" s="48"/>
      <c r="B27" s="63" t="s">
        <v>1005</v>
      </c>
      <c r="C27" s="64" t="e">
        <f ca="1">nbrfeuilplis+nbrasiplis</f>
        <v>#REF!</v>
      </c>
      <c r="D27" s="48"/>
      <c r="E27" s="48"/>
      <c r="F27" s="48"/>
      <c r="G27" s="63" t="s">
        <v>1022</v>
      </c>
      <c r="H27" s="64" t="e">
        <f ca="1">IF(nbrgache2&lt;31,"Manuel","Automatique")</f>
        <v>#REF!</v>
      </c>
      <c r="I27" s="48"/>
    </row>
    <row r="28" spans="1:9">
      <c r="A28" s="48"/>
      <c r="B28" s="63" t="s">
        <v>1006</v>
      </c>
      <c r="C28" s="64" t="e">
        <f ca="1">nbrfeuilletstot+nbrasitot</f>
        <v>#REF!</v>
      </c>
      <c r="D28" s="48"/>
      <c r="E28" s="48"/>
      <c r="F28" s="48"/>
      <c r="G28" s="63" t="s">
        <v>950</v>
      </c>
      <c r="H28" s="64" t="e">
        <f ca="1">IF(nbrgache2&lt;31,"0",IF(nbrgache2&lt;5001,100,IF(nbrgache1&lt;10001,70,IF(nbrgache2&lt;20001,39,IF(nbrgache2&lt;50001,26,IF(nbrgache2&lt;100001,10,IF(nbrgache2&lt;150000,2,"Erreur")))))))</f>
        <v>#REF!</v>
      </c>
      <c r="I28" s="48"/>
    </row>
    <row r="29" spans="1:9">
      <c r="A29" s="48"/>
      <c r="B29" s="63" t="s">
        <v>946</v>
      </c>
      <c r="C29" s="64" t="e">
        <f ca="1">IF(nbrfeuilpplis&lt;5,"Pli en 3",IF(nbrfeuilpplis&lt;12,"Pli en 2",IF(nbrfeuilpplis&gt;12,"A plat","Erreur")))</f>
        <v>#REF!</v>
      </c>
      <c r="D29" s="48"/>
      <c r="E29" s="48"/>
      <c r="F29" s="48"/>
      <c r="G29" s="63" t="s">
        <v>951</v>
      </c>
      <c r="H29" s="64" t="e">
        <f ca="1">IF(nbrgache2&lt;31,"0",IF(nbrgache2&lt;5001,0,IF(nbrgache2&lt;10001,30,IF(nbrgache2&lt;20001,60,IF(nbrgache2&lt;50001,73,IF(nbrgache2&lt;100001,88,IF(nbrgache2&lt;150000,95,"""Erreur")))))))</f>
        <v>#REF!</v>
      </c>
      <c r="I29" s="48"/>
    </row>
    <row r="30" spans="1:9">
      <c r="A30" s="48"/>
      <c r="B30" s="57"/>
      <c r="C30" s="58"/>
      <c r="D30" s="48"/>
      <c r="E30" s="48"/>
      <c r="F30" s="48"/>
      <c r="G30" s="63" t="s">
        <v>952</v>
      </c>
      <c r="H30" s="64" t="e">
        <f ca="1">IF(nbrgache2&lt;31,"0",IF(nbrgache2&lt;5001,0,IF(nbrgache2&lt;10001,0,IF(nbrgache2&lt;20001,1,IF(nbrgache2&lt;50001,1,IF(nbrgache2&lt;100001,2,IF(nbrgache2&lt;150000,3,"Erreur")))))))</f>
        <v>#REF!</v>
      </c>
      <c r="I30" s="48"/>
    </row>
    <row r="31" spans="1:9" ht="15.75">
      <c r="A31" s="48"/>
      <c r="B31" s="146" t="s">
        <v>947</v>
      </c>
      <c r="C31" s="68"/>
      <c r="D31" s="48"/>
      <c r="E31" s="48"/>
      <c r="F31" s="48"/>
      <c r="G31" s="63" t="s">
        <v>1051</v>
      </c>
      <c r="H31" s="64" t="e">
        <f ca="1">IF(AND(trait2="Manuel",nbrgache2&gt;0),100,0)</f>
        <v>#REF!</v>
      </c>
      <c r="I31" s="48"/>
    </row>
    <row r="32" spans="1:9">
      <c r="A32" s="48"/>
      <c r="B32" s="57"/>
      <c r="C32" s="58"/>
      <c r="D32" s="48"/>
      <c r="E32" s="48"/>
      <c r="F32" s="48"/>
      <c r="G32" s="57"/>
      <c r="H32" s="58"/>
      <c r="I32" s="48"/>
    </row>
    <row r="33" spans="1:9" ht="15.75">
      <c r="A33" s="48"/>
      <c r="B33" s="63" t="s">
        <v>956</v>
      </c>
      <c r="C33" s="64" t="e">
        <f>#REF!</f>
        <v>#REF!</v>
      </c>
      <c r="D33" s="48"/>
      <c r="E33" s="48"/>
      <c r="F33" s="48"/>
      <c r="G33" s="61" t="s">
        <v>960</v>
      </c>
      <c r="H33" s="67"/>
      <c r="I33" s="48"/>
    </row>
    <row r="34" spans="1:9">
      <c r="A34" s="48"/>
      <c r="B34" s="63" t="s">
        <v>957</v>
      </c>
      <c r="C34" s="64" t="e">
        <f ca="1">pdsfeuillets*nbrfeuilplis</f>
        <v>#REF!</v>
      </c>
      <c r="D34" s="48"/>
      <c r="E34" s="48"/>
      <c r="F34" s="48"/>
      <c r="G34" s="63" t="s">
        <v>985</v>
      </c>
      <c r="H34" s="64" t="e">
        <f ca="1">nbrga2-nbrga3</f>
        <v>#REF!</v>
      </c>
      <c r="I34" s="48"/>
    </row>
    <row r="35" spans="1:9">
      <c r="A35" s="48"/>
      <c r="B35" s="63" t="s">
        <v>1010</v>
      </c>
      <c r="C35" s="64" t="e">
        <f ca="1">pdsfeuilletsplis*NBRPLISTOT/1000</f>
        <v>#REF!</v>
      </c>
      <c r="D35" s="48"/>
      <c r="E35" s="48"/>
      <c r="F35" s="48"/>
      <c r="G35" s="63" t="s">
        <v>986</v>
      </c>
      <c r="H35" s="64" t="e">
        <f ca="1">IF(nbrga2&gt;30,ROUND((nbrga2/100*2),0.1),0)</f>
        <v>#REF!</v>
      </c>
      <c r="I35" s="48"/>
    </row>
    <row r="36" spans="1:9">
      <c r="A36" s="48"/>
      <c r="B36" s="57"/>
      <c r="C36" s="58"/>
      <c r="D36" s="48"/>
      <c r="E36" s="48"/>
      <c r="F36" s="48"/>
      <c r="G36" s="63" t="s">
        <v>1022</v>
      </c>
      <c r="H36" s="64" t="e">
        <f ca="1">IF(nbrgache3&lt;31,"Manuel","Automatique")</f>
        <v>#REF!</v>
      </c>
      <c r="I36" s="48"/>
    </row>
    <row r="37" spans="1:9">
      <c r="A37" s="48"/>
      <c r="B37" s="63" t="s">
        <v>958</v>
      </c>
      <c r="C37" s="64" t="e">
        <f>#REF!</f>
        <v>#REF!</v>
      </c>
      <c r="D37" s="48"/>
      <c r="E37" s="48"/>
      <c r="F37" s="48"/>
      <c r="G37" s="63" t="s">
        <v>950</v>
      </c>
      <c r="H37" s="64" t="e">
        <f ca="1">IF(nbrgache3&lt;31,"0",IF(nbrgache3&lt;5001,100,IF(nbrgache3&lt;10001,70,IF(nbrgache3&lt;20001,39,IF(nbrgache2&lt;50001,26,IF(nbrgache3&lt;100001,10,IF(nbrgache3&lt;150000,2,"Erreur")))))))</f>
        <v>#REF!</v>
      </c>
      <c r="I37" s="48"/>
    </row>
    <row r="38" spans="1:9">
      <c r="A38" s="48"/>
      <c r="B38" s="63" t="s">
        <v>1008</v>
      </c>
      <c r="C38" s="64" t="e">
        <f ca="1">pdsenvp</f>
        <v>#REF!</v>
      </c>
      <c r="D38" s="48"/>
      <c r="E38" s="48"/>
      <c r="F38" s="48"/>
      <c r="G38" s="63" t="s">
        <v>951</v>
      </c>
      <c r="H38" s="64" t="e">
        <f ca="1">IF(nbrgache3&lt;31,"0",IF(nbrgache3&lt;5001,0,IF(nbrgache3&lt;10001,30,IF(nbrgache3&lt;20001,60,IF(nbrgache3&lt;50001,73,IF(nbrgache3&lt;100001,88,IF(nbrgache3&lt;150000,95,"""Erreur")))))))</f>
        <v>#REF!</v>
      </c>
      <c r="I38" s="48"/>
    </row>
    <row r="39" spans="1:9">
      <c r="A39" s="48"/>
      <c r="B39" s="63" t="s">
        <v>1009</v>
      </c>
      <c r="C39" s="64" t="e">
        <f ca="1">pdsenvpplis*NBRPLISTOT/1000</f>
        <v>#REF!</v>
      </c>
      <c r="D39" s="48"/>
      <c r="E39" s="48"/>
      <c r="F39" s="48"/>
      <c r="G39" s="63" t="s">
        <v>952</v>
      </c>
      <c r="H39" s="64" t="e">
        <f ca="1">IF(nbrgache3&lt;31,"0",IF(nbrgache3&lt;5001,0,IF(nbrgache3&lt;10001,0,IF(nbrgache3&lt;20001,1,IF(nbrgache3&lt;50001,1,IF(nbrgache3&lt;100001,2,IF(nbrgache3&lt;150000,3,"Erreur")))))))</f>
        <v>#REF!</v>
      </c>
      <c r="I39" s="48"/>
    </row>
    <row r="40" spans="1:9">
      <c r="A40" s="48"/>
      <c r="B40" s="57"/>
      <c r="C40" s="58"/>
      <c r="D40" s="48"/>
      <c r="E40" s="48"/>
      <c r="F40" s="48"/>
      <c r="G40" s="63" t="s">
        <v>1051</v>
      </c>
      <c r="H40" s="64" t="e">
        <f ca="1">IF(AND(trait3="Manuel",nbrgache3&gt;0),100,0)</f>
        <v>#REF!</v>
      </c>
      <c r="I40" s="48"/>
    </row>
    <row r="41" spans="1:9">
      <c r="A41" s="48"/>
      <c r="B41" s="63" t="s">
        <v>959</v>
      </c>
      <c r="C41" s="64" t="e">
        <f ca="1">pdsasi1*nbrfeuilletsasi+pdsasi2*nbrfeuilletsasi2+pdsasi3*nbrfeuilletsasi3+pdsasi4*nbrfeuilletsasi4+pdsasi5*nbrfeuilletsasi5+pdsasi6*nbrfeuilletsasi6+pdsasi7*nbrfeuilletsasi7+pdsasi8*nbrfeuilletsasi8</f>
        <v>#REF!</v>
      </c>
      <c r="D41" s="48"/>
      <c r="E41" s="48"/>
      <c r="F41" s="48"/>
      <c r="G41" s="57"/>
      <c r="H41" s="58"/>
      <c r="I41" s="48"/>
    </row>
    <row r="42" spans="1:9" ht="15.75">
      <c r="A42" s="48"/>
      <c r="B42" s="63" t="s">
        <v>1011</v>
      </c>
      <c r="C42" s="64" t="e">
        <f ca="1">pdsasiplis*NBRPLISTOT/1000</f>
        <v>#REF!</v>
      </c>
      <c r="D42" s="48"/>
      <c r="E42" s="48"/>
      <c r="F42" s="48"/>
      <c r="G42" s="61" t="s">
        <v>961</v>
      </c>
      <c r="H42" s="67"/>
      <c r="I42" s="48"/>
    </row>
    <row r="43" spans="1:9">
      <c r="A43" s="48"/>
      <c r="B43" s="57"/>
      <c r="C43" s="58"/>
      <c r="D43" s="48"/>
      <c r="E43" s="48"/>
      <c r="F43" s="48"/>
      <c r="G43" s="63" t="s">
        <v>985</v>
      </c>
      <c r="H43" s="64" t="e">
        <f ca="1">nbrga3-nbrga4</f>
        <v>#REF!</v>
      </c>
      <c r="I43" s="48"/>
    </row>
    <row r="44" spans="1:9">
      <c r="A44" s="48"/>
      <c r="B44" s="63" t="s">
        <v>984</v>
      </c>
      <c r="C44" s="64" t="e">
        <f ca="1">pdsfeuilletsplis+pdsenvpplis+pdsasiplis</f>
        <v>#REF!</v>
      </c>
      <c r="D44" s="48"/>
      <c r="E44" s="48"/>
      <c r="F44" s="48"/>
      <c r="G44" s="63" t="s">
        <v>986</v>
      </c>
      <c r="H44" s="64" t="e">
        <f ca="1">IF(nbrga3&gt;30,ROUND((nbrga3/100*2),0.1),0)</f>
        <v>#REF!</v>
      </c>
      <c r="I44" s="48"/>
    </row>
    <row r="45" spans="1:9">
      <c r="A45" s="48"/>
      <c r="B45" s="65" t="s">
        <v>1012</v>
      </c>
      <c r="C45" s="66" t="e">
        <f ca="1">pdsfeuilletstot+pdsenvptot+pdsasitot</f>
        <v>#REF!</v>
      </c>
      <c r="D45" s="48"/>
      <c r="E45" s="48"/>
      <c r="F45" s="48"/>
      <c r="G45" s="63" t="s">
        <v>1022</v>
      </c>
      <c r="H45" s="64" t="e">
        <f ca="1">IF(nbrgache4&lt;31,"Manuel","Automatique")</f>
        <v>#REF!</v>
      </c>
      <c r="I45" s="48"/>
    </row>
    <row r="46" spans="1:9">
      <c r="A46" s="48"/>
      <c r="B46" s="172"/>
      <c r="C46" s="173"/>
      <c r="D46" s="48"/>
      <c r="E46" s="48"/>
      <c r="F46" s="48"/>
      <c r="G46" s="63" t="s">
        <v>950</v>
      </c>
      <c r="H46" s="64" t="e">
        <f ca="1">IF(nbrgache4&lt;31,"0",IF(nbrgache4&lt;5001,100,IF(nbrgache4&lt;10001,70,IF(nbrgache4&lt;20001,39,IF(nbrgache4&lt;50001,26,IF(nbrgache4&lt;100001,10,IF(nbrgache4&lt;150000,2,"Erreur")))))))</f>
        <v>#REF!</v>
      </c>
      <c r="I46" s="48"/>
    </row>
    <row r="47" spans="1:9">
      <c r="A47" s="48"/>
      <c r="B47" s="176"/>
      <c r="C47" s="177"/>
      <c r="D47" s="48"/>
      <c r="E47" s="48"/>
      <c r="F47" s="48"/>
      <c r="G47" s="63" t="s">
        <v>951</v>
      </c>
      <c r="H47" s="64" t="e">
        <f ca="1">IF(nbrgache4&lt;31,"0",IF(nbrgache4&lt;5001,0,IF(nbrgache4&lt;10001,30,IF(nbrgache4&lt;20001,60,IF(nbrgache4&lt;50001,73,IF(nbrgache4&lt;100001,88,IF(nbrgache4&lt;150000,95,"Erreur")))))))</f>
        <v>#REF!</v>
      </c>
      <c r="I47" s="48"/>
    </row>
    <row r="48" spans="1:9">
      <c r="A48" s="48"/>
      <c r="B48" s="176"/>
      <c r="C48" s="177"/>
      <c r="D48" s="48"/>
      <c r="E48" s="48"/>
      <c r="F48" s="48"/>
      <c r="G48" s="63" t="s">
        <v>952</v>
      </c>
      <c r="H48" s="64" t="e">
        <f ca="1">IF(nbrgache4&lt;30,"0",IF(nbrgache4&lt;5001,0,IF(nbrgache4&lt;10001,0,IF(nbrgache4&lt;20001,1,IF(nbrgache4&lt;50001,1,IF(nbrgache4&lt;100001,2,IF(nbrgache4&lt;150000,3,"Erreur")))))))</f>
        <v>#REF!</v>
      </c>
      <c r="I48" s="48"/>
    </row>
    <row r="49" spans="1:9" ht="15.75" thickBot="1">
      <c r="A49" s="48"/>
      <c r="B49" s="174"/>
      <c r="C49" s="175"/>
      <c r="D49" s="48"/>
      <c r="E49" s="48"/>
      <c r="F49" s="48"/>
      <c r="G49" s="69" t="s">
        <v>1051</v>
      </c>
      <c r="H49" s="70" t="e">
        <f ca="1">IF(AND(trait4="Manuel",nbrgache4&gt;0),100,0)</f>
        <v>#REF!</v>
      </c>
      <c r="I49" s="48"/>
    </row>
    <row r="50" spans="1:9">
      <c r="A50" s="48"/>
      <c r="D50" s="48"/>
      <c r="E50" s="48"/>
      <c r="F50" s="48"/>
      <c r="G50" s="48"/>
      <c r="H50" s="48"/>
      <c r="I50" s="48"/>
    </row>
    <row r="51" spans="1:9">
      <c r="G51" s="48"/>
      <c r="H51" s="48"/>
    </row>
    <row r="64" spans="1:9" ht="15" customHeight="1"/>
    <row r="65" ht="15" customHeight="1"/>
  </sheetData>
  <mergeCells count="3">
    <mergeCell ref="B4:H4"/>
    <mergeCell ref="A7:I7"/>
    <mergeCell ref="A10:I10"/>
  </mergeCells>
  <phoneticPr fontId="9" type="noConversion"/>
  <pageMargins left="0.25" right="0.25" top="0.75" bottom="0.75" header="0.3" footer="0.3"/>
  <pageSetup paperSize="9" scale="64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50"/>
  <sheetViews>
    <sheetView showGridLines="0" workbookViewId="0">
      <selection activeCell="B4" sqref="B4:H4"/>
    </sheetView>
  </sheetViews>
  <sheetFormatPr baseColWidth="10" defaultRowHeight="15"/>
  <cols>
    <col min="1" max="1" width="9.42578125" customWidth="1"/>
    <col min="3" max="4" width="24.28515625" customWidth="1"/>
    <col min="5" max="5" width="25.7109375" customWidth="1"/>
    <col min="6" max="6" width="8.42578125" customWidth="1"/>
    <col min="7" max="8" width="24.28515625" customWidth="1"/>
    <col min="9" max="10" width="9.42578125" customWidth="1"/>
  </cols>
  <sheetData>
    <row r="1" spans="1:10">
      <c r="A1" s="48"/>
      <c r="B1" s="49"/>
      <c r="C1" s="49"/>
      <c r="D1" s="49"/>
      <c r="E1" s="49"/>
      <c r="F1" s="49"/>
      <c r="G1" s="49"/>
      <c r="H1" s="49"/>
      <c r="I1" s="48"/>
      <c r="J1" s="5"/>
    </row>
    <row r="2" spans="1:10">
      <c r="A2" s="48"/>
      <c r="B2" s="137"/>
      <c r="C2" s="138"/>
      <c r="D2" s="138"/>
      <c r="E2" s="138"/>
      <c r="F2" s="138"/>
      <c r="G2" s="138"/>
      <c r="H2" s="139"/>
      <c r="I2" s="51"/>
      <c r="J2" s="5"/>
    </row>
    <row r="3" spans="1:10" ht="15.75" customHeight="1">
      <c r="A3" s="48"/>
      <c r="B3" s="140"/>
      <c r="C3" s="141"/>
      <c r="D3" s="141"/>
      <c r="E3" s="141"/>
      <c r="F3" s="141"/>
      <c r="G3" s="141"/>
      <c r="H3" s="143"/>
      <c r="I3" s="48"/>
    </row>
    <row r="4" spans="1:10" ht="15.75">
      <c r="A4" s="48"/>
      <c r="B4" s="212"/>
      <c r="C4" s="213"/>
      <c r="D4" s="213"/>
      <c r="E4" s="213"/>
      <c r="F4" s="213"/>
      <c r="G4" s="213"/>
      <c r="H4" s="214"/>
      <c r="I4" s="48"/>
      <c r="J4" s="1"/>
    </row>
    <row r="5" spans="1:10">
      <c r="A5" s="48"/>
      <c r="B5" s="48"/>
      <c r="C5" s="48"/>
      <c r="D5" s="48"/>
      <c r="E5" s="48"/>
      <c r="F5" s="48"/>
      <c r="G5" s="48"/>
      <c r="H5" s="48"/>
      <c r="I5" s="48"/>
      <c r="J5" s="1"/>
    </row>
    <row r="6" spans="1:10">
      <c r="A6" s="48"/>
      <c r="B6" s="48"/>
      <c r="C6" s="48"/>
      <c r="D6" s="48"/>
      <c r="E6" s="48"/>
      <c r="F6" s="48"/>
      <c r="G6" s="48"/>
      <c r="H6" s="48"/>
      <c r="I6" s="48"/>
      <c r="J6" s="1"/>
    </row>
    <row r="7" spans="1:10" ht="18.75" customHeight="1">
      <c r="A7" s="215" t="s">
        <v>931</v>
      </c>
      <c r="B7" s="215"/>
      <c r="C7" s="215"/>
      <c r="D7" s="215"/>
      <c r="E7" s="215"/>
      <c r="F7" s="215"/>
      <c r="G7" s="215"/>
      <c r="H7" s="215"/>
      <c r="I7" s="215"/>
      <c r="J7" s="1"/>
    </row>
    <row r="8" spans="1:10" ht="15" customHeight="1">
      <c r="A8" s="48"/>
      <c r="B8" s="48"/>
      <c r="C8" s="48"/>
      <c r="D8" s="48"/>
      <c r="E8" s="48"/>
      <c r="F8" s="48"/>
      <c r="G8" s="48"/>
      <c r="H8" s="48"/>
      <c r="I8" s="48"/>
      <c r="J8" s="1"/>
    </row>
    <row r="9" spans="1:10" ht="15" customHeight="1">
      <c r="A9" s="48"/>
      <c r="B9" s="48"/>
      <c r="C9" s="48"/>
      <c r="D9" s="48"/>
      <c r="E9" s="48"/>
      <c r="F9" s="48"/>
      <c r="G9" s="48"/>
      <c r="H9" s="48"/>
      <c r="I9" s="48"/>
      <c r="J9" s="1"/>
    </row>
    <row r="10" spans="1:10" ht="18.75" customHeight="1">
      <c r="A10" s="215" t="s">
        <v>948</v>
      </c>
      <c r="B10" s="215"/>
      <c r="C10" s="215"/>
      <c r="D10" s="215"/>
      <c r="E10" s="215"/>
      <c r="F10" s="215"/>
      <c r="G10" s="215"/>
      <c r="H10" s="215"/>
      <c r="I10" s="215"/>
    </row>
    <row r="11" spans="1:10" ht="15" customHeight="1">
      <c r="A11" s="48"/>
      <c r="B11" s="48"/>
      <c r="C11" s="48"/>
      <c r="D11" s="48"/>
      <c r="E11" s="48"/>
      <c r="F11" s="48"/>
      <c r="G11" s="48"/>
      <c r="H11" s="48"/>
      <c r="I11" s="48"/>
    </row>
    <row r="12" spans="1:10">
      <c r="A12" s="48"/>
      <c r="B12" s="48"/>
      <c r="C12" s="48"/>
      <c r="D12" s="48"/>
      <c r="E12" s="48"/>
      <c r="F12" s="48"/>
      <c r="G12" s="48"/>
      <c r="H12" s="48"/>
      <c r="I12" s="48"/>
    </row>
    <row r="13" spans="1:10" ht="15.75" thickBot="1">
      <c r="A13" s="48"/>
      <c r="B13" s="48"/>
      <c r="C13" s="48"/>
      <c r="D13" s="48"/>
      <c r="E13" s="48"/>
      <c r="F13" s="48"/>
      <c r="G13" s="48"/>
      <c r="H13" s="48"/>
      <c r="I13" s="48"/>
    </row>
    <row r="14" spans="1:10" ht="15.75">
      <c r="A14" s="48"/>
      <c r="B14" s="144" t="s">
        <v>964</v>
      </c>
      <c r="C14" s="71"/>
      <c r="D14" s="71"/>
      <c r="E14" s="71"/>
      <c r="F14" s="71"/>
      <c r="G14" s="71"/>
      <c r="H14" s="54"/>
      <c r="I14" s="48"/>
    </row>
    <row r="15" spans="1:10">
      <c r="A15" s="48"/>
      <c r="B15" s="57"/>
      <c r="C15" s="72"/>
      <c r="D15" s="72"/>
      <c r="E15" s="72"/>
      <c r="F15" s="72"/>
      <c r="G15" s="72"/>
      <c r="H15" s="73"/>
      <c r="I15" s="48"/>
    </row>
    <row r="16" spans="1:10">
      <c r="A16" s="48"/>
      <c r="B16" s="63"/>
      <c r="C16" s="74" t="s">
        <v>991</v>
      </c>
      <c r="D16" s="74" t="s">
        <v>1015</v>
      </c>
      <c r="E16" s="74" t="s">
        <v>1014</v>
      </c>
      <c r="F16" s="75"/>
      <c r="G16" s="76" t="s">
        <v>1053</v>
      </c>
      <c r="H16" s="77" t="s">
        <v>1054</v>
      </c>
      <c r="I16" s="48"/>
    </row>
    <row r="17" spans="1:9">
      <c r="A17" s="48"/>
      <c r="B17" s="78" t="s">
        <v>1016</v>
      </c>
      <c r="C17" s="79"/>
      <c r="D17" s="79"/>
      <c r="E17" s="79"/>
      <c r="F17" s="80"/>
      <c r="G17" s="74"/>
      <c r="H17" s="74"/>
      <c r="I17" s="48"/>
    </row>
    <row r="18" spans="1:9">
      <c r="A18" s="48"/>
      <c r="B18" s="81" t="s">
        <v>967</v>
      </c>
      <c r="C18" s="79" t="e">
        <f ca="1">ROUND(IF(codepliauto=1,nbrgache1*pourtf1%),0.1)</f>
        <v>#REF!</v>
      </c>
      <c r="D18" s="79" t="e">
        <f ca="1">ROUND(IF(codepliauto=2,nbrgache1*pourtf1%),0.0001)</f>
        <v>#REF!</v>
      </c>
      <c r="E18" s="79" t="e">
        <f ca="1">ROUND(IF(codepliauto=3,nbrgache1*pourtf1%),0.1)</f>
        <v>#REF!</v>
      </c>
      <c r="F18" s="80"/>
      <c r="G18" s="82"/>
      <c r="H18" s="83"/>
      <c r="I18" s="48"/>
    </row>
    <row r="19" spans="1:9">
      <c r="A19" s="48"/>
      <c r="B19" s="81" t="s">
        <v>966</v>
      </c>
      <c r="C19" s="79" t="e">
        <f ca="1">ROUND(IF(codepliauto=1,nbrgache1*pourdp1%),0.1)</f>
        <v>#REF!</v>
      </c>
      <c r="D19" s="79" t="e">
        <f ca="1">ROUND(IF(codepliauto=2,nbrgache1*pourdp1%),0.1)</f>
        <v>#REF!</v>
      </c>
      <c r="E19" s="79" t="e">
        <f ca="1">ROUND(IF(codepliauto=3,nbrgache1*pourdp1%),0.1)</f>
        <v>#REF!</v>
      </c>
      <c r="F19" s="80"/>
      <c r="G19" s="82"/>
      <c r="H19" s="83"/>
      <c r="I19" s="48"/>
    </row>
    <row r="20" spans="1:9">
      <c r="A20" s="48"/>
      <c r="B20" s="84" t="s">
        <v>965</v>
      </c>
      <c r="C20" s="79" t="e">
        <f ca="1">ROUND(IF(codepliauto=1,nbrgache1*pourcp1%),0.1)</f>
        <v>#REF!</v>
      </c>
      <c r="D20" s="79" t="e">
        <f ca="1">ROUND(IF(codepliauto=2,nbrgache1*pourcp1%),0.1)</f>
        <v>#REF!</v>
      </c>
      <c r="E20" s="79" t="e">
        <f ca="1">ROUND(IF(codepliauto=3,nbrgache1*pourcp1%),0.1)</f>
        <v>#REF!</v>
      </c>
      <c r="F20" s="75"/>
      <c r="G20" s="82"/>
      <c r="H20" s="83"/>
      <c r="I20" s="48"/>
    </row>
    <row r="21" spans="1:9">
      <c r="A21" s="48"/>
      <c r="B21" s="84" t="s">
        <v>1052</v>
      </c>
      <c r="C21" s="82"/>
      <c r="D21" s="83"/>
      <c r="E21" s="82"/>
      <c r="F21" s="75"/>
      <c r="G21" s="179" t="e">
        <f ca="1">IF(AND(codepliauto=4,pourmanu1=100),nbrgache1,0)</f>
        <v>#REF!</v>
      </c>
      <c r="H21" s="179">
        <v>0</v>
      </c>
      <c r="I21" s="48"/>
    </row>
    <row r="22" spans="1:9">
      <c r="A22" s="48"/>
      <c r="B22" s="202" t="s">
        <v>1034</v>
      </c>
      <c r="C22" s="183"/>
      <c r="D22" s="83"/>
      <c r="E22" s="82"/>
      <c r="F22" s="75"/>
      <c r="G22" s="179" t="e">
        <f ca="1">IF(AND(codepliauto=5,pourmanu1=100),nbrgache1,0)</f>
        <v>#REF!</v>
      </c>
      <c r="H22" s="179">
        <v>0</v>
      </c>
      <c r="I22" s="48"/>
    </row>
    <row r="23" spans="1:9">
      <c r="A23" s="48"/>
      <c r="B23" s="85"/>
      <c r="C23" s="86"/>
      <c r="D23" s="86"/>
      <c r="E23" s="72"/>
      <c r="F23" s="72"/>
      <c r="G23" s="72"/>
      <c r="H23" s="73"/>
      <c r="I23" s="48"/>
    </row>
    <row r="24" spans="1:9">
      <c r="A24" s="48"/>
      <c r="B24" s="78" t="s">
        <v>1017</v>
      </c>
      <c r="C24" s="74"/>
      <c r="D24" s="74"/>
      <c r="E24" s="74"/>
      <c r="F24" s="75"/>
      <c r="G24" s="74"/>
      <c r="H24" s="74"/>
      <c r="I24" s="48"/>
    </row>
    <row r="25" spans="1:9">
      <c r="A25" s="48"/>
      <c r="B25" s="84" t="s">
        <v>967</v>
      </c>
      <c r="C25" s="79" t="e">
        <f ca="1">ROUND(IF(codepliauto=1,nbrgache2*pourtf2%),0.1)</f>
        <v>#REF!</v>
      </c>
      <c r="D25" s="79" t="e">
        <f ca="1">ROUND(IF(codepliauto=2,nbrgache2*pourtf2%),0.1)</f>
        <v>#REF!</v>
      </c>
      <c r="E25" s="79" t="e">
        <f ca="1">ROUND(IF(codepliauto=3,nbrgache2*pourtf2%),0.1)</f>
        <v>#REF!</v>
      </c>
      <c r="F25" s="75"/>
      <c r="G25" s="82"/>
      <c r="H25" s="83"/>
      <c r="I25" s="48"/>
    </row>
    <row r="26" spans="1:9">
      <c r="A26" s="48"/>
      <c r="B26" s="81" t="s">
        <v>966</v>
      </c>
      <c r="C26" s="79" t="e">
        <f ca="1">ROUND(IF(codepliauto=1,nbrgache2*pourdp2%),0.1)</f>
        <v>#REF!</v>
      </c>
      <c r="D26" s="79" t="e">
        <f ca="1">ROUND(IF(codepliauto=2,nbrgache2*pourdp2%),0.1)</f>
        <v>#REF!</v>
      </c>
      <c r="E26" s="79" t="e">
        <f ca="1">ROUND(IF(codepliauto=3,nbrgache2*pourdp2%),0.1)</f>
        <v>#REF!</v>
      </c>
      <c r="F26" s="75"/>
      <c r="G26" s="82"/>
      <c r="H26" s="83"/>
      <c r="I26" s="48"/>
    </row>
    <row r="27" spans="1:9">
      <c r="A27" s="48"/>
      <c r="B27" s="81" t="s">
        <v>965</v>
      </c>
      <c r="C27" s="79" t="e">
        <f ca="1">ROUND(IF(codepliauto=1,nbrgache2*pourcp2%),0.1)</f>
        <v>#REF!</v>
      </c>
      <c r="D27" s="79" t="e">
        <f ca="1">ROUND(IF(codepliauto=2,nbrgache2*pourcp2%),0.1)</f>
        <v>#REF!</v>
      </c>
      <c r="E27" s="79" t="e">
        <f ca="1">ROUND(IF(codepliauto=3,nbrgache2*pourcp2%),0.1)</f>
        <v>#REF!</v>
      </c>
      <c r="F27" s="75"/>
      <c r="G27" s="82"/>
      <c r="H27" s="83"/>
      <c r="I27" s="48"/>
    </row>
    <row r="28" spans="1:9">
      <c r="A28" s="48"/>
      <c r="B28" s="84" t="s">
        <v>1052</v>
      </c>
      <c r="C28" s="82"/>
      <c r="D28" s="83"/>
      <c r="E28" s="82"/>
      <c r="F28" s="75"/>
      <c r="G28" s="179" t="e">
        <f ca="1">IF(AND(codepliauto=4,pourmanu1=100),nbrgache2,0)</f>
        <v>#REF!</v>
      </c>
      <c r="H28" s="179" t="e">
        <f ca="1">IF(AND(codepliman=1,trait2="Manuel"),nbrgache2,0)</f>
        <v>#REF!</v>
      </c>
      <c r="I28" s="48"/>
    </row>
    <row r="29" spans="1:9">
      <c r="A29" s="48"/>
      <c r="B29" s="202" t="s">
        <v>1034</v>
      </c>
      <c r="C29" s="82"/>
      <c r="D29" s="83"/>
      <c r="E29" s="82"/>
      <c r="F29" s="75"/>
      <c r="G29" s="179" t="e">
        <f ca="1">IF(AND(codepliauto=5,pourmanu1=100),nbrgache2,0)</f>
        <v>#REF!</v>
      </c>
      <c r="H29" s="179" t="e">
        <f ca="1">IF(AND(codepliman=2,trait2="Manuel"),nbrgache2,0)</f>
        <v>#REF!</v>
      </c>
      <c r="I29" s="48"/>
    </row>
    <row r="30" spans="1:9">
      <c r="A30" s="48"/>
      <c r="B30" s="85"/>
      <c r="C30" s="72"/>
      <c r="D30" s="72"/>
      <c r="E30" s="72"/>
      <c r="F30" s="72"/>
      <c r="G30" s="72"/>
      <c r="H30" s="73"/>
      <c r="I30" s="48"/>
    </row>
    <row r="31" spans="1:9">
      <c r="A31" s="48"/>
      <c r="B31" s="78" t="s">
        <v>1018</v>
      </c>
      <c r="C31" s="74"/>
      <c r="D31" s="74"/>
      <c r="E31" s="74"/>
      <c r="F31" s="75"/>
      <c r="G31" s="74"/>
      <c r="H31" s="74"/>
      <c r="I31" s="48"/>
    </row>
    <row r="32" spans="1:9">
      <c r="A32" s="48"/>
      <c r="B32" s="81" t="s">
        <v>967</v>
      </c>
      <c r="C32" s="79" t="e">
        <f ca="1">ROUND(IF(codepliauto=1,nbrgache3*pourtf3%),0.1)</f>
        <v>#REF!</v>
      </c>
      <c r="D32" s="79" t="e">
        <f ca="1">ROUND(IF(codepliauto=2,nbrgache3*pourtf3%),0.1)</f>
        <v>#REF!</v>
      </c>
      <c r="E32" s="79" t="e">
        <f ca="1">ROUND(IF(codepliauto=3,nbrgache3*pourtf3%),0.1)</f>
        <v>#REF!</v>
      </c>
      <c r="F32" s="75"/>
      <c r="G32" s="82"/>
      <c r="H32" s="83"/>
      <c r="I32" s="48"/>
    </row>
    <row r="33" spans="1:9">
      <c r="A33" s="48"/>
      <c r="B33" s="81" t="s">
        <v>966</v>
      </c>
      <c r="C33" s="79" t="e">
        <f ca="1">ROUND(IF(codepliauto=1,nbrgache3*pourdp3%),0.1)</f>
        <v>#REF!</v>
      </c>
      <c r="D33" s="79" t="e">
        <f ca="1">ROUND(IF(codepliauto=2,nbrgache3*pourdp3%),0.1)</f>
        <v>#REF!</v>
      </c>
      <c r="E33" s="79" t="e">
        <f ca="1">ROUND(IF(codepliauto=3,nbrgache3*pourdp3%),0.1)</f>
        <v>#REF!</v>
      </c>
      <c r="F33" s="75"/>
      <c r="G33" s="82"/>
      <c r="H33" s="83"/>
      <c r="I33" s="48"/>
    </row>
    <row r="34" spans="1:9">
      <c r="A34" s="48"/>
      <c r="B34" s="81" t="s">
        <v>965</v>
      </c>
      <c r="C34" s="79" t="e">
        <f ca="1">ROUND(IF(codepliauto=1,nbrgache3*pourcp3%),0.1)</f>
        <v>#REF!</v>
      </c>
      <c r="D34" s="79" t="e">
        <f ca="1">ROUND(IF(codepliauto=2,nbrgache3*pourcp3%),0.1)</f>
        <v>#REF!</v>
      </c>
      <c r="E34" s="79" t="e">
        <f ca="1">ROUND(IF(codepliauto=3,nbrgache3*pourcp3%),0.1)</f>
        <v>#REF!</v>
      </c>
      <c r="F34" s="75"/>
      <c r="G34" s="82"/>
      <c r="H34" s="83"/>
      <c r="I34" s="48"/>
    </row>
    <row r="35" spans="1:9">
      <c r="A35" s="48"/>
      <c r="B35" s="84" t="s">
        <v>1052</v>
      </c>
      <c r="C35" s="82"/>
      <c r="D35" s="83"/>
      <c r="E35" s="82"/>
      <c r="F35" s="75"/>
      <c r="G35" s="179" t="e">
        <f ca="1">IF(AND(codepliauto=4,pourmanu1=100),nbrgache3,0)</f>
        <v>#REF!</v>
      </c>
      <c r="H35" s="179" t="e">
        <f ca="1">IF(AND(codepliman=1,trait3="Manuel"),nbrgache3,0)</f>
        <v>#REF!</v>
      </c>
      <c r="I35" s="48"/>
    </row>
    <row r="36" spans="1:9">
      <c r="A36" s="48"/>
      <c r="B36" s="202" t="s">
        <v>1034</v>
      </c>
      <c r="C36" s="82"/>
      <c r="D36" s="83"/>
      <c r="E36" s="82"/>
      <c r="F36" s="75"/>
      <c r="G36" s="179" t="e">
        <f ca="1">IF(AND(codepliauto=5,pourmanu1=100),nbrgache3,0)</f>
        <v>#REF!</v>
      </c>
      <c r="H36" s="179" t="e">
        <f ca="1">IF(AND(codepliman=2,trait3="Manuel"),nbrgache3,0)</f>
        <v>#REF!</v>
      </c>
      <c r="I36" s="48"/>
    </row>
    <row r="37" spans="1:9">
      <c r="A37" s="48"/>
      <c r="B37" s="85"/>
      <c r="C37" s="72"/>
      <c r="D37" s="72"/>
      <c r="E37" s="72"/>
      <c r="F37" s="72"/>
      <c r="G37" s="72"/>
      <c r="H37" s="73"/>
      <c r="I37" s="48"/>
    </row>
    <row r="38" spans="1:9">
      <c r="A38" s="48"/>
      <c r="B38" s="78" t="s">
        <v>1019</v>
      </c>
      <c r="C38" s="74"/>
      <c r="D38" s="74"/>
      <c r="E38" s="74"/>
      <c r="F38" s="75"/>
      <c r="G38" s="74"/>
      <c r="H38" s="74"/>
      <c r="I38" s="48"/>
    </row>
    <row r="39" spans="1:9">
      <c r="A39" s="48"/>
      <c r="B39" s="81" t="s">
        <v>967</v>
      </c>
      <c r="C39" s="79" t="e">
        <f ca="1">ROUND(IF(codepliauto=1,nbrgache4*pourtf4%),0.1)</f>
        <v>#REF!</v>
      </c>
      <c r="D39" s="79" t="e">
        <f ca="1">ROUND(IF(codepliauto=2,nbrgache4*pourtf4%),0.1)</f>
        <v>#REF!</v>
      </c>
      <c r="E39" s="79" t="e">
        <f ca="1">ROUND(IF(codepliauto=3,nbrgache4*pourtf4%),0.1)</f>
        <v>#REF!</v>
      </c>
      <c r="F39" s="75"/>
      <c r="G39" s="82"/>
      <c r="H39" s="83"/>
      <c r="I39" s="48"/>
    </row>
    <row r="40" spans="1:9" ht="15.75">
      <c r="A40" s="48"/>
      <c r="B40" s="87" t="s">
        <v>966</v>
      </c>
      <c r="C40" s="79" t="e">
        <f ca="1">ROUND(IF(codepliauto=1,nbrgache4*pourdp4%),0.1)</f>
        <v>#REF!</v>
      </c>
      <c r="D40" s="79" t="e">
        <f ca="1">ROUND(IF(codepliauto=2,nbrgache4*pourdp4%),0.1)</f>
        <v>#REF!</v>
      </c>
      <c r="E40" s="79" t="e">
        <f ca="1">ROUND(IF(codepliauto=3,nbrgache4*pourdp4%),0.1)</f>
        <v>#REF!</v>
      </c>
      <c r="F40" s="75"/>
      <c r="G40" s="82"/>
      <c r="H40" s="83"/>
      <c r="I40" s="48"/>
    </row>
    <row r="41" spans="1:9">
      <c r="A41" s="48"/>
      <c r="B41" s="81" t="s">
        <v>965</v>
      </c>
      <c r="C41" s="79" t="e">
        <f ca="1">ROUND(IF(codepliauto=1,nbrgache4*pourcp4%),0.1)</f>
        <v>#REF!</v>
      </c>
      <c r="D41" s="79" t="e">
        <f ca="1">ROUND(IF(codepliauto=2,nbrgache4*pourcp4%),0.1)</f>
        <v>#REF!</v>
      </c>
      <c r="E41" s="79" t="e">
        <f ca="1">ROUND(IF(codepliauto=3,nbrgache4*pourcp4%),0.1)</f>
        <v>#REF!</v>
      </c>
      <c r="F41" s="75"/>
      <c r="G41" s="82"/>
      <c r="H41" s="83"/>
      <c r="I41" s="48"/>
    </row>
    <row r="42" spans="1:9">
      <c r="B42" s="84" t="s">
        <v>1052</v>
      </c>
      <c r="C42" s="82"/>
      <c r="D42" s="83"/>
      <c r="E42" s="82"/>
      <c r="F42" s="75"/>
      <c r="G42" s="179" t="e">
        <f ca="1">IF(AND(codepliauto=4,pourmanu1=100),nbrgache4,0)</f>
        <v>#REF!</v>
      </c>
      <c r="H42" s="179" t="e">
        <f ca="1">IF(AND(codepliman=1,trait4="Manuel"),nbrgache4,0)</f>
        <v>#REF!</v>
      </c>
    </row>
    <row r="43" spans="1:9">
      <c r="B43" s="202" t="s">
        <v>1034</v>
      </c>
      <c r="C43" s="82"/>
      <c r="D43" s="83"/>
      <c r="E43" s="82"/>
      <c r="F43" s="75"/>
      <c r="G43" s="179" t="e">
        <f ca="1">IF(AND(codepliauto=5,pourmanu1=100),nbrgache4,0)</f>
        <v>#REF!</v>
      </c>
      <c r="H43" s="179" t="e">
        <f ca="1">IF(AND(codepliman=2,trait4="Manuel"),nbrgache4,0)</f>
        <v>#REF!</v>
      </c>
    </row>
    <row r="44" spans="1:9">
      <c r="B44" s="85"/>
      <c r="C44" s="72"/>
      <c r="D44" s="72"/>
      <c r="E44" s="72"/>
      <c r="F44" s="72"/>
      <c r="G44" s="72"/>
      <c r="H44" s="73"/>
    </row>
    <row r="45" spans="1:9">
      <c r="B45" s="78" t="s">
        <v>1020</v>
      </c>
      <c r="C45" s="74"/>
      <c r="D45" s="74"/>
      <c r="E45" s="74"/>
      <c r="F45" s="75"/>
      <c r="G45" s="74"/>
      <c r="H45" s="88"/>
    </row>
    <row r="46" spans="1:9">
      <c r="B46" s="81" t="s">
        <v>967</v>
      </c>
      <c r="C46" s="79" t="e">
        <f t="shared" ref="C46:E48" si="0">C18+C25+C32+C39</f>
        <v>#REF!</v>
      </c>
      <c r="D46" s="79" t="e">
        <f t="shared" si="0"/>
        <v>#REF!</v>
      </c>
      <c r="E46" s="79" t="e">
        <f t="shared" si="0"/>
        <v>#REF!</v>
      </c>
      <c r="F46" s="75"/>
      <c r="G46" s="82"/>
      <c r="H46" s="83"/>
    </row>
    <row r="47" spans="1:9">
      <c r="B47" s="81" t="s">
        <v>966</v>
      </c>
      <c r="C47" s="79" t="e">
        <f t="shared" si="0"/>
        <v>#REF!</v>
      </c>
      <c r="D47" s="79" t="e">
        <f t="shared" si="0"/>
        <v>#REF!</v>
      </c>
      <c r="E47" s="79" t="e">
        <f t="shared" si="0"/>
        <v>#REF!</v>
      </c>
      <c r="F47" s="75"/>
      <c r="G47" s="82"/>
      <c r="H47" s="83"/>
    </row>
    <row r="48" spans="1:9">
      <c r="B48" s="81" t="s">
        <v>965</v>
      </c>
      <c r="C48" s="79" t="e">
        <f t="shared" si="0"/>
        <v>#REF!</v>
      </c>
      <c r="D48" s="79" t="e">
        <f t="shared" si="0"/>
        <v>#REF!</v>
      </c>
      <c r="E48" s="79" t="e">
        <f t="shared" si="0"/>
        <v>#REF!</v>
      </c>
      <c r="F48" s="75"/>
      <c r="G48" s="82"/>
      <c r="H48" s="83"/>
    </row>
    <row r="49" spans="2:8">
      <c r="B49" s="84" t="s">
        <v>1052</v>
      </c>
      <c r="C49" s="82"/>
      <c r="D49" s="82"/>
      <c r="E49" s="183"/>
      <c r="F49" s="75"/>
      <c r="G49" s="179" t="e">
        <f>G21+G28+G35+G42</f>
        <v>#REF!</v>
      </c>
      <c r="H49" s="180" t="e">
        <f>H21+H28+H35+H42</f>
        <v>#REF!</v>
      </c>
    </row>
    <row r="50" spans="2:8" ht="15.75" thickBot="1">
      <c r="B50" s="185" t="s">
        <v>1034</v>
      </c>
      <c r="C50" s="184"/>
      <c r="D50" s="90"/>
      <c r="E50" s="184"/>
      <c r="F50" s="89"/>
      <c r="G50" s="181" t="e">
        <f>G22+G29+G36+G43</f>
        <v>#REF!</v>
      </c>
      <c r="H50" s="182" t="e">
        <f>H22+H29+H36+H43</f>
        <v>#REF!</v>
      </c>
    </row>
  </sheetData>
  <mergeCells count="3">
    <mergeCell ref="A7:I7"/>
    <mergeCell ref="B4:H4"/>
    <mergeCell ref="A10:I10"/>
  </mergeCells>
  <phoneticPr fontId="9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L48"/>
  <sheetViews>
    <sheetView showGridLines="0" topLeftCell="A22" zoomScaleNormal="100" workbookViewId="0">
      <selection activeCell="C11" sqref="C11"/>
    </sheetView>
  </sheetViews>
  <sheetFormatPr baseColWidth="10" defaultRowHeight="15"/>
  <cols>
    <col min="1" max="1" width="9.42578125" customWidth="1"/>
    <col min="2" max="2" width="22.85546875" customWidth="1"/>
    <col min="3" max="3" width="18.42578125" customWidth="1"/>
    <col min="4" max="4" width="19.42578125" customWidth="1"/>
    <col min="5" max="5" width="10.5703125" customWidth="1"/>
    <col min="6" max="6" width="22.85546875" customWidth="1"/>
    <col min="7" max="7" width="18.42578125" customWidth="1"/>
    <col min="8" max="8" width="19.5703125" customWidth="1"/>
    <col min="9" max="9" width="10.5703125" customWidth="1"/>
    <col min="10" max="10" width="9.42578125" customWidth="1"/>
  </cols>
  <sheetData>
    <row r="1" spans="1:12">
      <c r="A1" s="48"/>
      <c r="B1" s="48"/>
      <c r="C1" s="48"/>
      <c r="D1" s="48"/>
      <c r="E1" s="48"/>
      <c r="F1" s="48"/>
      <c r="G1" s="48"/>
      <c r="H1" s="48"/>
      <c r="I1" s="48"/>
      <c r="J1" s="48"/>
    </row>
    <row r="2" spans="1:12">
      <c r="A2" s="48"/>
      <c r="B2" s="137"/>
      <c r="C2" s="138"/>
      <c r="D2" s="138"/>
      <c r="E2" s="138"/>
      <c r="F2" s="138"/>
      <c r="G2" s="138"/>
      <c r="H2" s="138"/>
      <c r="I2" s="139"/>
      <c r="J2" s="48"/>
    </row>
    <row r="3" spans="1:12" ht="15.75">
      <c r="A3" s="48"/>
      <c r="B3" s="140"/>
      <c r="C3" s="141"/>
      <c r="D3" s="141"/>
      <c r="E3" s="141"/>
      <c r="F3" s="142"/>
      <c r="G3" s="141"/>
      <c r="H3" s="141"/>
      <c r="I3" s="143"/>
      <c r="J3" s="48"/>
    </row>
    <row r="4" spans="1:12" ht="15.75">
      <c r="A4" s="48"/>
      <c r="B4" s="212"/>
      <c r="C4" s="213"/>
      <c r="D4" s="213"/>
      <c r="E4" s="213"/>
      <c r="F4" s="213"/>
      <c r="G4" s="213"/>
      <c r="H4" s="213"/>
      <c r="I4" s="214"/>
      <c r="J4" s="48"/>
    </row>
    <row r="5" spans="1:12">
      <c r="A5" s="48"/>
      <c r="B5" s="48"/>
      <c r="C5" s="48"/>
      <c r="D5" s="48"/>
      <c r="E5" s="48"/>
      <c r="F5" s="48"/>
      <c r="G5" s="48"/>
      <c r="H5" s="48"/>
      <c r="I5" s="48"/>
      <c r="J5" s="48"/>
    </row>
    <row r="6" spans="1:12">
      <c r="A6" s="48"/>
      <c r="B6" s="48"/>
      <c r="C6" s="48"/>
      <c r="D6" s="48"/>
      <c r="E6" s="48"/>
      <c r="F6" s="48"/>
      <c r="G6" s="48"/>
      <c r="H6" s="48"/>
      <c r="I6" s="48"/>
      <c r="J6" s="48"/>
    </row>
    <row r="7" spans="1:12" ht="18.75">
      <c r="A7" s="215" t="s">
        <v>931</v>
      </c>
      <c r="B7" s="215"/>
      <c r="C7" s="215"/>
      <c r="D7" s="215"/>
      <c r="E7" s="215"/>
      <c r="F7" s="215"/>
      <c r="G7" s="215"/>
      <c r="H7" s="215"/>
      <c r="I7" s="215"/>
      <c r="J7" s="215"/>
    </row>
    <row r="8" spans="1:12">
      <c r="A8" s="48"/>
      <c r="B8" s="48"/>
      <c r="C8" s="48"/>
      <c r="D8" s="48"/>
      <c r="E8" s="48"/>
      <c r="F8" s="52"/>
      <c r="G8" s="48"/>
      <c r="H8" s="52"/>
      <c r="I8" s="52"/>
      <c r="J8" s="52"/>
      <c r="K8" s="1"/>
      <c r="L8" s="1"/>
    </row>
    <row r="9" spans="1:12">
      <c r="A9" s="48"/>
      <c r="B9" s="48"/>
      <c r="C9" s="48"/>
      <c r="D9" s="48"/>
      <c r="E9" s="48"/>
      <c r="F9" s="52"/>
      <c r="G9" s="48"/>
      <c r="H9" s="52"/>
      <c r="I9" s="52"/>
      <c r="J9" s="52"/>
      <c r="K9" s="1"/>
      <c r="L9" s="1"/>
    </row>
    <row r="10" spans="1:12" ht="15.75" customHeight="1">
      <c r="A10" s="215" t="s">
        <v>955</v>
      </c>
      <c r="B10" s="215"/>
      <c r="C10" s="215"/>
      <c r="D10" s="215"/>
      <c r="E10" s="215"/>
      <c r="F10" s="215"/>
      <c r="G10" s="215"/>
      <c r="H10" s="215"/>
      <c r="I10" s="215"/>
      <c r="J10" s="215"/>
      <c r="K10" s="1"/>
      <c r="L10" s="1"/>
    </row>
    <row r="11" spans="1:12" ht="15.75" customHeight="1">
      <c r="A11" s="48"/>
      <c r="B11" s="48"/>
      <c r="C11" s="48"/>
      <c r="D11" s="48"/>
      <c r="E11" s="48"/>
      <c r="F11" s="91"/>
      <c r="G11" s="48"/>
      <c r="H11" s="52"/>
      <c r="I11" s="52"/>
      <c r="J11" s="52"/>
      <c r="K11" s="1"/>
      <c r="L11" s="1"/>
    </row>
    <row r="12" spans="1:12" ht="15.75" thickBot="1">
      <c r="A12" s="48"/>
      <c r="B12" s="48"/>
      <c r="C12" s="48"/>
      <c r="D12" s="48"/>
      <c r="E12" s="48"/>
      <c r="F12" s="48"/>
      <c r="G12" s="48"/>
      <c r="H12" s="48"/>
      <c r="I12" s="48"/>
      <c r="J12" s="52"/>
      <c r="K12" s="1"/>
      <c r="L12" s="1"/>
    </row>
    <row r="13" spans="1:12" ht="15.75">
      <c r="A13" s="48"/>
      <c r="B13" s="92" t="s">
        <v>981</v>
      </c>
      <c r="C13" s="71"/>
      <c r="D13" s="93"/>
      <c r="E13" s="93"/>
      <c r="F13" s="94"/>
      <c r="G13" s="71"/>
      <c r="H13" s="95"/>
      <c r="I13" s="194"/>
      <c r="J13" s="48"/>
    </row>
    <row r="14" spans="1:12" ht="15.75">
      <c r="A14" s="48"/>
      <c r="B14" s="96"/>
      <c r="C14" s="72"/>
      <c r="D14" s="72"/>
      <c r="E14" s="190"/>
      <c r="F14" s="97"/>
      <c r="G14" s="72"/>
      <c r="H14" s="72"/>
      <c r="I14" s="73"/>
      <c r="J14" s="48"/>
    </row>
    <row r="15" spans="1:12">
      <c r="A15" s="48"/>
      <c r="B15" s="99" t="s">
        <v>976</v>
      </c>
      <c r="C15" s="100"/>
      <c r="D15" s="101" t="e">
        <f>D17+D18+D19+D20</f>
        <v>#REF!</v>
      </c>
      <c r="E15" s="189" t="s">
        <v>1021</v>
      </c>
      <c r="F15" s="102" t="s">
        <v>973</v>
      </c>
      <c r="G15" s="100"/>
      <c r="H15" s="100" t="e">
        <f>H17+H18+H19+H20</f>
        <v>#REF!</v>
      </c>
      <c r="I15" s="200" t="s">
        <v>1021</v>
      </c>
      <c r="J15" s="48"/>
    </row>
    <row r="16" spans="1:12">
      <c r="A16" s="48"/>
      <c r="B16" s="103"/>
      <c r="C16" s="47"/>
      <c r="D16" s="50"/>
      <c r="E16" s="186"/>
      <c r="F16" s="104"/>
      <c r="G16" s="47"/>
      <c r="H16" s="47"/>
      <c r="I16" s="195"/>
      <c r="J16" s="48"/>
    </row>
    <row r="17" spans="1:10">
      <c r="A17" s="48"/>
      <c r="B17" s="105"/>
      <c r="C17" s="47" t="s">
        <v>967</v>
      </c>
      <c r="D17" s="50" t="e">
        <f ca="1">(Feuil1.3!C18*TTFG2+Feuil1.3!D18*TTFM+Feuil1.3!E18*TTFNM)+IF(codepliauto=3,pdstiragetot*TTFNM2,0)</f>
        <v>#REF!</v>
      </c>
      <c r="E17" s="187" t="s">
        <v>1021</v>
      </c>
      <c r="F17" s="51"/>
      <c r="G17" s="47" t="s">
        <v>967</v>
      </c>
      <c r="H17" s="50" t="e">
        <f ca="1">(Feuil1.3!C32*TTFG2+Feuil1.3!D32*TTFM+Feuil1.3!E32*TTFNM)+IF(codepliauto=3,ROUND(pdstiragetot,0.1)*TTFNM2,0)*IF(Feuil1.3!C32=0,0)</f>
        <v>#REF!</v>
      </c>
      <c r="I17" s="196" t="s">
        <v>1021</v>
      </c>
      <c r="J17" s="48"/>
    </row>
    <row r="18" spans="1:10">
      <c r="A18" s="48"/>
      <c r="B18" s="105"/>
      <c r="C18" s="47" t="s">
        <v>966</v>
      </c>
      <c r="D18" s="50" t="e">
        <f ca="1">(Feuil1.3!C19*TDPG2+Feuil1.3!D19*TDPM+Feuil1.3!E19*TDPNM)+IF(codepliauto=3,pdstiragetot*TDPNM2,0)</f>
        <v>#REF!</v>
      </c>
      <c r="E18" s="187" t="s">
        <v>1021</v>
      </c>
      <c r="F18" s="51"/>
      <c r="G18" s="47" t="s">
        <v>966</v>
      </c>
      <c r="H18" s="50" t="e">
        <f ca="1">(Feuil1.3!C33*TTFG2+Feuil1.3!D33*TTFM+Feuil1.3!E33*TTFNM)+IF(codepliauto=3,ROUND(pdstiragetot,0.1)*TTFNM2,0)*IF(Feuil1.3!C33=0,0)</f>
        <v>#REF!</v>
      </c>
      <c r="I18" s="196" t="s">
        <v>1021</v>
      </c>
      <c r="J18" s="48"/>
    </row>
    <row r="19" spans="1:10">
      <c r="A19" s="48"/>
      <c r="B19" s="105"/>
      <c r="C19" s="47" t="s">
        <v>965</v>
      </c>
      <c r="D19" s="50" t="e">
        <f ca="1">(Feuil1.3!C20*TCPG2+Feuil1.3!D20*TCPM+Feuil1.3!E20*TCPNM)+IF(codepliauto=3,pdstiragetot*TCPNM,0)</f>
        <v>#REF!</v>
      </c>
      <c r="E19" s="187" t="s">
        <v>1021</v>
      </c>
      <c r="F19" s="51"/>
      <c r="G19" s="47" t="s">
        <v>965</v>
      </c>
      <c r="H19" s="50" t="e">
        <f ca="1">(Feuil1.3!C34*TTFG2+Feuil1.3!D34*TTFM+Feuil1.3!E34*TTFNM)+IF(codepliauto=3,ROUND(pdstiragetot,0.1)*TTFNM2,0)*IF(Feuil1.3!C34=0,0)</f>
        <v>#REF!</v>
      </c>
      <c r="I19" s="196" t="s">
        <v>1021</v>
      </c>
      <c r="J19" s="48"/>
    </row>
    <row r="20" spans="1:10">
      <c r="A20" s="48"/>
      <c r="B20" s="105"/>
      <c r="C20" s="47" t="s">
        <v>1056</v>
      </c>
      <c r="D20" s="50" t="e">
        <f ca="1">IF(pdsplistot&lt;20,(Feuil1.3!G21+Feuil1.3!H21)*TMRED1+(Feuil1.3!G22+Feuil1.3!H22)*TMNOR1,IF(pdsplistot&lt;50,(Feuil1.3!G21+Feuil1.3!H21)*TMRED2+(Feuil1.3!G22+Feuil1.3!H22)*TMNOR2,IF(pdsplistot&lt;=100,(Feuil1.3!G21+Feuil1.3!H21)*TMRED3+(Feuil1.3!G22+Feuil1.3!H22),0)))</f>
        <v>#REF!</v>
      </c>
      <c r="E20" s="188" t="s">
        <v>1021</v>
      </c>
      <c r="F20" s="51"/>
      <c r="G20" s="47" t="s">
        <v>1056</v>
      </c>
      <c r="H20" s="50" t="e">
        <f ca="1">IF(pdsplistot&lt;20,(Feuil1.3!G35+Feuil1.3!H35)*TMRED1+(Feuil1.3!G36+Feuil1.3!H36)*TMNOR1,IF(pdsplistot&lt;50,(Feuil1.3!G35+Feuil1.3!H35)*TMRED2+(Feuil1.3!G36+Feuil1.3!H36)*TMNOR2,IF(pdsplistot&lt;=100,(Feuil1.3!G35+Feuil1.3!H35)*TMRED3+(Feuil1.3!G36+Feuil1.3!H36)*TMNOR3,0)))</f>
        <v>#REF!</v>
      </c>
      <c r="I20" s="196" t="s">
        <v>1021</v>
      </c>
      <c r="J20" s="48"/>
    </row>
    <row r="21" spans="1:10">
      <c r="A21" s="48"/>
      <c r="B21" s="57"/>
      <c r="C21" s="72"/>
      <c r="D21" s="72"/>
      <c r="E21" s="190"/>
      <c r="F21" s="97"/>
      <c r="G21" s="72"/>
      <c r="H21" s="106"/>
      <c r="I21" s="197"/>
      <c r="J21" s="48"/>
    </row>
    <row r="22" spans="1:10">
      <c r="A22" s="48"/>
      <c r="B22" s="99" t="s">
        <v>975</v>
      </c>
      <c r="C22" s="100"/>
      <c r="D22" s="101" t="e">
        <f>D24+D25+D26+D27</f>
        <v>#REF!</v>
      </c>
      <c r="E22" s="189" t="s">
        <v>1021</v>
      </c>
      <c r="F22" s="102" t="s">
        <v>974</v>
      </c>
      <c r="G22" s="100"/>
      <c r="H22" s="100" t="e">
        <f>H24+H25+H26+H27</f>
        <v>#REF!</v>
      </c>
      <c r="I22" s="198" t="s">
        <v>1021</v>
      </c>
      <c r="J22" s="48"/>
    </row>
    <row r="23" spans="1:10">
      <c r="A23" s="48"/>
      <c r="B23" s="103"/>
      <c r="C23" s="47"/>
      <c r="D23" s="50"/>
      <c r="E23" s="192"/>
      <c r="F23" s="104"/>
      <c r="G23" s="47"/>
      <c r="H23" s="47"/>
      <c r="I23" s="196"/>
      <c r="J23" s="48"/>
    </row>
    <row r="24" spans="1:10">
      <c r="A24" s="48"/>
      <c r="B24" s="105"/>
      <c r="C24" s="47" t="s">
        <v>967</v>
      </c>
      <c r="D24" s="50" t="e">
        <f ca="1">(Feuil1.3!C25*TTFG2+Feuil1.3!D25*TTFM+Feuil1.3!E25*TTFNM)+IF(codepliauto=3,ROUND(pdstiragetot,0.1)*TTFNM2,0)*IF(Feuil1.3!C25=0,0)</f>
        <v>#REF!</v>
      </c>
      <c r="E24" s="187" t="s">
        <v>1021</v>
      </c>
      <c r="F24" s="51"/>
      <c r="G24" s="47" t="s">
        <v>967</v>
      </c>
      <c r="H24" s="50" t="e">
        <f ca="1">(Feuil1.3!C39*TTFG2+Feuil1.3!D39*TTFM+Feuil1.3!E39*TTFNM)+IF(codepliauto=3,ROUND(pdstiragetot,0.1)*TTFNM2,0)*IF(Feuil1.3!C39=0,0)</f>
        <v>#REF!</v>
      </c>
      <c r="I24" s="196" t="s">
        <v>1021</v>
      </c>
      <c r="J24" s="48"/>
    </row>
    <row r="25" spans="1:10">
      <c r="A25" s="48"/>
      <c r="B25" s="105"/>
      <c r="C25" s="47" t="s">
        <v>966</v>
      </c>
      <c r="D25" s="50" t="e">
        <f ca="1">(Feuil1.3!C26*TTFG2+Feuil1.3!D26*TTFM+Feuil1.3!E26*TTFNM)+IF(codepliauto=3,ROUND(pdstiragetot,0.1)*TTFNM2,0)*IF(Feuil1.3!C26=0,0)</f>
        <v>#REF!</v>
      </c>
      <c r="E25" s="187" t="s">
        <v>1021</v>
      </c>
      <c r="F25" s="51"/>
      <c r="G25" s="47" t="s">
        <v>966</v>
      </c>
      <c r="H25" s="50" t="e">
        <f ca="1">(Feuil1.3!C40*TTFG2+Feuil1.3!D40*TTFM+Feuil1.3!E40*TTFNM)+IF(codepliauto=3,ROUND(pdstiragetot,0.1)*TTFNM2,0)*IF(Feuil1.3!C40=0,0)</f>
        <v>#REF!</v>
      </c>
      <c r="I25" s="196" t="s">
        <v>1021</v>
      </c>
      <c r="J25" s="48"/>
    </row>
    <row r="26" spans="1:10">
      <c r="A26" s="48"/>
      <c r="B26" s="105"/>
      <c r="C26" s="47" t="s">
        <v>965</v>
      </c>
      <c r="D26" s="50" t="e">
        <f ca="1">(Feuil1.3!C27*TTFG2+Feuil1.3!D27*TTFM+Feuil1.3!E27*TTFNM)+IF(codepliauto=3,ROUND(pdstiragetot,0.1)*TTFNM2,0)*IF(Feuil1.3!C27=0,0)</f>
        <v>#REF!</v>
      </c>
      <c r="E26" s="187" t="s">
        <v>1021</v>
      </c>
      <c r="F26" s="51"/>
      <c r="G26" s="47" t="s">
        <v>965</v>
      </c>
      <c r="H26" s="50" t="e">
        <f ca="1">(Feuil1.3!C41*TTFG2+Feuil1.3!D41*TTFM+Feuil1.3!E41*TTFNM)+IF(codepliauto=3,ROUND(pdstiragetot,0.1)*TTFNM2,0)*IF(Feuil1.3!C41=0,0)</f>
        <v>#REF!</v>
      </c>
      <c r="I26" s="196" t="s">
        <v>1021</v>
      </c>
      <c r="J26" s="48"/>
    </row>
    <row r="27" spans="1:10" ht="15.75" thickBot="1">
      <c r="A27" s="48"/>
      <c r="B27" s="107"/>
      <c r="C27" s="108" t="s">
        <v>1056</v>
      </c>
      <c r="D27" s="191" t="e">
        <f ca="1">IF(pdsplistot&lt;20,(Feuil1.3!G28+Feuil1.3!H28)*TMRED1+(Feuil1.3!G29+Feuil1.3!H29)*TMNOR1,IF(pdsplistot&lt;50,(Feuil1.3!G28+Feuil1.3!H28)*TMRED2+(Feuil1.3!G29+Feuil1.3!H29)*TMNOR2,IF(pdsplistot&lt;=100,(Feuil1.3!G28+Feuil1.3!H28)*TMRED3+(Feuil1.3!G29+Feuil1.3!H29)*TMNOR3,0)))</f>
        <v>#REF!</v>
      </c>
      <c r="E27" s="193" t="s">
        <v>1021</v>
      </c>
      <c r="F27" s="109"/>
      <c r="G27" s="108" t="s">
        <v>1056</v>
      </c>
      <c r="H27" s="191" t="e">
        <f ca="1">IF(pdsplistot&lt;20,(Feuil1.3!G42+Feuil1.3!H42)*TMRED1+(Feuil1.3!G43+Feuil1.3!H43)*TMNOR1,IF(pdsplistot&lt;50,(Feuil1.3!G42+Feuil1.3!H42)*TMRED2+(Feuil1.3!G43+Feuil1.3!H43)*TMNOR2,IF(pdsplistot&lt;=100,(Feuil1.3!G42+Feuil1.3!H42)*TMRED3+(Feuil1.3!G43+Feuil1.3!H43)*TMNOR3,0)))</f>
        <v>#REF!</v>
      </c>
      <c r="I27" s="199" t="s">
        <v>1021</v>
      </c>
      <c r="J27" s="48"/>
    </row>
    <row r="28" spans="1:10">
      <c r="A28" s="48"/>
      <c r="B28" s="110"/>
      <c r="C28" s="47"/>
      <c r="D28" s="50"/>
      <c r="E28" s="50"/>
      <c r="F28" s="48"/>
      <c r="G28" s="48"/>
      <c r="H28" s="48"/>
      <c r="I28" s="48"/>
      <c r="J28" s="48"/>
    </row>
    <row r="29" spans="1:10">
      <c r="A29" s="48"/>
      <c r="B29" s="110"/>
      <c r="C29" s="47"/>
      <c r="D29" s="50"/>
      <c r="E29" s="50"/>
      <c r="F29" s="48"/>
      <c r="G29" s="48"/>
      <c r="H29" s="48"/>
      <c r="I29" s="48"/>
      <c r="J29" s="48"/>
    </row>
    <row r="30" spans="1:10">
      <c r="A30" s="48"/>
      <c r="B30" s="110"/>
      <c r="C30" s="47"/>
      <c r="D30" s="50"/>
      <c r="E30" s="50"/>
      <c r="F30" s="48"/>
      <c r="G30" s="48"/>
      <c r="H30" s="48"/>
      <c r="I30" s="48"/>
      <c r="J30" s="48"/>
    </row>
    <row r="31" spans="1:10" ht="15.75" thickBot="1">
      <c r="A31" s="48"/>
      <c r="B31" s="111"/>
      <c r="C31" s="47"/>
      <c r="D31" s="50"/>
      <c r="E31" s="50"/>
      <c r="F31" s="48"/>
      <c r="G31" s="48"/>
      <c r="H31" s="48"/>
      <c r="I31" s="48"/>
      <c r="J31" s="48"/>
    </row>
    <row r="32" spans="1:10" ht="15.75">
      <c r="A32" s="48"/>
      <c r="B32" s="92" t="s">
        <v>970</v>
      </c>
      <c r="C32" s="112"/>
      <c r="D32" s="94"/>
      <c r="E32" s="94"/>
      <c r="F32" s="113"/>
      <c r="G32" s="48"/>
      <c r="H32" s="48"/>
      <c r="I32" s="48"/>
      <c r="J32" s="48"/>
    </row>
    <row r="33" spans="1:10">
      <c r="A33" s="48"/>
      <c r="B33" s="57"/>
      <c r="C33" s="80"/>
      <c r="D33" s="72"/>
      <c r="E33" s="72"/>
      <c r="F33" s="98"/>
      <c r="G33" s="48"/>
      <c r="H33" s="48"/>
      <c r="I33" s="48"/>
      <c r="J33" s="48"/>
    </row>
    <row r="34" spans="1:10">
      <c r="A34" s="48"/>
      <c r="B34" s="105" t="s">
        <v>980</v>
      </c>
      <c r="C34" s="114" t="s">
        <v>967</v>
      </c>
      <c r="D34" s="50"/>
      <c r="E34" s="50" t="e">
        <f>+D17+H17+H24+D24</f>
        <v>#REF!</v>
      </c>
      <c r="F34" s="115" t="s">
        <v>1021</v>
      </c>
      <c r="G34" s="48"/>
      <c r="H34" s="48"/>
      <c r="I34" s="48"/>
      <c r="J34" s="48"/>
    </row>
    <row r="35" spans="1:10">
      <c r="A35" s="48"/>
      <c r="B35" s="105"/>
      <c r="C35" s="114" t="s">
        <v>966</v>
      </c>
      <c r="D35" s="50"/>
      <c r="E35" s="50" t="e">
        <f>D18+H18+H25+D25</f>
        <v>#REF!</v>
      </c>
      <c r="F35" s="115" t="s">
        <v>1021</v>
      </c>
      <c r="G35" s="48"/>
      <c r="H35" s="48"/>
      <c r="I35" s="48"/>
      <c r="J35" s="48"/>
    </row>
    <row r="36" spans="1:10">
      <c r="A36" s="48"/>
      <c r="B36" s="105"/>
      <c r="C36" s="114" t="s">
        <v>965</v>
      </c>
      <c r="D36" s="50"/>
      <c r="E36" s="50" t="e">
        <f>D19+H19+D26+H26</f>
        <v>#REF!</v>
      </c>
      <c r="F36" s="115" t="s">
        <v>1021</v>
      </c>
      <c r="G36" s="48"/>
      <c r="H36" s="48"/>
      <c r="I36" s="48"/>
      <c r="J36" s="48"/>
    </row>
    <row r="37" spans="1:10">
      <c r="A37" s="48"/>
      <c r="B37" s="116"/>
      <c r="C37" s="114" t="s">
        <v>971</v>
      </c>
      <c r="D37" s="50"/>
      <c r="E37" s="50" t="e">
        <f ca="1">IF(pdsplistot&gt;20,IF(codetax=1,ROUNDUP(pdsplistot,-1)/10*TDOM2*nbrplisdom,IF(codetax=2,ROUNDUP(pdsplistot,-1)/10*TDOM1*nbrplisdom)),0)</f>
        <v>#REF!</v>
      </c>
      <c r="F37" s="115" t="s">
        <v>1021</v>
      </c>
      <c r="G37" s="48"/>
      <c r="H37" s="48"/>
      <c r="I37" s="48"/>
      <c r="J37" s="48"/>
    </row>
    <row r="38" spans="1:10">
      <c r="A38" s="48"/>
      <c r="B38" s="103"/>
      <c r="C38" s="114" t="s">
        <v>972</v>
      </c>
      <c r="D38" s="50"/>
      <c r="E38" s="50" t="e">
        <f ca="1">IF(pdsplistot&gt;20,IF(codetax=1,ROUNDUP(pdsplistot,-1)/10*TTOM2*nbrplistom,IF(codetax=2,ROUNDUP(pdsplistot,-1)/10*TTOM1*nbrplistom)),0)</f>
        <v>#REF!</v>
      </c>
      <c r="F38" s="115" t="s">
        <v>1021</v>
      </c>
      <c r="G38" s="48"/>
      <c r="H38" s="48"/>
      <c r="I38" s="48"/>
      <c r="J38" s="48"/>
    </row>
    <row r="39" spans="1:10">
      <c r="A39" s="48"/>
      <c r="B39" s="105"/>
      <c r="C39" s="201" t="s">
        <v>1056</v>
      </c>
      <c r="D39" s="50"/>
      <c r="E39" s="50" t="e">
        <f>D20+H20+H27+D27</f>
        <v>#REF!</v>
      </c>
      <c r="F39" s="115" t="s">
        <v>1021</v>
      </c>
      <c r="G39" s="48"/>
      <c r="H39" s="48"/>
      <c r="I39" s="48"/>
      <c r="J39" s="48"/>
    </row>
    <row r="40" spans="1:10">
      <c r="A40" s="48"/>
      <c r="B40" s="57"/>
      <c r="C40" s="80"/>
      <c r="D40" s="72"/>
      <c r="E40" s="72"/>
      <c r="F40" s="98"/>
      <c r="G40" s="48"/>
      <c r="H40" s="48"/>
      <c r="I40" s="48"/>
      <c r="J40" s="48"/>
    </row>
    <row r="41" spans="1:10">
      <c r="A41" s="48"/>
      <c r="B41" s="105" t="s">
        <v>977</v>
      </c>
      <c r="C41" s="114"/>
      <c r="D41" s="50"/>
      <c r="E41" s="50" t="e">
        <f ca="1">E42/NBRPLISTOT</f>
        <v>#REF!</v>
      </c>
      <c r="F41" s="115"/>
      <c r="G41" s="48"/>
      <c r="H41" s="48"/>
      <c r="I41" s="48"/>
      <c r="J41" s="48"/>
    </row>
    <row r="42" spans="1:10" ht="15.75" thickBot="1">
      <c r="A42" s="48"/>
      <c r="B42" s="117" t="s">
        <v>979</v>
      </c>
      <c r="C42" s="118"/>
      <c r="D42" s="119"/>
      <c r="E42" s="119" t="e">
        <f>E34+E35+E36+E37+E38+E39</f>
        <v>#REF!</v>
      </c>
      <c r="F42" s="120" t="s">
        <v>1021</v>
      </c>
      <c r="G42" s="48"/>
      <c r="H42" s="48"/>
      <c r="I42" s="48"/>
      <c r="J42" s="48"/>
    </row>
    <row r="43" spans="1:10">
      <c r="A43" s="48"/>
      <c r="B43" s="50"/>
      <c r="C43" s="47"/>
      <c r="D43" s="50"/>
      <c r="E43" s="50"/>
      <c r="F43" s="48"/>
      <c r="G43" s="48"/>
      <c r="H43" s="48"/>
      <c r="I43" s="48"/>
      <c r="J43" s="48"/>
    </row>
    <row r="44" spans="1:10">
      <c r="A44" s="48"/>
      <c r="B44" s="50"/>
      <c r="C44" s="47"/>
      <c r="D44" s="50"/>
      <c r="E44" s="50"/>
      <c r="F44" s="48"/>
      <c r="G44" s="48"/>
      <c r="H44" s="48"/>
      <c r="I44" s="48"/>
      <c r="J44" s="48"/>
    </row>
    <row r="45" spans="1:10">
      <c r="B45" s="5"/>
      <c r="C45" s="6"/>
      <c r="D45" s="5"/>
      <c r="E45" s="5"/>
    </row>
    <row r="46" spans="1:10">
      <c r="B46" s="5"/>
      <c r="C46" s="6"/>
      <c r="D46" s="5"/>
      <c r="E46" s="5"/>
    </row>
    <row r="47" spans="1:10">
      <c r="B47" s="5"/>
      <c r="C47" s="5"/>
      <c r="D47" s="5"/>
      <c r="E47" s="5"/>
    </row>
    <row r="48" spans="1:10">
      <c r="B48" s="5"/>
      <c r="C48" s="6"/>
      <c r="D48" s="5"/>
      <c r="E48" s="5"/>
    </row>
  </sheetData>
  <mergeCells count="3">
    <mergeCell ref="B4:I4"/>
    <mergeCell ref="A7:J7"/>
    <mergeCell ref="A10:J10"/>
  </mergeCells>
  <phoneticPr fontId="9" type="noConversion"/>
  <pageMargins left="0.23622047244094491" right="0.23622047244094491" top="0.74803149606299213" bottom="0.74803149606299213" header="0.31496062992125984" footer="0.31496062992125984"/>
  <pageSetup paperSize="9" scale="74"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L628"/>
  <sheetViews>
    <sheetView showGridLines="0" workbookViewId="0">
      <selection activeCell="F19" sqref="F19"/>
    </sheetView>
  </sheetViews>
  <sheetFormatPr baseColWidth="10" defaultRowHeight="15"/>
  <cols>
    <col min="1" max="1" width="8.42578125" customWidth="1"/>
    <col min="2" max="2" width="11.5703125" customWidth="1"/>
    <col min="3" max="3" width="24.28515625" customWidth="1"/>
    <col min="4" max="4" width="11.5703125" customWidth="1"/>
    <col min="5" max="5" width="12.85546875" bestFit="1" customWidth="1"/>
    <col min="6" max="6" width="8.5703125" customWidth="1"/>
    <col min="7" max="7" width="24.28515625" customWidth="1"/>
    <col min="10" max="10" width="8.5703125" customWidth="1"/>
    <col min="11" max="11" width="24.28515625" customWidth="1"/>
    <col min="16" max="16" width="11.28515625" customWidth="1"/>
  </cols>
  <sheetData>
    <row r="1" spans="2:12" ht="15.75">
      <c r="K1" s="170"/>
    </row>
    <row r="2" spans="2:12" ht="15.75">
      <c r="C2" s="170"/>
    </row>
    <row r="3" spans="2:12" ht="15.75">
      <c r="C3" s="170" t="s">
        <v>1049</v>
      </c>
      <c r="G3" s="170" t="s">
        <v>1050</v>
      </c>
      <c r="J3" s="147"/>
      <c r="K3" s="171" t="s">
        <v>1045</v>
      </c>
      <c r="L3" s="6"/>
    </row>
    <row r="4" spans="2:12">
      <c r="J4" s="147"/>
      <c r="K4" s="147"/>
      <c r="L4" s="6"/>
    </row>
    <row r="5" spans="2:12">
      <c r="B5" t="s">
        <v>988</v>
      </c>
      <c r="C5" t="s">
        <v>1040</v>
      </c>
      <c r="D5" t="s">
        <v>987</v>
      </c>
      <c r="F5" t="s">
        <v>988</v>
      </c>
      <c r="G5" t="s">
        <v>1041</v>
      </c>
      <c r="H5" t="s">
        <v>987</v>
      </c>
      <c r="J5" s="147" t="s">
        <v>988</v>
      </c>
      <c r="K5" s="147" t="s">
        <v>1046</v>
      </c>
      <c r="L5" s="6" t="s">
        <v>1039</v>
      </c>
    </row>
    <row r="6" spans="2:12">
      <c r="B6" s="147" t="s">
        <v>992</v>
      </c>
      <c r="C6" s="147" t="s">
        <v>991</v>
      </c>
      <c r="D6" s="6" t="s">
        <v>1002</v>
      </c>
      <c r="F6" s="147" t="s">
        <v>993</v>
      </c>
      <c r="G6" s="147" t="s">
        <v>999</v>
      </c>
      <c r="H6" s="6" t="s">
        <v>1001</v>
      </c>
      <c r="J6" s="147" t="s">
        <v>994</v>
      </c>
      <c r="K6" s="147" t="s">
        <v>997</v>
      </c>
      <c r="L6" s="6"/>
    </row>
    <row r="7" spans="2:12">
      <c r="B7" s="147" t="s">
        <v>992</v>
      </c>
      <c r="C7" s="147" t="s">
        <v>995</v>
      </c>
      <c r="D7" s="6" t="s">
        <v>1002</v>
      </c>
      <c r="F7" s="147" t="s">
        <v>993</v>
      </c>
      <c r="G7" s="147" t="s">
        <v>1000</v>
      </c>
      <c r="H7" s="6" t="s">
        <v>1001</v>
      </c>
      <c r="J7" s="147" t="s">
        <v>994</v>
      </c>
      <c r="K7" s="147" t="s">
        <v>998</v>
      </c>
      <c r="L7" s="6"/>
    </row>
    <row r="8" spans="2:12">
      <c r="B8" s="147" t="s">
        <v>992</v>
      </c>
      <c r="C8" s="147" t="s">
        <v>996</v>
      </c>
      <c r="D8" s="6" t="s">
        <v>1003</v>
      </c>
      <c r="J8" s="147"/>
      <c r="K8" s="147"/>
      <c r="L8" s="5"/>
    </row>
    <row r="9" spans="2:12">
      <c r="B9" s="147" t="s">
        <v>993</v>
      </c>
      <c r="C9" s="147" t="s">
        <v>999</v>
      </c>
      <c r="D9" s="6" t="s">
        <v>1001</v>
      </c>
    </row>
    <row r="10" spans="2:12">
      <c r="B10" s="147" t="s">
        <v>993</v>
      </c>
      <c r="C10" s="147" t="s">
        <v>1000</v>
      </c>
      <c r="D10" s="6" t="s">
        <v>1001</v>
      </c>
      <c r="J10" s="147"/>
      <c r="K10" s="147"/>
      <c r="L10" s="5"/>
    </row>
    <row r="11" spans="2:12">
      <c r="B11" s="147"/>
      <c r="C11" s="147"/>
      <c r="D11" s="6"/>
      <c r="J11" s="147"/>
      <c r="K11" s="147"/>
      <c r="L11" s="5"/>
    </row>
    <row r="12" spans="2:12">
      <c r="B12" s="147"/>
      <c r="C12" s="147"/>
      <c r="D12" s="6"/>
      <c r="J12" s="147"/>
      <c r="K12" s="147"/>
      <c r="L12" s="5"/>
    </row>
    <row r="13" spans="2:12">
      <c r="B13" s="147"/>
      <c r="C13" s="147"/>
      <c r="D13" s="6"/>
      <c r="J13" s="147"/>
      <c r="K13" s="147"/>
      <c r="L13" s="5"/>
    </row>
    <row r="14" spans="2:12">
      <c r="B14" s="147"/>
      <c r="C14" s="147"/>
      <c r="D14" s="6"/>
      <c r="J14" s="147"/>
      <c r="K14" s="147"/>
      <c r="L14" s="5"/>
    </row>
    <row r="15" spans="2:12">
      <c r="B15" s="147"/>
      <c r="C15" s="147"/>
      <c r="D15" s="6"/>
      <c r="J15" s="147"/>
      <c r="K15" s="147"/>
      <c r="L15" s="5"/>
    </row>
    <row r="16" spans="2:12">
      <c r="B16" s="147"/>
      <c r="C16" s="147"/>
      <c r="D16" s="6"/>
      <c r="J16" s="147"/>
      <c r="K16" s="147"/>
      <c r="L16" s="5"/>
    </row>
    <row r="17" spans="1:12">
      <c r="B17" s="147"/>
      <c r="C17" s="147"/>
      <c r="D17" s="6"/>
      <c r="J17" s="147"/>
      <c r="K17" s="147"/>
      <c r="L17" s="5"/>
    </row>
    <row r="18" spans="1:12">
      <c r="J18" s="147"/>
      <c r="K18" s="147"/>
      <c r="L18" s="5"/>
    </row>
    <row r="19" spans="1:12" ht="15.75">
      <c r="F19" s="147"/>
      <c r="G19" s="171"/>
      <c r="H19" s="6"/>
      <c r="J19" s="147"/>
      <c r="K19" s="147"/>
      <c r="L19" s="5"/>
    </row>
    <row r="20" spans="1:12">
      <c r="F20" s="147"/>
      <c r="G20" s="147"/>
      <c r="H20" s="6"/>
      <c r="J20" s="147"/>
      <c r="K20" s="147"/>
      <c r="L20" s="5"/>
    </row>
    <row r="21" spans="1:12">
      <c r="F21" s="147"/>
      <c r="G21" s="147"/>
      <c r="H21" s="6"/>
      <c r="J21" s="147"/>
      <c r="K21" s="147"/>
      <c r="L21" s="5"/>
    </row>
    <row r="22" spans="1:12">
      <c r="F22" s="147"/>
      <c r="G22" s="147"/>
      <c r="H22" s="6"/>
      <c r="J22" s="147"/>
      <c r="K22" s="147"/>
      <c r="L22" s="5"/>
    </row>
    <row r="23" spans="1:12">
      <c r="F23" s="147"/>
      <c r="G23" s="147"/>
      <c r="H23" s="6"/>
      <c r="J23" s="147"/>
      <c r="K23" s="147"/>
      <c r="L23" s="5"/>
    </row>
    <row r="24" spans="1:12">
      <c r="J24" s="147"/>
      <c r="K24" s="147"/>
      <c r="L24" s="5"/>
    </row>
    <row r="25" spans="1:12">
      <c r="A25" s="148"/>
      <c r="C25" s="148"/>
      <c r="D25" s="148"/>
      <c r="E25" s="149"/>
      <c r="J25" s="147"/>
      <c r="K25" s="147"/>
      <c r="L25" s="5"/>
    </row>
    <row r="26" spans="1:12">
      <c r="A26" s="148"/>
      <c r="C26" s="148"/>
      <c r="D26" s="148"/>
      <c r="E26" s="149"/>
      <c r="J26" s="147"/>
      <c r="K26" s="147"/>
      <c r="L26" s="5"/>
    </row>
    <row r="27" spans="1:12">
      <c r="C27" s="148"/>
      <c r="D27" s="148"/>
      <c r="E27" s="149"/>
      <c r="J27" s="147"/>
      <c r="K27" s="147"/>
      <c r="L27" s="5"/>
    </row>
    <row r="28" spans="1:12">
      <c r="B28" s="5"/>
      <c r="C28" s="150"/>
      <c r="D28" s="150"/>
      <c r="E28" s="149"/>
      <c r="J28" s="147"/>
      <c r="K28" s="147"/>
      <c r="L28" s="5"/>
    </row>
    <row r="29" spans="1:12">
      <c r="B29" s="5"/>
      <c r="C29" s="150"/>
      <c r="D29" s="150"/>
      <c r="E29" s="149"/>
      <c r="J29" s="147"/>
      <c r="K29" s="147"/>
      <c r="L29" s="5"/>
    </row>
    <row r="30" spans="1:12">
      <c r="C30" s="148"/>
      <c r="D30" s="148"/>
      <c r="J30" s="147"/>
      <c r="K30" s="147"/>
      <c r="L30" s="5"/>
    </row>
    <row r="31" spans="1:12">
      <c r="C31" s="148"/>
      <c r="J31" s="147"/>
      <c r="K31" s="147"/>
      <c r="L31" s="5"/>
    </row>
    <row r="32" spans="1:12">
      <c r="J32" s="147"/>
      <c r="K32" s="147"/>
      <c r="L32" s="5"/>
    </row>
    <row r="33" spans="2:12">
      <c r="J33" s="147"/>
      <c r="K33" s="147"/>
      <c r="L33" s="5"/>
    </row>
    <row r="34" spans="2:12">
      <c r="J34" s="147"/>
      <c r="K34" s="147"/>
      <c r="L34" s="5"/>
    </row>
    <row r="35" spans="2:12">
      <c r="J35" s="147"/>
      <c r="K35" s="147"/>
      <c r="L35" s="5"/>
    </row>
    <row r="36" spans="2:12">
      <c r="J36" s="147"/>
      <c r="K36" s="147"/>
      <c r="L36" s="5"/>
    </row>
    <row r="37" spans="2:12">
      <c r="J37" s="147"/>
      <c r="K37" s="147"/>
      <c r="L37" s="5"/>
    </row>
    <row r="38" spans="2:12">
      <c r="J38" s="147"/>
      <c r="K38" s="147"/>
      <c r="L38" s="5"/>
    </row>
    <row r="39" spans="2:12" ht="15.75">
      <c r="C39" s="170"/>
      <c r="G39" s="170"/>
      <c r="J39" s="147"/>
      <c r="K39" s="147"/>
      <c r="L39" s="5"/>
    </row>
    <row r="40" spans="2:12">
      <c r="J40" s="147"/>
      <c r="K40" s="147"/>
      <c r="L40" s="5"/>
    </row>
    <row r="41" spans="2:12">
      <c r="J41" s="147"/>
      <c r="K41" s="147"/>
      <c r="L41" s="5"/>
    </row>
    <row r="42" spans="2:12">
      <c r="B42" s="147"/>
      <c r="C42" s="147"/>
      <c r="D42" s="6"/>
      <c r="F42" s="147"/>
      <c r="G42" s="147"/>
      <c r="H42" s="6"/>
      <c r="J42" s="147"/>
      <c r="K42" s="147"/>
      <c r="L42" s="5"/>
    </row>
    <row r="43" spans="2:12">
      <c r="B43" s="147"/>
      <c r="C43" s="147"/>
      <c r="D43" s="6"/>
      <c r="F43" s="147"/>
      <c r="G43" s="147"/>
      <c r="H43" s="6"/>
      <c r="J43" s="147"/>
      <c r="K43" s="147"/>
      <c r="L43" s="5"/>
    </row>
    <row r="44" spans="2:12">
      <c r="B44" s="147"/>
      <c r="C44" s="147"/>
      <c r="D44" s="6"/>
      <c r="J44" s="147"/>
      <c r="K44" s="147"/>
      <c r="L44" s="5"/>
    </row>
    <row r="45" spans="2:12">
      <c r="B45" s="147"/>
      <c r="C45" s="147"/>
      <c r="D45" s="6"/>
      <c r="J45" s="147"/>
      <c r="K45" s="147"/>
      <c r="L45" s="5"/>
    </row>
    <row r="46" spans="2:12">
      <c r="B46" s="147"/>
      <c r="C46" s="147"/>
      <c r="D46" s="6"/>
      <c r="J46" s="147"/>
      <c r="K46" s="147"/>
      <c r="L46" s="5"/>
    </row>
    <row r="47" spans="2:12">
      <c r="B47" s="147"/>
      <c r="C47" s="147"/>
      <c r="D47" s="6"/>
      <c r="J47" s="147"/>
      <c r="K47" s="147"/>
      <c r="L47" s="5"/>
    </row>
    <row r="48" spans="2:12">
      <c r="B48" s="147"/>
      <c r="C48" s="147"/>
      <c r="D48" s="6"/>
      <c r="J48" s="147"/>
      <c r="K48" s="147"/>
      <c r="L48" s="5"/>
    </row>
    <row r="49" spans="2:12">
      <c r="B49" s="147"/>
      <c r="C49" s="147"/>
      <c r="D49" s="6"/>
      <c r="J49" s="147"/>
      <c r="K49" s="147"/>
      <c r="L49" s="5"/>
    </row>
    <row r="50" spans="2:12">
      <c r="B50" s="147"/>
      <c r="C50" s="147"/>
      <c r="D50" s="6"/>
      <c r="J50" s="147"/>
      <c r="K50" s="147"/>
      <c r="L50" s="5"/>
    </row>
    <row r="51" spans="2:12">
      <c r="B51" s="147"/>
      <c r="C51" s="147"/>
      <c r="D51" s="6"/>
      <c r="J51" s="147"/>
      <c r="K51" s="147"/>
      <c r="L51" s="5"/>
    </row>
    <row r="52" spans="2:12">
      <c r="B52" s="147"/>
      <c r="C52" s="147"/>
      <c r="D52" s="6"/>
      <c r="J52" s="147"/>
      <c r="K52" s="147"/>
      <c r="L52" s="5"/>
    </row>
    <row r="53" spans="2:12">
      <c r="B53" s="147"/>
      <c r="C53" s="147"/>
      <c r="D53" s="6"/>
      <c r="J53" s="147"/>
      <c r="K53" s="147"/>
      <c r="L53" s="5"/>
    </row>
    <row r="54" spans="2:12">
      <c r="B54" s="147"/>
      <c r="C54" s="147"/>
      <c r="D54" s="6"/>
      <c r="J54" s="147"/>
      <c r="K54" s="147"/>
      <c r="L54" s="5"/>
    </row>
    <row r="55" spans="2:12">
      <c r="J55" s="147"/>
      <c r="K55" s="147"/>
      <c r="L55" s="5"/>
    </row>
    <row r="56" spans="2:12" ht="15.75">
      <c r="F56" s="147"/>
      <c r="G56" s="171"/>
      <c r="H56" s="6"/>
      <c r="J56" s="147"/>
      <c r="K56" s="147"/>
      <c r="L56" s="5"/>
    </row>
    <row r="57" spans="2:12">
      <c r="F57" s="147"/>
      <c r="G57" s="147"/>
      <c r="H57" s="6"/>
      <c r="J57" s="147"/>
      <c r="K57" s="147"/>
      <c r="L57" s="5"/>
    </row>
    <row r="58" spans="2:12">
      <c r="F58" s="147"/>
      <c r="G58" s="147"/>
      <c r="H58" s="6"/>
      <c r="J58" s="147"/>
      <c r="K58" s="147"/>
      <c r="L58" s="5"/>
    </row>
    <row r="59" spans="2:12">
      <c r="F59" s="147"/>
      <c r="G59" s="147"/>
      <c r="H59" s="6"/>
      <c r="J59" s="147"/>
      <c r="K59" s="147"/>
      <c r="L59" s="5"/>
    </row>
    <row r="60" spans="2:12">
      <c r="F60" s="147"/>
      <c r="G60" s="147"/>
      <c r="H60" s="6"/>
      <c r="J60" s="147"/>
      <c r="K60" s="147"/>
      <c r="L60" s="5"/>
    </row>
    <row r="61" spans="2:12">
      <c r="J61" s="147"/>
      <c r="K61" s="147"/>
      <c r="L61" s="5"/>
    </row>
    <row r="62" spans="2:12">
      <c r="J62" s="147"/>
      <c r="K62" s="147"/>
      <c r="L62" s="5"/>
    </row>
    <row r="63" spans="2:12">
      <c r="J63" s="147"/>
      <c r="K63" s="147"/>
      <c r="L63" s="5"/>
    </row>
    <row r="64" spans="2:12">
      <c r="J64" s="147"/>
      <c r="K64" s="147"/>
      <c r="L64" s="5"/>
    </row>
    <row r="65" spans="10:12">
      <c r="J65" s="147"/>
      <c r="K65" s="147"/>
      <c r="L65" s="5"/>
    </row>
    <row r="66" spans="10:12">
      <c r="J66" s="147"/>
      <c r="K66" s="147"/>
      <c r="L66" s="5"/>
    </row>
    <row r="67" spans="10:12">
      <c r="J67" s="147"/>
      <c r="K67" s="147"/>
      <c r="L67" s="5"/>
    </row>
    <row r="68" spans="10:12">
      <c r="J68" s="147"/>
      <c r="K68" s="147"/>
      <c r="L68" s="5"/>
    </row>
    <row r="69" spans="10:12">
      <c r="J69" s="147"/>
      <c r="K69" s="147"/>
      <c r="L69" s="5"/>
    </row>
    <row r="70" spans="10:12">
      <c r="J70" s="147"/>
      <c r="K70" s="147"/>
      <c r="L70" s="5"/>
    </row>
    <row r="71" spans="10:12">
      <c r="J71" s="147"/>
      <c r="K71" s="147"/>
      <c r="L71" s="5"/>
    </row>
    <row r="72" spans="10:12">
      <c r="J72" s="147"/>
      <c r="K72" s="147"/>
      <c r="L72" s="5"/>
    </row>
    <row r="73" spans="10:12">
      <c r="J73" s="147"/>
      <c r="K73" s="147"/>
      <c r="L73" s="5"/>
    </row>
    <row r="74" spans="10:12">
      <c r="J74" s="147"/>
      <c r="K74" s="147"/>
      <c r="L74" s="5"/>
    </row>
    <row r="75" spans="10:12">
      <c r="J75" s="147"/>
      <c r="K75" s="147"/>
      <c r="L75" s="5"/>
    </row>
    <row r="76" spans="10:12">
      <c r="J76" s="147"/>
      <c r="K76" s="147"/>
      <c r="L76" s="5"/>
    </row>
    <row r="77" spans="10:12">
      <c r="J77" s="147"/>
      <c r="K77" s="147"/>
      <c r="L77" s="5"/>
    </row>
    <row r="78" spans="10:12">
      <c r="J78" s="147"/>
      <c r="K78" s="147"/>
      <c r="L78" s="5"/>
    </row>
    <row r="79" spans="10:12">
      <c r="J79" s="147"/>
      <c r="K79" s="147"/>
      <c r="L79" s="5"/>
    </row>
    <row r="80" spans="10:12">
      <c r="J80" s="147"/>
      <c r="K80" s="147"/>
      <c r="L80" s="5"/>
    </row>
    <row r="81" spans="10:12">
      <c r="J81" s="147"/>
      <c r="K81" s="147"/>
      <c r="L81" s="5"/>
    </row>
    <row r="82" spans="10:12">
      <c r="J82" s="147"/>
      <c r="K82" s="147"/>
      <c r="L82" s="5"/>
    </row>
    <row r="83" spans="10:12">
      <c r="J83" s="147"/>
      <c r="K83" s="147"/>
      <c r="L83" s="5"/>
    </row>
    <row r="84" spans="10:12">
      <c r="J84" s="147"/>
      <c r="K84" s="147"/>
      <c r="L84" s="5"/>
    </row>
    <row r="85" spans="10:12">
      <c r="J85" s="147"/>
      <c r="K85" s="147"/>
      <c r="L85" s="5"/>
    </row>
    <row r="86" spans="10:12">
      <c r="J86" s="147"/>
      <c r="K86" s="147"/>
      <c r="L86" s="5"/>
    </row>
    <row r="87" spans="10:12">
      <c r="J87" s="147"/>
      <c r="K87" s="147"/>
      <c r="L87" s="5"/>
    </row>
    <row r="88" spans="10:12">
      <c r="J88" s="147"/>
      <c r="K88" s="147"/>
      <c r="L88" s="5"/>
    </row>
    <row r="89" spans="10:12">
      <c r="J89" s="147"/>
      <c r="K89" s="147"/>
      <c r="L89" s="5"/>
    </row>
    <row r="90" spans="10:12">
      <c r="J90" s="147"/>
      <c r="K90" s="147"/>
      <c r="L90" s="5"/>
    </row>
    <row r="91" spans="10:12">
      <c r="J91" s="147"/>
      <c r="K91" s="147"/>
      <c r="L91" s="5"/>
    </row>
    <row r="92" spans="10:12">
      <c r="J92" s="147"/>
      <c r="K92" s="147"/>
      <c r="L92" s="5"/>
    </row>
    <row r="93" spans="10:12">
      <c r="J93" s="147"/>
      <c r="K93" s="147"/>
      <c r="L93" s="5"/>
    </row>
    <row r="94" spans="10:12">
      <c r="J94" s="147"/>
      <c r="K94" s="147"/>
      <c r="L94" s="5"/>
    </row>
    <row r="95" spans="10:12">
      <c r="J95" s="147"/>
      <c r="K95" s="147"/>
      <c r="L95" s="5"/>
    </row>
    <row r="96" spans="10:12">
      <c r="J96" s="147"/>
      <c r="K96" s="147"/>
      <c r="L96" s="5"/>
    </row>
    <row r="97" spans="10:12">
      <c r="J97" s="147"/>
      <c r="K97" s="147"/>
      <c r="L97" s="5"/>
    </row>
    <row r="98" spans="10:12">
      <c r="J98" s="147"/>
      <c r="K98" s="147"/>
      <c r="L98" s="5"/>
    </row>
    <row r="99" spans="10:12">
      <c r="J99" s="147"/>
      <c r="K99" s="147"/>
      <c r="L99" s="5"/>
    </row>
    <row r="100" spans="10:12">
      <c r="J100" s="147"/>
      <c r="K100" s="147"/>
      <c r="L100" s="5"/>
    </row>
    <row r="101" spans="10:12">
      <c r="J101" s="147"/>
      <c r="K101" s="147"/>
      <c r="L101" s="5"/>
    </row>
    <row r="102" spans="10:12">
      <c r="J102" s="147"/>
      <c r="K102" s="147"/>
      <c r="L102" s="5"/>
    </row>
    <row r="103" spans="10:12">
      <c r="J103" s="147"/>
      <c r="K103" s="147"/>
      <c r="L103" s="5"/>
    </row>
    <row r="104" spans="10:12">
      <c r="J104" s="147"/>
      <c r="K104" s="147"/>
      <c r="L104" s="5"/>
    </row>
    <row r="105" spans="10:12">
      <c r="J105" s="147"/>
      <c r="K105" s="147"/>
      <c r="L105" s="5"/>
    </row>
    <row r="106" spans="10:12">
      <c r="J106" s="147"/>
      <c r="K106" s="147"/>
      <c r="L106" s="5"/>
    </row>
    <row r="107" spans="10:12">
      <c r="J107" s="147"/>
      <c r="K107" s="147"/>
      <c r="L107" s="5"/>
    </row>
    <row r="108" spans="10:12">
      <c r="J108" s="147"/>
      <c r="K108" s="147"/>
      <c r="L108" s="5"/>
    </row>
    <row r="109" spans="10:12">
      <c r="J109" s="147"/>
      <c r="K109" s="147"/>
      <c r="L109" s="5"/>
    </row>
    <row r="110" spans="10:12">
      <c r="J110" s="147"/>
      <c r="K110" s="147"/>
      <c r="L110" s="5"/>
    </row>
    <row r="111" spans="10:12">
      <c r="J111" s="147"/>
      <c r="K111" s="147"/>
      <c r="L111" s="5"/>
    </row>
    <row r="112" spans="10:12">
      <c r="J112" s="147"/>
      <c r="K112" s="147"/>
      <c r="L112" s="5"/>
    </row>
    <row r="113" spans="10:12">
      <c r="J113" s="147"/>
      <c r="K113" s="147"/>
      <c r="L113" s="5"/>
    </row>
    <row r="114" spans="10:12">
      <c r="J114" s="147"/>
      <c r="K114" s="147"/>
      <c r="L114" s="5"/>
    </row>
    <row r="115" spans="10:12">
      <c r="J115" s="147"/>
      <c r="K115" s="147"/>
      <c r="L115" s="5"/>
    </row>
    <row r="116" spans="10:12">
      <c r="J116" s="147"/>
      <c r="K116" s="147"/>
      <c r="L116" s="5"/>
    </row>
    <row r="117" spans="10:12">
      <c r="J117" s="147"/>
      <c r="K117" s="147"/>
      <c r="L117" s="5"/>
    </row>
    <row r="118" spans="10:12">
      <c r="J118" s="147"/>
      <c r="K118" s="147"/>
      <c r="L118" s="5"/>
    </row>
    <row r="119" spans="10:12">
      <c r="J119" s="147"/>
      <c r="K119" s="147"/>
      <c r="L119" s="5"/>
    </row>
    <row r="120" spans="10:12">
      <c r="J120" s="147"/>
      <c r="K120" s="147"/>
      <c r="L120" s="5"/>
    </row>
    <row r="121" spans="10:12">
      <c r="J121" s="147"/>
      <c r="K121" s="147"/>
      <c r="L121" s="5"/>
    </row>
    <row r="122" spans="10:12">
      <c r="J122" s="147"/>
      <c r="K122" s="147"/>
      <c r="L122" s="5"/>
    </row>
    <row r="123" spans="10:12">
      <c r="J123" s="147"/>
      <c r="K123" s="147"/>
      <c r="L123" s="5"/>
    </row>
    <row r="124" spans="10:12">
      <c r="J124" s="147"/>
      <c r="K124" s="147"/>
      <c r="L124" s="5"/>
    </row>
    <row r="125" spans="10:12">
      <c r="J125" s="147"/>
      <c r="K125" s="147"/>
      <c r="L125" s="5"/>
    </row>
    <row r="126" spans="10:12">
      <c r="J126" s="147"/>
      <c r="K126" s="147"/>
      <c r="L126" s="5"/>
    </row>
    <row r="127" spans="10:12">
      <c r="J127" s="147"/>
      <c r="K127" s="147"/>
      <c r="L127" s="5"/>
    </row>
    <row r="128" spans="10:12">
      <c r="J128" s="147"/>
      <c r="K128" s="147"/>
      <c r="L128" s="5"/>
    </row>
    <row r="129" spans="10:12">
      <c r="J129" s="147"/>
      <c r="K129" s="147"/>
      <c r="L129" s="5"/>
    </row>
    <row r="130" spans="10:12">
      <c r="J130" s="147"/>
      <c r="K130" s="147"/>
      <c r="L130" s="5"/>
    </row>
    <row r="131" spans="10:12">
      <c r="J131" s="147"/>
      <c r="K131" s="147"/>
      <c r="L131" s="5"/>
    </row>
    <row r="132" spans="10:12">
      <c r="J132" s="147"/>
      <c r="K132" s="147"/>
      <c r="L132" s="5"/>
    </row>
    <row r="133" spans="10:12">
      <c r="J133" s="147"/>
      <c r="K133" s="147"/>
      <c r="L133" s="5"/>
    </row>
    <row r="134" spans="10:12">
      <c r="J134" s="147"/>
      <c r="K134" s="147"/>
      <c r="L134" s="5"/>
    </row>
    <row r="135" spans="10:12">
      <c r="J135" s="147"/>
      <c r="K135" s="147"/>
      <c r="L135" s="5"/>
    </row>
    <row r="136" spans="10:12">
      <c r="J136" s="147"/>
      <c r="K136" s="147"/>
      <c r="L136" s="5"/>
    </row>
    <row r="137" spans="10:12">
      <c r="J137" s="147"/>
      <c r="K137" s="147"/>
      <c r="L137" s="5"/>
    </row>
    <row r="138" spans="10:12">
      <c r="J138" s="147"/>
      <c r="K138" s="147"/>
      <c r="L138" s="5"/>
    </row>
    <row r="139" spans="10:12">
      <c r="J139" s="147"/>
      <c r="K139" s="147"/>
      <c r="L139" s="5"/>
    </row>
    <row r="140" spans="10:12">
      <c r="J140" s="147"/>
      <c r="K140" s="147"/>
      <c r="L140" s="5"/>
    </row>
    <row r="141" spans="10:12">
      <c r="J141" s="147"/>
      <c r="K141" s="147"/>
      <c r="L141" s="5"/>
    </row>
    <row r="142" spans="10:12">
      <c r="J142" s="147"/>
      <c r="K142" s="147"/>
      <c r="L142" s="5"/>
    </row>
    <row r="143" spans="10:12">
      <c r="J143" s="147"/>
      <c r="K143" s="147"/>
      <c r="L143" s="5"/>
    </row>
    <row r="144" spans="10:12">
      <c r="J144" s="147"/>
      <c r="K144" s="147"/>
      <c r="L144" s="5"/>
    </row>
    <row r="145" spans="10:12">
      <c r="J145" s="147"/>
      <c r="K145" s="147"/>
      <c r="L145" s="5"/>
    </row>
    <row r="146" spans="10:12">
      <c r="J146" s="147"/>
      <c r="K146" s="147"/>
      <c r="L146" s="5"/>
    </row>
    <row r="147" spans="10:12">
      <c r="J147" s="147"/>
      <c r="K147" s="147"/>
      <c r="L147" s="5"/>
    </row>
    <row r="148" spans="10:12">
      <c r="J148" s="147"/>
      <c r="K148" s="147"/>
      <c r="L148" s="5"/>
    </row>
    <row r="149" spans="10:12">
      <c r="J149" s="147"/>
      <c r="K149" s="147"/>
      <c r="L149" s="5"/>
    </row>
    <row r="150" spans="10:12">
      <c r="J150" s="147"/>
      <c r="K150" s="147"/>
      <c r="L150" s="5"/>
    </row>
    <row r="151" spans="10:12">
      <c r="J151" s="147"/>
      <c r="K151" s="147"/>
      <c r="L151" s="5"/>
    </row>
    <row r="152" spans="10:12">
      <c r="J152" s="147"/>
      <c r="K152" s="147"/>
      <c r="L152" s="5"/>
    </row>
    <row r="153" spans="10:12">
      <c r="J153" s="147"/>
      <c r="K153" s="147"/>
      <c r="L153" s="5"/>
    </row>
    <row r="154" spans="10:12">
      <c r="J154" s="147"/>
      <c r="K154" s="147"/>
      <c r="L154" s="5"/>
    </row>
    <row r="155" spans="10:12">
      <c r="J155" s="147"/>
      <c r="K155" s="147"/>
      <c r="L155" s="5"/>
    </row>
    <row r="156" spans="10:12">
      <c r="J156" s="147"/>
      <c r="K156" s="147"/>
      <c r="L156" s="5"/>
    </row>
    <row r="157" spans="10:12">
      <c r="J157" s="147"/>
      <c r="K157" s="147"/>
      <c r="L157" s="5"/>
    </row>
    <row r="158" spans="10:12">
      <c r="J158" s="147"/>
      <c r="K158" s="147"/>
      <c r="L158" s="5"/>
    </row>
    <row r="159" spans="10:12">
      <c r="J159" s="147"/>
      <c r="K159" s="147"/>
      <c r="L159" s="5"/>
    </row>
    <row r="160" spans="10:12">
      <c r="J160" s="147"/>
      <c r="K160" s="147"/>
      <c r="L160" s="5"/>
    </row>
    <row r="161" spans="10:12">
      <c r="J161" s="147"/>
      <c r="K161" s="147"/>
      <c r="L161" s="5"/>
    </row>
    <row r="162" spans="10:12">
      <c r="J162" s="147"/>
      <c r="K162" s="147"/>
      <c r="L162" s="5"/>
    </row>
    <row r="163" spans="10:12">
      <c r="J163" s="147"/>
      <c r="K163" s="147"/>
      <c r="L163" s="5"/>
    </row>
    <row r="164" spans="10:12">
      <c r="J164" s="147"/>
      <c r="K164" s="147"/>
      <c r="L164" s="5"/>
    </row>
    <row r="165" spans="10:12">
      <c r="J165" s="147"/>
      <c r="K165" s="147"/>
      <c r="L165" s="5"/>
    </row>
    <row r="166" spans="10:12">
      <c r="J166" s="147"/>
      <c r="K166" s="147"/>
      <c r="L166" s="5"/>
    </row>
    <row r="167" spans="10:12">
      <c r="J167" s="147"/>
      <c r="K167" s="147"/>
      <c r="L167" s="5"/>
    </row>
    <row r="168" spans="10:12">
      <c r="J168" s="147"/>
      <c r="K168" s="147"/>
      <c r="L168" s="5"/>
    </row>
    <row r="169" spans="10:12">
      <c r="J169" s="147"/>
      <c r="K169" s="147"/>
      <c r="L169" s="5"/>
    </row>
    <row r="170" spans="10:12">
      <c r="J170" s="147"/>
      <c r="K170" s="147"/>
      <c r="L170" s="5"/>
    </row>
    <row r="171" spans="10:12">
      <c r="J171" s="147"/>
      <c r="K171" s="147"/>
      <c r="L171" s="5"/>
    </row>
    <row r="172" spans="10:12">
      <c r="J172" s="147"/>
      <c r="K172" s="147"/>
      <c r="L172" s="5"/>
    </row>
    <row r="173" spans="10:12">
      <c r="J173" s="147"/>
      <c r="K173" s="147"/>
      <c r="L173" s="5"/>
    </row>
    <row r="174" spans="10:12">
      <c r="J174" s="147"/>
      <c r="K174" s="147"/>
      <c r="L174" s="5"/>
    </row>
    <row r="175" spans="10:12">
      <c r="J175" s="147"/>
      <c r="K175" s="147"/>
      <c r="L175" s="5"/>
    </row>
    <row r="176" spans="10:12">
      <c r="J176" s="147"/>
      <c r="K176" s="147"/>
      <c r="L176" s="5"/>
    </row>
    <row r="177" spans="10:12">
      <c r="J177" s="147"/>
      <c r="K177" s="147"/>
      <c r="L177" s="5"/>
    </row>
    <row r="178" spans="10:12">
      <c r="J178" s="147"/>
      <c r="K178" s="147"/>
      <c r="L178" s="5"/>
    </row>
    <row r="179" spans="10:12">
      <c r="J179" s="147"/>
      <c r="K179" s="147"/>
      <c r="L179" s="5"/>
    </row>
    <row r="180" spans="10:12">
      <c r="J180" s="147"/>
      <c r="K180" s="147"/>
      <c r="L180" s="5"/>
    </row>
    <row r="181" spans="10:12">
      <c r="J181" s="147"/>
      <c r="K181" s="147"/>
      <c r="L181" s="5"/>
    </row>
    <row r="182" spans="10:12">
      <c r="J182" s="147"/>
      <c r="K182" s="147"/>
      <c r="L182" s="5"/>
    </row>
    <row r="183" spans="10:12">
      <c r="J183" s="147"/>
      <c r="K183" s="147"/>
      <c r="L183" s="5"/>
    </row>
    <row r="184" spans="10:12">
      <c r="J184" s="147"/>
      <c r="K184" s="147"/>
      <c r="L184" s="5"/>
    </row>
    <row r="185" spans="10:12">
      <c r="J185" s="147"/>
      <c r="K185" s="147"/>
      <c r="L185" s="5"/>
    </row>
    <row r="186" spans="10:12">
      <c r="J186" s="147"/>
      <c r="K186" s="147"/>
      <c r="L186" s="5"/>
    </row>
    <row r="187" spans="10:12">
      <c r="J187" s="147"/>
      <c r="K187" s="147"/>
      <c r="L187" s="5"/>
    </row>
    <row r="188" spans="10:12">
      <c r="J188" s="147"/>
      <c r="K188" s="147"/>
      <c r="L188" s="5"/>
    </row>
    <row r="189" spans="10:12">
      <c r="J189" s="147"/>
      <c r="K189" s="147"/>
      <c r="L189" s="5"/>
    </row>
    <row r="190" spans="10:12">
      <c r="J190" s="147"/>
      <c r="K190" s="147"/>
      <c r="L190" s="5"/>
    </row>
    <row r="191" spans="10:12">
      <c r="J191" s="147"/>
      <c r="K191" s="147"/>
      <c r="L191" s="5"/>
    </row>
    <row r="192" spans="10:12">
      <c r="J192" s="147"/>
      <c r="K192" s="147"/>
      <c r="L192" s="5"/>
    </row>
    <row r="193" spans="10:12">
      <c r="J193" s="147"/>
      <c r="K193" s="147"/>
      <c r="L193" s="5"/>
    </row>
    <row r="194" spans="10:12">
      <c r="J194" s="147"/>
      <c r="K194" s="147"/>
      <c r="L194" s="5"/>
    </row>
    <row r="195" spans="10:12">
      <c r="J195" s="147"/>
      <c r="K195" s="147"/>
      <c r="L195" s="5"/>
    </row>
    <row r="196" spans="10:12">
      <c r="J196" s="147"/>
      <c r="K196" s="147"/>
      <c r="L196" s="5"/>
    </row>
    <row r="197" spans="10:12">
      <c r="J197" s="147"/>
      <c r="K197" s="147"/>
      <c r="L197" s="5"/>
    </row>
    <row r="198" spans="10:12">
      <c r="J198" s="147"/>
      <c r="K198" s="147"/>
      <c r="L198" s="5"/>
    </row>
    <row r="199" spans="10:12">
      <c r="J199" s="147"/>
      <c r="K199" s="147"/>
      <c r="L199" s="5"/>
    </row>
    <row r="200" spans="10:12">
      <c r="J200" s="147"/>
      <c r="K200" s="147"/>
      <c r="L200" s="5"/>
    </row>
    <row r="201" spans="10:12">
      <c r="J201" s="147"/>
      <c r="K201" s="147"/>
      <c r="L201" s="5"/>
    </row>
    <row r="202" spans="10:12">
      <c r="J202" s="147"/>
      <c r="K202" s="147"/>
      <c r="L202" s="5"/>
    </row>
    <row r="203" spans="10:12">
      <c r="J203" s="147"/>
      <c r="K203" s="147"/>
      <c r="L203" s="5"/>
    </row>
    <row r="204" spans="10:12">
      <c r="J204" s="147"/>
      <c r="K204" s="147"/>
      <c r="L204" s="5"/>
    </row>
    <row r="205" spans="10:12">
      <c r="J205" s="147"/>
      <c r="K205" s="147"/>
      <c r="L205" s="5"/>
    </row>
    <row r="206" spans="10:12">
      <c r="J206" s="147"/>
      <c r="K206" s="147"/>
      <c r="L206" s="5"/>
    </row>
    <row r="207" spans="10:12">
      <c r="J207" s="147"/>
      <c r="K207" s="147"/>
      <c r="L207" s="5"/>
    </row>
    <row r="208" spans="10:12">
      <c r="J208" s="147"/>
      <c r="K208" s="147"/>
      <c r="L208" s="5"/>
    </row>
    <row r="209" spans="10:12">
      <c r="J209" s="147"/>
      <c r="K209" s="147"/>
      <c r="L209" s="5"/>
    </row>
    <row r="210" spans="10:12">
      <c r="J210" s="147"/>
      <c r="K210" s="147"/>
      <c r="L210" s="5"/>
    </row>
    <row r="211" spans="10:12">
      <c r="J211" s="147"/>
      <c r="K211" s="147"/>
      <c r="L211" s="5"/>
    </row>
    <row r="212" spans="10:12">
      <c r="J212" s="147"/>
      <c r="K212" s="147"/>
      <c r="L212" s="5"/>
    </row>
    <row r="213" spans="10:12">
      <c r="J213" s="147"/>
      <c r="K213" s="147"/>
      <c r="L213" s="5"/>
    </row>
    <row r="214" spans="10:12">
      <c r="J214" s="147"/>
      <c r="K214" s="147"/>
      <c r="L214" s="5"/>
    </row>
    <row r="215" spans="10:12">
      <c r="J215" s="147"/>
      <c r="K215" s="147"/>
      <c r="L215" s="5"/>
    </row>
    <row r="216" spans="10:12">
      <c r="J216" s="147"/>
      <c r="K216" s="147"/>
      <c r="L216" s="5"/>
    </row>
    <row r="217" spans="10:12">
      <c r="J217" s="147"/>
      <c r="K217" s="147"/>
      <c r="L217" s="5"/>
    </row>
    <row r="218" spans="10:12">
      <c r="J218" s="147"/>
      <c r="K218" s="147"/>
      <c r="L218" s="5"/>
    </row>
    <row r="219" spans="10:12">
      <c r="J219" s="147"/>
      <c r="K219" s="147"/>
      <c r="L219" s="5"/>
    </row>
    <row r="220" spans="10:12">
      <c r="J220" s="147"/>
      <c r="K220" s="147"/>
      <c r="L220" s="5"/>
    </row>
    <row r="221" spans="10:12">
      <c r="J221" s="147"/>
      <c r="K221" s="147"/>
      <c r="L221" s="5"/>
    </row>
    <row r="222" spans="10:12">
      <c r="J222" s="147"/>
      <c r="K222" s="147"/>
      <c r="L222" s="5"/>
    </row>
    <row r="223" spans="10:12">
      <c r="J223" s="147"/>
      <c r="K223" s="147"/>
      <c r="L223" s="5"/>
    </row>
    <row r="224" spans="10:12">
      <c r="J224" s="147"/>
      <c r="K224" s="147"/>
      <c r="L224" s="5"/>
    </row>
    <row r="225" spans="10:12">
      <c r="J225" s="147"/>
      <c r="K225" s="147"/>
      <c r="L225" s="5"/>
    </row>
    <row r="226" spans="10:12">
      <c r="J226" s="147"/>
      <c r="K226" s="147"/>
      <c r="L226" s="5"/>
    </row>
    <row r="227" spans="10:12">
      <c r="J227" s="147"/>
      <c r="K227" s="147"/>
      <c r="L227" s="5"/>
    </row>
    <row r="228" spans="10:12">
      <c r="J228" s="147"/>
      <c r="K228" s="147"/>
      <c r="L228" s="5"/>
    </row>
    <row r="229" spans="10:12">
      <c r="J229" s="147"/>
      <c r="K229" s="147"/>
      <c r="L229" s="5"/>
    </row>
    <row r="230" spans="10:12">
      <c r="J230" s="147"/>
      <c r="K230" s="147"/>
      <c r="L230" s="5"/>
    </row>
    <row r="231" spans="10:12">
      <c r="J231" s="147"/>
      <c r="K231" s="147"/>
      <c r="L231" s="5"/>
    </row>
    <row r="232" spans="10:12">
      <c r="J232" s="147"/>
      <c r="K232" s="147"/>
      <c r="L232" s="5"/>
    </row>
    <row r="233" spans="10:12">
      <c r="J233" s="147"/>
      <c r="K233" s="147"/>
      <c r="L233" s="5"/>
    </row>
    <row r="234" spans="10:12">
      <c r="J234" s="147"/>
      <c r="K234" s="147"/>
      <c r="L234" s="5"/>
    </row>
    <row r="235" spans="10:12">
      <c r="J235" s="147"/>
      <c r="K235" s="147"/>
      <c r="L235" s="5"/>
    </row>
    <row r="236" spans="10:12">
      <c r="J236" s="147"/>
      <c r="K236" s="147"/>
      <c r="L236" s="5"/>
    </row>
    <row r="237" spans="10:12">
      <c r="J237" s="147"/>
      <c r="K237" s="147"/>
      <c r="L237" s="5"/>
    </row>
    <row r="238" spans="10:12">
      <c r="J238" s="147"/>
      <c r="K238" s="147"/>
      <c r="L238" s="5"/>
    </row>
    <row r="239" spans="10:12">
      <c r="J239" s="147"/>
      <c r="K239" s="147"/>
      <c r="L239" s="5"/>
    </row>
    <row r="240" spans="10:12">
      <c r="J240" s="147"/>
      <c r="K240" s="147"/>
      <c r="L240" s="5"/>
    </row>
    <row r="241" spans="10:12">
      <c r="J241" s="147"/>
      <c r="K241" s="147"/>
      <c r="L241" s="5"/>
    </row>
    <row r="242" spans="10:12">
      <c r="J242" s="147"/>
      <c r="K242" s="147"/>
      <c r="L242" s="5"/>
    </row>
    <row r="243" spans="10:12">
      <c r="J243" s="147"/>
      <c r="K243" s="147"/>
      <c r="L243" s="5"/>
    </row>
    <row r="244" spans="10:12">
      <c r="J244" s="147"/>
      <c r="K244" s="147"/>
      <c r="L244" s="5"/>
    </row>
    <row r="245" spans="10:12">
      <c r="J245" s="147"/>
      <c r="K245" s="147"/>
      <c r="L245" s="5"/>
    </row>
    <row r="246" spans="10:12">
      <c r="J246" s="147"/>
      <c r="K246" s="147"/>
      <c r="L246" s="5"/>
    </row>
    <row r="247" spans="10:12">
      <c r="J247" s="147"/>
      <c r="K247" s="147"/>
      <c r="L247" s="5"/>
    </row>
    <row r="248" spans="10:12">
      <c r="J248" s="147"/>
      <c r="K248" s="147"/>
      <c r="L248" s="5"/>
    </row>
    <row r="249" spans="10:12">
      <c r="J249" s="147"/>
      <c r="K249" s="147"/>
      <c r="L249" s="5"/>
    </row>
    <row r="250" spans="10:12">
      <c r="J250" s="147"/>
      <c r="K250" s="147"/>
      <c r="L250" s="5"/>
    </row>
    <row r="251" spans="10:12">
      <c r="J251" s="147"/>
      <c r="K251" s="147"/>
      <c r="L251" s="5"/>
    </row>
    <row r="252" spans="10:12">
      <c r="J252" s="147"/>
      <c r="K252" s="147"/>
      <c r="L252" s="5"/>
    </row>
    <row r="253" spans="10:12">
      <c r="J253" s="147"/>
      <c r="K253" s="147"/>
      <c r="L253" s="5"/>
    </row>
    <row r="254" spans="10:12">
      <c r="J254" s="147"/>
      <c r="K254" s="147"/>
      <c r="L254" s="5"/>
    </row>
    <row r="255" spans="10:12">
      <c r="J255" s="147"/>
      <c r="K255" s="147"/>
      <c r="L255" s="5"/>
    </row>
    <row r="256" spans="10:12">
      <c r="J256" s="147"/>
      <c r="K256" s="147"/>
      <c r="L256" s="5"/>
    </row>
    <row r="257" spans="10:12">
      <c r="J257" s="147"/>
      <c r="K257" s="147"/>
      <c r="L257" s="5"/>
    </row>
    <row r="258" spans="10:12">
      <c r="J258" s="147"/>
      <c r="K258" s="147"/>
      <c r="L258" s="5"/>
    </row>
    <row r="259" spans="10:12">
      <c r="J259" s="147"/>
      <c r="K259" s="147"/>
      <c r="L259" s="5"/>
    </row>
    <row r="260" spans="10:12">
      <c r="J260" s="147"/>
      <c r="K260" s="147"/>
      <c r="L260" s="5"/>
    </row>
    <row r="261" spans="10:12">
      <c r="J261" s="147"/>
      <c r="K261" s="147"/>
      <c r="L261" s="5"/>
    </row>
    <row r="262" spans="10:12">
      <c r="J262" s="147"/>
      <c r="K262" s="147"/>
      <c r="L262" s="5"/>
    </row>
    <row r="263" spans="10:12">
      <c r="J263" s="147"/>
      <c r="K263" s="147"/>
      <c r="L263" s="5"/>
    </row>
    <row r="264" spans="10:12">
      <c r="J264" s="147"/>
      <c r="K264" s="147"/>
      <c r="L264" s="5"/>
    </row>
    <row r="265" spans="10:12">
      <c r="J265" s="147"/>
      <c r="K265" s="147"/>
      <c r="L265" s="5"/>
    </row>
    <row r="266" spans="10:12">
      <c r="J266" s="147"/>
      <c r="K266" s="147"/>
      <c r="L266" s="5"/>
    </row>
    <row r="267" spans="10:12">
      <c r="J267" s="147"/>
      <c r="K267" s="147"/>
      <c r="L267" s="5"/>
    </row>
    <row r="268" spans="10:12">
      <c r="J268" s="147"/>
      <c r="K268" s="147"/>
      <c r="L268" s="5"/>
    </row>
    <row r="269" spans="10:12">
      <c r="J269" s="147"/>
      <c r="K269" s="147"/>
      <c r="L269" s="5"/>
    </row>
    <row r="270" spans="10:12">
      <c r="J270" s="147"/>
      <c r="K270" s="147"/>
      <c r="L270" s="5"/>
    </row>
    <row r="271" spans="10:12">
      <c r="J271" s="147"/>
      <c r="K271" s="147"/>
      <c r="L271" s="5"/>
    </row>
    <row r="272" spans="10:12">
      <c r="J272" s="147"/>
      <c r="K272" s="147"/>
      <c r="L272" s="5"/>
    </row>
    <row r="273" spans="10:12">
      <c r="J273" s="147"/>
      <c r="K273" s="147"/>
      <c r="L273" s="5"/>
    </row>
    <row r="274" spans="10:12">
      <c r="J274" s="147"/>
      <c r="K274" s="147"/>
      <c r="L274" s="5"/>
    </row>
    <row r="275" spans="10:12">
      <c r="J275" s="147"/>
      <c r="K275" s="147"/>
      <c r="L275" s="5"/>
    </row>
    <row r="276" spans="10:12">
      <c r="J276" s="147"/>
      <c r="K276" s="147"/>
      <c r="L276" s="5"/>
    </row>
    <row r="277" spans="10:12">
      <c r="J277" s="147"/>
      <c r="K277" s="147"/>
      <c r="L277" s="5"/>
    </row>
    <row r="278" spans="10:12">
      <c r="J278" s="147"/>
      <c r="K278" s="147"/>
      <c r="L278" s="5"/>
    </row>
    <row r="279" spans="10:12">
      <c r="J279" s="147"/>
      <c r="K279" s="147"/>
      <c r="L279" s="5"/>
    </row>
    <row r="280" spans="10:12">
      <c r="J280" s="147"/>
      <c r="K280" s="147"/>
      <c r="L280" s="5"/>
    </row>
    <row r="281" spans="10:12">
      <c r="J281" s="147"/>
      <c r="K281" s="147"/>
      <c r="L281" s="5"/>
    </row>
    <row r="282" spans="10:12">
      <c r="J282" s="147"/>
      <c r="K282" s="147"/>
      <c r="L282" s="5"/>
    </row>
    <row r="283" spans="10:12">
      <c r="J283" s="147"/>
      <c r="K283" s="147"/>
      <c r="L283" s="5"/>
    </row>
    <row r="284" spans="10:12">
      <c r="J284" s="147"/>
      <c r="K284" s="147"/>
      <c r="L284" s="5"/>
    </row>
    <row r="285" spans="10:12">
      <c r="J285" s="147"/>
      <c r="K285" s="147"/>
      <c r="L285" s="5"/>
    </row>
    <row r="286" spans="10:12">
      <c r="J286" s="147"/>
      <c r="K286" s="147"/>
      <c r="L286" s="5"/>
    </row>
    <row r="287" spans="10:12">
      <c r="J287" s="147"/>
      <c r="K287" s="147"/>
      <c r="L287" s="5"/>
    </row>
    <row r="288" spans="10:12">
      <c r="J288" s="147"/>
      <c r="K288" s="147"/>
      <c r="L288" s="5"/>
    </row>
    <row r="289" spans="10:12">
      <c r="J289" s="147"/>
      <c r="K289" s="147"/>
      <c r="L289" s="5"/>
    </row>
    <row r="290" spans="10:12">
      <c r="J290" s="147"/>
      <c r="K290" s="147"/>
      <c r="L290" s="5"/>
    </row>
    <row r="291" spans="10:12">
      <c r="J291" s="147"/>
      <c r="K291" s="147"/>
      <c r="L291" s="5"/>
    </row>
    <row r="292" spans="10:12">
      <c r="J292" s="147"/>
      <c r="K292" s="147"/>
      <c r="L292" s="5"/>
    </row>
    <row r="293" spans="10:12">
      <c r="J293" s="147"/>
      <c r="K293" s="147"/>
      <c r="L293" s="5"/>
    </row>
    <row r="294" spans="10:12">
      <c r="J294" s="147"/>
      <c r="K294" s="147"/>
      <c r="L294" s="5"/>
    </row>
    <row r="295" spans="10:12">
      <c r="J295" s="147"/>
      <c r="K295" s="147"/>
      <c r="L295" s="5"/>
    </row>
    <row r="296" spans="10:12">
      <c r="J296" s="147"/>
      <c r="K296" s="147"/>
      <c r="L296" s="5"/>
    </row>
    <row r="297" spans="10:12">
      <c r="J297" s="147"/>
      <c r="K297" s="147"/>
      <c r="L297" s="5"/>
    </row>
    <row r="298" spans="10:12">
      <c r="J298" s="147"/>
      <c r="K298" s="147"/>
      <c r="L298" s="5"/>
    </row>
    <row r="299" spans="10:12">
      <c r="J299" s="147"/>
      <c r="K299" s="147"/>
      <c r="L299" s="5"/>
    </row>
    <row r="300" spans="10:12">
      <c r="J300" s="147"/>
      <c r="K300" s="147"/>
      <c r="L300" s="5"/>
    </row>
    <row r="301" spans="10:12">
      <c r="J301" s="147"/>
      <c r="K301" s="147"/>
      <c r="L301" s="5"/>
    </row>
    <row r="302" spans="10:12">
      <c r="J302" s="147"/>
      <c r="K302" s="147"/>
      <c r="L302" s="5"/>
    </row>
    <row r="303" spans="10:12">
      <c r="J303" s="147"/>
      <c r="K303" s="147"/>
      <c r="L303" s="5"/>
    </row>
    <row r="304" spans="10:12">
      <c r="J304" s="147"/>
      <c r="K304" s="147"/>
      <c r="L304" s="5"/>
    </row>
    <row r="305" spans="10:12">
      <c r="J305" s="147"/>
      <c r="K305" s="147"/>
      <c r="L305" s="5"/>
    </row>
    <row r="306" spans="10:12">
      <c r="J306" s="147"/>
      <c r="K306" s="147"/>
      <c r="L306" s="5"/>
    </row>
    <row r="307" spans="10:12">
      <c r="J307" s="147"/>
      <c r="K307" s="147"/>
      <c r="L307" s="5"/>
    </row>
    <row r="308" spans="10:12">
      <c r="J308" s="147"/>
      <c r="K308" s="147"/>
      <c r="L308" s="5"/>
    </row>
    <row r="309" spans="10:12">
      <c r="J309" s="147"/>
      <c r="K309" s="147"/>
      <c r="L309" s="5"/>
    </row>
    <row r="310" spans="10:12">
      <c r="J310" s="147"/>
      <c r="K310" s="147"/>
      <c r="L310" s="5"/>
    </row>
    <row r="311" spans="10:12">
      <c r="J311" s="147"/>
      <c r="K311" s="147"/>
      <c r="L311" s="5"/>
    </row>
    <row r="312" spans="10:12">
      <c r="J312" s="147"/>
      <c r="K312" s="147"/>
      <c r="L312" s="5"/>
    </row>
    <row r="313" spans="10:12">
      <c r="J313" s="147"/>
      <c r="K313" s="147"/>
      <c r="L313" s="5"/>
    </row>
    <row r="314" spans="10:12">
      <c r="J314" s="147"/>
      <c r="K314" s="147"/>
      <c r="L314" s="5"/>
    </row>
    <row r="315" spans="10:12">
      <c r="J315" s="147"/>
      <c r="K315" s="147"/>
      <c r="L315" s="5"/>
    </row>
    <row r="316" spans="10:12">
      <c r="J316" s="147"/>
      <c r="K316" s="147"/>
      <c r="L316" s="5"/>
    </row>
    <row r="317" spans="10:12">
      <c r="J317" s="147"/>
      <c r="K317" s="147"/>
      <c r="L317" s="5"/>
    </row>
    <row r="318" spans="10:12">
      <c r="J318" s="147"/>
      <c r="K318" s="147"/>
      <c r="L318" s="5"/>
    </row>
    <row r="319" spans="10:12">
      <c r="J319" s="147"/>
      <c r="K319" s="147"/>
      <c r="L319" s="5"/>
    </row>
    <row r="320" spans="10:12">
      <c r="J320" s="147"/>
      <c r="K320" s="147"/>
      <c r="L320" s="5"/>
    </row>
    <row r="321" spans="10:12">
      <c r="J321" s="147"/>
      <c r="K321" s="147"/>
      <c r="L321" s="5"/>
    </row>
    <row r="322" spans="10:12">
      <c r="J322" s="147"/>
      <c r="K322" s="147"/>
      <c r="L322" s="5"/>
    </row>
    <row r="323" spans="10:12">
      <c r="J323" s="147"/>
      <c r="K323" s="147"/>
      <c r="L323" s="5"/>
    </row>
    <row r="324" spans="10:12">
      <c r="J324" s="147"/>
      <c r="K324" s="147"/>
      <c r="L324" s="5"/>
    </row>
    <row r="325" spans="10:12">
      <c r="J325" s="147"/>
      <c r="K325" s="147"/>
      <c r="L325" s="5"/>
    </row>
    <row r="326" spans="10:12">
      <c r="J326" s="147"/>
      <c r="K326" s="147"/>
      <c r="L326" s="5"/>
    </row>
    <row r="327" spans="10:12">
      <c r="J327" s="147"/>
      <c r="K327" s="147"/>
      <c r="L327" s="5"/>
    </row>
    <row r="328" spans="10:12">
      <c r="J328" s="147"/>
      <c r="K328" s="147"/>
      <c r="L328" s="5"/>
    </row>
    <row r="329" spans="10:12">
      <c r="J329" s="147"/>
      <c r="K329" s="147"/>
      <c r="L329" s="5"/>
    </row>
    <row r="330" spans="10:12">
      <c r="J330" s="147"/>
      <c r="K330" s="147"/>
      <c r="L330" s="5"/>
    </row>
    <row r="331" spans="10:12">
      <c r="J331" s="147"/>
      <c r="K331" s="147"/>
      <c r="L331" s="5"/>
    </row>
    <row r="332" spans="10:12">
      <c r="J332" s="147"/>
      <c r="K332" s="147"/>
      <c r="L332" s="5"/>
    </row>
    <row r="333" spans="10:12">
      <c r="J333" s="147"/>
      <c r="K333" s="147"/>
      <c r="L333" s="5"/>
    </row>
    <row r="334" spans="10:12">
      <c r="J334" s="147"/>
      <c r="K334" s="147"/>
      <c r="L334" s="5"/>
    </row>
    <row r="335" spans="10:12">
      <c r="J335" s="147"/>
      <c r="K335" s="147"/>
      <c r="L335" s="5"/>
    </row>
    <row r="336" spans="10:12">
      <c r="J336" s="147"/>
      <c r="K336" s="147"/>
      <c r="L336" s="5"/>
    </row>
    <row r="337" spans="10:12">
      <c r="J337" s="147"/>
      <c r="K337" s="147"/>
      <c r="L337" s="5"/>
    </row>
    <row r="338" spans="10:12">
      <c r="J338" s="147"/>
      <c r="K338" s="147"/>
      <c r="L338" s="5"/>
    </row>
    <row r="339" spans="10:12">
      <c r="J339" s="147"/>
      <c r="K339" s="147"/>
      <c r="L339" s="5"/>
    </row>
    <row r="340" spans="10:12">
      <c r="J340" s="147"/>
      <c r="K340" s="147"/>
      <c r="L340" s="5"/>
    </row>
    <row r="341" spans="10:12">
      <c r="J341" s="147"/>
      <c r="K341" s="147"/>
      <c r="L341" s="5"/>
    </row>
    <row r="342" spans="10:12">
      <c r="J342" s="147"/>
      <c r="K342" s="147"/>
      <c r="L342" s="5"/>
    </row>
    <row r="343" spans="10:12">
      <c r="J343" s="147"/>
      <c r="K343" s="147"/>
      <c r="L343" s="5"/>
    </row>
    <row r="344" spans="10:12">
      <c r="J344" s="147"/>
      <c r="K344" s="147"/>
      <c r="L344" s="5"/>
    </row>
    <row r="345" spans="10:12">
      <c r="J345" s="147"/>
      <c r="K345" s="147"/>
      <c r="L345" s="5"/>
    </row>
    <row r="346" spans="10:12">
      <c r="J346" s="147"/>
      <c r="K346" s="147"/>
      <c r="L346" s="5"/>
    </row>
    <row r="347" spans="10:12">
      <c r="J347" s="147"/>
      <c r="K347" s="147"/>
      <c r="L347" s="5"/>
    </row>
    <row r="348" spans="10:12">
      <c r="J348" s="147"/>
      <c r="K348" s="147"/>
      <c r="L348" s="5"/>
    </row>
    <row r="349" spans="10:12">
      <c r="J349" s="147"/>
      <c r="K349" s="147"/>
      <c r="L349" s="5"/>
    </row>
    <row r="350" spans="10:12">
      <c r="J350" s="147"/>
      <c r="K350" s="147"/>
      <c r="L350" s="5"/>
    </row>
    <row r="351" spans="10:12">
      <c r="J351" s="147"/>
      <c r="K351" s="147"/>
      <c r="L351" s="5"/>
    </row>
    <row r="352" spans="10:12">
      <c r="J352" s="147"/>
      <c r="K352" s="147"/>
      <c r="L352" s="5"/>
    </row>
    <row r="353" spans="10:12">
      <c r="J353" s="147"/>
      <c r="K353" s="147"/>
      <c r="L353" s="5"/>
    </row>
    <row r="354" spans="10:12">
      <c r="J354" s="147"/>
      <c r="K354" s="147"/>
      <c r="L354" s="5"/>
    </row>
    <row r="355" spans="10:12">
      <c r="J355" s="147"/>
      <c r="K355" s="147"/>
      <c r="L355" s="5"/>
    </row>
    <row r="356" spans="10:12">
      <c r="J356" s="147"/>
      <c r="K356" s="147"/>
      <c r="L356" s="5"/>
    </row>
    <row r="357" spans="10:12">
      <c r="J357" s="147"/>
      <c r="K357" s="147"/>
      <c r="L357" s="5"/>
    </row>
    <row r="358" spans="10:12">
      <c r="J358" s="147"/>
      <c r="K358" s="147"/>
      <c r="L358" s="5"/>
    </row>
    <row r="359" spans="10:12">
      <c r="J359" s="147"/>
      <c r="K359" s="147"/>
      <c r="L359" s="5"/>
    </row>
    <row r="360" spans="10:12">
      <c r="J360" s="147"/>
      <c r="K360" s="147"/>
      <c r="L360" s="5"/>
    </row>
    <row r="361" spans="10:12">
      <c r="J361" s="147"/>
      <c r="K361" s="147"/>
      <c r="L361" s="5"/>
    </row>
    <row r="362" spans="10:12">
      <c r="J362" s="147"/>
      <c r="K362" s="147"/>
      <c r="L362" s="5"/>
    </row>
    <row r="363" spans="10:12">
      <c r="J363" s="147"/>
      <c r="K363" s="147"/>
      <c r="L363" s="5"/>
    </row>
    <row r="364" spans="10:12">
      <c r="J364" s="147"/>
      <c r="K364" s="147"/>
      <c r="L364" s="5"/>
    </row>
    <row r="365" spans="10:12">
      <c r="J365" s="147"/>
      <c r="K365" s="147"/>
      <c r="L365" s="5"/>
    </row>
    <row r="366" spans="10:12">
      <c r="J366" s="147"/>
      <c r="K366" s="147"/>
      <c r="L366" s="5"/>
    </row>
    <row r="367" spans="10:12">
      <c r="J367" s="147"/>
      <c r="K367" s="147"/>
      <c r="L367" s="5"/>
    </row>
    <row r="368" spans="10:12">
      <c r="J368" s="147"/>
      <c r="K368" s="147"/>
      <c r="L368" s="5"/>
    </row>
    <row r="369" spans="10:12">
      <c r="J369" s="147"/>
      <c r="K369" s="147"/>
      <c r="L369" s="5"/>
    </row>
    <row r="370" spans="10:12">
      <c r="J370" s="147"/>
      <c r="K370" s="147"/>
      <c r="L370" s="5"/>
    </row>
    <row r="371" spans="10:12">
      <c r="J371" s="147"/>
      <c r="K371" s="147"/>
      <c r="L371" s="5"/>
    </row>
    <row r="372" spans="10:12">
      <c r="J372" s="147"/>
      <c r="K372" s="147"/>
      <c r="L372" s="5"/>
    </row>
    <row r="373" spans="10:12">
      <c r="J373" s="147"/>
      <c r="K373" s="147"/>
      <c r="L373" s="5"/>
    </row>
    <row r="374" spans="10:12">
      <c r="J374" s="147"/>
      <c r="K374" s="147"/>
      <c r="L374" s="5"/>
    </row>
    <row r="375" spans="10:12">
      <c r="J375" s="147"/>
      <c r="K375" s="147"/>
      <c r="L375" s="5"/>
    </row>
    <row r="376" spans="10:12">
      <c r="J376" s="147"/>
      <c r="K376" s="147"/>
      <c r="L376" s="5"/>
    </row>
    <row r="377" spans="10:12">
      <c r="J377" s="147"/>
      <c r="K377" s="147"/>
      <c r="L377" s="5"/>
    </row>
    <row r="378" spans="10:12">
      <c r="J378" s="147"/>
      <c r="K378" s="147"/>
      <c r="L378" s="5"/>
    </row>
    <row r="379" spans="10:12">
      <c r="J379" s="147"/>
      <c r="K379" s="147"/>
      <c r="L379" s="5"/>
    </row>
    <row r="380" spans="10:12">
      <c r="J380" s="147"/>
      <c r="K380" s="147"/>
      <c r="L380" s="5"/>
    </row>
    <row r="381" spans="10:12">
      <c r="J381" s="147"/>
      <c r="K381" s="147"/>
      <c r="L381" s="5"/>
    </row>
    <row r="382" spans="10:12">
      <c r="J382" s="147"/>
      <c r="K382" s="147"/>
      <c r="L382" s="5"/>
    </row>
    <row r="383" spans="10:12">
      <c r="J383" s="147"/>
      <c r="K383" s="147"/>
      <c r="L383" s="5"/>
    </row>
    <row r="384" spans="10:12">
      <c r="J384" s="147"/>
      <c r="K384" s="147"/>
      <c r="L384" s="5"/>
    </row>
    <row r="385" spans="10:12">
      <c r="J385" s="147"/>
      <c r="K385" s="147"/>
      <c r="L385" s="5"/>
    </row>
    <row r="386" spans="10:12">
      <c r="J386" s="147"/>
      <c r="K386" s="147"/>
      <c r="L386" s="5"/>
    </row>
    <row r="387" spans="10:12">
      <c r="J387" s="147"/>
      <c r="K387" s="147"/>
      <c r="L387" s="5"/>
    </row>
    <row r="388" spans="10:12">
      <c r="J388" s="147"/>
      <c r="K388" s="147"/>
      <c r="L388" s="5"/>
    </row>
    <row r="389" spans="10:12">
      <c r="J389" s="147"/>
      <c r="K389" s="147"/>
      <c r="L389" s="5"/>
    </row>
    <row r="390" spans="10:12">
      <c r="J390" s="147"/>
      <c r="K390" s="147"/>
      <c r="L390" s="5"/>
    </row>
    <row r="391" spans="10:12">
      <c r="J391" s="147"/>
      <c r="K391" s="147"/>
      <c r="L391" s="5"/>
    </row>
    <row r="392" spans="10:12">
      <c r="J392" s="147"/>
      <c r="K392" s="147"/>
      <c r="L392" s="5"/>
    </row>
    <row r="393" spans="10:12">
      <c r="J393" s="147"/>
      <c r="K393" s="147"/>
      <c r="L393" s="5"/>
    </row>
    <row r="394" spans="10:12">
      <c r="J394" s="147"/>
      <c r="K394" s="147"/>
      <c r="L394" s="5"/>
    </row>
    <row r="395" spans="10:12">
      <c r="J395" s="147"/>
      <c r="K395" s="147"/>
      <c r="L395" s="5"/>
    </row>
    <row r="396" spans="10:12">
      <c r="J396" s="147"/>
      <c r="K396" s="147"/>
      <c r="L396" s="5"/>
    </row>
    <row r="397" spans="10:12">
      <c r="J397" s="147"/>
      <c r="K397" s="147"/>
      <c r="L397" s="5"/>
    </row>
    <row r="398" spans="10:12">
      <c r="J398" s="147"/>
      <c r="K398" s="147"/>
      <c r="L398" s="5"/>
    </row>
    <row r="399" spans="10:12">
      <c r="J399" s="147"/>
      <c r="K399" s="147"/>
      <c r="L399" s="5"/>
    </row>
    <row r="400" spans="10:12">
      <c r="J400" s="147"/>
      <c r="K400" s="147"/>
      <c r="L400" s="5"/>
    </row>
    <row r="401" spans="10:12">
      <c r="J401" s="147"/>
      <c r="K401" s="147"/>
      <c r="L401" s="5"/>
    </row>
    <row r="402" spans="10:12">
      <c r="J402" s="147"/>
      <c r="K402" s="147"/>
      <c r="L402" s="5"/>
    </row>
    <row r="403" spans="10:12">
      <c r="J403" s="147"/>
      <c r="K403" s="147"/>
      <c r="L403" s="5"/>
    </row>
    <row r="404" spans="10:12">
      <c r="J404" s="147"/>
      <c r="K404" s="147"/>
      <c r="L404" s="5"/>
    </row>
    <row r="405" spans="10:12">
      <c r="J405" s="147"/>
      <c r="K405" s="147"/>
      <c r="L405" s="5"/>
    </row>
    <row r="406" spans="10:12">
      <c r="J406" s="147"/>
      <c r="K406" s="147"/>
      <c r="L406" s="5"/>
    </row>
    <row r="407" spans="10:12">
      <c r="J407" s="147"/>
      <c r="K407" s="147"/>
      <c r="L407" s="5"/>
    </row>
    <row r="408" spans="10:12">
      <c r="J408" s="147"/>
      <c r="K408" s="147"/>
      <c r="L408" s="5"/>
    </row>
    <row r="409" spans="10:12">
      <c r="J409" s="147"/>
      <c r="K409" s="147"/>
      <c r="L409" s="5"/>
    </row>
    <row r="410" spans="10:12">
      <c r="J410" s="147"/>
      <c r="K410" s="147"/>
      <c r="L410" s="5"/>
    </row>
    <row r="411" spans="10:12">
      <c r="J411" s="147"/>
      <c r="K411" s="147"/>
      <c r="L411" s="5"/>
    </row>
    <row r="412" spans="10:12">
      <c r="J412" s="147"/>
      <c r="K412" s="147"/>
      <c r="L412" s="5"/>
    </row>
    <row r="413" spans="10:12">
      <c r="J413" s="147"/>
      <c r="K413" s="147"/>
      <c r="L413" s="5"/>
    </row>
    <row r="414" spans="10:12">
      <c r="J414" s="147"/>
      <c r="K414" s="147"/>
      <c r="L414" s="5"/>
    </row>
    <row r="415" spans="10:12">
      <c r="J415" s="147"/>
      <c r="K415" s="147"/>
      <c r="L415" s="5"/>
    </row>
    <row r="416" spans="10:12">
      <c r="J416" s="147"/>
      <c r="K416" s="147"/>
      <c r="L416" s="5"/>
    </row>
    <row r="417" spans="10:12">
      <c r="J417" s="147"/>
      <c r="K417" s="147"/>
      <c r="L417" s="5"/>
    </row>
    <row r="418" spans="10:12">
      <c r="J418" s="147"/>
      <c r="K418" s="147"/>
      <c r="L418" s="5"/>
    </row>
    <row r="419" spans="10:12">
      <c r="J419" s="147"/>
      <c r="K419" s="147"/>
      <c r="L419" s="5"/>
    </row>
    <row r="420" spans="10:12">
      <c r="J420" s="147"/>
      <c r="K420" s="147"/>
      <c r="L420" s="5"/>
    </row>
    <row r="421" spans="10:12">
      <c r="J421" s="147"/>
      <c r="K421" s="147"/>
      <c r="L421" s="5"/>
    </row>
    <row r="422" spans="10:12">
      <c r="J422" s="147"/>
      <c r="K422" s="147"/>
      <c r="L422" s="5"/>
    </row>
    <row r="423" spans="10:12">
      <c r="J423" s="147"/>
      <c r="K423" s="147"/>
      <c r="L423" s="5"/>
    </row>
    <row r="424" spans="10:12">
      <c r="J424" s="147"/>
      <c r="K424" s="147"/>
      <c r="L424" s="5"/>
    </row>
    <row r="425" spans="10:12">
      <c r="J425" s="147"/>
      <c r="K425" s="147"/>
      <c r="L425" s="5"/>
    </row>
    <row r="426" spans="10:12">
      <c r="J426" s="147"/>
      <c r="K426" s="147"/>
      <c r="L426" s="5"/>
    </row>
    <row r="427" spans="10:12">
      <c r="J427" s="147"/>
      <c r="K427" s="147"/>
      <c r="L427" s="5"/>
    </row>
    <row r="428" spans="10:12">
      <c r="J428" s="147"/>
      <c r="K428" s="147"/>
      <c r="L428" s="5"/>
    </row>
    <row r="429" spans="10:12">
      <c r="J429" s="147"/>
      <c r="K429" s="147"/>
      <c r="L429" s="5"/>
    </row>
    <row r="430" spans="10:12">
      <c r="J430" s="147"/>
      <c r="K430" s="147"/>
      <c r="L430" s="5"/>
    </row>
    <row r="431" spans="10:12">
      <c r="J431" s="147"/>
      <c r="K431" s="147"/>
      <c r="L431" s="5"/>
    </row>
    <row r="432" spans="10:12">
      <c r="J432" s="147"/>
      <c r="K432" s="147"/>
      <c r="L432" s="5"/>
    </row>
    <row r="433" spans="10:12">
      <c r="J433" s="147"/>
      <c r="K433" s="147"/>
      <c r="L433" s="5"/>
    </row>
    <row r="434" spans="10:12">
      <c r="J434" s="147"/>
      <c r="K434" s="147"/>
      <c r="L434" s="5"/>
    </row>
    <row r="435" spans="10:12">
      <c r="J435" s="147"/>
      <c r="K435" s="147"/>
      <c r="L435" s="5"/>
    </row>
    <row r="436" spans="10:12">
      <c r="J436" s="147"/>
      <c r="K436" s="147"/>
      <c r="L436" s="5"/>
    </row>
    <row r="437" spans="10:12">
      <c r="J437" s="147"/>
      <c r="K437" s="147"/>
      <c r="L437" s="5"/>
    </row>
    <row r="438" spans="10:12">
      <c r="J438" s="147"/>
      <c r="K438" s="147"/>
      <c r="L438" s="5"/>
    </row>
    <row r="439" spans="10:12">
      <c r="J439" s="147"/>
      <c r="K439" s="147"/>
      <c r="L439" s="5"/>
    </row>
    <row r="440" spans="10:12">
      <c r="J440" s="147"/>
      <c r="K440" s="147"/>
      <c r="L440" s="5"/>
    </row>
    <row r="441" spans="10:12">
      <c r="J441" s="147"/>
      <c r="K441" s="147"/>
      <c r="L441" s="5"/>
    </row>
    <row r="442" spans="10:12">
      <c r="J442" s="147"/>
      <c r="K442" s="147"/>
      <c r="L442" s="5"/>
    </row>
    <row r="443" spans="10:12">
      <c r="J443" s="147"/>
      <c r="K443" s="147"/>
      <c r="L443" s="5"/>
    </row>
    <row r="444" spans="10:12">
      <c r="J444" s="147"/>
      <c r="K444" s="147"/>
      <c r="L444" s="5"/>
    </row>
    <row r="445" spans="10:12">
      <c r="J445" s="147"/>
      <c r="K445" s="147"/>
      <c r="L445" s="5"/>
    </row>
    <row r="446" spans="10:12">
      <c r="J446" s="147"/>
      <c r="K446" s="147"/>
      <c r="L446" s="5"/>
    </row>
    <row r="447" spans="10:12">
      <c r="J447" s="147"/>
      <c r="K447" s="147"/>
      <c r="L447" s="5"/>
    </row>
    <row r="448" spans="10:12">
      <c r="J448" s="147"/>
      <c r="K448" s="147"/>
      <c r="L448" s="5"/>
    </row>
    <row r="449" spans="10:12">
      <c r="J449" s="147"/>
      <c r="K449" s="147"/>
      <c r="L449" s="5"/>
    </row>
    <row r="450" spans="10:12">
      <c r="J450" s="147"/>
      <c r="K450" s="147"/>
      <c r="L450" s="5"/>
    </row>
    <row r="451" spans="10:12">
      <c r="J451" s="147"/>
      <c r="K451" s="147"/>
      <c r="L451" s="5"/>
    </row>
    <row r="452" spans="10:12">
      <c r="J452" s="147"/>
      <c r="K452" s="147"/>
      <c r="L452" s="5"/>
    </row>
    <row r="453" spans="10:12">
      <c r="J453" s="147"/>
      <c r="K453" s="147"/>
      <c r="L453" s="5"/>
    </row>
    <row r="454" spans="10:12">
      <c r="J454" s="147"/>
      <c r="K454" s="147"/>
      <c r="L454" s="5"/>
    </row>
    <row r="455" spans="10:12">
      <c r="J455" s="147"/>
      <c r="K455" s="147"/>
      <c r="L455" s="5"/>
    </row>
    <row r="456" spans="10:12">
      <c r="J456" s="147"/>
      <c r="K456" s="147"/>
      <c r="L456" s="5"/>
    </row>
    <row r="457" spans="10:12">
      <c r="J457" s="147"/>
      <c r="K457" s="147"/>
      <c r="L457" s="5"/>
    </row>
    <row r="458" spans="10:12">
      <c r="J458" s="147"/>
      <c r="K458" s="147"/>
      <c r="L458" s="5"/>
    </row>
    <row r="459" spans="10:12">
      <c r="J459" s="147"/>
      <c r="K459" s="147"/>
      <c r="L459" s="5"/>
    </row>
    <row r="460" spans="10:12">
      <c r="J460" s="147"/>
      <c r="K460" s="147"/>
      <c r="L460" s="5"/>
    </row>
    <row r="461" spans="10:12">
      <c r="J461" s="147"/>
      <c r="K461" s="147"/>
      <c r="L461" s="5"/>
    </row>
    <row r="462" spans="10:12">
      <c r="J462" s="147"/>
      <c r="K462" s="147"/>
      <c r="L462" s="5"/>
    </row>
    <row r="463" spans="10:12">
      <c r="J463" s="147"/>
      <c r="K463" s="147"/>
      <c r="L463" s="5"/>
    </row>
    <row r="464" spans="10:12">
      <c r="J464" s="147"/>
      <c r="K464" s="147"/>
      <c r="L464" s="5"/>
    </row>
    <row r="465" spans="10:12">
      <c r="J465" s="147"/>
      <c r="K465" s="147"/>
      <c r="L465" s="5"/>
    </row>
    <row r="466" spans="10:12">
      <c r="J466" s="147"/>
      <c r="K466" s="147"/>
      <c r="L466" s="5"/>
    </row>
    <row r="467" spans="10:12">
      <c r="J467" s="147"/>
      <c r="K467" s="147"/>
      <c r="L467" s="5"/>
    </row>
    <row r="468" spans="10:12">
      <c r="J468" s="147"/>
      <c r="K468" s="147"/>
      <c r="L468" s="5"/>
    </row>
    <row r="469" spans="10:12">
      <c r="J469" s="147"/>
      <c r="K469" s="147"/>
      <c r="L469" s="5"/>
    </row>
    <row r="470" spans="10:12">
      <c r="J470" s="147"/>
      <c r="K470" s="147"/>
      <c r="L470" s="5"/>
    </row>
    <row r="471" spans="10:12">
      <c r="J471" s="147"/>
      <c r="K471" s="147"/>
      <c r="L471" s="5"/>
    </row>
    <row r="472" spans="10:12">
      <c r="J472" s="147"/>
      <c r="K472" s="147"/>
      <c r="L472" s="5"/>
    </row>
    <row r="473" spans="10:12">
      <c r="J473" s="147"/>
      <c r="K473" s="147"/>
      <c r="L473" s="5"/>
    </row>
    <row r="474" spans="10:12">
      <c r="J474" s="147"/>
      <c r="K474" s="147"/>
      <c r="L474" s="5"/>
    </row>
    <row r="475" spans="10:12">
      <c r="J475" s="147"/>
      <c r="K475" s="147"/>
      <c r="L475" s="5"/>
    </row>
    <row r="476" spans="10:12">
      <c r="J476" s="147"/>
      <c r="K476" s="147"/>
      <c r="L476" s="5"/>
    </row>
    <row r="477" spans="10:12">
      <c r="J477" s="147"/>
      <c r="K477" s="147"/>
      <c r="L477" s="5"/>
    </row>
    <row r="478" spans="10:12">
      <c r="J478" s="147"/>
      <c r="K478" s="147"/>
      <c r="L478" s="5"/>
    </row>
    <row r="479" spans="10:12">
      <c r="J479" s="147"/>
      <c r="K479" s="147"/>
      <c r="L479" s="5"/>
    </row>
    <row r="480" spans="10:12">
      <c r="J480" s="147"/>
      <c r="K480" s="147"/>
      <c r="L480" s="5"/>
    </row>
    <row r="481" spans="10:12">
      <c r="J481" s="147"/>
      <c r="K481" s="147"/>
      <c r="L481" s="5"/>
    </row>
    <row r="482" spans="10:12">
      <c r="J482" s="147"/>
      <c r="K482" s="147"/>
      <c r="L482" s="5"/>
    </row>
    <row r="483" spans="10:12">
      <c r="J483" s="147"/>
      <c r="K483" s="147"/>
      <c r="L483" s="5"/>
    </row>
    <row r="484" spans="10:12">
      <c r="J484" s="147"/>
      <c r="K484" s="147"/>
      <c r="L484" s="5"/>
    </row>
    <row r="485" spans="10:12">
      <c r="J485" s="147"/>
      <c r="K485" s="147"/>
      <c r="L485" s="5"/>
    </row>
    <row r="486" spans="10:12">
      <c r="J486" s="147"/>
      <c r="K486" s="147"/>
      <c r="L486" s="5"/>
    </row>
    <row r="487" spans="10:12">
      <c r="J487" s="147"/>
      <c r="K487" s="147"/>
      <c r="L487" s="5"/>
    </row>
    <row r="488" spans="10:12">
      <c r="J488" s="147"/>
      <c r="K488" s="147"/>
      <c r="L488" s="5"/>
    </row>
    <row r="489" spans="10:12">
      <c r="J489" s="147"/>
      <c r="K489" s="147"/>
      <c r="L489" s="5"/>
    </row>
    <row r="490" spans="10:12">
      <c r="J490" s="147"/>
      <c r="K490" s="147"/>
      <c r="L490" s="5"/>
    </row>
    <row r="491" spans="10:12">
      <c r="J491" s="147"/>
      <c r="K491" s="147"/>
      <c r="L491" s="5"/>
    </row>
    <row r="492" spans="10:12">
      <c r="J492" s="147"/>
      <c r="K492" s="147"/>
      <c r="L492" s="5"/>
    </row>
    <row r="493" spans="10:12">
      <c r="J493" s="147"/>
      <c r="K493" s="147"/>
      <c r="L493" s="5"/>
    </row>
    <row r="494" spans="10:12">
      <c r="J494" s="147"/>
      <c r="K494" s="147"/>
      <c r="L494" s="5"/>
    </row>
    <row r="495" spans="10:12">
      <c r="J495" s="147"/>
      <c r="K495" s="147"/>
      <c r="L495" s="5"/>
    </row>
    <row r="496" spans="10:12">
      <c r="J496" s="147"/>
      <c r="K496" s="147"/>
      <c r="L496" s="5"/>
    </row>
    <row r="497" spans="10:12">
      <c r="J497" s="147"/>
      <c r="K497" s="147"/>
      <c r="L497" s="5"/>
    </row>
    <row r="498" spans="10:12">
      <c r="J498" s="147"/>
      <c r="K498" s="147"/>
      <c r="L498" s="5"/>
    </row>
    <row r="499" spans="10:12">
      <c r="J499" s="147"/>
      <c r="K499" s="147"/>
      <c r="L499" s="5"/>
    </row>
    <row r="500" spans="10:12">
      <c r="J500" s="147"/>
      <c r="K500" s="147"/>
      <c r="L500" s="5"/>
    </row>
    <row r="501" spans="10:12">
      <c r="J501" s="147"/>
      <c r="K501" s="147"/>
      <c r="L501" s="5"/>
    </row>
    <row r="502" spans="10:12">
      <c r="J502" s="147"/>
      <c r="K502" s="147"/>
      <c r="L502" s="5"/>
    </row>
    <row r="503" spans="10:12">
      <c r="J503" s="147"/>
      <c r="K503" s="147"/>
      <c r="L503" s="5"/>
    </row>
    <row r="504" spans="10:12">
      <c r="J504" s="147"/>
      <c r="K504" s="147"/>
      <c r="L504" s="5"/>
    </row>
    <row r="505" spans="10:12">
      <c r="J505" s="147"/>
      <c r="K505" s="147"/>
      <c r="L505" s="5"/>
    </row>
    <row r="506" spans="10:12">
      <c r="J506" s="147"/>
      <c r="K506" s="147"/>
      <c r="L506" s="5"/>
    </row>
    <row r="507" spans="10:12">
      <c r="J507" s="147"/>
      <c r="K507" s="147"/>
      <c r="L507" s="5"/>
    </row>
    <row r="508" spans="10:12">
      <c r="J508" s="147"/>
      <c r="K508" s="147"/>
      <c r="L508" s="5"/>
    </row>
    <row r="509" spans="10:12">
      <c r="J509" s="147"/>
      <c r="K509" s="147"/>
      <c r="L509" s="5"/>
    </row>
    <row r="510" spans="10:12">
      <c r="J510" s="147"/>
      <c r="K510" s="147"/>
      <c r="L510" s="5"/>
    </row>
    <row r="511" spans="10:12">
      <c r="J511" s="147"/>
      <c r="K511" s="147"/>
      <c r="L511" s="5"/>
    </row>
    <row r="512" spans="10:12">
      <c r="J512" s="147"/>
      <c r="K512" s="147"/>
      <c r="L512" s="5"/>
    </row>
    <row r="513" spans="10:12">
      <c r="J513" s="147"/>
      <c r="K513" s="147"/>
      <c r="L513" s="5"/>
    </row>
    <row r="514" spans="10:12">
      <c r="J514" s="147"/>
      <c r="K514" s="147"/>
      <c r="L514" s="5"/>
    </row>
    <row r="515" spans="10:12">
      <c r="J515" s="147"/>
      <c r="K515" s="147"/>
      <c r="L515" s="5"/>
    </row>
    <row r="516" spans="10:12">
      <c r="J516" s="147"/>
      <c r="K516" s="147"/>
      <c r="L516" s="5"/>
    </row>
    <row r="517" spans="10:12">
      <c r="J517" s="147"/>
      <c r="K517" s="147"/>
      <c r="L517" s="5"/>
    </row>
    <row r="518" spans="10:12">
      <c r="J518" s="147"/>
      <c r="K518" s="147"/>
      <c r="L518" s="5"/>
    </row>
    <row r="519" spans="10:12">
      <c r="J519" s="147"/>
      <c r="K519" s="147"/>
      <c r="L519" s="5"/>
    </row>
    <row r="520" spans="10:12">
      <c r="J520" s="147"/>
      <c r="K520" s="147"/>
      <c r="L520" s="5"/>
    </row>
    <row r="521" spans="10:12">
      <c r="J521" s="147"/>
      <c r="K521" s="147"/>
      <c r="L521" s="5"/>
    </row>
    <row r="522" spans="10:12">
      <c r="J522" s="147"/>
      <c r="K522" s="147"/>
      <c r="L522" s="5"/>
    </row>
    <row r="523" spans="10:12">
      <c r="J523" s="147"/>
      <c r="K523" s="147"/>
      <c r="L523" s="5"/>
    </row>
    <row r="524" spans="10:12">
      <c r="J524" s="147"/>
      <c r="K524" s="147"/>
      <c r="L524" s="5"/>
    </row>
    <row r="525" spans="10:12">
      <c r="J525" s="147"/>
      <c r="K525" s="147"/>
      <c r="L525" s="5"/>
    </row>
    <row r="526" spans="10:12">
      <c r="J526" s="147"/>
      <c r="K526" s="147"/>
      <c r="L526" s="5"/>
    </row>
    <row r="527" spans="10:12">
      <c r="J527" s="147"/>
      <c r="K527" s="147"/>
      <c r="L527" s="5"/>
    </row>
    <row r="528" spans="10:12">
      <c r="J528" s="147"/>
      <c r="K528" s="147"/>
      <c r="L528" s="5"/>
    </row>
    <row r="529" spans="10:12">
      <c r="J529" s="147"/>
      <c r="K529" s="147"/>
      <c r="L529" s="5"/>
    </row>
    <row r="530" spans="10:12">
      <c r="J530" s="147"/>
      <c r="K530" s="147"/>
      <c r="L530" s="5"/>
    </row>
    <row r="531" spans="10:12">
      <c r="J531" s="147"/>
      <c r="K531" s="147"/>
      <c r="L531" s="5"/>
    </row>
    <row r="532" spans="10:12">
      <c r="J532" s="147"/>
      <c r="K532" s="147"/>
      <c r="L532" s="5"/>
    </row>
    <row r="533" spans="10:12">
      <c r="J533" s="147"/>
      <c r="K533" s="147"/>
      <c r="L533" s="5"/>
    </row>
    <row r="534" spans="10:12">
      <c r="J534" s="147"/>
      <c r="K534" s="147"/>
      <c r="L534" s="5"/>
    </row>
    <row r="535" spans="10:12">
      <c r="J535" s="147"/>
      <c r="K535" s="147"/>
      <c r="L535" s="5"/>
    </row>
    <row r="536" spans="10:12">
      <c r="J536" s="147"/>
      <c r="K536" s="147"/>
      <c r="L536" s="5"/>
    </row>
    <row r="537" spans="10:12">
      <c r="J537" s="147"/>
      <c r="K537" s="147"/>
      <c r="L537" s="5"/>
    </row>
    <row r="538" spans="10:12">
      <c r="J538" s="147"/>
      <c r="K538" s="147"/>
      <c r="L538" s="5"/>
    </row>
    <row r="539" spans="10:12">
      <c r="J539" s="147"/>
      <c r="K539" s="147"/>
      <c r="L539" s="5"/>
    </row>
    <row r="540" spans="10:12">
      <c r="J540" s="147"/>
      <c r="K540" s="147"/>
      <c r="L540" s="5"/>
    </row>
    <row r="541" spans="10:12">
      <c r="J541" s="147"/>
      <c r="K541" s="147"/>
      <c r="L541" s="5"/>
    </row>
    <row r="542" spans="10:12">
      <c r="J542" s="147"/>
      <c r="K542" s="147"/>
      <c r="L542" s="5"/>
    </row>
    <row r="543" spans="10:12">
      <c r="J543" s="147"/>
      <c r="K543" s="147"/>
      <c r="L543" s="5"/>
    </row>
    <row r="544" spans="10:12">
      <c r="J544" s="147"/>
      <c r="K544" s="147"/>
      <c r="L544" s="5"/>
    </row>
    <row r="545" spans="10:12">
      <c r="J545" s="147"/>
      <c r="K545" s="147"/>
      <c r="L545" s="5"/>
    </row>
    <row r="546" spans="10:12">
      <c r="J546" s="147"/>
      <c r="K546" s="147"/>
      <c r="L546" s="5"/>
    </row>
    <row r="547" spans="10:12">
      <c r="J547" s="147"/>
      <c r="K547" s="147"/>
      <c r="L547" s="5"/>
    </row>
    <row r="548" spans="10:12">
      <c r="J548" s="147"/>
      <c r="K548" s="147"/>
      <c r="L548" s="5"/>
    </row>
    <row r="549" spans="10:12">
      <c r="J549" s="147"/>
      <c r="K549" s="147"/>
      <c r="L549" s="5"/>
    </row>
    <row r="550" spans="10:12">
      <c r="J550" s="147"/>
      <c r="K550" s="147"/>
      <c r="L550" s="5"/>
    </row>
    <row r="551" spans="10:12">
      <c r="J551" s="147"/>
      <c r="K551" s="147"/>
      <c r="L551" s="5"/>
    </row>
    <row r="552" spans="10:12">
      <c r="J552" s="147"/>
      <c r="K552" s="147"/>
      <c r="L552" s="5"/>
    </row>
    <row r="553" spans="10:12">
      <c r="J553" s="147"/>
      <c r="K553" s="147"/>
      <c r="L553" s="5"/>
    </row>
    <row r="554" spans="10:12">
      <c r="J554" s="147"/>
      <c r="K554" s="147"/>
      <c r="L554" s="5"/>
    </row>
    <row r="555" spans="10:12">
      <c r="J555" s="147"/>
      <c r="K555" s="147"/>
      <c r="L555" s="5"/>
    </row>
    <row r="556" spans="10:12">
      <c r="J556" s="147"/>
      <c r="K556" s="147"/>
      <c r="L556" s="5"/>
    </row>
    <row r="557" spans="10:12">
      <c r="J557" s="147"/>
      <c r="K557" s="147"/>
      <c r="L557" s="5"/>
    </row>
    <row r="558" spans="10:12">
      <c r="J558" s="147"/>
      <c r="K558" s="147"/>
      <c r="L558" s="5"/>
    </row>
    <row r="559" spans="10:12">
      <c r="J559" s="147"/>
      <c r="K559" s="147"/>
      <c r="L559" s="5"/>
    </row>
    <row r="560" spans="10:12">
      <c r="J560" s="147"/>
      <c r="K560" s="147"/>
      <c r="L560" s="5"/>
    </row>
    <row r="561" spans="10:12">
      <c r="J561" s="147"/>
      <c r="K561" s="147"/>
      <c r="L561" s="5"/>
    </row>
    <row r="562" spans="10:12">
      <c r="J562" s="147"/>
      <c r="K562" s="147"/>
      <c r="L562" s="5"/>
    </row>
    <row r="563" spans="10:12">
      <c r="J563" s="147"/>
      <c r="K563" s="147"/>
      <c r="L563" s="5"/>
    </row>
    <row r="564" spans="10:12">
      <c r="J564" s="147"/>
      <c r="K564" s="147"/>
      <c r="L564" s="5"/>
    </row>
    <row r="565" spans="10:12">
      <c r="J565" s="147"/>
      <c r="K565" s="147"/>
      <c r="L565" s="5"/>
    </row>
    <row r="566" spans="10:12">
      <c r="J566" s="147"/>
      <c r="K566" s="147"/>
      <c r="L566" s="5"/>
    </row>
    <row r="567" spans="10:12">
      <c r="J567" s="147"/>
      <c r="K567" s="147"/>
      <c r="L567" s="5"/>
    </row>
    <row r="568" spans="10:12">
      <c r="J568" s="147"/>
      <c r="K568" s="147"/>
      <c r="L568" s="5"/>
    </row>
    <row r="569" spans="10:12">
      <c r="J569" s="147"/>
      <c r="K569" s="147"/>
      <c r="L569" s="5"/>
    </row>
    <row r="570" spans="10:12">
      <c r="J570" s="147"/>
      <c r="K570" s="147"/>
      <c r="L570" s="5"/>
    </row>
    <row r="571" spans="10:12">
      <c r="J571" s="147"/>
      <c r="K571" s="147"/>
      <c r="L571" s="5"/>
    </row>
    <row r="572" spans="10:12">
      <c r="J572" s="147"/>
      <c r="K572" s="147"/>
      <c r="L572" s="5"/>
    </row>
    <row r="573" spans="10:12">
      <c r="J573" s="147"/>
      <c r="K573" s="147"/>
      <c r="L573" s="5"/>
    </row>
    <row r="574" spans="10:12">
      <c r="J574" s="147"/>
      <c r="K574" s="147"/>
      <c r="L574" s="5"/>
    </row>
    <row r="575" spans="10:12">
      <c r="J575" s="147"/>
      <c r="K575" s="147"/>
      <c r="L575" s="5"/>
    </row>
    <row r="576" spans="10:12">
      <c r="J576" s="147"/>
      <c r="K576" s="147"/>
      <c r="L576" s="5"/>
    </row>
    <row r="577" spans="10:12">
      <c r="J577" s="147"/>
      <c r="K577" s="147"/>
      <c r="L577" s="5"/>
    </row>
    <row r="578" spans="10:12">
      <c r="J578" s="147"/>
      <c r="K578" s="147"/>
      <c r="L578" s="5"/>
    </row>
    <row r="579" spans="10:12">
      <c r="J579" s="147"/>
      <c r="K579" s="147"/>
      <c r="L579" s="5"/>
    </row>
    <row r="580" spans="10:12">
      <c r="J580" s="147"/>
      <c r="K580" s="147"/>
      <c r="L580" s="5"/>
    </row>
    <row r="581" spans="10:12">
      <c r="J581" s="147"/>
      <c r="K581" s="147"/>
      <c r="L581" s="5"/>
    </row>
    <row r="582" spans="10:12">
      <c r="J582" s="147"/>
      <c r="K582" s="147"/>
      <c r="L582" s="5"/>
    </row>
    <row r="583" spans="10:12">
      <c r="J583" s="147"/>
      <c r="K583" s="147"/>
      <c r="L583" s="5"/>
    </row>
    <row r="584" spans="10:12">
      <c r="J584" s="147"/>
      <c r="K584" s="147"/>
      <c r="L584" s="5"/>
    </row>
    <row r="585" spans="10:12">
      <c r="J585" s="147"/>
      <c r="K585" s="147"/>
      <c r="L585" s="5"/>
    </row>
    <row r="586" spans="10:12">
      <c r="J586" s="147"/>
      <c r="K586" s="147"/>
      <c r="L586" s="5"/>
    </row>
    <row r="587" spans="10:12">
      <c r="J587" s="147"/>
      <c r="K587" s="147"/>
      <c r="L587" s="5"/>
    </row>
    <row r="588" spans="10:12">
      <c r="J588" s="147"/>
      <c r="K588" s="147"/>
      <c r="L588" s="5"/>
    </row>
    <row r="589" spans="10:12">
      <c r="J589" s="147"/>
      <c r="K589" s="147"/>
      <c r="L589" s="5"/>
    </row>
    <row r="590" spans="10:12">
      <c r="J590" s="147"/>
      <c r="K590" s="147"/>
      <c r="L590" s="5"/>
    </row>
    <row r="591" spans="10:12">
      <c r="J591" s="147"/>
      <c r="K591" s="147"/>
      <c r="L591" s="5"/>
    </row>
    <row r="592" spans="10:12">
      <c r="J592" s="147"/>
      <c r="K592" s="147"/>
      <c r="L592" s="5"/>
    </row>
    <row r="593" spans="10:12">
      <c r="J593" s="147"/>
      <c r="K593" s="147"/>
      <c r="L593" s="5"/>
    </row>
    <row r="594" spans="10:12">
      <c r="J594" s="147"/>
      <c r="K594" s="147"/>
      <c r="L594" s="5"/>
    </row>
    <row r="595" spans="10:12">
      <c r="J595" s="147"/>
      <c r="K595" s="147"/>
      <c r="L595" s="5"/>
    </row>
    <row r="596" spans="10:12">
      <c r="J596" s="147"/>
      <c r="K596" s="147"/>
      <c r="L596" s="5"/>
    </row>
    <row r="597" spans="10:12">
      <c r="J597" s="147"/>
      <c r="K597" s="147"/>
      <c r="L597" s="5"/>
    </row>
    <row r="598" spans="10:12">
      <c r="J598" s="147"/>
      <c r="K598" s="147"/>
      <c r="L598" s="5"/>
    </row>
    <row r="599" spans="10:12">
      <c r="J599" s="147"/>
      <c r="K599" s="147"/>
      <c r="L599" s="5"/>
    </row>
    <row r="600" spans="10:12">
      <c r="J600" s="147"/>
      <c r="K600" s="147"/>
      <c r="L600" s="5"/>
    </row>
    <row r="601" spans="10:12">
      <c r="J601" s="147"/>
      <c r="K601" s="147"/>
      <c r="L601" s="5"/>
    </row>
    <row r="602" spans="10:12">
      <c r="J602" s="147"/>
      <c r="K602" s="147"/>
      <c r="L602" s="5"/>
    </row>
    <row r="603" spans="10:12">
      <c r="J603" s="147"/>
      <c r="K603" s="147"/>
      <c r="L603" s="5"/>
    </row>
    <row r="604" spans="10:12">
      <c r="J604" s="147"/>
      <c r="K604" s="147"/>
      <c r="L604" s="5"/>
    </row>
    <row r="605" spans="10:12">
      <c r="J605" s="147"/>
      <c r="K605" s="147"/>
      <c r="L605" s="5"/>
    </row>
    <row r="606" spans="10:12">
      <c r="J606" s="147"/>
      <c r="K606" s="147"/>
      <c r="L606" s="5"/>
    </row>
    <row r="607" spans="10:12">
      <c r="J607" s="147"/>
      <c r="K607" s="147"/>
      <c r="L607" s="5"/>
    </row>
    <row r="608" spans="10:12">
      <c r="J608" s="147"/>
      <c r="K608" s="147"/>
      <c r="L608" s="5"/>
    </row>
    <row r="609" spans="10:12">
      <c r="J609" s="147"/>
      <c r="K609" s="147"/>
      <c r="L609" s="5"/>
    </row>
    <row r="610" spans="10:12">
      <c r="J610" s="147"/>
      <c r="K610" s="147"/>
      <c r="L610" s="5"/>
    </row>
    <row r="611" spans="10:12">
      <c r="J611" s="147"/>
      <c r="K611" s="147"/>
      <c r="L611" s="5"/>
    </row>
    <row r="612" spans="10:12">
      <c r="J612" s="147"/>
      <c r="K612" s="147"/>
      <c r="L612" s="5"/>
    </row>
    <row r="613" spans="10:12">
      <c r="J613" s="147"/>
      <c r="K613" s="147"/>
      <c r="L613" s="5"/>
    </row>
    <row r="614" spans="10:12">
      <c r="J614" s="147"/>
      <c r="K614" s="147"/>
      <c r="L614" s="5"/>
    </row>
    <row r="615" spans="10:12">
      <c r="J615" s="147"/>
      <c r="K615" s="147"/>
      <c r="L615" s="5"/>
    </row>
    <row r="616" spans="10:12">
      <c r="J616" s="147"/>
      <c r="K616" s="147"/>
      <c r="L616" s="5"/>
    </row>
    <row r="617" spans="10:12">
      <c r="J617" s="147"/>
      <c r="K617" s="147"/>
      <c r="L617" s="5"/>
    </row>
    <row r="618" spans="10:12">
      <c r="J618" s="147"/>
      <c r="K618" s="147"/>
      <c r="L618" s="5"/>
    </row>
    <row r="619" spans="10:12">
      <c r="J619" s="147"/>
      <c r="K619" s="147"/>
      <c r="L619" s="5"/>
    </row>
    <row r="620" spans="10:12">
      <c r="J620" s="147"/>
      <c r="K620" s="147"/>
      <c r="L620" s="5"/>
    </row>
    <row r="621" spans="10:12">
      <c r="J621" s="147"/>
      <c r="K621" s="147"/>
      <c r="L621" s="5"/>
    </row>
    <row r="622" spans="10:12">
      <c r="J622" s="147"/>
      <c r="K622" s="147"/>
      <c r="L622" s="5"/>
    </row>
    <row r="623" spans="10:12">
      <c r="J623" s="147"/>
      <c r="K623" s="147"/>
      <c r="L623" s="5"/>
    </row>
    <row r="624" spans="10:12">
      <c r="J624" s="147"/>
      <c r="K624" s="147"/>
      <c r="L624" s="5"/>
    </row>
    <row r="625" spans="10:12">
      <c r="J625" s="147"/>
      <c r="K625" s="147"/>
      <c r="L625" s="5"/>
    </row>
    <row r="626" spans="10:12">
      <c r="J626" s="147"/>
      <c r="K626" s="147"/>
      <c r="L626" s="5"/>
    </row>
    <row r="627" spans="10:12">
      <c r="J627" s="147"/>
      <c r="K627" s="147"/>
      <c r="L627" s="5"/>
    </row>
    <row r="628" spans="10:12">
      <c r="J628" s="147"/>
      <c r="K628" s="147"/>
      <c r="L628" s="5"/>
    </row>
  </sheetData>
  <phoneticPr fontId="9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B2:E31"/>
  <sheetViews>
    <sheetView showGridLines="0" workbookViewId="0">
      <selection activeCell="F12" sqref="F12"/>
    </sheetView>
  </sheetViews>
  <sheetFormatPr baseColWidth="10" defaultRowHeight="15"/>
  <cols>
    <col min="2" max="2" width="15.42578125" customWidth="1"/>
    <col min="3" max="3" width="27.140625" customWidth="1"/>
    <col min="4" max="5" width="27" customWidth="1"/>
  </cols>
  <sheetData>
    <row r="2" spans="2:5" ht="15.75">
      <c r="B2" s="2" t="s">
        <v>1027</v>
      </c>
    </row>
    <row r="3" spans="2:5" ht="15.75">
      <c r="B3" s="2"/>
    </row>
    <row r="5" spans="2:5" ht="30" customHeight="1">
      <c r="B5" s="178" t="s">
        <v>988</v>
      </c>
      <c r="C5" s="160" t="s">
        <v>1025</v>
      </c>
      <c r="D5" s="160" t="s">
        <v>1036</v>
      </c>
      <c r="E5" s="161" t="s">
        <v>1026</v>
      </c>
    </row>
    <row r="6" spans="2:5" ht="16.5" customHeight="1">
      <c r="B6" s="157" t="s">
        <v>965</v>
      </c>
      <c r="C6" s="122">
        <v>0.40899999999999997</v>
      </c>
      <c r="D6" s="122">
        <v>0.28799999999999998</v>
      </c>
      <c r="E6" s="157">
        <v>0.46100000000000002</v>
      </c>
    </row>
    <row r="7" spans="2:5" ht="16.5" customHeight="1">
      <c r="B7" s="158"/>
      <c r="C7" s="121"/>
      <c r="D7" s="121">
        <v>4.1500000000000004</v>
      </c>
      <c r="E7" s="158"/>
    </row>
    <row r="8" spans="2:5" ht="16.5" customHeight="1">
      <c r="B8" s="157" t="s">
        <v>966</v>
      </c>
      <c r="C8" s="123">
        <v>0.41899999999999998</v>
      </c>
      <c r="D8" s="123">
        <v>0.308</v>
      </c>
      <c r="E8" s="157">
        <v>0.47099999999999997</v>
      </c>
    </row>
    <row r="9" spans="2:5" ht="16.5" customHeight="1">
      <c r="B9" s="159"/>
      <c r="C9" s="124"/>
      <c r="D9" s="124">
        <v>4.1500000000000004</v>
      </c>
      <c r="E9" s="158"/>
    </row>
    <row r="10" spans="2:5" ht="16.5" customHeight="1">
      <c r="B10" s="157" t="s">
        <v>967</v>
      </c>
      <c r="C10" s="125">
        <v>0.443</v>
      </c>
      <c r="D10" s="125">
        <v>0.35299999999999998</v>
      </c>
      <c r="E10" s="157">
        <v>0.496</v>
      </c>
    </row>
    <row r="11" spans="2:5" ht="16.5" customHeight="1">
      <c r="B11" s="162"/>
      <c r="C11" s="163"/>
      <c r="D11" s="123">
        <v>4.1500000000000004</v>
      </c>
      <c r="E11" s="164"/>
    </row>
    <row r="14" spans="2:5" ht="15.75">
      <c r="B14" s="2" t="s">
        <v>1028</v>
      </c>
    </row>
    <row r="17" spans="2:5" ht="24" customHeight="1">
      <c r="B17" s="178" t="s">
        <v>988</v>
      </c>
      <c r="C17" s="160" t="s">
        <v>1029</v>
      </c>
      <c r="D17" s="160" t="s">
        <v>1030</v>
      </c>
      <c r="E17" s="161" t="s">
        <v>1031</v>
      </c>
    </row>
    <row r="18" spans="2:5">
      <c r="B18" s="157" t="s">
        <v>1032</v>
      </c>
      <c r="C18" s="122">
        <v>0.53</v>
      </c>
      <c r="D18" s="122">
        <v>0.75</v>
      </c>
      <c r="E18" s="157">
        <v>0.93</v>
      </c>
    </row>
    <row r="19" spans="2:5">
      <c r="B19" s="158"/>
      <c r="C19" s="121"/>
      <c r="D19" s="121"/>
      <c r="E19" s="158"/>
    </row>
    <row r="20" spans="2:5">
      <c r="B20" s="157" t="s">
        <v>1033</v>
      </c>
      <c r="C20" s="123">
        <v>0.57999999999999996</v>
      </c>
      <c r="D20" s="123">
        <v>0.94</v>
      </c>
      <c r="E20" s="157">
        <v>1.4</v>
      </c>
    </row>
    <row r="21" spans="2:5">
      <c r="B21" s="165"/>
      <c r="C21" s="123"/>
      <c r="D21" s="123"/>
      <c r="E21" s="164"/>
    </row>
    <row r="24" spans="2:5" ht="15.75">
      <c r="B24" s="2" t="s">
        <v>978</v>
      </c>
    </row>
    <row r="27" spans="2:5">
      <c r="B27" s="178" t="s">
        <v>988</v>
      </c>
      <c r="C27" s="160" t="s">
        <v>1037</v>
      </c>
      <c r="D27" s="169" t="s">
        <v>1038</v>
      </c>
    </row>
    <row r="28" spans="2:5">
      <c r="B28" s="157" t="s">
        <v>1034</v>
      </c>
      <c r="C28" s="122">
        <v>0.05</v>
      </c>
      <c r="D28" s="166">
        <v>0.11</v>
      </c>
    </row>
    <row r="29" spans="2:5">
      <c r="B29" s="158"/>
      <c r="C29" s="121"/>
      <c r="D29" s="167"/>
    </row>
    <row r="30" spans="2:5">
      <c r="B30" s="157" t="s">
        <v>1035</v>
      </c>
      <c r="C30" s="123">
        <v>0.02</v>
      </c>
      <c r="D30" s="168">
        <v>0.05</v>
      </c>
    </row>
    <row r="31" spans="2:5">
      <c r="B31" s="165"/>
      <c r="C31" s="123"/>
      <c r="D31" s="168"/>
    </row>
  </sheetData>
  <phoneticPr fontId="9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2:B625"/>
  <sheetViews>
    <sheetView topLeftCell="A565" workbookViewId="0">
      <selection activeCell="N575" sqref="N575"/>
    </sheetView>
  </sheetViews>
  <sheetFormatPr baseColWidth="10" defaultRowHeight="15"/>
  <cols>
    <col min="1" max="1" width="41.28515625" bestFit="1" customWidth="1"/>
  </cols>
  <sheetData>
    <row r="2" spans="1:2">
      <c r="A2" s="203" t="s">
        <v>1057</v>
      </c>
    </row>
    <row r="3" spans="1:2">
      <c r="A3" s="203" t="s">
        <v>1058</v>
      </c>
    </row>
    <row r="4" spans="1:2">
      <c r="A4" s="203" t="s">
        <v>1059</v>
      </c>
    </row>
    <row r="5" spans="1:2">
      <c r="A5" s="203" t="s">
        <v>1060</v>
      </c>
      <c r="B5">
        <v>7</v>
      </c>
    </row>
    <row r="6" spans="1:2">
      <c r="A6" s="203" t="s">
        <v>1061</v>
      </c>
      <c r="B6">
        <v>7</v>
      </c>
    </row>
    <row r="7" spans="1:2">
      <c r="A7" s="203" t="s">
        <v>1062</v>
      </c>
      <c r="B7">
        <v>0</v>
      </c>
    </row>
    <row r="8" spans="1:2">
      <c r="A8" s="203" t="s">
        <v>1063</v>
      </c>
    </row>
    <row r="9" spans="1:2">
      <c r="A9" s="203" t="s">
        <v>1064</v>
      </c>
      <c r="B9">
        <v>1</v>
      </c>
    </row>
    <row r="10" spans="1:2">
      <c r="A10" s="203" t="s">
        <v>1065</v>
      </c>
      <c r="B10">
        <v>6</v>
      </c>
    </row>
    <row r="11" spans="1:2">
      <c r="A11" s="203" t="s">
        <v>1066</v>
      </c>
    </row>
    <row r="12" spans="1:2">
      <c r="A12" s="203" t="s">
        <v>1067</v>
      </c>
    </row>
    <row r="13" spans="1:2">
      <c r="A13" s="203" t="s">
        <v>1068</v>
      </c>
    </row>
    <row r="14" spans="1:2">
      <c r="A14" s="203" t="s">
        <v>1069</v>
      </c>
    </row>
    <row r="15" spans="1:2">
      <c r="A15" s="203" t="s">
        <v>1070</v>
      </c>
    </row>
    <row r="16" spans="1:2">
      <c r="A16" s="203" t="s">
        <v>1071</v>
      </c>
    </row>
    <row r="17" spans="1:2">
      <c r="A17" s="203" t="s">
        <v>1072</v>
      </c>
    </row>
    <row r="18" spans="1:2">
      <c r="A18" s="203" t="s">
        <v>1073</v>
      </c>
    </row>
    <row r="19" spans="1:2">
      <c r="A19" s="203" t="s">
        <v>1074</v>
      </c>
      <c r="B19">
        <v>1</v>
      </c>
    </row>
    <row r="20" spans="1:2">
      <c r="A20" s="203" t="s">
        <v>1075</v>
      </c>
      <c r="B20">
        <v>1</v>
      </c>
    </row>
    <row r="21" spans="1:2">
      <c r="A21" s="203" t="s">
        <v>1076</v>
      </c>
      <c r="B21">
        <v>6</v>
      </c>
    </row>
    <row r="22" spans="1:2">
      <c r="A22" s="203" t="s">
        <v>1077</v>
      </c>
    </row>
    <row r="23" spans="1:2">
      <c r="A23" s="203" t="s">
        <v>1078</v>
      </c>
    </row>
    <row r="24" spans="1:2">
      <c r="A24" s="203" t="s">
        <v>1079</v>
      </c>
    </row>
    <row r="25" spans="1:2">
      <c r="A25" s="203" t="s">
        <v>1080</v>
      </c>
    </row>
    <row r="26" spans="1:2">
      <c r="A26" s="203" t="s">
        <v>1081</v>
      </c>
    </row>
    <row r="27" spans="1:2">
      <c r="A27" s="203" t="s">
        <v>1082</v>
      </c>
      <c r="B27">
        <v>1</v>
      </c>
    </row>
    <row r="28" spans="1:2">
      <c r="A28" s="203" t="s">
        <v>1083</v>
      </c>
    </row>
    <row r="29" spans="1:2">
      <c r="A29" s="203" t="s">
        <v>1084</v>
      </c>
    </row>
    <row r="30" spans="1:2">
      <c r="A30" s="203" t="s">
        <v>1085</v>
      </c>
    </row>
    <row r="31" spans="1:2">
      <c r="A31" s="203" t="s">
        <v>1086</v>
      </c>
      <c r="B31">
        <v>2</v>
      </c>
    </row>
    <row r="32" spans="1:2">
      <c r="A32" s="203" t="s">
        <v>1087</v>
      </c>
      <c r="B32">
        <v>3</v>
      </c>
    </row>
    <row r="33" spans="1:2">
      <c r="A33" s="203" t="s">
        <v>1088</v>
      </c>
      <c r="B33">
        <v>4</v>
      </c>
    </row>
    <row r="34" spans="1:2">
      <c r="A34" s="203" t="s">
        <v>1089</v>
      </c>
    </row>
    <row r="35" spans="1:2">
      <c r="A35" s="203" t="s">
        <v>1090</v>
      </c>
      <c r="B35">
        <v>2</v>
      </c>
    </row>
    <row r="36" spans="1:2">
      <c r="A36" s="203" t="s">
        <v>1091</v>
      </c>
    </row>
    <row r="37" spans="1:2">
      <c r="A37" s="203" t="s">
        <v>1092</v>
      </c>
    </row>
    <row r="38" spans="1:2">
      <c r="A38" s="203" t="s">
        <v>1093</v>
      </c>
      <c r="B38">
        <v>0</v>
      </c>
    </row>
    <row r="39" spans="1:2">
      <c r="A39" s="203" t="s">
        <v>1094</v>
      </c>
    </row>
    <row r="40" spans="1:2">
      <c r="A40" s="203" t="s">
        <v>1095</v>
      </c>
      <c r="B40">
        <v>1</v>
      </c>
    </row>
    <row r="41" spans="1:2">
      <c r="A41" s="203" t="s">
        <v>1096</v>
      </c>
    </row>
    <row r="42" spans="1:2">
      <c r="A42" s="203" t="s">
        <v>1097</v>
      </c>
    </row>
    <row r="43" spans="1:2">
      <c r="A43" s="203" t="s">
        <v>1098</v>
      </c>
    </row>
    <row r="44" spans="1:2">
      <c r="A44" s="203" t="s">
        <v>1099</v>
      </c>
      <c r="B44">
        <v>1</v>
      </c>
    </row>
    <row r="45" spans="1:2">
      <c r="A45" s="203" t="s">
        <v>1100</v>
      </c>
    </row>
    <row r="46" spans="1:2">
      <c r="A46" s="203" t="s">
        <v>1101</v>
      </c>
      <c r="B46">
        <v>1</v>
      </c>
    </row>
    <row r="47" spans="1:2">
      <c r="A47" s="203" t="s">
        <v>1102</v>
      </c>
    </row>
    <row r="48" spans="1:2">
      <c r="A48" s="203" t="s">
        <v>1103</v>
      </c>
      <c r="B48">
        <v>1</v>
      </c>
    </row>
    <row r="49" spans="1:2">
      <c r="A49" s="203" t="s">
        <v>1104</v>
      </c>
    </row>
    <row r="50" spans="1:2">
      <c r="A50" s="203" t="s">
        <v>1105</v>
      </c>
      <c r="B50">
        <v>1</v>
      </c>
    </row>
    <row r="51" spans="1:2">
      <c r="A51" s="203" t="s">
        <v>1106</v>
      </c>
    </row>
    <row r="52" spans="1:2">
      <c r="A52" s="203" t="s">
        <v>1107</v>
      </c>
      <c r="B52">
        <v>1</v>
      </c>
    </row>
    <row r="53" spans="1:2">
      <c r="A53" s="203" t="s">
        <v>1108</v>
      </c>
    </row>
    <row r="54" spans="1:2">
      <c r="A54" s="203" t="s">
        <v>1109</v>
      </c>
    </row>
    <row r="55" spans="1:2">
      <c r="A55" s="203" t="s">
        <v>1110</v>
      </c>
    </row>
    <row r="56" spans="1:2">
      <c r="A56" s="203" t="s">
        <v>1111</v>
      </c>
      <c r="B56">
        <v>1</v>
      </c>
    </row>
    <row r="57" spans="1:2">
      <c r="A57" s="203" t="s">
        <v>1112</v>
      </c>
    </row>
    <row r="58" spans="1:2">
      <c r="A58" s="203" t="s">
        <v>1113</v>
      </c>
    </row>
    <row r="59" spans="1:2">
      <c r="A59" s="203" t="s">
        <v>1114</v>
      </c>
    </row>
    <row r="60" spans="1:2">
      <c r="A60" s="203" t="s">
        <v>1115</v>
      </c>
    </row>
    <row r="61" spans="1:2">
      <c r="A61" s="203" t="s">
        <v>1116</v>
      </c>
      <c r="B61">
        <v>1</v>
      </c>
    </row>
    <row r="62" spans="1:2">
      <c r="A62" s="203" t="s">
        <v>1117</v>
      </c>
      <c r="B62">
        <v>2</v>
      </c>
    </row>
    <row r="63" spans="1:2">
      <c r="A63" s="203" t="s">
        <v>1118</v>
      </c>
    </row>
    <row r="64" spans="1:2">
      <c r="A64" s="203" t="s">
        <v>1119</v>
      </c>
    </row>
    <row r="65" spans="1:2">
      <c r="A65" s="203" t="s">
        <v>1120</v>
      </c>
    </row>
    <row r="66" spans="1:2">
      <c r="A66" s="203" t="s">
        <v>1121</v>
      </c>
    </row>
    <row r="67" spans="1:2">
      <c r="A67" s="203" t="s">
        <v>1122</v>
      </c>
    </row>
    <row r="68" spans="1:2">
      <c r="A68" s="203" t="s">
        <v>1123</v>
      </c>
      <c r="B68">
        <v>1</v>
      </c>
    </row>
    <row r="69" spans="1:2">
      <c r="A69" s="203" t="s">
        <v>1124</v>
      </c>
      <c r="B69">
        <v>1</v>
      </c>
    </row>
    <row r="70" spans="1:2">
      <c r="A70" s="203" t="s">
        <v>1125</v>
      </c>
    </row>
    <row r="71" spans="1:2">
      <c r="A71" s="203" t="s">
        <v>1126</v>
      </c>
    </row>
    <row r="72" spans="1:2">
      <c r="A72" s="203" t="s">
        <v>1127</v>
      </c>
    </row>
    <row r="73" spans="1:2">
      <c r="A73" s="203" t="s">
        <v>1128</v>
      </c>
    </row>
    <row r="74" spans="1:2">
      <c r="A74" s="203" t="s">
        <v>1129</v>
      </c>
      <c r="B74">
        <v>2</v>
      </c>
    </row>
    <row r="75" spans="1:2">
      <c r="A75" s="203" t="s">
        <v>1130</v>
      </c>
      <c r="B75">
        <v>2</v>
      </c>
    </row>
    <row r="76" spans="1:2">
      <c r="A76" s="203" t="s">
        <v>1131</v>
      </c>
    </row>
    <row r="77" spans="1:2">
      <c r="A77" s="203" t="s">
        <v>1132</v>
      </c>
    </row>
    <row r="78" spans="1:2">
      <c r="A78" s="203" t="s">
        <v>1133</v>
      </c>
    </row>
    <row r="79" spans="1:2">
      <c r="A79" s="203" t="s">
        <v>1134</v>
      </c>
    </row>
    <row r="80" spans="1:2">
      <c r="A80" s="203" t="s">
        <v>1135</v>
      </c>
    </row>
    <row r="81" spans="1:2">
      <c r="A81" s="203" t="s">
        <v>1136</v>
      </c>
    </row>
    <row r="82" spans="1:2">
      <c r="A82" s="203" t="s">
        <v>1137</v>
      </c>
    </row>
    <row r="83" spans="1:2">
      <c r="A83" s="203" t="s">
        <v>1138</v>
      </c>
    </row>
    <row r="84" spans="1:2">
      <c r="A84" s="203" t="s">
        <v>1139</v>
      </c>
    </row>
    <row r="85" spans="1:2">
      <c r="A85" s="203" t="s">
        <v>1140</v>
      </c>
    </row>
    <row r="86" spans="1:2">
      <c r="A86" s="203" t="s">
        <v>1141</v>
      </c>
      <c r="B86">
        <v>7</v>
      </c>
    </row>
    <row r="87" spans="1:2">
      <c r="A87" s="203" t="s">
        <v>1142</v>
      </c>
      <c r="B87">
        <v>7</v>
      </c>
    </row>
    <row r="88" spans="1:2">
      <c r="A88" s="203" t="s">
        <v>1143</v>
      </c>
      <c r="B88">
        <v>8</v>
      </c>
    </row>
    <row r="89" spans="1:2">
      <c r="A89" s="203" t="s">
        <v>1144</v>
      </c>
    </row>
    <row r="90" spans="1:2">
      <c r="A90" s="203" t="s">
        <v>1145</v>
      </c>
      <c r="B90">
        <v>1</v>
      </c>
    </row>
    <row r="91" spans="1:2">
      <c r="A91" s="203" t="s">
        <v>1146</v>
      </c>
      <c r="B91">
        <v>0</v>
      </c>
    </row>
    <row r="92" spans="1:2">
      <c r="A92" s="203" t="s">
        <v>1147</v>
      </c>
    </row>
    <row r="93" spans="1:2">
      <c r="A93" s="203" t="s">
        <v>1148</v>
      </c>
    </row>
    <row r="94" spans="1:2">
      <c r="A94" s="203" t="s">
        <v>1149</v>
      </c>
    </row>
    <row r="95" spans="1:2">
      <c r="A95" s="203" t="s">
        <v>1150</v>
      </c>
    </row>
    <row r="96" spans="1:2">
      <c r="A96" s="203" t="s">
        <v>1151</v>
      </c>
      <c r="B96">
        <v>1</v>
      </c>
    </row>
    <row r="97" spans="1:2">
      <c r="A97" s="203" t="s">
        <v>1152</v>
      </c>
      <c r="B97">
        <v>2</v>
      </c>
    </row>
    <row r="98" spans="1:2">
      <c r="A98" s="203" t="s">
        <v>1153</v>
      </c>
      <c r="B98">
        <v>3</v>
      </c>
    </row>
    <row r="99" spans="1:2">
      <c r="A99" s="203" t="s">
        <v>1154</v>
      </c>
    </row>
    <row r="100" spans="1:2">
      <c r="A100" s="203" t="s">
        <v>1155</v>
      </c>
    </row>
    <row r="101" spans="1:2">
      <c r="A101" s="203" t="s">
        <v>1156</v>
      </c>
    </row>
    <row r="102" spans="1:2">
      <c r="A102" s="203" t="s">
        <v>1157</v>
      </c>
      <c r="B102">
        <v>7</v>
      </c>
    </row>
    <row r="103" spans="1:2">
      <c r="A103" s="203" t="s">
        <v>1158</v>
      </c>
      <c r="B103">
        <v>7</v>
      </c>
    </row>
    <row r="104" spans="1:2">
      <c r="A104" s="203" t="s">
        <v>1159</v>
      </c>
    </row>
    <row r="105" spans="1:2">
      <c r="A105" s="203" t="s">
        <v>1160</v>
      </c>
      <c r="B105">
        <v>1</v>
      </c>
    </row>
    <row r="106" spans="1:2">
      <c r="A106" s="203" t="s">
        <v>1161</v>
      </c>
    </row>
    <row r="107" spans="1:2">
      <c r="A107" s="203" t="s">
        <v>1162</v>
      </c>
    </row>
    <row r="108" spans="1:2">
      <c r="A108" s="203" t="s">
        <v>1163</v>
      </c>
    </row>
    <row r="109" spans="1:2">
      <c r="A109" s="203" t="s">
        <v>1164</v>
      </c>
    </row>
    <row r="110" spans="1:2">
      <c r="A110" s="203" t="s">
        <v>1165</v>
      </c>
    </row>
    <row r="111" spans="1:2">
      <c r="A111" s="203" t="s">
        <v>1166</v>
      </c>
    </row>
    <row r="112" spans="1:2">
      <c r="A112" s="203" t="s">
        <v>1167</v>
      </c>
    </row>
    <row r="113" spans="1:2">
      <c r="A113" s="203" t="s">
        <v>1168</v>
      </c>
    </row>
    <row r="114" spans="1:2">
      <c r="A114" s="203" t="s">
        <v>1169</v>
      </c>
      <c r="B114">
        <v>5</v>
      </c>
    </row>
    <row r="115" spans="1:2">
      <c r="A115" s="203" t="s">
        <v>1170</v>
      </c>
    </row>
    <row r="116" spans="1:2">
      <c r="A116" s="203" t="s">
        <v>1171</v>
      </c>
    </row>
    <row r="117" spans="1:2">
      <c r="A117" s="203" t="s">
        <v>1172</v>
      </c>
    </row>
    <row r="118" spans="1:2">
      <c r="A118" s="203" t="s">
        <v>1173</v>
      </c>
    </row>
    <row r="119" spans="1:2">
      <c r="A119" s="203" t="s">
        <v>1174</v>
      </c>
    </row>
    <row r="120" spans="1:2">
      <c r="A120" s="203" t="s">
        <v>1175</v>
      </c>
    </row>
    <row r="121" spans="1:2">
      <c r="A121" s="203" t="s">
        <v>1176</v>
      </c>
    </row>
    <row r="122" spans="1:2">
      <c r="A122" s="203" t="s">
        <v>1177</v>
      </c>
    </row>
    <row r="123" spans="1:2">
      <c r="A123" s="203" t="s">
        <v>1178</v>
      </c>
    </row>
    <row r="124" spans="1:2">
      <c r="A124" s="203" t="s">
        <v>1179</v>
      </c>
    </row>
    <row r="125" spans="1:2">
      <c r="A125" s="203" t="s">
        <v>1180</v>
      </c>
    </row>
    <row r="126" spans="1:2">
      <c r="A126" s="203" t="s">
        <v>1181</v>
      </c>
    </row>
    <row r="127" spans="1:2">
      <c r="A127" s="203" t="s">
        <v>1182</v>
      </c>
    </row>
    <row r="128" spans="1:2">
      <c r="A128" s="203" t="s">
        <v>1183</v>
      </c>
    </row>
    <row r="129" spans="1:2">
      <c r="A129" s="203" t="s">
        <v>1184</v>
      </c>
    </row>
    <row r="130" spans="1:2">
      <c r="A130" s="203" t="s">
        <v>1185</v>
      </c>
    </row>
    <row r="131" spans="1:2">
      <c r="A131" s="203" t="s">
        <v>1186</v>
      </c>
      <c r="B131">
        <v>2</v>
      </c>
    </row>
    <row r="132" spans="1:2">
      <c r="A132" s="203" t="s">
        <v>1187</v>
      </c>
    </row>
    <row r="133" spans="1:2">
      <c r="A133" s="203" t="s">
        <v>1188</v>
      </c>
    </row>
    <row r="134" spans="1:2">
      <c r="A134" s="203" t="s">
        <v>1189</v>
      </c>
      <c r="B134">
        <v>3</v>
      </c>
    </row>
    <row r="135" spans="1:2">
      <c r="A135" s="203" t="s">
        <v>1190</v>
      </c>
    </row>
    <row r="136" spans="1:2">
      <c r="A136" s="203" t="s">
        <v>1191</v>
      </c>
      <c r="B136">
        <v>1</v>
      </c>
    </row>
    <row r="137" spans="1:2">
      <c r="A137" s="203" t="s">
        <v>1192</v>
      </c>
    </row>
    <row r="138" spans="1:2">
      <c r="A138" s="203" t="s">
        <v>1193</v>
      </c>
    </row>
    <row r="139" spans="1:2">
      <c r="A139" s="203" t="s">
        <v>1194</v>
      </c>
    </row>
    <row r="140" spans="1:2">
      <c r="A140" s="203" t="s">
        <v>1195</v>
      </c>
    </row>
    <row r="141" spans="1:2">
      <c r="A141" s="203" t="s">
        <v>1196</v>
      </c>
    </row>
    <row r="142" spans="1:2">
      <c r="A142" s="203" t="s">
        <v>1197</v>
      </c>
    </row>
    <row r="143" spans="1:2">
      <c r="A143" s="203" t="s">
        <v>1198</v>
      </c>
      <c r="B143">
        <v>2</v>
      </c>
    </row>
    <row r="144" spans="1:2">
      <c r="A144" s="203" t="s">
        <v>1199</v>
      </c>
    </row>
    <row r="145" spans="1:2">
      <c r="A145" s="203" t="s">
        <v>1200</v>
      </c>
    </row>
    <row r="146" spans="1:2">
      <c r="A146" s="203" t="s">
        <v>1201</v>
      </c>
      <c r="B146">
        <v>2</v>
      </c>
    </row>
    <row r="147" spans="1:2">
      <c r="A147" s="203" t="s">
        <v>1202</v>
      </c>
    </row>
    <row r="148" spans="1:2">
      <c r="A148" s="203" t="s">
        <v>1203</v>
      </c>
    </row>
    <row r="149" spans="1:2">
      <c r="A149" s="203" t="s">
        <v>1204</v>
      </c>
      <c r="B149">
        <v>1</v>
      </c>
    </row>
    <row r="150" spans="1:2">
      <c r="A150" s="203" t="s">
        <v>1205</v>
      </c>
      <c r="B150">
        <v>3</v>
      </c>
    </row>
    <row r="151" spans="1:2">
      <c r="A151" s="203" t="s">
        <v>1206</v>
      </c>
    </row>
    <row r="152" spans="1:2">
      <c r="A152" s="203" t="s">
        <v>1207</v>
      </c>
    </row>
    <row r="153" spans="1:2">
      <c r="A153" s="203" t="s">
        <v>1208</v>
      </c>
      <c r="B153">
        <v>6</v>
      </c>
    </row>
    <row r="154" spans="1:2">
      <c r="A154" s="203" t="s">
        <v>1209</v>
      </c>
    </row>
    <row r="155" spans="1:2">
      <c r="A155" s="203" t="s">
        <v>1210</v>
      </c>
    </row>
    <row r="156" spans="1:2">
      <c r="A156" s="203" t="s">
        <v>1211</v>
      </c>
    </row>
    <row r="157" spans="1:2">
      <c r="A157" s="203" t="s">
        <v>1212</v>
      </c>
    </row>
    <row r="158" spans="1:2">
      <c r="A158" s="203" t="s">
        <v>1213</v>
      </c>
    </row>
    <row r="159" spans="1:2">
      <c r="A159" s="203" t="s">
        <v>1214</v>
      </c>
    </row>
    <row r="160" spans="1:2">
      <c r="A160" s="203" t="s">
        <v>1215</v>
      </c>
    </row>
    <row r="161" spans="1:2">
      <c r="A161" s="203" t="s">
        <v>1216</v>
      </c>
    </row>
    <row r="162" spans="1:2">
      <c r="A162" s="203" t="s">
        <v>1217</v>
      </c>
    </row>
    <row r="163" spans="1:2">
      <c r="A163" s="203" t="s">
        <v>1218</v>
      </c>
    </row>
    <row r="164" spans="1:2">
      <c r="A164" s="203" t="s">
        <v>1219</v>
      </c>
      <c r="B164">
        <v>1</v>
      </c>
    </row>
    <row r="165" spans="1:2">
      <c r="A165" s="203" t="s">
        <v>1220</v>
      </c>
    </row>
    <row r="166" spans="1:2">
      <c r="A166" s="203" t="s">
        <v>1221</v>
      </c>
    </row>
    <row r="167" spans="1:2">
      <c r="A167" s="203" t="s">
        <v>1222</v>
      </c>
    </row>
    <row r="168" spans="1:2">
      <c r="A168" s="203" t="s">
        <v>1223</v>
      </c>
      <c r="B168">
        <v>4</v>
      </c>
    </row>
    <row r="169" spans="1:2">
      <c r="A169" s="203" t="s">
        <v>1224</v>
      </c>
      <c r="B169">
        <v>6</v>
      </c>
    </row>
    <row r="170" spans="1:2">
      <c r="A170" s="203" t="s">
        <v>1225</v>
      </c>
    </row>
    <row r="171" spans="1:2">
      <c r="A171" s="203" t="s">
        <v>1226</v>
      </c>
    </row>
    <row r="172" spans="1:2">
      <c r="A172" s="203" t="s">
        <v>1227</v>
      </c>
    </row>
    <row r="173" spans="1:2">
      <c r="A173" s="203" t="s">
        <v>1228</v>
      </c>
    </row>
    <row r="174" spans="1:2">
      <c r="A174" s="203" t="s">
        <v>1229</v>
      </c>
    </row>
    <row r="175" spans="1:2">
      <c r="A175" s="203" t="s">
        <v>1230</v>
      </c>
    </row>
    <row r="176" spans="1:2">
      <c r="A176" s="203" t="s">
        <v>1231</v>
      </c>
    </row>
    <row r="177" spans="1:2">
      <c r="A177" s="203" t="s">
        <v>1232</v>
      </c>
      <c r="B177">
        <v>1</v>
      </c>
    </row>
    <row r="178" spans="1:2">
      <c r="A178" s="203" t="s">
        <v>1233</v>
      </c>
    </row>
    <row r="179" spans="1:2">
      <c r="A179" s="203" t="s">
        <v>1234</v>
      </c>
      <c r="B179">
        <v>1</v>
      </c>
    </row>
    <row r="180" spans="1:2">
      <c r="A180" s="203" t="s">
        <v>1235</v>
      </c>
    </row>
    <row r="181" spans="1:2">
      <c r="A181" s="203" t="s">
        <v>1236</v>
      </c>
      <c r="B181">
        <v>9</v>
      </c>
    </row>
    <row r="182" spans="1:2">
      <c r="A182" s="203" t="s">
        <v>1237</v>
      </c>
      <c r="B182">
        <v>9</v>
      </c>
    </row>
    <row r="183" spans="1:2">
      <c r="A183" s="203" t="s">
        <v>1238</v>
      </c>
    </row>
    <row r="184" spans="1:2">
      <c r="A184" s="203" t="s">
        <v>1239</v>
      </c>
    </row>
    <row r="185" spans="1:2">
      <c r="A185" s="203" t="s">
        <v>1240</v>
      </c>
      <c r="B185">
        <v>3</v>
      </c>
    </row>
    <row r="186" spans="1:2">
      <c r="A186" s="203" t="s">
        <v>1241</v>
      </c>
    </row>
    <row r="187" spans="1:2">
      <c r="A187" s="203" t="s">
        <v>1242</v>
      </c>
    </row>
    <row r="188" spans="1:2">
      <c r="A188" s="203" t="s">
        <v>1243</v>
      </c>
      <c r="B188">
        <v>1</v>
      </c>
    </row>
    <row r="189" spans="1:2">
      <c r="A189" s="203" t="s">
        <v>1244</v>
      </c>
    </row>
    <row r="190" spans="1:2">
      <c r="A190" s="203" t="s">
        <v>1245</v>
      </c>
      <c r="B190">
        <v>1</v>
      </c>
    </row>
    <row r="191" spans="1:2">
      <c r="A191" s="203" t="s">
        <v>1246</v>
      </c>
    </row>
    <row r="192" spans="1:2">
      <c r="A192" s="203" t="s">
        <v>1247</v>
      </c>
    </row>
    <row r="193" spans="1:2">
      <c r="A193" s="203" t="s">
        <v>1248</v>
      </c>
    </row>
    <row r="194" spans="1:2">
      <c r="A194" s="203" t="s">
        <v>1249</v>
      </c>
    </row>
    <row r="195" spans="1:2">
      <c r="A195" s="203" t="s">
        <v>1250</v>
      </c>
    </row>
    <row r="196" spans="1:2">
      <c r="A196" s="203" t="s">
        <v>1251</v>
      </c>
      <c r="B196">
        <v>1</v>
      </c>
    </row>
    <row r="197" spans="1:2">
      <c r="A197" s="203" t="s">
        <v>1252</v>
      </c>
      <c r="B197">
        <v>5</v>
      </c>
    </row>
    <row r="198" spans="1:2">
      <c r="A198" s="203" t="s">
        <v>1253</v>
      </c>
    </row>
    <row r="199" spans="1:2">
      <c r="A199" s="203" t="s">
        <v>1254</v>
      </c>
    </row>
    <row r="200" spans="1:2">
      <c r="A200" s="203" t="s">
        <v>1255</v>
      </c>
    </row>
    <row r="201" spans="1:2">
      <c r="A201" s="203" t="s">
        <v>1256</v>
      </c>
      <c r="B201">
        <v>0</v>
      </c>
    </row>
    <row r="202" spans="1:2">
      <c r="A202" s="203" t="s">
        <v>1257</v>
      </c>
    </row>
    <row r="203" spans="1:2">
      <c r="A203" s="203" t="s">
        <v>1258</v>
      </c>
    </row>
    <row r="204" spans="1:2">
      <c r="A204" s="203" t="s">
        <v>1259</v>
      </c>
      <c r="B204">
        <v>5</v>
      </c>
    </row>
    <row r="205" spans="1:2">
      <c r="A205" s="203" t="s">
        <v>1260</v>
      </c>
    </row>
    <row r="206" spans="1:2">
      <c r="A206" s="203" t="s">
        <v>1261</v>
      </c>
    </row>
    <row r="207" spans="1:2">
      <c r="A207" s="203" t="s">
        <v>1262</v>
      </c>
      <c r="B207">
        <v>0</v>
      </c>
    </row>
    <row r="208" spans="1:2">
      <c r="A208" s="203" t="s">
        <v>1263</v>
      </c>
      <c r="B208">
        <v>0</v>
      </c>
    </row>
    <row r="209" spans="1:2">
      <c r="A209" s="203" t="s">
        <v>1264</v>
      </c>
      <c r="B209">
        <v>0</v>
      </c>
    </row>
    <row r="210" spans="1:2">
      <c r="A210" s="203" t="s">
        <v>1265</v>
      </c>
    </row>
    <row r="211" spans="1:2">
      <c r="A211" s="203" t="s">
        <v>1266</v>
      </c>
    </row>
    <row r="212" spans="1:2">
      <c r="A212" s="203" t="s">
        <v>1267</v>
      </c>
    </row>
    <row r="213" spans="1:2">
      <c r="A213" s="203" t="s">
        <v>1268</v>
      </c>
    </row>
    <row r="214" spans="1:2">
      <c r="A214" s="203" t="s">
        <v>1269</v>
      </c>
    </row>
    <row r="215" spans="1:2">
      <c r="A215" s="203" t="s">
        <v>1270</v>
      </c>
    </row>
    <row r="216" spans="1:2">
      <c r="A216" s="203" t="s">
        <v>1271</v>
      </c>
    </row>
    <row r="217" spans="1:2">
      <c r="A217" s="203" t="s">
        <v>1272</v>
      </c>
    </row>
    <row r="218" spans="1:2">
      <c r="A218" s="203" t="s">
        <v>1273</v>
      </c>
    </row>
    <row r="219" spans="1:2">
      <c r="A219" s="203" t="s">
        <v>1274</v>
      </c>
    </row>
    <row r="220" spans="1:2">
      <c r="A220" s="203" t="s">
        <v>1275</v>
      </c>
      <c r="B220">
        <v>1</v>
      </c>
    </row>
    <row r="221" spans="1:2">
      <c r="A221" s="203" t="s">
        <v>1276</v>
      </c>
      <c r="B221">
        <v>1</v>
      </c>
    </row>
    <row r="222" spans="1:2">
      <c r="A222" s="203" t="s">
        <v>1277</v>
      </c>
      <c r="B222">
        <v>0</v>
      </c>
    </row>
    <row r="223" spans="1:2">
      <c r="A223" s="203" t="s">
        <v>1278</v>
      </c>
      <c r="B223">
        <v>9</v>
      </c>
    </row>
    <row r="224" spans="1:2">
      <c r="A224" s="203" t="s">
        <v>1279</v>
      </c>
    </row>
    <row r="225" spans="1:2">
      <c r="A225" s="203" t="s">
        <v>1280</v>
      </c>
    </row>
    <row r="226" spans="1:2">
      <c r="A226" s="203" t="s">
        <v>1281</v>
      </c>
      <c r="B226">
        <v>0</v>
      </c>
    </row>
    <row r="227" spans="1:2">
      <c r="A227" s="203" t="s">
        <v>1282</v>
      </c>
    </row>
    <row r="228" spans="1:2">
      <c r="A228" s="203" t="s">
        <v>1283</v>
      </c>
    </row>
    <row r="229" spans="1:2">
      <c r="A229" s="203" t="s">
        <v>1284</v>
      </c>
    </row>
    <row r="230" spans="1:2">
      <c r="A230" s="203" t="s">
        <v>1285</v>
      </c>
    </row>
    <row r="231" spans="1:2">
      <c r="A231" s="203" t="s">
        <v>1286</v>
      </c>
    </row>
    <row r="232" spans="1:2">
      <c r="A232" s="203" t="s">
        <v>1287</v>
      </c>
    </row>
    <row r="233" spans="1:2">
      <c r="A233" s="203" t="s">
        <v>1288</v>
      </c>
    </row>
    <row r="234" spans="1:2">
      <c r="A234" s="203" t="s">
        <v>1289</v>
      </c>
    </row>
    <row r="235" spans="1:2">
      <c r="A235" s="203" t="s">
        <v>1290</v>
      </c>
    </row>
    <row r="236" spans="1:2">
      <c r="A236" s="203" t="s">
        <v>1291</v>
      </c>
    </row>
    <row r="237" spans="1:2">
      <c r="A237" s="203" t="s">
        <v>1292</v>
      </c>
      <c r="B237">
        <v>0</v>
      </c>
    </row>
    <row r="238" spans="1:2">
      <c r="A238" s="203" t="s">
        <v>1293</v>
      </c>
    </row>
    <row r="239" spans="1:2">
      <c r="A239" s="203" t="s">
        <v>1294</v>
      </c>
      <c r="B239">
        <v>8</v>
      </c>
    </row>
    <row r="240" spans="1:2">
      <c r="A240" s="203" t="s">
        <v>1295</v>
      </c>
      <c r="B240">
        <v>8</v>
      </c>
    </row>
    <row r="241" spans="1:2">
      <c r="A241" s="203" t="s">
        <v>1296</v>
      </c>
    </row>
    <row r="242" spans="1:2">
      <c r="A242" s="203" t="s">
        <v>1297</v>
      </c>
    </row>
    <row r="243" spans="1:2">
      <c r="A243" s="203" t="s">
        <v>1298</v>
      </c>
    </row>
    <row r="244" spans="1:2">
      <c r="A244" s="203" t="s">
        <v>1299</v>
      </c>
    </row>
    <row r="245" spans="1:2">
      <c r="A245" s="203" t="s">
        <v>1300</v>
      </c>
    </row>
    <row r="246" spans="1:2">
      <c r="A246" s="203" t="s">
        <v>1301</v>
      </c>
    </row>
    <row r="247" spans="1:2">
      <c r="A247" s="203" t="s">
        <v>1302</v>
      </c>
    </row>
    <row r="248" spans="1:2">
      <c r="A248" s="203" t="s">
        <v>1303</v>
      </c>
    </row>
    <row r="249" spans="1:2">
      <c r="A249" s="203" t="s">
        <v>1304</v>
      </c>
    </row>
    <row r="250" spans="1:2">
      <c r="A250" s="203" t="s">
        <v>1305</v>
      </c>
    </row>
    <row r="251" spans="1:2">
      <c r="A251" s="203" t="s">
        <v>1306</v>
      </c>
    </row>
    <row r="252" spans="1:2">
      <c r="A252" s="203" t="s">
        <v>1307</v>
      </c>
    </row>
    <row r="253" spans="1:2">
      <c r="A253" s="203" t="s">
        <v>1308</v>
      </c>
    </row>
    <row r="254" spans="1:2">
      <c r="A254" s="203" t="s">
        <v>1309</v>
      </c>
    </row>
    <row r="255" spans="1:2">
      <c r="A255" s="203" t="s">
        <v>1310</v>
      </c>
    </row>
    <row r="256" spans="1:2">
      <c r="A256" s="203" t="s">
        <v>1311</v>
      </c>
      <c r="B256">
        <v>2</v>
      </c>
    </row>
    <row r="257" spans="1:2">
      <c r="A257" s="203" t="s">
        <v>1312</v>
      </c>
      <c r="B257">
        <v>3</v>
      </c>
    </row>
    <row r="258" spans="1:2">
      <c r="A258" s="203" t="s">
        <v>1313</v>
      </c>
    </row>
    <row r="259" spans="1:2">
      <c r="A259" s="203" t="s">
        <v>1314</v>
      </c>
    </row>
    <row r="260" spans="1:2">
      <c r="A260" s="203" t="s">
        <v>1315</v>
      </c>
    </row>
    <row r="261" spans="1:2">
      <c r="A261" s="203" t="s">
        <v>1316</v>
      </c>
      <c r="B261">
        <v>2</v>
      </c>
    </row>
    <row r="262" spans="1:2">
      <c r="A262" s="203" t="s">
        <v>1317</v>
      </c>
    </row>
    <row r="263" spans="1:2">
      <c r="A263" s="203" t="s">
        <v>1318</v>
      </c>
      <c r="B263">
        <v>2</v>
      </c>
    </row>
    <row r="264" spans="1:2">
      <c r="A264" s="203" t="s">
        <v>1319</v>
      </c>
      <c r="B264">
        <v>2</v>
      </c>
    </row>
    <row r="265" spans="1:2">
      <c r="A265" s="203" t="s">
        <v>1320</v>
      </c>
    </row>
    <row r="266" spans="1:2">
      <c r="A266" s="203" t="s">
        <v>1321</v>
      </c>
      <c r="B266">
        <v>2</v>
      </c>
    </row>
    <row r="267" spans="1:2">
      <c r="A267" s="203" t="s">
        <v>1322</v>
      </c>
      <c r="B267">
        <v>2</v>
      </c>
    </row>
    <row r="268" spans="1:2">
      <c r="A268" s="203" t="s">
        <v>1323</v>
      </c>
    </row>
    <row r="269" spans="1:2">
      <c r="A269" s="203" t="s">
        <v>1324</v>
      </c>
      <c r="B269">
        <v>1</v>
      </c>
    </row>
    <row r="270" spans="1:2">
      <c r="A270" s="203" t="s">
        <v>1325</v>
      </c>
    </row>
    <row r="271" spans="1:2">
      <c r="A271" s="203" t="s">
        <v>1326</v>
      </c>
      <c r="B271">
        <v>1</v>
      </c>
    </row>
    <row r="272" spans="1:2">
      <c r="A272" s="203" t="s">
        <v>1327</v>
      </c>
      <c r="B272">
        <v>3</v>
      </c>
    </row>
    <row r="273" spans="1:2">
      <c r="A273" s="203" t="s">
        <v>1328</v>
      </c>
      <c r="B273">
        <v>4</v>
      </c>
    </row>
    <row r="274" spans="1:2">
      <c r="A274" s="203" t="s">
        <v>1329</v>
      </c>
      <c r="B274">
        <v>5</v>
      </c>
    </row>
    <row r="275" spans="1:2">
      <c r="A275" s="203" t="s">
        <v>1330</v>
      </c>
    </row>
    <row r="276" spans="1:2">
      <c r="A276" s="203" t="s">
        <v>1331</v>
      </c>
      <c r="B276">
        <v>1</v>
      </c>
    </row>
    <row r="277" spans="1:2">
      <c r="A277" s="203" t="s">
        <v>1332</v>
      </c>
      <c r="B277">
        <v>3</v>
      </c>
    </row>
    <row r="278" spans="1:2">
      <c r="A278" s="203" t="s">
        <v>1333</v>
      </c>
      <c r="B278">
        <v>4</v>
      </c>
    </row>
    <row r="279" spans="1:2">
      <c r="A279" s="203" t="s">
        <v>1334</v>
      </c>
      <c r="B279">
        <v>5</v>
      </c>
    </row>
    <row r="280" spans="1:2">
      <c r="A280" s="203" t="s">
        <v>1335</v>
      </c>
    </row>
    <row r="281" spans="1:2">
      <c r="A281" s="203" t="s">
        <v>1336</v>
      </c>
      <c r="B281">
        <v>1</v>
      </c>
    </row>
    <row r="282" spans="1:2">
      <c r="A282" s="203" t="s">
        <v>1337</v>
      </c>
      <c r="B282">
        <v>3</v>
      </c>
    </row>
    <row r="283" spans="1:2">
      <c r="A283" s="203" t="s">
        <v>1338</v>
      </c>
      <c r="B283">
        <v>4</v>
      </c>
    </row>
    <row r="284" spans="1:2">
      <c r="A284" s="203" t="s">
        <v>1339</v>
      </c>
      <c r="B284">
        <v>5</v>
      </c>
    </row>
    <row r="285" spans="1:2">
      <c r="A285" s="203" t="s">
        <v>1340</v>
      </c>
    </row>
    <row r="286" spans="1:2">
      <c r="A286" s="203" t="s">
        <v>1341</v>
      </c>
      <c r="B286">
        <v>1</v>
      </c>
    </row>
    <row r="287" spans="1:2">
      <c r="A287" s="203" t="s">
        <v>1342</v>
      </c>
      <c r="B287">
        <v>3</v>
      </c>
    </row>
    <row r="288" spans="1:2">
      <c r="A288" s="203" t="s">
        <v>1343</v>
      </c>
      <c r="B288">
        <v>4</v>
      </c>
    </row>
    <row r="289" spans="1:2">
      <c r="A289" s="203" t="s">
        <v>1344</v>
      </c>
      <c r="B289">
        <v>5</v>
      </c>
    </row>
    <row r="290" spans="1:2">
      <c r="A290" s="203" t="s">
        <v>1345</v>
      </c>
    </row>
    <row r="291" spans="1:2">
      <c r="A291" s="203" t="s">
        <v>1346</v>
      </c>
      <c r="B291">
        <v>1</v>
      </c>
    </row>
    <row r="292" spans="1:2">
      <c r="A292" s="203" t="s">
        <v>1347</v>
      </c>
    </row>
    <row r="293" spans="1:2">
      <c r="A293" s="203" t="s">
        <v>1348</v>
      </c>
      <c r="B293">
        <v>1</v>
      </c>
    </row>
    <row r="294" spans="1:2">
      <c r="A294" s="203" t="s">
        <v>1349</v>
      </c>
      <c r="B294">
        <v>3</v>
      </c>
    </row>
    <row r="295" spans="1:2">
      <c r="A295" s="203" t="s">
        <v>1350</v>
      </c>
      <c r="B295">
        <v>4</v>
      </c>
    </row>
    <row r="296" spans="1:2">
      <c r="A296" s="203" t="s">
        <v>1351</v>
      </c>
      <c r="B296">
        <v>5</v>
      </c>
    </row>
    <row r="297" spans="1:2">
      <c r="A297" s="203" t="s">
        <v>1352</v>
      </c>
    </row>
    <row r="298" spans="1:2">
      <c r="A298" s="203" t="s">
        <v>1353</v>
      </c>
      <c r="B298">
        <v>4</v>
      </c>
    </row>
    <row r="299" spans="1:2">
      <c r="A299" s="203" t="s">
        <v>1354</v>
      </c>
    </row>
    <row r="300" spans="1:2">
      <c r="A300" s="203" t="s">
        <v>1355</v>
      </c>
    </row>
    <row r="301" spans="1:2">
      <c r="A301" s="203" t="s">
        <v>1356</v>
      </c>
    </row>
    <row r="302" spans="1:2">
      <c r="A302" s="203" t="s">
        <v>1357</v>
      </c>
    </row>
    <row r="303" spans="1:2">
      <c r="A303" s="203" t="s">
        <v>1358</v>
      </c>
    </row>
    <row r="304" spans="1:2">
      <c r="A304" s="203" t="s">
        <v>1359</v>
      </c>
    </row>
    <row r="305" spans="1:2">
      <c r="A305" s="203" t="s">
        <v>1360</v>
      </c>
    </row>
    <row r="306" spans="1:2">
      <c r="A306" s="203" t="s">
        <v>1361</v>
      </c>
    </row>
    <row r="307" spans="1:2">
      <c r="A307" s="203" t="s">
        <v>1362</v>
      </c>
    </row>
    <row r="308" spans="1:2">
      <c r="A308" s="203" t="s">
        <v>1363</v>
      </c>
    </row>
    <row r="309" spans="1:2">
      <c r="A309" s="203" t="s">
        <v>1364</v>
      </c>
      <c r="B309">
        <v>1</v>
      </c>
    </row>
    <row r="310" spans="1:2">
      <c r="A310" s="203" t="s">
        <v>1365</v>
      </c>
      <c r="B310">
        <v>3</v>
      </c>
    </row>
    <row r="311" spans="1:2">
      <c r="A311" s="203" t="s">
        <v>1366</v>
      </c>
    </row>
    <row r="312" spans="1:2">
      <c r="A312" s="203" t="s">
        <v>1367</v>
      </c>
      <c r="B312">
        <v>4</v>
      </c>
    </row>
    <row r="313" spans="1:2">
      <c r="A313" s="203" t="s">
        <v>1368</v>
      </c>
      <c r="B313">
        <v>4</v>
      </c>
    </row>
    <row r="314" spans="1:2">
      <c r="A314" s="203" t="s">
        <v>1369</v>
      </c>
      <c r="B314">
        <v>4</v>
      </c>
    </row>
    <row r="315" spans="1:2">
      <c r="A315" s="203" t="s">
        <v>1370</v>
      </c>
    </row>
    <row r="316" spans="1:2">
      <c r="A316" s="203" t="s">
        <v>1371</v>
      </c>
      <c r="B316">
        <v>4</v>
      </c>
    </row>
    <row r="317" spans="1:2">
      <c r="A317" s="203" t="s">
        <v>1372</v>
      </c>
      <c r="B317">
        <v>4</v>
      </c>
    </row>
    <row r="318" spans="1:2">
      <c r="A318" s="203" t="s">
        <v>1373</v>
      </c>
      <c r="B318">
        <v>4</v>
      </c>
    </row>
    <row r="319" spans="1:2">
      <c r="A319" s="203" t="s">
        <v>1374</v>
      </c>
      <c r="B319">
        <v>4</v>
      </c>
    </row>
    <row r="320" spans="1:2">
      <c r="A320" s="203" t="s">
        <v>1375</v>
      </c>
    </row>
    <row r="321" spans="1:2">
      <c r="A321" s="203" t="s">
        <v>1376</v>
      </c>
      <c r="B321">
        <v>2</v>
      </c>
    </row>
    <row r="322" spans="1:2">
      <c r="A322" s="203" t="s">
        <v>1377</v>
      </c>
      <c r="B322">
        <v>2</v>
      </c>
    </row>
    <row r="323" spans="1:2">
      <c r="A323" s="203" t="s">
        <v>1378</v>
      </c>
    </row>
    <row r="324" spans="1:2">
      <c r="A324" s="203" t="s">
        <v>1379</v>
      </c>
    </row>
    <row r="325" spans="1:2">
      <c r="A325" s="203" t="s">
        <v>1380</v>
      </c>
    </row>
    <row r="326" spans="1:2">
      <c r="A326" s="203" t="s">
        <v>1381</v>
      </c>
      <c r="B326">
        <v>1</v>
      </c>
    </row>
    <row r="327" spans="1:2">
      <c r="A327" s="203" t="s">
        <v>1382</v>
      </c>
    </row>
    <row r="328" spans="1:2">
      <c r="A328" s="203" t="s">
        <v>1383</v>
      </c>
    </row>
    <row r="329" spans="1:2">
      <c r="A329" s="203" t="s">
        <v>1384</v>
      </c>
    </row>
    <row r="330" spans="1:2">
      <c r="A330" s="203" t="s">
        <v>1385</v>
      </c>
    </row>
    <row r="331" spans="1:2">
      <c r="A331" s="203" t="s">
        <v>1386</v>
      </c>
      <c r="B331">
        <v>8</v>
      </c>
    </row>
    <row r="332" spans="1:2">
      <c r="A332" s="203" t="s">
        <v>1387</v>
      </c>
      <c r="B332">
        <v>8</v>
      </c>
    </row>
    <row r="333" spans="1:2">
      <c r="A333" s="203" t="s">
        <v>1388</v>
      </c>
    </row>
    <row r="334" spans="1:2">
      <c r="A334" s="203" t="s">
        <v>1389</v>
      </c>
    </row>
    <row r="335" spans="1:2">
      <c r="A335" s="203" t="s">
        <v>1390</v>
      </c>
      <c r="B335">
        <v>1</v>
      </c>
    </row>
    <row r="336" spans="1:2">
      <c r="A336" s="203" t="s">
        <v>1391</v>
      </c>
    </row>
    <row r="337" spans="1:2">
      <c r="A337" s="203" t="s">
        <v>1392</v>
      </c>
      <c r="B337">
        <v>1</v>
      </c>
    </row>
    <row r="338" spans="1:2">
      <c r="A338" s="203" t="s">
        <v>1393</v>
      </c>
      <c r="B338">
        <v>1</v>
      </c>
    </row>
    <row r="339" spans="1:2">
      <c r="A339" s="203" t="s">
        <v>1394</v>
      </c>
    </row>
    <row r="340" spans="1:2">
      <c r="A340" s="203" t="s">
        <v>1395</v>
      </c>
    </row>
    <row r="341" spans="1:2">
      <c r="A341" s="203" t="s">
        <v>1396</v>
      </c>
    </row>
    <row r="342" spans="1:2">
      <c r="A342" s="203" t="s">
        <v>1397</v>
      </c>
    </row>
    <row r="343" spans="1:2">
      <c r="A343" s="203" t="s">
        <v>1398</v>
      </c>
      <c r="B343">
        <v>2</v>
      </c>
    </row>
    <row r="344" spans="1:2">
      <c r="A344" s="203" t="s">
        <v>1399</v>
      </c>
      <c r="B344">
        <v>2</v>
      </c>
    </row>
    <row r="345" spans="1:2">
      <c r="A345" s="203" t="s">
        <v>1400</v>
      </c>
      <c r="B345">
        <v>3</v>
      </c>
    </row>
    <row r="346" spans="1:2">
      <c r="A346" s="203" t="s">
        <v>1401</v>
      </c>
    </row>
    <row r="347" spans="1:2">
      <c r="A347" s="203" t="s">
        <v>1402</v>
      </c>
      <c r="B347">
        <v>1</v>
      </c>
    </row>
    <row r="348" spans="1:2">
      <c r="A348" s="203" t="s">
        <v>1403</v>
      </c>
      <c r="B348">
        <v>1</v>
      </c>
    </row>
    <row r="349" spans="1:2">
      <c r="A349" s="203" t="s">
        <v>1404</v>
      </c>
    </row>
    <row r="350" spans="1:2">
      <c r="A350" s="203" t="s">
        <v>1405</v>
      </c>
    </row>
    <row r="351" spans="1:2">
      <c r="A351" s="203" t="s">
        <v>1406</v>
      </c>
    </row>
    <row r="352" spans="1:2">
      <c r="A352" s="203" t="s">
        <v>1407</v>
      </c>
    </row>
    <row r="353" spans="1:2">
      <c r="A353" s="203" t="s">
        <v>1408</v>
      </c>
    </row>
    <row r="354" spans="1:2">
      <c r="A354" s="203" t="s">
        <v>1409</v>
      </c>
    </row>
    <row r="355" spans="1:2">
      <c r="A355" s="203" t="s">
        <v>1410</v>
      </c>
    </row>
    <row r="356" spans="1:2">
      <c r="A356" s="203" t="s">
        <v>1411</v>
      </c>
    </row>
    <row r="357" spans="1:2">
      <c r="A357" s="203" t="s">
        <v>1412</v>
      </c>
      <c r="B357">
        <v>2</v>
      </c>
    </row>
    <row r="358" spans="1:2">
      <c r="A358" s="203" t="s">
        <v>1413</v>
      </c>
    </row>
    <row r="359" spans="1:2">
      <c r="A359" s="203" t="s">
        <v>1414</v>
      </c>
      <c r="B359">
        <v>1</v>
      </c>
    </row>
    <row r="360" spans="1:2">
      <c r="A360" s="203" t="s">
        <v>1415</v>
      </c>
      <c r="B360">
        <v>2</v>
      </c>
    </row>
    <row r="361" spans="1:2">
      <c r="A361" s="203" t="s">
        <v>1416</v>
      </c>
    </row>
    <row r="362" spans="1:2">
      <c r="A362" s="203" t="s">
        <v>1417</v>
      </c>
      <c r="B362">
        <v>1</v>
      </c>
    </row>
    <row r="363" spans="1:2">
      <c r="A363" s="203" t="s">
        <v>1418</v>
      </c>
      <c r="B363">
        <v>3</v>
      </c>
    </row>
    <row r="364" spans="1:2">
      <c r="A364" s="203" t="s">
        <v>1419</v>
      </c>
    </row>
    <row r="365" spans="1:2">
      <c r="A365" s="203" t="s">
        <v>1420</v>
      </c>
      <c r="B365">
        <v>1</v>
      </c>
    </row>
    <row r="366" spans="1:2">
      <c r="A366" s="203" t="s">
        <v>1421</v>
      </c>
      <c r="B366">
        <v>2</v>
      </c>
    </row>
    <row r="367" spans="1:2">
      <c r="A367" s="203" t="s">
        <v>1422</v>
      </c>
    </row>
    <row r="368" spans="1:2">
      <c r="A368" s="203" t="s">
        <v>1423</v>
      </c>
    </row>
    <row r="369" spans="1:2">
      <c r="A369" s="203" t="s">
        <v>1424</v>
      </c>
    </row>
    <row r="370" spans="1:2">
      <c r="A370" s="203" t="s">
        <v>1425</v>
      </c>
      <c r="B370">
        <v>3</v>
      </c>
    </row>
    <row r="371" spans="1:2">
      <c r="A371" s="203" t="s">
        <v>1426</v>
      </c>
    </row>
    <row r="372" spans="1:2">
      <c r="A372" s="203" t="s">
        <v>1427</v>
      </c>
    </row>
    <row r="373" spans="1:2">
      <c r="A373" s="203" t="s">
        <v>1428</v>
      </c>
      <c r="B373">
        <v>5</v>
      </c>
    </row>
    <row r="374" spans="1:2">
      <c r="A374" s="203" t="s">
        <v>1429</v>
      </c>
    </row>
    <row r="375" spans="1:2">
      <c r="A375" s="203" t="s">
        <v>1430</v>
      </c>
    </row>
    <row r="376" spans="1:2">
      <c r="A376" s="203" t="s">
        <v>1431</v>
      </c>
      <c r="B376">
        <v>1</v>
      </c>
    </row>
    <row r="377" spans="1:2">
      <c r="A377" s="203" t="s">
        <v>1432</v>
      </c>
      <c r="B377">
        <v>8</v>
      </c>
    </row>
    <row r="378" spans="1:2">
      <c r="A378" s="203" t="s">
        <v>1433</v>
      </c>
    </row>
    <row r="379" spans="1:2">
      <c r="A379" s="203" t="s">
        <v>1434</v>
      </c>
    </row>
    <row r="380" spans="1:2">
      <c r="A380" s="203" t="s">
        <v>1435</v>
      </c>
      <c r="B380">
        <v>6</v>
      </c>
    </row>
    <row r="381" spans="1:2">
      <c r="A381" s="203" t="s">
        <v>1436</v>
      </c>
      <c r="B381">
        <v>7</v>
      </c>
    </row>
    <row r="382" spans="1:2">
      <c r="A382" s="203" t="s">
        <v>1437</v>
      </c>
      <c r="B382">
        <v>7</v>
      </c>
    </row>
    <row r="383" spans="1:2">
      <c r="A383" s="203" t="s">
        <v>1438</v>
      </c>
      <c r="B383">
        <v>8</v>
      </c>
    </row>
    <row r="384" spans="1:2">
      <c r="A384" s="203" t="s">
        <v>1439</v>
      </c>
    </row>
    <row r="385" spans="1:2">
      <c r="A385" s="203" t="s">
        <v>1440</v>
      </c>
      <c r="B385">
        <v>6</v>
      </c>
    </row>
    <row r="386" spans="1:2">
      <c r="A386" s="203" t="s">
        <v>1441</v>
      </c>
      <c r="B386">
        <v>6</v>
      </c>
    </row>
    <row r="387" spans="1:2">
      <c r="A387" s="203" t="s">
        <v>1442</v>
      </c>
      <c r="B387">
        <v>7</v>
      </c>
    </row>
    <row r="388" spans="1:2">
      <c r="A388" s="203" t="s">
        <v>1443</v>
      </c>
      <c r="B388">
        <v>8</v>
      </c>
    </row>
    <row r="389" spans="1:2">
      <c r="A389" s="203" t="s">
        <v>1444</v>
      </c>
    </row>
    <row r="390" spans="1:2">
      <c r="A390" s="203" t="s">
        <v>1445</v>
      </c>
    </row>
    <row r="391" spans="1:2">
      <c r="A391" s="203" t="s">
        <v>1446</v>
      </c>
    </row>
    <row r="392" spans="1:2">
      <c r="A392" s="203" t="s">
        <v>1447</v>
      </c>
    </row>
    <row r="393" spans="1:2">
      <c r="A393" s="203" t="s">
        <v>1448</v>
      </c>
      <c r="B393">
        <v>1</v>
      </c>
    </row>
    <row r="394" spans="1:2">
      <c r="A394" s="203" t="s">
        <v>1449</v>
      </c>
      <c r="B394">
        <v>3</v>
      </c>
    </row>
    <row r="395" spans="1:2">
      <c r="A395" s="203" t="s">
        <v>1450</v>
      </c>
    </row>
    <row r="396" spans="1:2">
      <c r="A396" s="203" t="s">
        <v>1451</v>
      </c>
      <c r="B396">
        <v>1</v>
      </c>
    </row>
    <row r="397" spans="1:2">
      <c r="A397" s="203" t="s">
        <v>1452</v>
      </c>
    </row>
    <row r="398" spans="1:2">
      <c r="A398" s="203" t="s">
        <v>1453</v>
      </c>
    </row>
    <row r="399" spans="1:2">
      <c r="A399" s="203" t="s">
        <v>1454</v>
      </c>
    </row>
    <row r="400" spans="1:2">
      <c r="A400" s="203" t="s">
        <v>1455</v>
      </c>
    </row>
    <row r="401" spans="1:2">
      <c r="A401" s="203" t="s">
        <v>1456</v>
      </c>
      <c r="B401">
        <v>3</v>
      </c>
    </row>
    <row r="402" spans="1:2">
      <c r="A402" s="203" t="s">
        <v>1457</v>
      </c>
      <c r="B402">
        <v>4</v>
      </c>
    </row>
    <row r="403" spans="1:2">
      <c r="A403" s="203" t="s">
        <v>1458</v>
      </c>
      <c r="B403">
        <v>5</v>
      </c>
    </row>
    <row r="404" spans="1:2">
      <c r="A404" s="203" t="s">
        <v>1459</v>
      </c>
    </row>
    <row r="405" spans="1:2">
      <c r="A405" s="203" t="s">
        <v>1460</v>
      </c>
      <c r="B405">
        <v>2</v>
      </c>
    </row>
    <row r="406" spans="1:2">
      <c r="A406" s="203" t="s">
        <v>1461</v>
      </c>
      <c r="B406">
        <v>3</v>
      </c>
    </row>
    <row r="407" spans="1:2">
      <c r="A407" s="203" t="s">
        <v>1462</v>
      </c>
      <c r="B407">
        <v>4</v>
      </c>
    </row>
    <row r="408" spans="1:2">
      <c r="A408" s="203" t="s">
        <v>1463</v>
      </c>
    </row>
    <row r="409" spans="1:2">
      <c r="A409" s="203" t="s">
        <v>1464</v>
      </c>
      <c r="B409">
        <v>7</v>
      </c>
    </row>
    <row r="410" spans="1:2">
      <c r="A410" s="203" t="s">
        <v>1465</v>
      </c>
      <c r="B410">
        <v>8</v>
      </c>
    </row>
    <row r="411" spans="1:2">
      <c r="A411" s="203" t="s">
        <v>1466</v>
      </c>
    </row>
    <row r="412" spans="1:2">
      <c r="A412" s="203" t="s">
        <v>1467</v>
      </c>
    </row>
    <row r="413" spans="1:2">
      <c r="A413" s="203" t="s">
        <v>1468</v>
      </c>
      <c r="B413">
        <v>5</v>
      </c>
    </row>
    <row r="414" spans="1:2">
      <c r="A414" s="203" t="s">
        <v>1469</v>
      </c>
    </row>
    <row r="415" spans="1:2">
      <c r="A415" s="203" t="s">
        <v>1470</v>
      </c>
    </row>
    <row r="416" spans="1:2">
      <c r="A416" s="203" t="s">
        <v>1471</v>
      </c>
      <c r="B416">
        <v>6</v>
      </c>
    </row>
    <row r="417" spans="1:2">
      <c r="A417" s="203" t="s">
        <v>1472</v>
      </c>
      <c r="B417">
        <v>8</v>
      </c>
    </row>
    <row r="418" spans="1:2">
      <c r="A418" s="203" t="s">
        <v>1473</v>
      </c>
    </row>
    <row r="419" spans="1:2">
      <c r="A419" s="203" t="s">
        <v>1474</v>
      </c>
      <c r="B419">
        <v>6</v>
      </c>
    </row>
    <row r="420" spans="1:2">
      <c r="A420" s="203" t="s">
        <v>1475</v>
      </c>
      <c r="B420">
        <v>6</v>
      </c>
    </row>
    <row r="421" spans="1:2">
      <c r="A421" s="203" t="s">
        <v>1476</v>
      </c>
      <c r="B421">
        <v>7</v>
      </c>
    </row>
    <row r="422" spans="1:2">
      <c r="A422" s="203" t="s">
        <v>1477</v>
      </c>
    </row>
    <row r="423" spans="1:2">
      <c r="A423" s="203" t="s">
        <v>1478</v>
      </c>
      <c r="B423">
        <v>1</v>
      </c>
    </row>
    <row r="424" spans="1:2">
      <c r="A424" s="203" t="s">
        <v>1479</v>
      </c>
      <c r="B424">
        <v>2</v>
      </c>
    </row>
    <row r="425" spans="1:2">
      <c r="A425" s="203" t="s">
        <v>1480</v>
      </c>
      <c r="B425">
        <v>4</v>
      </c>
    </row>
    <row r="426" spans="1:2">
      <c r="A426" s="203" t="s">
        <v>1481</v>
      </c>
    </row>
    <row r="427" spans="1:2">
      <c r="A427" s="203" t="s">
        <v>1482</v>
      </c>
      <c r="B427">
        <v>5</v>
      </c>
    </row>
    <row r="428" spans="1:2">
      <c r="A428" s="203" t="s">
        <v>1483</v>
      </c>
      <c r="B428">
        <v>6</v>
      </c>
    </row>
    <row r="429" spans="1:2">
      <c r="A429" s="203" t="s">
        <v>1484</v>
      </c>
      <c r="B429">
        <v>6</v>
      </c>
    </row>
    <row r="430" spans="1:2">
      <c r="A430" s="203" t="s">
        <v>1485</v>
      </c>
    </row>
    <row r="431" spans="1:2">
      <c r="A431" s="203" t="s">
        <v>1486</v>
      </c>
    </row>
    <row r="432" spans="1:2">
      <c r="A432" s="203" t="s">
        <v>1487</v>
      </c>
    </row>
    <row r="433" spans="1:2">
      <c r="A433" s="203" t="s">
        <v>1488</v>
      </c>
    </row>
    <row r="434" spans="1:2">
      <c r="A434" s="203" t="s">
        <v>1489</v>
      </c>
    </row>
    <row r="435" spans="1:2">
      <c r="A435" s="203" t="s">
        <v>1490</v>
      </c>
      <c r="B435">
        <v>3</v>
      </c>
    </row>
    <row r="436" spans="1:2">
      <c r="A436" s="203" t="s">
        <v>1491</v>
      </c>
    </row>
    <row r="437" spans="1:2">
      <c r="A437" s="203" t="s">
        <v>1492</v>
      </c>
      <c r="B437">
        <v>3</v>
      </c>
    </row>
    <row r="438" spans="1:2">
      <c r="A438" s="203" t="s">
        <v>1493</v>
      </c>
      <c r="B438">
        <v>3</v>
      </c>
    </row>
    <row r="439" spans="1:2">
      <c r="A439" s="203" t="s">
        <v>1494</v>
      </c>
    </row>
    <row r="440" spans="1:2">
      <c r="A440" s="203" t="s">
        <v>1495</v>
      </c>
    </row>
    <row r="441" spans="1:2">
      <c r="A441" s="203" t="s">
        <v>1496</v>
      </c>
      <c r="B441">
        <v>3</v>
      </c>
    </row>
    <row r="442" spans="1:2">
      <c r="A442" s="203" t="s">
        <v>1497</v>
      </c>
    </row>
    <row r="443" spans="1:2">
      <c r="A443" s="203" t="s">
        <v>1498</v>
      </c>
    </row>
    <row r="444" spans="1:2">
      <c r="A444" s="203" t="s">
        <v>1499</v>
      </c>
      <c r="B444">
        <v>2</v>
      </c>
    </row>
    <row r="445" spans="1:2">
      <c r="A445" s="203" t="s">
        <v>1500</v>
      </c>
    </row>
    <row r="446" spans="1:2">
      <c r="A446" s="203" t="s">
        <v>1501</v>
      </c>
      <c r="B446">
        <v>1</v>
      </c>
    </row>
    <row r="447" spans="1:2">
      <c r="A447" s="203" t="s">
        <v>1502</v>
      </c>
    </row>
    <row r="448" spans="1:2">
      <c r="A448" s="203" t="s">
        <v>1503</v>
      </c>
      <c r="B448">
        <v>1</v>
      </c>
    </row>
    <row r="449" spans="1:2">
      <c r="A449" s="203" t="s">
        <v>1504</v>
      </c>
    </row>
    <row r="450" spans="1:2">
      <c r="A450" s="203" t="s">
        <v>1505</v>
      </c>
      <c r="B450">
        <v>1</v>
      </c>
    </row>
    <row r="451" spans="1:2">
      <c r="A451" s="203" t="s">
        <v>1506</v>
      </c>
    </row>
    <row r="452" spans="1:2">
      <c r="A452" s="203" t="s">
        <v>1507</v>
      </c>
      <c r="B452">
        <v>1</v>
      </c>
    </row>
    <row r="453" spans="1:2">
      <c r="A453" s="203" t="s">
        <v>1508</v>
      </c>
      <c r="B453">
        <v>1</v>
      </c>
    </row>
    <row r="454" spans="1:2">
      <c r="A454" s="203" t="s">
        <v>1509</v>
      </c>
      <c r="B454">
        <v>2</v>
      </c>
    </row>
    <row r="455" spans="1:2">
      <c r="A455" s="203" t="s">
        <v>1510</v>
      </c>
      <c r="B455">
        <v>3</v>
      </c>
    </row>
    <row r="456" spans="1:2">
      <c r="A456" s="203" t="s">
        <v>1511</v>
      </c>
    </row>
    <row r="457" spans="1:2">
      <c r="A457" s="203" t="s">
        <v>1512</v>
      </c>
      <c r="B457">
        <v>5</v>
      </c>
    </row>
    <row r="458" spans="1:2">
      <c r="A458" s="203" t="s">
        <v>1513</v>
      </c>
      <c r="B458">
        <v>6</v>
      </c>
    </row>
    <row r="459" spans="1:2">
      <c r="A459" s="203" t="s">
        <v>1514</v>
      </c>
    </row>
    <row r="460" spans="1:2">
      <c r="A460" s="203" t="s">
        <v>1515</v>
      </c>
    </row>
    <row r="461" spans="1:2">
      <c r="A461" s="203" t="s">
        <v>1516</v>
      </c>
      <c r="B461">
        <v>1</v>
      </c>
    </row>
    <row r="462" spans="1:2">
      <c r="A462" s="203" t="s">
        <v>1517</v>
      </c>
      <c r="B462">
        <v>6</v>
      </c>
    </row>
    <row r="463" spans="1:2">
      <c r="A463" s="203" t="s">
        <v>1518</v>
      </c>
      <c r="B463">
        <v>7</v>
      </c>
    </row>
    <row r="464" spans="1:2">
      <c r="A464" s="203" t="s">
        <v>1519</v>
      </c>
    </row>
    <row r="465" spans="1:2">
      <c r="A465" s="203" t="s">
        <v>1520</v>
      </c>
      <c r="B465">
        <v>8</v>
      </c>
    </row>
    <row r="466" spans="1:2">
      <c r="A466" s="203" t="s">
        <v>1521</v>
      </c>
      <c r="B466">
        <v>8</v>
      </c>
    </row>
    <row r="467" spans="1:2">
      <c r="A467" s="203" t="s">
        <v>1522</v>
      </c>
    </row>
    <row r="468" spans="1:2">
      <c r="A468" s="203" t="s">
        <v>1523</v>
      </c>
      <c r="B468">
        <v>1</v>
      </c>
    </row>
    <row r="469" spans="1:2">
      <c r="A469" s="203" t="s">
        <v>1524</v>
      </c>
      <c r="B469">
        <v>3</v>
      </c>
    </row>
    <row r="470" spans="1:2">
      <c r="A470" s="203" t="s">
        <v>1525</v>
      </c>
    </row>
    <row r="471" spans="1:2">
      <c r="A471" s="203" t="s">
        <v>1526</v>
      </c>
    </row>
    <row r="472" spans="1:2">
      <c r="A472" s="203" t="s">
        <v>1527</v>
      </c>
      <c r="B472">
        <v>1</v>
      </c>
    </row>
    <row r="473" spans="1:2">
      <c r="A473" s="203" t="s">
        <v>1528</v>
      </c>
      <c r="B473">
        <v>7</v>
      </c>
    </row>
    <row r="474" spans="1:2">
      <c r="A474" s="203" t="s">
        <v>1529</v>
      </c>
      <c r="B474">
        <v>9</v>
      </c>
    </row>
    <row r="475" spans="1:2">
      <c r="A475" s="203" t="s">
        <v>1530</v>
      </c>
      <c r="B475">
        <v>0</v>
      </c>
    </row>
    <row r="476" spans="1:2">
      <c r="A476" s="203" t="s">
        <v>1531</v>
      </c>
    </row>
    <row r="477" spans="1:2">
      <c r="A477" s="203" t="s">
        <v>1532</v>
      </c>
      <c r="B477">
        <v>5</v>
      </c>
    </row>
    <row r="478" spans="1:2">
      <c r="A478" s="203" t="s">
        <v>1533</v>
      </c>
    </row>
    <row r="479" spans="1:2">
      <c r="A479" s="203" t="s">
        <v>1534</v>
      </c>
    </row>
    <row r="480" spans="1:2">
      <c r="A480" s="203" t="s">
        <v>1535</v>
      </c>
    </row>
    <row r="481" spans="1:2">
      <c r="A481" s="203" t="s">
        <v>1536</v>
      </c>
    </row>
    <row r="482" spans="1:2">
      <c r="A482" s="203" t="s">
        <v>1537</v>
      </c>
    </row>
    <row r="483" spans="1:2">
      <c r="A483" s="203" t="s">
        <v>1538</v>
      </c>
    </row>
    <row r="484" spans="1:2">
      <c r="A484" s="203" t="s">
        <v>1539</v>
      </c>
      <c r="B484">
        <v>3</v>
      </c>
    </row>
    <row r="485" spans="1:2">
      <c r="A485" s="203" t="s">
        <v>1540</v>
      </c>
      <c r="B485">
        <v>4</v>
      </c>
    </row>
    <row r="486" spans="1:2">
      <c r="A486" s="203" t="s">
        <v>1541</v>
      </c>
    </row>
    <row r="487" spans="1:2">
      <c r="A487" s="203" t="s">
        <v>1542</v>
      </c>
    </row>
    <row r="488" spans="1:2">
      <c r="A488" s="203" t="s">
        <v>1543</v>
      </c>
      <c r="B488">
        <v>5</v>
      </c>
    </row>
    <row r="489" spans="1:2">
      <c r="A489" s="203" t="s">
        <v>1544</v>
      </c>
      <c r="B489">
        <v>5</v>
      </c>
    </row>
    <row r="490" spans="1:2">
      <c r="A490" s="203" t="s">
        <v>1545</v>
      </c>
    </row>
    <row r="491" spans="1:2">
      <c r="A491" s="203" t="s">
        <v>1546</v>
      </c>
      <c r="B491">
        <v>5</v>
      </c>
    </row>
    <row r="492" spans="1:2">
      <c r="A492" s="203" t="s">
        <v>1547</v>
      </c>
    </row>
    <row r="493" spans="1:2">
      <c r="A493" s="203" t="s">
        <v>1548</v>
      </c>
    </row>
    <row r="494" spans="1:2">
      <c r="A494" s="203" t="s">
        <v>1549</v>
      </c>
    </row>
    <row r="495" spans="1:2">
      <c r="A495" s="203" t="s">
        <v>1550</v>
      </c>
      <c r="B495">
        <v>5</v>
      </c>
    </row>
    <row r="496" spans="1:2">
      <c r="A496" s="203" t="s">
        <v>1551</v>
      </c>
      <c r="B496">
        <v>5</v>
      </c>
    </row>
    <row r="497" spans="1:2">
      <c r="A497" s="203" t="s">
        <v>1552</v>
      </c>
    </row>
    <row r="498" spans="1:2">
      <c r="A498" s="203" t="s">
        <v>1553</v>
      </c>
      <c r="B498">
        <v>1</v>
      </c>
    </row>
    <row r="499" spans="1:2">
      <c r="A499" s="203" t="s">
        <v>1554</v>
      </c>
    </row>
    <row r="500" spans="1:2">
      <c r="A500" s="203" t="s">
        <v>1555</v>
      </c>
      <c r="B500">
        <v>1</v>
      </c>
    </row>
    <row r="501" spans="1:2">
      <c r="A501" s="203" t="s">
        <v>1556</v>
      </c>
    </row>
    <row r="502" spans="1:2">
      <c r="A502" s="203" t="s">
        <v>1557</v>
      </c>
      <c r="B502">
        <v>2</v>
      </c>
    </row>
    <row r="503" spans="1:2">
      <c r="A503" s="203" t="s">
        <v>1558</v>
      </c>
      <c r="B503">
        <v>2</v>
      </c>
    </row>
    <row r="504" spans="1:2">
      <c r="A504" s="203" t="s">
        <v>1559</v>
      </c>
    </row>
    <row r="505" spans="1:2">
      <c r="A505" s="203" t="s">
        <v>1560</v>
      </c>
    </row>
    <row r="506" spans="1:2">
      <c r="A506" s="203" t="s">
        <v>1561</v>
      </c>
    </row>
    <row r="507" spans="1:2">
      <c r="A507" s="203" t="s">
        <v>1562</v>
      </c>
    </row>
    <row r="508" spans="1:2">
      <c r="A508" s="203" t="s">
        <v>1563</v>
      </c>
    </row>
    <row r="509" spans="1:2">
      <c r="A509" s="203" t="s">
        <v>1564</v>
      </c>
      <c r="B509">
        <v>1</v>
      </c>
    </row>
    <row r="510" spans="1:2">
      <c r="A510" s="203" t="s">
        <v>1565</v>
      </c>
    </row>
    <row r="511" spans="1:2">
      <c r="A511" s="203" t="s">
        <v>1566</v>
      </c>
    </row>
    <row r="512" spans="1:2">
      <c r="A512" s="203" t="s">
        <v>1567</v>
      </c>
    </row>
    <row r="513" spans="1:2">
      <c r="A513" s="203" t="s">
        <v>1568</v>
      </c>
    </row>
    <row r="514" spans="1:2">
      <c r="A514" s="203" t="s">
        <v>1569</v>
      </c>
    </row>
    <row r="515" spans="1:2">
      <c r="A515" s="203" t="s">
        <v>1570</v>
      </c>
      <c r="B515">
        <v>2</v>
      </c>
    </row>
    <row r="516" spans="1:2">
      <c r="A516" s="203" t="s">
        <v>1571</v>
      </c>
      <c r="B516">
        <v>3</v>
      </c>
    </row>
    <row r="517" spans="1:2">
      <c r="A517" s="203" t="s">
        <v>1572</v>
      </c>
    </row>
    <row r="518" spans="1:2">
      <c r="A518" s="203" t="s">
        <v>1573</v>
      </c>
      <c r="B518">
        <v>1</v>
      </c>
    </row>
    <row r="519" spans="1:2">
      <c r="A519" s="203" t="s">
        <v>1574</v>
      </c>
    </row>
    <row r="520" spans="1:2">
      <c r="A520" s="203" t="s">
        <v>1575</v>
      </c>
    </row>
    <row r="521" spans="1:2">
      <c r="A521" s="203" t="s">
        <v>1576</v>
      </c>
    </row>
    <row r="522" spans="1:2">
      <c r="A522" s="203" t="s">
        <v>1577</v>
      </c>
      <c r="B522">
        <v>4</v>
      </c>
    </row>
    <row r="523" spans="1:2">
      <c r="A523" s="203" t="s">
        <v>1578</v>
      </c>
    </row>
    <row r="524" spans="1:2">
      <c r="A524" s="203" t="s">
        <v>1579</v>
      </c>
    </row>
    <row r="525" spans="1:2">
      <c r="A525" s="203" t="s">
        <v>1580</v>
      </c>
    </row>
    <row r="526" spans="1:2">
      <c r="A526" s="203" t="s">
        <v>1581</v>
      </c>
    </row>
    <row r="527" spans="1:2">
      <c r="A527" s="203" t="s">
        <v>1582</v>
      </c>
    </row>
    <row r="528" spans="1:2">
      <c r="A528" s="203" t="s">
        <v>1583</v>
      </c>
    </row>
    <row r="529" spans="1:2">
      <c r="A529" s="203" t="s">
        <v>1584</v>
      </c>
    </row>
    <row r="530" spans="1:2">
      <c r="A530" s="203" t="s">
        <v>1585</v>
      </c>
    </row>
    <row r="531" spans="1:2">
      <c r="A531" s="203" t="s">
        <v>1586</v>
      </c>
    </row>
    <row r="532" spans="1:2">
      <c r="A532" s="203" t="s">
        <v>1587</v>
      </c>
    </row>
    <row r="533" spans="1:2">
      <c r="A533" s="203" t="s">
        <v>1588</v>
      </c>
      <c r="B533">
        <v>4</v>
      </c>
    </row>
    <row r="534" spans="1:2">
      <c r="A534" s="203" t="s">
        <v>1589</v>
      </c>
      <c r="B534">
        <v>8</v>
      </c>
    </row>
    <row r="535" spans="1:2">
      <c r="A535" s="203" t="s">
        <v>1590</v>
      </c>
    </row>
    <row r="536" spans="1:2">
      <c r="A536" s="203" t="s">
        <v>1591</v>
      </c>
      <c r="B536">
        <v>3</v>
      </c>
    </row>
    <row r="537" spans="1:2">
      <c r="A537" s="203" t="s">
        <v>1592</v>
      </c>
    </row>
    <row r="538" spans="1:2">
      <c r="A538" s="203" t="s">
        <v>1593</v>
      </c>
    </row>
    <row r="539" spans="1:2">
      <c r="A539" s="203" t="s">
        <v>1594</v>
      </c>
      <c r="B539">
        <v>2</v>
      </c>
    </row>
    <row r="540" spans="1:2">
      <c r="A540" s="203" t="s">
        <v>1595</v>
      </c>
      <c r="B540">
        <v>2</v>
      </c>
    </row>
    <row r="541" spans="1:2">
      <c r="A541" s="203" t="s">
        <v>1596</v>
      </c>
    </row>
    <row r="542" spans="1:2">
      <c r="A542" s="203" t="s">
        <v>1597</v>
      </c>
    </row>
    <row r="543" spans="1:2">
      <c r="A543" s="203" t="s">
        <v>1598</v>
      </c>
    </row>
    <row r="544" spans="1:2">
      <c r="A544" s="203" t="s">
        <v>1599</v>
      </c>
      <c r="B544">
        <v>2</v>
      </c>
    </row>
    <row r="545" spans="1:2">
      <c r="A545" s="203" t="s">
        <v>1600</v>
      </c>
    </row>
    <row r="546" spans="1:2">
      <c r="A546" s="203" t="s">
        <v>1601</v>
      </c>
    </row>
    <row r="547" spans="1:2">
      <c r="A547" s="203" t="s">
        <v>1602</v>
      </c>
    </row>
    <row r="548" spans="1:2">
      <c r="A548" s="203" t="s">
        <v>1603</v>
      </c>
      <c r="B548">
        <v>0</v>
      </c>
    </row>
    <row r="549" spans="1:2">
      <c r="A549" s="203" t="s">
        <v>1604</v>
      </c>
    </row>
    <row r="550" spans="1:2">
      <c r="A550" s="203" t="s">
        <v>1605</v>
      </c>
      <c r="B550">
        <v>0</v>
      </c>
    </row>
    <row r="551" spans="1:2">
      <c r="A551" s="203" t="s">
        <v>1606</v>
      </c>
      <c r="B551">
        <v>2</v>
      </c>
    </row>
    <row r="552" spans="1:2">
      <c r="A552" s="203" t="s">
        <v>1607</v>
      </c>
      <c r="B552">
        <v>3</v>
      </c>
    </row>
    <row r="553" spans="1:2">
      <c r="A553" s="203" t="s">
        <v>1608</v>
      </c>
    </row>
    <row r="554" spans="1:2">
      <c r="A554" s="203" t="s">
        <v>1609</v>
      </c>
    </row>
    <row r="555" spans="1:2">
      <c r="A555" s="203" t="s">
        <v>1610</v>
      </c>
      <c r="B555">
        <v>0</v>
      </c>
    </row>
    <row r="556" spans="1:2">
      <c r="A556" s="203" t="s">
        <v>1611</v>
      </c>
    </row>
    <row r="557" spans="1:2">
      <c r="A557" s="203" t="s">
        <v>1612</v>
      </c>
      <c r="B557">
        <v>0</v>
      </c>
    </row>
    <row r="558" spans="1:2">
      <c r="A558" s="203" t="s">
        <v>1613</v>
      </c>
    </row>
    <row r="559" spans="1:2">
      <c r="A559" s="203" t="s">
        <v>1614</v>
      </c>
      <c r="B559">
        <v>3</v>
      </c>
    </row>
    <row r="560" spans="1:2">
      <c r="A560" s="203" t="s">
        <v>1615</v>
      </c>
    </row>
    <row r="561" spans="1:2">
      <c r="A561" s="203" t="s">
        <v>1616</v>
      </c>
    </row>
    <row r="562" spans="1:2">
      <c r="A562" s="203" t="s">
        <v>1617</v>
      </c>
    </row>
    <row r="563" spans="1:2">
      <c r="A563" s="203" t="s">
        <v>1618</v>
      </c>
    </row>
    <row r="564" spans="1:2">
      <c r="A564" s="203" t="s">
        <v>1619</v>
      </c>
    </row>
    <row r="565" spans="1:2">
      <c r="A565" s="203" t="s">
        <v>1620</v>
      </c>
    </row>
    <row r="566" spans="1:2">
      <c r="A566" s="203" t="s">
        <v>1621</v>
      </c>
    </row>
    <row r="567" spans="1:2">
      <c r="A567" s="203" t="s">
        <v>1622</v>
      </c>
    </row>
    <row r="568" spans="1:2">
      <c r="A568" s="203" t="s">
        <v>1623</v>
      </c>
      <c r="B568">
        <v>6</v>
      </c>
    </row>
    <row r="569" spans="1:2">
      <c r="A569" s="203" t="s">
        <v>1624</v>
      </c>
      <c r="B569">
        <v>0</v>
      </c>
    </row>
    <row r="570" spans="1:2">
      <c r="A570" s="203" t="s">
        <v>1625</v>
      </c>
    </row>
    <row r="571" spans="1:2">
      <c r="A571" s="203" t="s">
        <v>1626</v>
      </c>
      <c r="B571">
        <v>6</v>
      </c>
    </row>
    <row r="572" spans="1:2">
      <c r="A572" s="203" t="s">
        <v>1627</v>
      </c>
    </row>
    <row r="573" spans="1:2">
      <c r="A573" s="203" t="s">
        <v>1628</v>
      </c>
    </row>
    <row r="574" spans="1:2">
      <c r="A574" s="203" t="s">
        <v>1629</v>
      </c>
    </row>
    <row r="575" spans="1:2">
      <c r="A575" s="203" t="s">
        <v>1630</v>
      </c>
    </row>
    <row r="576" spans="1:2">
      <c r="A576" s="203" t="s">
        <v>1631</v>
      </c>
    </row>
    <row r="577" spans="1:2">
      <c r="A577" s="203" t="s">
        <v>1632</v>
      </c>
      <c r="B577">
        <v>0</v>
      </c>
    </row>
    <row r="578" spans="1:2">
      <c r="A578" s="203" t="s">
        <v>1633</v>
      </c>
    </row>
    <row r="579" spans="1:2">
      <c r="A579" s="203" t="s">
        <v>1634</v>
      </c>
      <c r="B579">
        <v>0</v>
      </c>
    </row>
    <row r="580" spans="1:2">
      <c r="A580" s="203" t="s">
        <v>1635</v>
      </c>
      <c r="B580">
        <v>1</v>
      </c>
    </row>
    <row r="581" spans="1:2">
      <c r="A581" s="203" t="s">
        <v>1636</v>
      </c>
    </row>
    <row r="582" spans="1:2">
      <c r="A582" s="203" t="s">
        <v>1637</v>
      </c>
    </row>
    <row r="583" spans="1:2">
      <c r="A583" s="203" t="s">
        <v>1638</v>
      </c>
    </row>
    <row r="584" spans="1:2">
      <c r="A584" s="203" t="s">
        <v>1639</v>
      </c>
    </row>
    <row r="585" spans="1:2">
      <c r="A585" s="203" t="s">
        <v>1640</v>
      </c>
    </row>
    <row r="586" spans="1:2">
      <c r="A586" s="203" t="s">
        <v>1641</v>
      </c>
    </row>
    <row r="587" spans="1:2">
      <c r="A587" s="203" t="s">
        <v>1642</v>
      </c>
    </row>
    <row r="588" spans="1:2">
      <c r="A588" s="203" t="s">
        <v>1643</v>
      </c>
      <c r="B588">
        <v>3</v>
      </c>
    </row>
    <row r="589" spans="1:2">
      <c r="A589" s="203" t="s">
        <v>1644</v>
      </c>
      <c r="B589">
        <v>3</v>
      </c>
    </row>
    <row r="590" spans="1:2">
      <c r="A590" s="203" t="s">
        <v>1645</v>
      </c>
      <c r="B590">
        <v>3</v>
      </c>
    </row>
    <row r="591" spans="1:2">
      <c r="A591" s="203" t="s">
        <v>1646</v>
      </c>
    </row>
    <row r="592" spans="1:2">
      <c r="A592" s="203" t="s">
        <v>1647</v>
      </c>
    </row>
    <row r="593" spans="1:2">
      <c r="A593" s="203" t="s">
        <v>1648</v>
      </c>
    </row>
    <row r="594" spans="1:2">
      <c r="A594" s="203" t="s">
        <v>1649</v>
      </c>
      <c r="B594">
        <v>4</v>
      </c>
    </row>
    <row r="595" spans="1:2">
      <c r="A595" s="203" t="s">
        <v>1650</v>
      </c>
    </row>
    <row r="596" spans="1:2">
      <c r="A596" s="203" t="s">
        <v>1651</v>
      </c>
    </row>
    <row r="597" spans="1:2">
      <c r="A597" s="203" t="s">
        <v>1652</v>
      </c>
    </row>
    <row r="598" spans="1:2">
      <c r="A598" s="203" t="s">
        <v>1653</v>
      </c>
    </row>
    <row r="599" spans="1:2">
      <c r="A599" s="203" t="s">
        <v>1654</v>
      </c>
    </row>
    <row r="600" spans="1:2">
      <c r="A600" s="203" t="s">
        <v>1655</v>
      </c>
    </row>
    <row r="601" spans="1:2">
      <c r="A601" s="203" t="s">
        <v>1656</v>
      </c>
    </row>
    <row r="602" spans="1:2">
      <c r="A602" s="203" t="s">
        <v>1657</v>
      </c>
    </row>
    <row r="603" spans="1:2">
      <c r="A603" s="203" t="s">
        <v>1658</v>
      </c>
    </row>
    <row r="604" spans="1:2">
      <c r="A604" s="203" t="s">
        <v>1659</v>
      </c>
    </row>
    <row r="605" spans="1:2">
      <c r="A605" s="203" t="s">
        <v>1660</v>
      </c>
    </row>
    <row r="606" spans="1:2">
      <c r="A606" s="203" t="s">
        <v>1661</v>
      </c>
    </row>
    <row r="607" spans="1:2">
      <c r="A607" s="203" t="s">
        <v>1662</v>
      </c>
      <c r="B607">
        <v>4</v>
      </c>
    </row>
    <row r="608" spans="1:2">
      <c r="A608" s="203" t="s">
        <v>1663</v>
      </c>
    </row>
    <row r="609" spans="1:1">
      <c r="A609" s="203" t="s">
        <v>1664</v>
      </c>
    </row>
    <row r="610" spans="1:1">
      <c r="A610" s="203" t="s">
        <v>1665</v>
      </c>
    </row>
    <row r="611" spans="1:1">
      <c r="A611" s="203" t="s">
        <v>1666</v>
      </c>
    </row>
    <row r="612" spans="1:1">
      <c r="A612" s="203" t="s">
        <v>1667</v>
      </c>
    </row>
    <row r="613" spans="1:1">
      <c r="A613" s="203" t="s">
        <v>1668</v>
      </c>
    </row>
    <row r="614" spans="1:1">
      <c r="A614" s="203" t="s">
        <v>1669</v>
      </c>
    </row>
    <row r="615" spans="1:1">
      <c r="A615" s="203" t="s">
        <v>1670</v>
      </c>
    </row>
    <row r="616" spans="1:1">
      <c r="A616" s="203" t="s">
        <v>1671</v>
      </c>
    </row>
    <row r="617" spans="1:1">
      <c r="A617" s="203" t="s">
        <v>1672</v>
      </c>
    </row>
    <row r="618" spans="1:1">
      <c r="A618" s="203" t="s">
        <v>1673</v>
      </c>
    </row>
    <row r="619" spans="1:1">
      <c r="A619" s="203" t="s">
        <v>1674</v>
      </c>
    </row>
    <row r="620" spans="1:1">
      <c r="A620" s="203" t="s">
        <v>1675</v>
      </c>
    </row>
    <row r="621" spans="1:1">
      <c r="A621" s="203" t="s">
        <v>1676</v>
      </c>
    </row>
    <row r="622" spans="1:1">
      <c r="A622" s="203" t="s">
        <v>1677</v>
      </c>
    </row>
    <row r="623" spans="1:1">
      <c r="A623" s="203" t="s">
        <v>1678</v>
      </c>
    </row>
    <row r="624" spans="1:1">
      <c r="A624" s="203" t="s">
        <v>1679</v>
      </c>
    </row>
    <row r="625" spans="1:1">
      <c r="A625" s="203" t="s">
        <v>1680</v>
      </c>
    </row>
  </sheetData>
  <phoneticPr fontId="9" type="noConversion"/>
  <pageMargins left="0.7" right="0.7" top="0.75" bottom="0.75" header="0.3" footer="0.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1"/>
  <dimension ref="A2:F18"/>
  <sheetViews>
    <sheetView workbookViewId="0">
      <selection activeCell="A585" sqref="A585"/>
    </sheetView>
  </sheetViews>
  <sheetFormatPr baseColWidth="10" defaultRowHeight="15"/>
  <cols>
    <col min="1" max="1" width="20.42578125" customWidth="1"/>
    <col min="3" max="3" width="16.42578125" customWidth="1"/>
    <col min="6" max="6" width="73.28515625" customWidth="1"/>
  </cols>
  <sheetData>
    <row r="2" spans="1:6">
      <c r="A2" s="206" t="s">
        <v>1707</v>
      </c>
      <c r="B2" s="207">
        <v>4800000</v>
      </c>
      <c r="C2" s="207" t="s">
        <v>1699</v>
      </c>
      <c r="D2">
        <f t="shared" ref="D2:D18" si="0">LEN(A2)</f>
        <v>9</v>
      </c>
      <c r="E2">
        <f t="shared" ref="E2:E18" si="1">LEN(B2)</f>
        <v>7</v>
      </c>
      <c r="F2" t="s">
        <v>1726</v>
      </c>
    </row>
    <row r="3" spans="1:6">
      <c r="A3" s="206" t="s">
        <v>1708</v>
      </c>
      <c r="B3" s="207">
        <v>7800000</v>
      </c>
      <c r="C3" s="207" t="s">
        <v>1700</v>
      </c>
      <c r="D3">
        <f t="shared" si="0"/>
        <v>9</v>
      </c>
      <c r="E3">
        <f t="shared" si="1"/>
        <v>7</v>
      </c>
      <c r="F3" t="s">
        <v>1725</v>
      </c>
    </row>
    <row r="4" spans="1:6">
      <c r="A4" s="206" t="s">
        <v>1709</v>
      </c>
      <c r="B4" s="207">
        <v>7800000</v>
      </c>
      <c r="C4" s="207" t="s">
        <v>1700</v>
      </c>
      <c r="D4">
        <f t="shared" si="0"/>
        <v>9</v>
      </c>
      <c r="E4">
        <f t="shared" si="1"/>
        <v>7</v>
      </c>
      <c r="F4" t="s">
        <v>1723</v>
      </c>
    </row>
    <row r="5" spans="1:6">
      <c r="A5" s="206" t="s">
        <v>1710</v>
      </c>
      <c r="B5" s="207">
        <v>7600000</v>
      </c>
      <c r="C5" s="207" t="s">
        <v>1700</v>
      </c>
      <c r="D5">
        <f t="shared" si="0"/>
        <v>9</v>
      </c>
      <c r="E5">
        <f t="shared" si="1"/>
        <v>7</v>
      </c>
    </row>
    <row r="6" spans="1:6">
      <c r="A6" s="206" t="s">
        <v>1711</v>
      </c>
      <c r="B6" s="207">
        <v>5200000</v>
      </c>
      <c r="C6" s="207" t="s">
        <v>1701</v>
      </c>
      <c r="D6">
        <f t="shared" si="0"/>
        <v>9</v>
      </c>
      <c r="E6">
        <f t="shared" si="1"/>
        <v>7</v>
      </c>
      <c r="F6" t="s">
        <v>1724</v>
      </c>
    </row>
    <row r="7" spans="1:6">
      <c r="A7" s="206" t="s">
        <v>1712</v>
      </c>
      <c r="B7" s="207">
        <v>5200000</v>
      </c>
      <c r="C7" s="207" t="s">
        <v>1702</v>
      </c>
      <c r="D7">
        <f t="shared" si="0"/>
        <v>10</v>
      </c>
      <c r="E7">
        <f t="shared" si="1"/>
        <v>7</v>
      </c>
    </row>
    <row r="8" spans="1:6">
      <c r="A8" s="206" t="s">
        <v>1713</v>
      </c>
      <c r="B8" s="207">
        <v>5200000</v>
      </c>
      <c r="C8" s="207" t="s">
        <v>1703</v>
      </c>
      <c r="D8">
        <f t="shared" si="0"/>
        <v>12</v>
      </c>
      <c r="E8">
        <f t="shared" si="1"/>
        <v>7</v>
      </c>
    </row>
    <row r="9" spans="1:6">
      <c r="A9" s="206" t="s">
        <v>1681</v>
      </c>
      <c r="B9" s="207">
        <v>5200000</v>
      </c>
      <c r="C9" s="207" t="s">
        <v>1701</v>
      </c>
      <c r="D9">
        <f t="shared" si="0"/>
        <v>26</v>
      </c>
      <c r="E9">
        <f t="shared" si="1"/>
        <v>7</v>
      </c>
    </row>
    <row r="10" spans="1:6">
      <c r="A10" s="206" t="s">
        <v>1714</v>
      </c>
      <c r="B10" s="207">
        <v>7900000</v>
      </c>
      <c r="C10" s="207" t="s">
        <v>1704</v>
      </c>
      <c r="D10">
        <f t="shared" si="0"/>
        <v>9</v>
      </c>
      <c r="E10">
        <f t="shared" si="1"/>
        <v>7</v>
      </c>
    </row>
    <row r="11" spans="1:6">
      <c r="A11" s="206" t="s">
        <v>1715</v>
      </c>
      <c r="B11" s="207">
        <v>7900000</v>
      </c>
      <c r="C11" s="207" t="s">
        <v>1704</v>
      </c>
      <c r="D11">
        <f t="shared" si="0"/>
        <v>12</v>
      </c>
      <c r="E11">
        <f t="shared" si="1"/>
        <v>7</v>
      </c>
    </row>
    <row r="12" spans="1:6">
      <c r="A12" s="206" t="s">
        <v>1716</v>
      </c>
      <c r="B12" s="207">
        <v>8000000</v>
      </c>
      <c r="C12" s="207" t="s">
        <v>1705</v>
      </c>
      <c r="D12">
        <f t="shared" si="0"/>
        <v>9</v>
      </c>
      <c r="E12">
        <f t="shared" si="1"/>
        <v>7</v>
      </c>
    </row>
    <row r="13" spans="1:6">
      <c r="A13" s="206" t="s">
        <v>1717</v>
      </c>
      <c r="B13" s="207">
        <v>8000000</v>
      </c>
      <c r="C13" s="207" t="s">
        <v>1705</v>
      </c>
      <c r="D13">
        <f t="shared" si="0"/>
        <v>12</v>
      </c>
      <c r="E13">
        <f t="shared" si="1"/>
        <v>7</v>
      </c>
    </row>
    <row r="14" spans="1:6">
      <c r="A14" s="206" t="s">
        <v>1718</v>
      </c>
      <c r="B14" s="207">
        <v>8000000</v>
      </c>
      <c r="C14" s="207" t="s">
        <v>1700</v>
      </c>
      <c r="D14">
        <f t="shared" si="0"/>
        <v>12</v>
      </c>
      <c r="E14">
        <f t="shared" si="1"/>
        <v>7</v>
      </c>
    </row>
    <row r="15" spans="1:6">
      <c r="A15" s="206" t="s">
        <v>1719</v>
      </c>
      <c r="B15" s="207">
        <v>14400000</v>
      </c>
      <c r="C15" s="207" t="s">
        <v>1704</v>
      </c>
      <c r="D15">
        <f t="shared" si="0"/>
        <v>9</v>
      </c>
      <c r="E15">
        <f t="shared" si="1"/>
        <v>8</v>
      </c>
    </row>
    <row r="16" spans="1:6">
      <c r="A16" s="206" t="s">
        <v>1720</v>
      </c>
      <c r="B16" s="207">
        <v>14400000</v>
      </c>
      <c r="C16" s="207" t="s">
        <v>1704</v>
      </c>
      <c r="D16">
        <f t="shared" si="0"/>
        <v>12</v>
      </c>
      <c r="E16">
        <f t="shared" si="1"/>
        <v>8</v>
      </c>
    </row>
    <row r="17" spans="1:5">
      <c r="A17" s="206" t="s">
        <v>1721</v>
      </c>
      <c r="B17" s="207">
        <v>14400000</v>
      </c>
      <c r="C17" s="207" t="s">
        <v>1706</v>
      </c>
      <c r="D17">
        <f t="shared" si="0"/>
        <v>11</v>
      </c>
      <c r="E17">
        <f t="shared" si="1"/>
        <v>8</v>
      </c>
    </row>
    <row r="18" spans="1:5">
      <c r="A18" s="206" t="s">
        <v>1722</v>
      </c>
      <c r="B18" s="207">
        <v>5200000</v>
      </c>
      <c r="C18" s="207" t="s">
        <v>1703</v>
      </c>
      <c r="D18">
        <f t="shared" si="0"/>
        <v>12</v>
      </c>
      <c r="E18">
        <f t="shared" si="1"/>
        <v>7</v>
      </c>
    </row>
  </sheetData>
  <phoneticPr fontId="9" type="noConversion"/>
  <pageMargins left="0.7" right="0.7" top="0.75" bottom="0.75" header="0.3" footer="0.3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2"/>
  <dimension ref="A2:A18"/>
  <sheetViews>
    <sheetView workbookViewId="0">
      <selection activeCell="I10" sqref="I10"/>
    </sheetView>
  </sheetViews>
  <sheetFormatPr baseColWidth="10" defaultRowHeight="15"/>
  <cols>
    <col min="1" max="1" width="26.7109375" bestFit="1" customWidth="1"/>
  </cols>
  <sheetData>
    <row r="2" spans="1:1">
      <c r="A2" s="203" t="s">
        <v>1682</v>
      </c>
    </row>
    <row r="3" spans="1:1">
      <c r="A3" s="203" t="s">
        <v>1683</v>
      </c>
    </row>
    <row r="4" spans="1:1">
      <c r="A4" s="203" t="s">
        <v>1684</v>
      </c>
    </row>
    <row r="5" spans="1:1">
      <c r="A5" s="203" t="s">
        <v>1685</v>
      </c>
    </row>
    <row r="6" spans="1:1">
      <c r="A6" s="203" t="s">
        <v>1686</v>
      </c>
    </row>
    <row r="7" spans="1:1">
      <c r="A7" s="203" t="s">
        <v>1687</v>
      </c>
    </row>
    <row r="8" spans="1:1">
      <c r="A8" s="203" t="s">
        <v>1688</v>
      </c>
    </row>
    <row r="9" spans="1:1">
      <c r="A9" s="203" t="s">
        <v>1689</v>
      </c>
    </row>
    <row r="10" spans="1:1">
      <c r="A10" s="203" t="s">
        <v>1690</v>
      </c>
    </row>
    <row r="11" spans="1:1">
      <c r="A11" s="203" t="s">
        <v>1691</v>
      </c>
    </row>
    <row r="12" spans="1:1">
      <c r="A12" s="203" t="s">
        <v>1692</v>
      </c>
    </row>
    <row r="13" spans="1:1">
      <c r="A13" s="203" t="s">
        <v>1693</v>
      </c>
    </row>
    <row r="14" spans="1:1">
      <c r="A14" s="203" t="s">
        <v>1694</v>
      </c>
    </row>
    <row r="15" spans="1:1">
      <c r="A15" s="203" t="s">
        <v>1695</v>
      </c>
    </row>
    <row r="16" spans="1:1">
      <c r="A16" s="203" t="s">
        <v>1696</v>
      </c>
    </row>
    <row r="17" spans="1:1">
      <c r="A17" s="203" t="s">
        <v>1697</v>
      </c>
    </row>
    <row r="18" spans="1:1">
      <c r="A18" s="203" t="s">
        <v>1698</v>
      </c>
    </row>
  </sheetData>
  <phoneticPr fontId="9" type="noConversion"/>
  <pageMargins left="0.7" right="0.7" top="0.75" bottom="0.75" header="0.3" footer="0.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3"/>
  <dimension ref="A2:F625"/>
  <sheetViews>
    <sheetView topLeftCell="A217" workbookViewId="0">
      <selection activeCell="I28" sqref="I28"/>
    </sheetView>
  </sheetViews>
  <sheetFormatPr baseColWidth="10" defaultRowHeight="15"/>
  <cols>
    <col min="1" max="1" width="15.7109375" bestFit="1" customWidth="1"/>
    <col min="2" max="2" width="9" bestFit="1" customWidth="1"/>
    <col min="3" max="3" width="17" bestFit="1" customWidth="1"/>
  </cols>
  <sheetData>
    <row r="2" spans="1:6">
      <c r="A2" t="s">
        <v>0</v>
      </c>
      <c r="B2">
        <v>3600000</v>
      </c>
      <c r="C2" t="s">
        <v>1</v>
      </c>
      <c r="D2">
        <f>LEN(A2)</f>
        <v>9</v>
      </c>
      <c r="E2">
        <f>LEN(B2)</f>
        <v>7</v>
      </c>
      <c r="F2">
        <f>LEN(C2)</f>
        <v>3</v>
      </c>
    </row>
    <row r="3" spans="1:6">
      <c r="A3" t="s">
        <v>2</v>
      </c>
      <c r="B3">
        <v>3900000</v>
      </c>
      <c r="C3" t="s">
        <v>1</v>
      </c>
      <c r="D3">
        <f t="shared" ref="D3:D18" si="0">LEN(A3)</f>
        <v>9</v>
      </c>
      <c r="E3">
        <f t="shared" ref="E3:E18" si="1">LEN(B3)</f>
        <v>7</v>
      </c>
      <c r="F3">
        <f t="shared" ref="F3:F18" si="2">LEN(C3)</f>
        <v>3</v>
      </c>
    </row>
    <row r="4" spans="1:6">
      <c r="A4" t="s">
        <v>3</v>
      </c>
      <c r="B4">
        <v>5700000</v>
      </c>
      <c r="C4" t="s">
        <v>4</v>
      </c>
      <c r="D4">
        <f t="shared" si="0"/>
        <v>9</v>
      </c>
      <c r="E4">
        <f t="shared" si="1"/>
        <v>7</v>
      </c>
      <c r="F4">
        <f t="shared" si="2"/>
        <v>3</v>
      </c>
    </row>
    <row r="5" spans="1:6">
      <c r="A5" t="s">
        <v>5</v>
      </c>
      <c r="B5">
        <v>18700002</v>
      </c>
      <c r="C5" t="s">
        <v>6</v>
      </c>
      <c r="D5">
        <f t="shared" si="0"/>
        <v>10</v>
      </c>
      <c r="E5">
        <f t="shared" si="1"/>
        <v>8</v>
      </c>
      <c r="F5">
        <f t="shared" si="2"/>
        <v>14</v>
      </c>
    </row>
    <row r="6" spans="1:6">
      <c r="A6" t="s">
        <v>7</v>
      </c>
      <c r="B6">
        <v>18700002</v>
      </c>
      <c r="C6" t="s">
        <v>6</v>
      </c>
      <c r="D6">
        <f t="shared" si="0"/>
        <v>12</v>
      </c>
      <c r="E6">
        <f t="shared" si="1"/>
        <v>8</v>
      </c>
      <c r="F6">
        <f t="shared" si="2"/>
        <v>14</v>
      </c>
    </row>
    <row r="7" spans="1:6">
      <c r="A7" t="s">
        <v>8</v>
      </c>
      <c r="B7">
        <v>18700002</v>
      </c>
      <c r="C7" t="s">
        <v>9</v>
      </c>
      <c r="D7">
        <f t="shared" si="0"/>
        <v>12</v>
      </c>
      <c r="E7">
        <f t="shared" si="1"/>
        <v>8</v>
      </c>
      <c r="F7">
        <f t="shared" si="2"/>
        <v>14</v>
      </c>
    </row>
    <row r="8" spans="1:6">
      <c r="A8" t="s">
        <v>10</v>
      </c>
      <c r="B8">
        <v>29400002</v>
      </c>
      <c r="C8" t="s">
        <v>11</v>
      </c>
      <c r="D8">
        <f t="shared" si="0"/>
        <v>12</v>
      </c>
      <c r="E8">
        <f t="shared" si="1"/>
        <v>8</v>
      </c>
      <c r="F8">
        <f t="shared" si="2"/>
        <v>3</v>
      </c>
    </row>
    <row r="9" spans="1:6">
      <c r="A9" t="s">
        <v>12</v>
      </c>
      <c r="B9">
        <v>20900001</v>
      </c>
      <c r="C9" t="s">
        <v>13</v>
      </c>
      <c r="D9">
        <f t="shared" si="0"/>
        <v>10</v>
      </c>
      <c r="E9">
        <f t="shared" si="1"/>
        <v>8</v>
      </c>
      <c r="F9">
        <f t="shared" si="2"/>
        <v>14</v>
      </c>
    </row>
    <row r="10" spans="1:6">
      <c r="A10" t="s">
        <v>14</v>
      </c>
      <c r="B10">
        <v>20900001</v>
      </c>
      <c r="C10" t="s">
        <v>15</v>
      </c>
      <c r="D10">
        <f t="shared" si="0"/>
        <v>12</v>
      </c>
      <c r="E10">
        <f t="shared" si="1"/>
        <v>8</v>
      </c>
      <c r="F10">
        <f t="shared" si="2"/>
        <v>14</v>
      </c>
    </row>
    <row r="11" spans="1:6">
      <c r="A11" t="s">
        <v>16</v>
      </c>
      <c r="B11">
        <v>28200002</v>
      </c>
      <c r="C11" t="s">
        <v>11</v>
      </c>
      <c r="D11">
        <f t="shared" si="0"/>
        <v>12</v>
      </c>
      <c r="E11">
        <f t="shared" si="1"/>
        <v>8</v>
      </c>
      <c r="F11">
        <f t="shared" si="2"/>
        <v>3</v>
      </c>
    </row>
    <row r="12" spans="1:6">
      <c r="A12" t="s">
        <v>17</v>
      </c>
      <c r="B12">
        <v>2900000</v>
      </c>
      <c r="C12" t="s">
        <v>4</v>
      </c>
      <c r="D12">
        <f t="shared" si="0"/>
        <v>12</v>
      </c>
      <c r="E12">
        <f t="shared" si="1"/>
        <v>7</v>
      </c>
      <c r="F12">
        <f t="shared" si="2"/>
        <v>3</v>
      </c>
    </row>
    <row r="13" spans="1:6">
      <c r="A13" t="s">
        <v>18</v>
      </c>
      <c r="B13">
        <v>5100000</v>
      </c>
      <c r="C13" t="s">
        <v>4</v>
      </c>
      <c r="D13">
        <f t="shared" si="0"/>
        <v>12</v>
      </c>
      <c r="E13">
        <f t="shared" si="1"/>
        <v>7</v>
      </c>
      <c r="F13">
        <f t="shared" si="2"/>
        <v>3</v>
      </c>
    </row>
    <row r="14" spans="1:6">
      <c r="A14" t="s">
        <v>19</v>
      </c>
      <c r="B14">
        <v>5000000</v>
      </c>
      <c r="C14" t="s">
        <v>20</v>
      </c>
      <c r="D14">
        <f t="shared" si="0"/>
        <v>12</v>
      </c>
      <c r="E14">
        <f t="shared" si="1"/>
        <v>7</v>
      </c>
      <c r="F14">
        <f t="shared" si="2"/>
        <v>3</v>
      </c>
    </row>
    <row r="15" spans="1:6">
      <c r="A15" t="s">
        <v>21</v>
      </c>
      <c r="B15">
        <v>5100000</v>
      </c>
      <c r="C15" t="s">
        <v>4</v>
      </c>
      <c r="D15">
        <f t="shared" si="0"/>
        <v>12</v>
      </c>
      <c r="E15">
        <f t="shared" si="1"/>
        <v>7</v>
      </c>
      <c r="F15">
        <f t="shared" si="2"/>
        <v>3</v>
      </c>
    </row>
    <row r="16" spans="1:6">
      <c r="A16" t="s">
        <v>22</v>
      </c>
      <c r="B16">
        <v>5100000</v>
      </c>
      <c r="C16" t="s">
        <v>23</v>
      </c>
      <c r="D16">
        <f t="shared" si="0"/>
        <v>10</v>
      </c>
      <c r="E16">
        <f t="shared" si="1"/>
        <v>7</v>
      </c>
      <c r="F16">
        <f t="shared" si="2"/>
        <v>12</v>
      </c>
    </row>
    <row r="17" spans="1:6">
      <c r="A17" t="s">
        <v>24</v>
      </c>
      <c r="B17">
        <v>4900000</v>
      </c>
      <c r="C17" t="s">
        <v>25</v>
      </c>
      <c r="D17">
        <f t="shared" si="0"/>
        <v>10</v>
      </c>
      <c r="E17">
        <f t="shared" si="1"/>
        <v>7</v>
      </c>
      <c r="F17">
        <f t="shared" si="2"/>
        <v>12</v>
      </c>
    </row>
    <row r="18" spans="1:6">
      <c r="A18" t="s">
        <v>26</v>
      </c>
      <c r="B18">
        <v>5000000</v>
      </c>
      <c r="C18" t="s">
        <v>4</v>
      </c>
      <c r="D18">
        <f t="shared" si="0"/>
        <v>10</v>
      </c>
      <c r="E18">
        <f t="shared" si="1"/>
        <v>7</v>
      </c>
      <c r="F18">
        <f t="shared" si="2"/>
        <v>3</v>
      </c>
    </row>
    <row r="19" spans="1:6">
      <c r="A19" t="s">
        <v>27</v>
      </c>
      <c r="B19">
        <v>4000000</v>
      </c>
      <c r="C19" t="s">
        <v>28</v>
      </c>
      <c r="D19">
        <f t="shared" ref="D19:D82" si="3">LEN(A19)</f>
        <v>9</v>
      </c>
      <c r="E19">
        <f t="shared" ref="E19:E82" si="4">LEN(B19)</f>
        <v>7</v>
      </c>
      <c r="F19">
        <f t="shared" ref="F19:F82" si="5">LEN(C19)</f>
        <v>14</v>
      </c>
    </row>
    <row r="20" spans="1:6">
      <c r="A20" t="s">
        <v>29</v>
      </c>
      <c r="B20">
        <v>4000000</v>
      </c>
      <c r="C20" t="s">
        <v>28</v>
      </c>
      <c r="D20">
        <f t="shared" si="3"/>
        <v>10</v>
      </c>
      <c r="E20">
        <f t="shared" si="4"/>
        <v>7</v>
      </c>
      <c r="F20">
        <f t="shared" si="5"/>
        <v>14</v>
      </c>
    </row>
    <row r="21" spans="1:6">
      <c r="A21" t="s">
        <v>30</v>
      </c>
      <c r="B21">
        <v>4000000</v>
      </c>
      <c r="C21" t="s">
        <v>31</v>
      </c>
      <c r="D21">
        <f t="shared" si="3"/>
        <v>12</v>
      </c>
      <c r="E21">
        <f t="shared" si="4"/>
        <v>7</v>
      </c>
      <c r="F21">
        <f t="shared" si="5"/>
        <v>14</v>
      </c>
    </row>
    <row r="22" spans="1:6">
      <c r="A22" t="s">
        <v>32</v>
      </c>
      <c r="B22">
        <v>3800000</v>
      </c>
      <c r="C22" t="s">
        <v>33</v>
      </c>
      <c r="D22">
        <f t="shared" si="3"/>
        <v>12</v>
      </c>
      <c r="E22">
        <f t="shared" si="4"/>
        <v>7</v>
      </c>
      <c r="F22">
        <f t="shared" si="5"/>
        <v>3</v>
      </c>
    </row>
    <row r="23" spans="1:6">
      <c r="A23" t="s">
        <v>34</v>
      </c>
      <c r="B23">
        <v>5300000</v>
      </c>
      <c r="C23" t="s">
        <v>35</v>
      </c>
      <c r="D23">
        <f t="shared" si="3"/>
        <v>12</v>
      </c>
      <c r="E23">
        <f t="shared" si="4"/>
        <v>7</v>
      </c>
      <c r="F23">
        <f t="shared" si="5"/>
        <v>3</v>
      </c>
    </row>
    <row r="24" spans="1:6">
      <c r="A24" t="s">
        <v>36</v>
      </c>
      <c r="B24">
        <v>35000000</v>
      </c>
      <c r="C24" t="s">
        <v>33</v>
      </c>
      <c r="D24">
        <f t="shared" si="3"/>
        <v>12</v>
      </c>
      <c r="E24">
        <f t="shared" si="4"/>
        <v>8</v>
      </c>
      <c r="F24">
        <f t="shared" si="5"/>
        <v>3</v>
      </c>
    </row>
    <row r="25" spans="1:6">
      <c r="A25" t="s">
        <v>37</v>
      </c>
      <c r="B25">
        <v>5900000</v>
      </c>
      <c r="C25" t="s">
        <v>38</v>
      </c>
      <c r="D25">
        <f t="shared" si="3"/>
        <v>9</v>
      </c>
      <c r="E25">
        <f t="shared" si="4"/>
        <v>7</v>
      </c>
      <c r="F25">
        <f t="shared" si="5"/>
        <v>13</v>
      </c>
    </row>
    <row r="26" spans="1:6">
      <c r="A26" t="s">
        <v>39</v>
      </c>
      <c r="B26">
        <v>5900000</v>
      </c>
      <c r="C26" t="s">
        <v>4</v>
      </c>
      <c r="D26">
        <f t="shared" si="3"/>
        <v>11</v>
      </c>
      <c r="E26">
        <f t="shared" si="4"/>
        <v>7</v>
      </c>
      <c r="F26">
        <f t="shared" si="5"/>
        <v>3</v>
      </c>
    </row>
    <row r="27" spans="1:6">
      <c r="A27" t="s">
        <v>40</v>
      </c>
      <c r="B27">
        <v>5800000</v>
      </c>
      <c r="C27" t="s">
        <v>41</v>
      </c>
      <c r="D27">
        <f t="shared" si="3"/>
        <v>9</v>
      </c>
      <c r="E27">
        <f t="shared" si="4"/>
        <v>7</v>
      </c>
      <c r="F27">
        <f t="shared" si="5"/>
        <v>14</v>
      </c>
    </row>
    <row r="28" spans="1:6">
      <c r="A28" t="s">
        <v>40</v>
      </c>
      <c r="B28">
        <v>5900000</v>
      </c>
      <c r="C28" t="s">
        <v>42</v>
      </c>
      <c r="D28">
        <f t="shared" si="3"/>
        <v>9</v>
      </c>
      <c r="E28">
        <f t="shared" si="4"/>
        <v>7</v>
      </c>
      <c r="F28">
        <f t="shared" si="5"/>
        <v>13</v>
      </c>
    </row>
    <row r="29" spans="1:6">
      <c r="A29" t="s">
        <v>43</v>
      </c>
      <c r="B29">
        <v>5800000</v>
      </c>
      <c r="C29" t="s">
        <v>44</v>
      </c>
      <c r="D29">
        <f t="shared" si="3"/>
        <v>12</v>
      </c>
      <c r="E29">
        <f t="shared" si="4"/>
        <v>7</v>
      </c>
      <c r="F29">
        <f t="shared" si="5"/>
        <v>3</v>
      </c>
    </row>
    <row r="30" spans="1:6">
      <c r="A30" t="s">
        <v>45</v>
      </c>
      <c r="B30">
        <v>5900000</v>
      </c>
      <c r="C30" t="s">
        <v>4</v>
      </c>
      <c r="D30">
        <f t="shared" si="3"/>
        <v>11</v>
      </c>
      <c r="E30">
        <f t="shared" si="4"/>
        <v>7</v>
      </c>
      <c r="F30">
        <f t="shared" si="5"/>
        <v>3</v>
      </c>
    </row>
    <row r="31" spans="1:6">
      <c r="A31" t="s">
        <v>46</v>
      </c>
      <c r="B31">
        <v>11400000</v>
      </c>
      <c r="C31" t="s">
        <v>47</v>
      </c>
      <c r="D31">
        <f t="shared" si="3"/>
        <v>9</v>
      </c>
      <c r="E31">
        <f t="shared" si="4"/>
        <v>8</v>
      </c>
      <c r="F31">
        <f t="shared" si="5"/>
        <v>14</v>
      </c>
    </row>
    <row r="32" spans="1:6">
      <c r="A32" t="s">
        <v>48</v>
      </c>
      <c r="B32">
        <v>11400000</v>
      </c>
      <c r="C32" t="s">
        <v>49</v>
      </c>
      <c r="D32">
        <f t="shared" si="3"/>
        <v>12</v>
      </c>
      <c r="E32">
        <f t="shared" si="4"/>
        <v>8</v>
      </c>
      <c r="F32">
        <f t="shared" si="5"/>
        <v>14</v>
      </c>
    </row>
    <row r="33" spans="1:6">
      <c r="A33" t="s">
        <v>50</v>
      </c>
      <c r="B33">
        <v>16900000</v>
      </c>
      <c r="C33" t="s">
        <v>51</v>
      </c>
      <c r="D33">
        <f t="shared" si="3"/>
        <v>12</v>
      </c>
      <c r="E33">
        <f t="shared" si="4"/>
        <v>8</v>
      </c>
      <c r="F33">
        <f t="shared" si="5"/>
        <v>14</v>
      </c>
    </row>
    <row r="34" spans="1:6">
      <c r="A34" t="s">
        <v>52</v>
      </c>
      <c r="B34">
        <v>16700000</v>
      </c>
      <c r="C34" t="s">
        <v>53</v>
      </c>
      <c r="D34">
        <f t="shared" si="3"/>
        <v>12</v>
      </c>
      <c r="E34">
        <f t="shared" si="4"/>
        <v>8</v>
      </c>
      <c r="F34">
        <f t="shared" si="5"/>
        <v>3</v>
      </c>
    </row>
    <row r="35" spans="1:6">
      <c r="A35" t="s">
        <v>54</v>
      </c>
      <c r="B35">
        <v>11400000</v>
      </c>
      <c r="C35" t="s">
        <v>55</v>
      </c>
      <c r="D35">
        <f t="shared" si="3"/>
        <v>9</v>
      </c>
      <c r="E35">
        <f t="shared" si="4"/>
        <v>8</v>
      </c>
      <c r="F35">
        <f t="shared" si="5"/>
        <v>14</v>
      </c>
    </row>
    <row r="36" spans="1:6">
      <c r="A36" t="s">
        <v>56</v>
      </c>
      <c r="B36">
        <v>11400000</v>
      </c>
      <c r="C36" t="s">
        <v>1700</v>
      </c>
      <c r="D36">
        <f t="shared" si="3"/>
        <v>12</v>
      </c>
      <c r="E36">
        <f t="shared" si="4"/>
        <v>8</v>
      </c>
      <c r="F36">
        <f t="shared" si="5"/>
        <v>3</v>
      </c>
    </row>
    <row r="37" spans="1:6">
      <c r="A37" t="s">
        <v>57</v>
      </c>
      <c r="B37">
        <v>5500000</v>
      </c>
      <c r="C37" t="s">
        <v>44</v>
      </c>
      <c r="D37">
        <f t="shared" si="3"/>
        <v>12</v>
      </c>
      <c r="E37">
        <f t="shared" si="4"/>
        <v>7</v>
      </c>
      <c r="F37">
        <f t="shared" si="5"/>
        <v>3</v>
      </c>
    </row>
    <row r="38" spans="1:6">
      <c r="A38" t="s">
        <v>58</v>
      </c>
      <c r="B38">
        <v>5500000</v>
      </c>
      <c r="C38" t="s">
        <v>59</v>
      </c>
      <c r="D38">
        <f t="shared" si="3"/>
        <v>12</v>
      </c>
      <c r="E38">
        <f t="shared" si="4"/>
        <v>7</v>
      </c>
      <c r="F38">
        <f t="shared" si="5"/>
        <v>14</v>
      </c>
    </row>
    <row r="39" spans="1:6">
      <c r="A39" t="s">
        <v>60</v>
      </c>
      <c r="B39">
        <v>29000000</v>
      </c>
      <c r="C39" t="s">
        <v>61</v>
      </c>
      <c r="D39">
        <f t="shared" si="3"/>
        <v>12</v>
      </c>
      <c r="E39">
        <f t="shared" si="4"/>
        <v>8</v>
      </c>
      <c r="F39">
        <f t="shared" si="5"/>
        <v>3</v>
      </c>
    </row>
    <row r="40" spans="1:6">
      <c r="A40" t="s">
        <v>62</v>
      </c>
      <c r="B40">
        <v>5600000</v>
      </c>
      <c r="C40" t="s">
        <v>63</v>
      </c>
      <c r="D40">
        <f t="shared" si="3"/>
        <v>9</v>
      </c>
      <c r="E40">
        <f t="shared" si="4"/>
        <v>7</v>
      </c>
      <c r="F40">
        <f t="shared" si="5"/>
        <v>14</v>
      </c>
    </row>
    <row r="41" spans="1:6">
      <c r="A41" t="s">
        <v>64</v>
      </c>
      <c r="B41">
        <v>5600000</v>
      </c>
      <c r="C41" t="s">
        <v>4</v>
      </c>
      <c r="D41">
        <f t="shared" si="3"/>
        <v>12</v>
      </c>
      <c r="E41">
        <f t="shared" si="4"/>
        <v>7</v>
      </c>
      <c r="F41">
        <f t="shared" si="5"/>
        <v>3</v>
      </c>
    </row>
    <row r="42" spans="1:6">
      <c r="A42" t="s">
        <v>65</v>
      </c>
      <c r="B42">
        <v>11600000</v>
      </c>
      <c r="C42" t="s">
        <v>66</v>
      </c>
      <c r="D42">
        <f t="shared" si="3"/>
        <v>9</v>
      </c>
      <c r="E42">
        <f t="shared" si="4"/>
        <v>8</v>
      </c>
      <c r="F42">
        <f t="shared" si="5"/>
        <v>3</v>
      </c>
    </row>
    <row r="43" spans="1:6">
      <c r="A43" t="s">
        <v>67</v>
      </c>
      <c r="B43">
        <v>8700000</v>
      </c>
      <c r="C43" t="s">
        <v>66</v>
      </c>
      <c r="D43">
        <f t="shared" si="3"/>
        <v>9</v>
      </c>
      <c r="E43">
        <f t="shared" si="4"/>
        <v>7</v>
      </c>
      <c r="F43">
        <f t="shared" si="5"/>
        <v>3</v>
      </c>
    </row>
    <row r="44" spans="1:6">
      <c r="A44" t="s">
        <v>68</v>
      </c>
      <c r="B44">
        <v>9800000</v>
      </c>
      <c r="C44" t="s">
        <v>69</v>
      </c>
      <c r="D44">
        <f t="shared" si="3"/>
        <v>9</v>
      </c>
      <c r="E44">
        <f t="shared" si="4"/>
        <v>7</v>
      </c>
      <c r="F44">
        <f t="shared" si="5"/>
        <v>14</v>
      </c>
    </row>
    <row r="45" spans="1:6">
      <c r="A45" t="s">
        <v>70</v>
      </c>
      <c r="B45">
        <v>9800000</v>
      </c>
      <c r="C45" t="s">
        <v>66</v>
      </c>
      <c r="D45">
        <f t="shared" si="3"/>
        <v>12</v>
      </c>
      <c r="E45">
        <f t="shared" si="4"/>
        <v>7</v>
      </c>
      <c r="F45">
        <f t="shared" si="5"/>
        <v>3</v>
      </c>
    </row>
    <row r="46" spans="1:6">
      <c r="A46" t="s">
        <v>71</v>
      </c>
      <c r="B46">
        <v>10100000</v>
      </c>
      <c r="C46" t="s">
        <v>72</v>
      </c>
      <c r="D46">
        <f t="shared" si="3"/>
        <v>9</v>
      </c>
      <c r="E46">
        <f t="shared" si="4"/>
        <v>8</v>
      </c>
      <c r="F46">
        <f t="shared" si="5"/>
        <v>14</v>
      </c>
    </row>
    <row r="47" spans="1:6">
      <c r="A47" t="s">
        <v>73</v>
      </c>
      <c r="B47">
        <v>10100000</v>
      </c>
      <c r="C47" t="s">
        <v>74</v>
      </c>
      <c r="D47">
        <f t="shared" si="3"/>
        <v>12</v>
      </c>
      <c r="E47">
        <f t="shared" si="4"/>
        <v>8</v>
      </c>
      <c r="F47">
        <f t="shared" si="5"/>
        <v>3</v>
      </c>
    </row>
    <row r="48" spans="1:6">
      <c r="A48" t="s">
        <v>75</v>
      </c>
      <c r="B48">
        <v>9900000</v>
      </c>
      <c r="C48" t="s">
        <v>76</v>
      </c>
      <c r="D48">
        <f t="shared" si="3"/>
        <v>9</v>
      </c>
      <c r="E48">
        <f t="shared" si="4"/>
        <v>7</v>
      </c>
      <c r="F48">
        <f t="shared" si="5"/>
        <v>14</v>
      </c>
    </row>
    <row r="49" spans="1:6">
      <c r="A49" t="s">
        <v>77</v>
      </c>
      <c r="B49">
        <v>9900000</v>
      </c>
      <c r="C49" t="s">
        <v>66</v>
      </c>
      <c r="D49">
        <f t="shared" si="3"/>
        <v>12</v>
      </c>
      <c r="E49">
        <f t="shared" si="4"/>
        <v>7</v>
      </c>
      <c r="F49">
        <f t="shared" si="5"/>
        <v>3</v>
      </c>
    </row>
    <row r="50" spans="1:6">
      <c r="A50" t="s">
        <v>78</v>
      </c>
      <c r="B50">
        <v>5800000</v>
      </c>
      <c r="C50" t="s">
        <v>79</v>
      </c>
      <c r="D50">
        <f t="shared" si="3"/>
        <v>9</v>
      </c>
      <c r="E50">
        <f t="shared" si="4"/>
        <v>7</v>
      </c>
      <c r="F50">
        <f t="shared" si="5"/>
        <v>14</v>
      </c>
    </row>
    <row r="51" spans="1:6">
      <c r="A51" t="s">
        <v>80</v>
      </c>
      <c r="B51">
        <v>5800000</v>
      </c>
      <c r="C51" t="s">
        <v>81</v>
      </c>
      <c r="D51">
        <f t="shared" si="3"/>
        <v>12</v>
      </c>
      <c r="E51">
        <f t="shared" si="4"/>
        <v>7</v>
      </c>
      <c r="F51">
        <f t="shared" si="5"/>
        <v>3</v>
      </c>
    </row>
    <row r="52" spans="1:6">
      <c r="A52" t="s">
        <v>82</v>
      </c>
      <c r="B52">
        <v>3700000</v>
      </c>
      <c r="C52" t="s">
        <v>83</v>
      </c>
      <c r="D52">
        <f t="shared" si="3"/>
        <v>9</v>
      </c>
      <c r="E52">
        <f t="shared" si="4"/>
        <v>7</v>
      </c>
      <c r="F52">
        <f t="shared" si="5"/>
        <v>14</v>
      </c>
    </row>
    <row r="53" spans="1:6">
      <c r="A53" t="s">
        <v>84</v>
      </c>
      <c r="B53">
        <v>3700000</v>
      </c>
      <c r="C53" t="s">
        <v>1699</v>
      </c>
      <c r="D53">
        <f t="shared" si="3"/>
        <v>12</v>
      </c>
      <c r="E53">
        <f t="shared" si="4"/>
        <v>7</v>
      </c>
      <c r="F53">
        <f t="shared" si="5"/>
        <v>3</v>
      </c>
    </row>
    <row r="54" spans="1:6">
      <c r="A54" t="s">
        <v>85</v>
      </c>
      <c r="B54">
        <v>3700000</v>
      </c>
      <c r="C54" t="s">
        <v>1699</v>
      </c>
      <c r="D54">
        <f t="shared" si="3"/>
        <v>12</v>
      </c>
      <c r="E54">
        <f t="shared" si="4"/>
        <v>7</v>
      </c>
      <c r="F54">
        <f t="shared" si="5"/>
        <v>3</v>
      </c>
    </row>
    <row r="55" spans="1:6">
      <c r="A55" t="s">
        <v>86</v>
      </c>
      <c r="B55">
        <v>6400000</v>
      </c>
      <c r="C55" t="s">
        <v>81</v>
      </c>
      <c r="D55">
        <f t="shared" si="3"/>
        <v>12</v>
      </c>
      <c r="E55">
        <f t="shared" si="4"/>
        <v>7</v>
      </c>
      <c r="F55">
        <f t="shared" si="5"/>
        <v>3</v>
      </c>
    </row>
    <row r="56" spans="1:6">
      <c r="A56" t="s">
        <v>87</v>
      </c>
      <c r="B56">
        <v>6300000</v>
      </c>
      <c r="C56" t="s">
        <v>88</v>
      </c>
      <c r="D56">
        <f t="shared" si="3"/>
        <v>9</v>
      </c>
      <c r="E56">
        <f t="shared" si="4"/>
        <v>7</v>
      </c>
      <c r="F56">
        <f t="shared" si="5"/>
        <v>14</v>
      </c>
    </row>
    <row r="57" spans="1:6">
      <c r="A57" t="s">
        <v>89</v>
      </c>
      <c r="B57">
        <v>6300000</v>
      </c>
      <c r="C57" t="s">
        <v>81</v>
      </c>
      <c r="D57">
        <f t="shared" si="3"/>
        <v>12</v>
      </c>
      <c r="E57">
        <f t="shared" si="4"/>
        <v>7</v>
      </c>
      <c r="F57">
        <f t="shared" si="5"/>
        <v>3</v>
      </c>
    </row>
    <row r="58" spans="1:6">
      <c r="A58" t="s">
        <v>90</v>
      </c>
      <c r="B58">
        <v>3500000</v>
      </c>
      <c r="C58" t="s">
        <v>33</v>
      </c>
      <c r="D58">
        <f t="shared" si="3"/>
        <v>12</v>
      </c>
      <c r="E58">
        <f t="shared" si="4"/>
        <v>7</v>
      </c>
      <c r="F58">
        <f t="shared" si="5"/>
        <v>3</v>
      </c>
    </row>
    <row r="59" spans="1:6">
      <c r="A59" t="s">
        <v>91</v>
      </c>
      <c r="B59">
        <v>8400000</v>
      </c>
      <c r="C59" t="s">
        <v>92</v>
      </c>
      <c r="D59">
        <f t="shared" si="3"/>
        <v>12</v>
      </c>
      <c r="E59">
        <f t="shared" si="4"/>
        <v>7</v>
      </c>
      <c r="F59">
        <f t="shared" si="5"/>
        <v>3</v>
      </c>
    </row>
    <row r="60" spans="1:6">
      <c r="A60" t="s">
        <v>93</v>
      </c>
      <c r="B60">
        <v>4900000</v>
      </c>
      <c r="C60" t="s">
        <v>81</v>
      </c>
      <c r="D60">
        <f t="shared" si="3"/>
        <v>12</v>
      </c>
      <c r="E60">
        <f t="shared" si="4"/>
        <v>7</v>
      </c>
      <c r="F60">
        <f t="shared" si="5"/>
        <v>3</v>
      </c>
    </row>
    <row r="61" spans="1:6">
      <c r="A61" t="s">
        <v>94</v>
      </c>
      <c r="B61">
        <v>5700000</v>
      </c>
      <c r="C61" t="s">
        <v>95</v>
      </c>
      <c r="D61">
        <f t="shared" si="3"/>
        <v>9</v>
      </c>
      <c r="E61">
        <f t="shared" si="4"/>
        <v>7</v>
      </c>
      <c r="F61">
        <f t="shared" si="5"/>
        <v>14</v>
      </c>
    </row>
    <row r="62" spans="1:6">
      <c r="A62" t="s">
        <v>96</v>
      </c>
      <c r="B62">
        <v>5700000</v>
      </c>
      <c r="C62" t="s">
        <v>97</v>
      </c>
      <c r="D62">
        <f t="shared" si="3"/>
        <v>12</v>
      </c>
      <c r="E62">
        <f t="shared" si="4"/>
        <v>7</v>
      </c>
      <c r="F62">
        <f t="shared" si="5"/>
        <v>14</v>
      </c>
    </row>
    <row r="63" spans="1:6">
      <c r="A63" t="s">
        <v>98</v>
      </c>
      <c r="B63">
        <v>12700000</v>
      </c>
      <c r="C63" t="s">
        <v>81</v>
      </c>
      <c r="D63">
        <f t="shared" si="3"/>
        <v>12</v>
      </c>
      <c r="E63">
        <f t="shared" si="4"/>
        <v>8</v>
      </c>
      <c r="F63">
        <f t="shared" si="5"/>
        <v>3</v>
      </c>
    </row>
    <row r="64" spans="1:6">
      <c r="A64" t="s">
        <v>99</v>
      </c>
      <c r="B64">
        <v>22100000</v>
      </c>
      <c r="C64" t="s">
        <v>1700</v>
      </c>
      <c r="D64">
        <f t="shared" si="3"/>
        <v>12</v>
      </c>
      <c r="E64">
        <f t="shared" si="4"/>
        <v>8</v>
      </c>
      <c r="F64">
        <f t="shared" si="5"/>
        <v>3</v>
      </c>
    </row>
    <row r="65" spans="1:6">
      <c r="A65" t="s">
        <v>100</v>
      </c>
      <c r="B65">
        <v>5200000</v>
      </c>
      <c r="C65" t="s">
        <v>81</v>
      </c>
      <c r="D65">
        <f t="shared" si="3"/>
        <v>12</v>
      </c>
      <c r="E65">
        <f t="shared" si="4"/>
        <v>7</v>
      </c>
      <c r="F65">
        <f t="shared" si="5"/>
        <v>3</v>
      </c>
    </row>
    <row r="66" spans="1:6">
      <c r="A66" t="s">
        <v>101</v>
      </c>
      <c r="B66">
        <v>5700000</v>
      </c>
      <c r="C66" t="s">
        <v>81</v>
      </c>
      <c r="D66">
        <f t="shared" si="3"/>
        <v>12</v>
      </c>
      <c r="E66">
        <f t="shared" si="4"/>
        <v>7</v>
      </c>
      <c r="F66">
        <f t="shared" si="5"/>
        <v>3</v>
      </c>
    </row>
    <row r="67" spans="1:6">
      <c r="A67" t="s">
        <v>102</v>
      </c>
      <c r="B67">
        <v>4900000</v>
      </c>
      <c r="C67" t="s">
        <v>81</v>
      </c>
      <c r="D67">
        <f t="shared" si="3"/>
        <v>12</v>
      </c>
      <c r="E67">
        <f t="shared" si="4"/>
        <v>7</v>
      </c>
      <c r="F67">
        <f t="shared" si="5"/>
        <v>3</v>
      </c>
    </row>
    <row r="68" spans="1:6">
      <c r="A68" t="s">
        <v>103</v>
      </c>
      <c r="B68">
        <v>4900000</v>
      </c>
      <c r="C68" t="s">
        <v>104</v>
      </c>
      <c r="D68">
        <f t="shared" si="3"/>
        <v>11</v>
      </c>
      <c r="E68">
        <f t="shared" si="4"/>
        <v>7</v>
      </c>
      <c r="F68">
        <f t="shared" si="5"/>
        <v>14</v>
      </c>
    </row>
    <row r="69" spans="1:6">
      <c r="A69" t="s">
        <v>105</v>
      </c>
      <c r="B69">
        <v>5600000</v>
      </c>
      <c r="C69" t="s">
        <v>106</v>
      </c>
      <c r="D69">
        <f t="shared" si="3"/>
        <v>9</v>
      </c>
      <c r="E69">
        <f t="shared" si="4"/>
        <v>7</v>
      </c>
      <c r="F69">
        <f t="shared" si="5"/>
        <v>14</v>
      </c>
    </row>
    <row r="70" spans="1:6">
      <c r="A70" t="s">
        <v>107</v>
      </c>
      <c r="B70">
        <v>5600000</v>
      </c>
      <c r="C70" t="s">
        <v>4</v>
      </c>
      <c r="D70">
        <f t="shared" si="3"/>
        <v>12</v>
      </c>
      <c r="E70">
        <f t="shared" si="4"/>
        <v>7</v>
      </c>
      <c r="F70">
        <f t="shared" si="5"/>
        <v>3</v>
      </c>
    </row>
    <row r="71" spans="1:6">
      <c r="A71" t="s">
        <v>108</v>
      </c>
      <c r="B71">
        <v>6100000</v>
      </c>
      <c r="C71" t="s">
        <v>4</v>
      </c>
      <c r="D71">
        <f t="shared" si="3"/>
        <v>9</v>
      </c>
      <c r="E71">
        <f t="shared" si="4"/>
        <v>7</v>
      </c>
      <c r="F71">
        <f t="shared" si="5"/>
        <v>3</v>
      </c>
    </row>
    <row r="72" spans="1:6">
      <c r="A72" t="s">
        <v>109</v>
      </c>
      <c r="B72">
        <v>7100000</v>
      </c>
      <c r="C72" t="s">
        <v>110</v>
      </c>
      <c r="D72">
        <f t="shared" si="3"/>
        <v>8</v>
      </c>
      <c r="E72">
        <f t="shared" si="4"/>
        <v>7</v>
      </c>
      <c r="F72">
        <f t="shared" si="5"/>
        <v>13</v>
      </c>
    </row>
    <row r="73" spans="1:6">
      <c r="A73" t="s">
        <v>111</v>
      </c>
      <c r="B73">
        <v>7100000</v>
      </c>
      <c r="C73" t="s">
        <v>11</v>
      </c>
      <c r="D73">
        <f t="shared" si="3"/>
        <v>11</v>
      </c>
      <c r="E73">
        <f t="shared" si="4"/>
        <v>7</v>
      </c>
      <c r="F73">
        <f t="shared" si="5"/>
        <v>3</v>
      </c>
    </row>
    <row r="74" spans="1:6">
      <c r="A74" t="s">
        <v>112</v>
      </c>
      <c r="B74">
        <v>5500000</v>
      </c>
      <c r="C74" t="s">
        <v>113</v>
      </c>
      <c r="D74">
        <f t="shared" si="3"/>
        <v>8</v>
      </c>
      <c r="E74">
        <f t="shared" si="4"/>
        <v>7</v>
      </c>
      <c r="F74">
        <f t="shared" si="5"/>
        <v>14</v>
      </c>
    </row>
    <row r="75" spans="1:6">
      <c r="A75" t="s">
        <v>114</v>
      </c>
      <c r="B75">
        <v>5500000</v>
      </c>
      <c r="C75" t="s">
        <v>113</v>
      </c>
      <c r="D75">
        <f t="shared" si="3"/>
        <v>12</v>
      </c>
      <c r="E75">
        <f t="shared" si="4"/>
        <v>7</v>
      </c>
      <c r="F75">
        <f t="shared" si="5"/>
        <v>14</v>
      </c>
    </row>
    <row r="76" spans="1:6">
      <c r="A76" t="s">
        <v>115</v>
      </c>
      <c r="B76">
        <v>5700000</v>
      </c>
      <c r="C76" t="s">
        <v>116</v>
      </c>
      <c r="D76">
        <f t="shared" si="3"/>
        <v>12</v>
      </c>
      <c r="E76">
        <f t="shared" si="4"/>
        <v>7</v>
      </c>
      <c r="F76">
        <f t="shared" si="5"/>
        <v>10</v>
      </c>
    </row>
    <row r="77" spans="1:6">
      <c r="A77" t="s">
        <v>117</v>
      </c>
      <c r="B77">
        <v>5700000</v>
      </c>
      <c r="C77" t="s">
        <v>74</v>
      </c>
      <c r="D77">
        <f t="shared" si="3"/>
        <v>8</v>
      </c>
      <c r="E77">
        <f t="shared" si="4"/>
        <v>7</v>
      </c>
      <c r="F77">
        <f t="shared" si="5"/>
        <v>3</v>
      </c>
    </row>
    <row r="78" spans="1:6">
      <c r="A78" t="s">
        <v>118</v>
      </c>
      <c r="B78">
        <v>5700000</v>
      </c>
      <c r="C78" t="s">
        <v>81</v>
      </c>
      <c r="D78">
        <f t="shared" si="3"/>
        <v>8</v>
      </c>
      <c r="E78">
        <f t="shared" si="4"/>
        <v>7</v>
      </c>
      <c r="F78">
        <f t="shared" si="5"/>
        <v>3</v>
      </c>
    </row>
    <row r="79" spans="1:6">
      <c r="A79" t="s">
        <v>119</v>
      </c>
      <c r="B79">
        <v>2900000</v>
      </c>
      <c r="C79" t="s">
        <v>120</v>
      </c>
      <c r="D79">
        <f t="shared" si="3"/>
        <v>8</v>
      </c>
      <c r="E79">
        <f t="shared" si="4"/>
        <v>7</v>
      </c>
      <c r="F79">
        <f t="shared" si="5"/>
        <v>13</v>
      </c>
    </row>
    <row r="80" spans="1:6">
      <c r="A80" t="s">
        <v>121</v>
      </c>
      <c r="B80">
        <v>2900000</v>
      </c>
      <c r="C80" t="s">
        <v>33</v>
      </c>
      <c r="D80">
        <f t="shared" si="3"/>
        <v>11</v>
      </c>
      <c r="E80">
        <f t="shared" si="4"/>
        <v>7</v>
      </c>
      <c r="F80">
        <f t="shared" si="5"/>
        <v>3</v>
      </c>
    </row>
    <row r="81" spans="1:6">
      <c r="A81" t="s">
        <v>122</v>
      </c>
      <c r="B81">
        <v>5600000</v>
      </c>
      <c r="C81" t="s">
        <v>81</v>
      </c>
      <c r="D81">
        <f t="shared" si="3"/>
        <v>8</v>
      </c>
      <c r="E81">
        <f t="shared" si="4"/>
        <v>7</v>
      </c>
      <c r="F81">
        <f t="shared" si="5"/>
        <v>3</v>
      </c>
    </row>
    <row r="82" spans="1:6">
      <c r="A82" t="s">
        <v>123</v>
      </c>
      <c r="B82">
        <v>5600000</v>
      </c>
      <c r="C82" t="s">
        <v>81</v>
      </c>
      <c r="D82">
        <f t="shared" si="3"/>
        <v>8</v>
      </c>
      <c r="E82">
        <f t="shared" si="4"/>
        <v>7</v>
      </c>
      <c r="F82">
        <f t="shared" si="5"/>
        <v>3</v>
      </c>
    </row>
    <row r="83" spans="1:6">
      <c r="A83" t="s">
        <v>124</v>
      </c>
      <c r="B83">
        <v>5600000</v>
      </c>
      <c r="C83" t="s">
        <v>81</v>
      </c>
      <c r="D83">
        <f t="shared" ref="D83:D146" si="6">LEN(A83)</f>
        <v>8</v>
      </c>
      <c r="E83">
        <f t="shared" ref="E83:E146" si="7">LEN(B83)</f>
        <v>7</v>
      </c>
      <c r="F83">
        <f t="shared" ref="F83:F146" si="8">LEN(C83)</f>
        <v>3</v>
      </c>
    </row>
    <row r="84" spans="1:6">
      <c r="A84" t="s">
        <v>125</v>
      </c>
      <c r="B84">
        <v>5600000</v>
      </c>
      <c r="C84" t="s">
        <v>81</v>
      </c>
      <c r="D84">
        <f t="shared" si="6"/>
        <v>8</v>
      </c>
      <c r="E84">
        <f t="shared" si="7"/>
        <v>7</v>
      </c>
      <c r="F84">
        <f t="shared" si="8"/>
        <v>3</v>
      </c>
    </row>
    <row r="85" spans="1:6">
      <c r="A85" t="s">
        <v>126</v>
      </c>
      <c r="B85">
        <v>26700002</v>
      </c>
      <c r="C85" t="s">
        <v>127</v>
      </c>
      <c r="D85">
        <f t="shared" si="6"/>
        <v>12</v>
      </c>
      <c r="E85">
        <f t="shared" si="7"/>
        <v>8</v>
      </c>
      <c r="F85">
        <f t="shared" si="8"/>
        <v>3</v>
      </c>
    </row>
    <row r="86" spans="1:6">
      <c r="A86" t="s">
        <v>128</v>
      </c>
      <c r="B86">
        <v>6900002</v>
      </c>
      <c r="C86" t="s">
        <v>129</v>
      </c>
      <c r="D86">
        <f t="shared" si="6"/>
        <v>12</v>
      </c>
      <c r="E86">
        <f t="shared" si="7"/>
        <v>7</v>
      </c>
      <c r="F86">
        <f t="shared" si="8"/>
        <v>14</v>
      </c>
    </row>
    <row r="87" spans="1:6">
      <c r="A87" t="s">
        <v>130</v>
      </c>
      <c r="B87">
        <v>6900002</v>
      </c>
      <c r="C87" t="s">
        <v>129</v>
      </c>
      <c r="D87">
        <f t="shared" si="6"/>
        <v>12</v>
      </c>
      <c r="E87">
        <f t="shared" si="7"/>
        <v>7</v>
      </c>
      <c r="F87">
        <f t="shared" si="8"/>
        <v>14</v>
      </c>
    </row>
    <row r="88" spans="1:6">
      <c r="A88" t="s">
        <v>131</v>
      </c>
      <c r="B88">
        <v>5800000</v>
      </c>
      <c r="C88" t="s">
        <v>132</v>
      </c>
      <c r="D88">
        <f t="shared" si="6"/>
        <v>12</v>
      </c>
      <c r="E88">
        <f t="shared" si="7"/>
        <v>7</v>
      </c>
      <c r="F88">
        <f t="shared" si="8"/>
        <v>14</v>
      </c>
    </row>
    <row r="89" spans="1:6">
      <c r="A89" t="s">
        <v>133</v>
      </c>
      <c r="B89">
        <v>5700000</v>
      </c>
      <c r="C89" t="s">
        <v>4</v>
      </c>
      <c r="D89">
        <f t="shared" si="6"/>
        <v>12</v>
      </c>
      <c r="E89">
        <f t="shared" si="7"/>
        <v>7</v>
      </c>
      <c r="F89">
        <f t="shared" si="8"/>
        <v>3</v>
      </c>
    </row>
    <row r="90" spans="1:6">
      <c r="A90" t="s">
        <v>134</v>
      </c>
      <c r="B90">
        <v>26700002</v>
      </c>
      <c r="C90" t="s">
        <v>135</v>
      </c>
      <c r="D90">
        <f t="shared" si="6"/>
        <v>8</v>
      </c>
      <c r="E90">
        <f t="shared" si="7"/>
        <v>8</v>
      </c>
      <c r="F90">
        <f t="shared" si="8"/>
        <v>14</v>
      </c>
    </row>
    <row r="91" spans="1:6">
      <c r="A91" t="s">
        <v>136</v>
      </c>
      <c r="B91">
        <v>2400000</v>
      </c>
      <c r="C91" t="s">
        <v>137</v>
      </c>
      <c r="D91">
        <f t="shared" si="6"/>
        <v>9</v>
      </c>
      <c r="E91">
        <f t="shared" si="7"/>
        <v>7</v>
      </c>
      <c r="F91">
        <f t="shared" si="8"/>
        <v>14</v>
      </c>
    </row>
    <row r="92" spans="1:6">
      <c r="A92" t="s">
        <v>138</v>
      </c>
      <c r="B92">
        <v>2400000</v>
      </c>
      <c r="C92" t="s">
        <v>33</v>
      </c>
      <c r="D92">
        <f t="shared" si="6"/>
        <v>12</v>
      </c>
      <c r="E92">
        <f t="shared" si="7"/>
        <v>7</v>
      </c>
      <c r="F92">
        <f t="shared" si="8"/>
        <v>3</v>
      </c>
    </row>
    <row r="93" spans="1:6">
      <c r="A93" t="s">
        <v>139</v>
      </c>
      <c r="B93">
        <v>8700000</v>
      </c>
      <c r="C93" t="s">
        <v>4</v>
      </c>
      <c r="D93">
        <f t="shared" si="6"/>
        <v>11</v>
      </c>
      <c r="E93">
        <f t="shared" si="7"/>
        <v>7</v>
      </c>
      <c r="F93">
        <f t="shared" si="8"/>
        <v>3</v>
      </c>
    </row>
    <row r="94" spans="1:6">
      <c r="A94" t="s">
        <v>140</v>
      </c>
      <c r="B94">
        <v>4400002</v>
      </c>
      <c r="C94" t="s">
        <v>127</v>
      </c>
      <c r="D94">
        <f t="shared" si="6"/>
        <v>9</v>
      </c>
      <c r="E94">
        <f t="shared" si="7"/>
        <v>7</v>
      </c>
      <c r="F94">
        <f t="shared" si="8"/>
        <v>3</v>
      </c>
    </row>
    <row r="95" spans="1:6">
      <c r="A95" t="s">
        <v>141</v>
      </c>
      <c r="B95">
        <v>15500000</v>
      </c>
      <c r="C95" t="s">
        <v>142</v>
      </c>
      <c r="D95">
        <f t="shared" si="6"/>
        <v>12</v>
      </c>
      <c r="E95">
        <f t="shared" si="7"/>
        <v>8</v>
      </c>
      <c r="F95">
        <f t="shared" si="8"/>
        <v>3</v>
      </c>
    </row>
    <row r="96" spans="1:6">
      <c r="A96" t="s">
        <v>143</v>
      </c>
      <c r="B96">
        <v>15000000</v>
      </c>
      <c r="C96" t="s">
        <v>144</v>
      </c>
      <c r="D96">
        <f t="shared" si="6"/>
        <v>9</v>
      </c>
      <c r="E96">
        <f t="shared" si="7"/>
        <v>8</v>
      </c>
      <c r="F96">
        <f t="shared" si="8"/>
        <v>14</v>
      </c>
    </row>
    <row r="97" spans="1:6">
      <c r="A97" t="s">
        <v>145</v>
      </c>
      <c r="B97">
        <v>15000000</v>
      </c>
      <c r="C97" t="s">
        <v>146</v>
      </c>
      <c r="D97">
        <f t="shared" si="6"/>
        <v>12</v>
      </c>
      <c r="E97">
        <f t="shared" si="7"/>
        <v>8</v>
      </c>
      <c r="F97">
        <f t="shared" si="8"/>
        <v>14</v>
      </c>
    </row>
    <row r="98" spans="1:6">
      <c r="A98" t="s">
        <v>147</v>
      </c>
      <c r="B98">
        <v>15400000</v>
      </c>
      <c r="C98" t="s">
        <v>148</v>
      </c>
      <c r="D98">
        <f t="shared" si="6"/>
        <v>12</v>
      </c>
      <c r="E98">
        <f t="shared" si="7"/>
        <v>8</v>
      </c>
      <c r="F98">
        <f t="shared" si="8"/>
        <v>14</v>
      </c>
    </row>
    <row r="99" spans="1:6">
      <c r="A99" t="s">
        <v>149</v>
      </c>
      <c r="B99">
        <v>15200000</v>
      </c>
      <c r="C99" t="s">
        <v>1700</v>
      </c>
      <c r="D99">
        <f t="shared" si="6"/>
        <v>12</v>
      </c>
      <c r="E99">
        <f t="shared" si="7"/>
        <v>8</v>
      </c>
      <c r="F99">
        <f t="shared" si="8"/>
        <v>3</v>
      </c>
    </row>
    <row r="100" spans="1:6">
      <c r="A100" t="s">
        <v>150</v>
      </c>
      <c r="B100">
        <v>100000</v>
      </c>
      <c r="C100" t="s">
        <v>151</v>
      </c>
      <c r="D100">
        <f t="shared" si="6"/>
        <v>9</v>
      </c>
      <c r="E100">
        <f t="shared" si="7"/>
        <v>6</v>
      </c>
      <c r="F100">
        <f t="shared" si="8"/>
        <v>3</v>
      </c>
    </row>
    <row r="101" spans="1:6">
      <c r="A101" t="s">
        <v>152</v>
      </c>
      <c r="B101">
        <v>25800000</v>
      </c>
      <c r="C101" t="s">
        <v>11</v>
      </c>
      <c r="D101">
        <f t="shared" si="6"/>
        <v>12</v>
      </c>
      <c r="E101">
        <f t="shared" si="7"/>
        <v>8</v>
      </c>
      <c r="F101">
        <f t="shared" si="8"/>
        <v>3</v>
      </c>
    </row>
    <row r="102" spans="1:6">
      <c r="A102" t="s">
        <v>153</v>
      </c>
      <c r="B102">
        <v>26800000</v>
      </c>
      <c r="C102" t="s">
        <v>154</v>
      </c>
      <c r="D102">
        <f t="shared" si="6"/>
        <v>9</v>
      </c>
      <c r="E102">
        <f t="shared" si="7"/>
        <v>8</v>
      </c>
      <c r="F102">
        <f t="shared" si="8"/>
        <v>14</v>
      </c>
    </row>
    <row r="103" spans="1:6">
      <c r="A103" t="s">
        <v>155</v>
      </c>
      <c r="B103">
        <v>26000000</v>
      </c>
      <c r="C103" t="s">
        <v>154</v>
      </c>
      <c r="D103">
        <f t="shared" si="6"/>
        <v>12</v>
      </c>
      <c r="E103">
        <f t="shared" si="7"/>
        <v>8</v>
      </c>
      <c r="F103">
        <f t="shared" si="8"/>
        <v>14</v>
      </c>
    </row>
    <row r="104" spans="1:6">
      <c r="A104" t="s">
        <v>156</v>
      </c>
      <c r="B104">
        <v>26000000</v>
      </c>
      <c r="C104" t="s">
        <v>61</v>
      </c>
      <c r="D104">
        <f t="shared" si="6"/>
        <v>12</v>
      </c>
      <c r="E104">
        <f t="shared" si="7"/>
        <v>8</v>
      </c>
      <c r="F104">
        <f t="shared" si="8"/>
        <v>3</v>
      </c>
    </row>
    <row r="105" spans="1:6">
      <c r="A105" t="s">
        <v>157</v>
      </c>
      <c r="B105">
        <v>5700000</v>
      </c>
      <c r="C105" t="s">
        <v>158</v>
      </c>
      <c r="D105">
        <f t="shared" si="6"/>
        <v>9</v>
      </c>
      <c r="E105">
        <f t="shared" si="7"/>
        <v>7</v>
      </c>
      <c r="F105">
        <f t="shared" si="8"/>
        <v>14</v>
      </c>
    </row>
    <row r="106" spans="1:6">
      <c r="A106" t="s">
        <v>159</v>
      </c>
      <c r="B106">
        <v>0</v>
      </c>
      <c r="C106" t="s">
        <v>160</v>
      </c>
      <c r="D106">
        <f t="shared" si="6"/>
        <v>12</v>
      </c>
      <c r="E106">
        <f t="shared" si="7"/>
        <v>1</v>
      </c>
      <c r="F106">
        <f t="shared" si="8"/>
        <v>3</v>
      </c>
    </row>
    <row r="107" spans="1:6">
      <c r="A107" t="s">
        <v>161</v>
      </c>
      <c r="B107">
        <v>0</v>
      </c>
      <c r="C107" t="s">
        <v>160</v>
      </c>
      <c r="D107">
        <f t="shared" si="6"/>
        <v>12</v>
      </c>
      <c r="E107">
        <f t="shared" si="7"/>
        <v>1</v>
      </c>
      <c r="F107">
        <f t="shared" si="8"/>
        <v>3</v>
      </c>
    </row>
    <row r="108" spans="1:6">
      <c r="A108" t="s">
        <v>162</v>
      </c>
      <c r="B108">
        <v>5700000</v>
      </c>
      <c r="C108" t="s">
        <v>61</v>
      </c>
      <c r="D108">
        <f t="shared" si="6"/>
        <v>12</v>
      </c>
      <c r="E108">
        <f t="shared" si="7"/>
        <v>7</v>
      </c>
      <c r="F108">
        <f t="shared" si="8"/>
        <v>3</v>
      </c>
    </row>
    <row r="109" spans="1:6">
      <c r="A109" t="s">
        <v>163</v>
      </c>
      <c r="B109">
        <v>17700001</v>
      </c>
      <c r="C109" t="s">
        <v>164</v>
      </c>
      <c r="D109">
        <f t="shared" si="6"/>
        <v>9</v>
      </c>
      <c r="E109">
        <f t="shared" si="7"/>
        <v>8</v>
      </c>
      <c r="F109">
        <f t="shared" si="8"/>
        <v>13</v>
      </c>
    </row>
    <row r="110" spans="1:6">
      <c r="A110" t="s">
        <v>165</v>
      </c>
      <c r="B110">
        <v>17900000</v>
      </c>
      <c r="C110" t="s">
        <v>61</v>
      </c>
      <c r="D110">
        <f t="shared" si="6"/>
        <v>11</v>
      </c>
      <c r="E110">
        <f t="shared" si="7"/>
        <v>8</v>
      </c>
      <c r="F110">
        <f t="shared" si="8"/>
        <v>3</v>
      </c>
    </row>
    <row r="111" spans="1:6">
      <c r="A111" t="s">
        <v>166</v>
      </c>
      <c r="B111">
        <v>99900000</v>
      </c>
      <c r="C111" t="s">
        <v>167</v>
      </c>
      <c r="D111">
        <f t="shared" si="6"/>
        <v>12</v>
      </c>
      <c r="E111">
        <f t="shared" si="7"/>
        <v>8</v>
      </c>
      <c r="F111">
        <f t="shared" si="8"/>
        <v>3</v>
      </c>
    </row>
    <row r="112" spans="1:6">
      <c r="A112" t="s">
        <v>168</v>
      </c>
      <c r="B112">
        <v>11200000</v>
      </c>
      <c r="C112" t="s">
        <v>66</v>
      </c>
      <c r="D112">
        <f t="shared" si="6"/>
        <v>11</v>
      </c>
      <c r="E112">
        <f t="shared" si="7"/>
        <v>8</v>
      </c>
      <c r="F112">
        <f t="shared" si="8"/>
        <v>3</v>
      </c>
    </row>
    <row r="113" spans="1:6">
      <c r="A113" t="s">
        <v>169</v>
      </c>
      <c r="B113">
        <v>7400000</v>
      </c>
      <c r="C113" t="s">
        <v>170</v>
      </c>
      <c r="D113">
        <f t="shared" si="6"/>
        <v>12</v>
      </c>
      <c r="E113">
        <f t="shared" si="7"/>
        <v>7</v>
      </c>
      <c r="F113">
        <f t="shared" si="8"/>
        <v>3</v>
      </c>
    </row>
    <row r="114" spans="1:6">
      <c r="A114" t="s">
        <v>171</v>
      </c>
      <c r="B114">
        <v>36000000</v>
      </c>
      <c r="C114" t="s">
        <v>172</v>
      </c>
      <c r="D114">
        <f t="shared" si="6"/>
        <v>12</v>
      </c>
      <c r="E114">
        <f t="shared" si="7"/>
        <v>8</v>
      </c>
      <c r="F114">
        <f t="shared" si="8"/>
        <v>14</v>
      </c>
    </row>
    <row r="115" spans="1:6">
      <c r="A115" t="s">
        <v>173</v>
      </c>
      <c r="B115">
        <v>35700001</v>
      </c>
      <c r="C115" t="s">
        <v>1700</v>
      </c>
      <c r="D115">
        <f t="shared" si="6"/>
        <v>12</v>
      </c>
      <c r="E115">
        <f t="shared" si="7"/>
        <v>8</v>
      </c>
      <c r="F115">
        <f t="shared" si="8"/>
        <v>3</v>
      </c>
    </row>
    <row r="116" spans="1:6">
      <c r="A116" t="s">
        <v>174</v>
      </c>
      <c r="B116">
        <v>5800000</v>
      </c>
      <c r="C116" t="s">
        <v>61</v>
      </c>
      <c r="D116">
        <f t="shared" si="6"/>
        <v>9</v>
      </c>
      <c r="E116">
        <f t="shared" si="7"/>
        <v>7</v>
      </c>
      <c r="F116">
        <f t="shared" si="8"/>
        <v>3</v>
      </c>
    </row>
    <row r="117" spans="1:6">
      <c r="A117" t="s">
        <v>175</v>
      </c>
      <c r="B117">
        <v>2900000</v>
      </c>
      <c r="C117" t="s">
        <v>33</v>
      </c>
      <c r="D117">
        <f t="shared" si="6"/>
        <v>10</v>
      </c>
      <c r="E117">
        <f t="shared" si="7"/>
        <v>7</v>
      </c>
      <c r="F117">
        <f t="shared" si="8"/>
        <v>3</v>
      </c>
    </row>
    <row r="118" spans="1:6">
      <c r="A118" t="s">
        <v>176</v>
      </c>
      <c r="B118">
        <v>2900000</v>
      </c>
      <c r="C118" t="s">
        <v>33</v>
      </c>
      <c r="D118">
        <f t="shared" si="6"/>
        <v>12</v>
      </c>
      <c r="E118">
        <f t="shared" si="7"/>
        <v>7</v>
      </c>
      <c r="F118">
        <f t="shared" si="8"/>
        <v>3</v>
      </c>
    </row>
    <row r="119" spans="1:6">
      <c r="A119" t="s">
        <v>177</v>
      </c>
      <c r="B119">
        <v>2900000</v>
      </c>
      <c r="C119" t="s">
        <v>33</v>
      </c>
      <c r="D119">
        <f t="shared" si="6"/>
        <v>12</v>
      </c>
      <c r="E119">
        <f t="shared" si="7"/>
        <v>7</v>
      </c>
      <c r="F119">
        <f t="shared" si="8"/>
        <v>3</v>
      </c>
    </row>
    <row r="120" spans="1:6">
      <c r="A120" t="s">
        <v>178</v>
      </c>
      <c r="B120">
        <v>2900000</v>
      </c>
      <c r="C120" t="s">
        <v>33</v>
      </c>
      <c r="D120">
        <f t="shared" si="6"/>
        <v>12</v>
      </c>
      <c r="E120">
        <f t="shared" si="7"/>
        <v>7</v>
      </c>
      <c r="F120">
        <f t="shared" si="8"/>
        <v>3</v>
      </c>
    </row>
    <row r="121" spans="1:6">
      <c r="A121" t="s">
        <v>179</v>
      </c>
      <c r="B121">
        <v>2900000</v>
      </c>
      <c r="C121" t="s">
        <v>33</v>
      </c>
      <c r="D121">
        <f t="shared" si="6"/>
        <v>12</v>
      </c>
      <c r="E121">
        <f t="shared" si="7"/>
        <v>7</v>
      </c>
      <c r="F121">
        <f t="shared" si="8"/>
        <v>3</v>
      </c>
    </row>
    <row r="122" spans="1:6">
      <c r="A122" t="s">
        <v>180</v>
      </c>
      <c r="B122">
        <v>2900000</v>
      </c>
      <c r="C122" t="s">
        <v>33</v>
      </c>
      <c r="D122">
        <f t="shared" si="6"/>
        <v>12</v>
      </c>
      <c r="E122">
        <f t="shared" si="7"/>
        <v>7</v>
      </c>
      <c r="F122">
        <f t="shared" si="8"/>
        <v>3</v>
      </c>
    </row>
    <row r="123" spans="1:6">
      <c r="A123" t="s">
        <v>181</v>
      </c>
      <c r="B123">
        <v>2900000</v>
      </c>
      <c r="C123" t="s">
        <v>33</v>
      </c>
      <c r="D123">
        <f t="shared" si="6"/>
        <v>12</v>
      </c>
      <c r="E123">
        <f t="shared" si="7"/>
        <v>7</v>
      </c>
      <c r="F123">
        <f t="shared" si="8"/>
        <v>3</v>
      </c>
    </row>
    <row r="124" spans="1:6">
      <c r="A124" t="s">
        <v>182</v>
      </c>
      <c r="B124">
        <v>2900000</v>
      </c>
      <c r="C124" t="s">
        <v>33</v>
      </c>
      <c r="D124">
        <f t="shared" si="6"/>
        <v>12</v>
      </c>
      <c r="E124">
        <f t="shared" si="7"/>
        <v>7</v>
      </c>
      <c r="F124">
        <f t="shared" si="8"/>
        <v>3</v>
      </c>
    </row>
    <row r="125" spans="1:6">
      <c r="A125" t="s">
        <v>183</v>
      </c>
      <c r="B125">
        <v>2900000</v>
      </c>
      <c r="C125" t="s">
        <v>33</v>
      </c>
      <c r="D125">
        <f t="shared" si="6"/>
        <v>12</v>
      </c>
      <c r="E125">
        <f t="shared" si="7"/>
        <v>7</v>
      </c>
      <c r="F125">
        <f t="shared" si="8"/>
        <v>3</v>
      </c>
    </row>
    <row r="126" spans="1:6">
      <c r="A126" t="s">
        <v>184</v>
      </c>
      <c r="B126">
        <v>2900000</v>
      </c>
      <c r="C126" t="s">
        <v>33</v>
      </c>
      <c r="D126">
        <f t="shared" si="6"/>
        <v>12</v>
      </c>
      <c r="E126">
        <f t="shared" si="7"/>
        <v>7</v>
      </c>
      <c r="F126">
        <f t="shared" si="8"/>
        <v>3</v>
      </c>
    </row>
    <row r="127" spans="1:6">
      <c r="A127" t="s">
        <v>185</v>
      </c>
      <c r="B127">
        <v>2900000</v>
      </c>
      <c r="C127" t="s">
        <v>33</v>
      </c>
      <c r="D127">
        <f t="shared" si="6"/>
        <v>12</v>
      </c>
      <c r="E127">
        <f t="shared" si="7"/>
        <v>7</v>
      </c>
      <c r="F127">
        <f t="shared" si="8"/>
        <v>3</v>
      </c>
    </row>
    <row r="128" spans="1:6">
      <c r="A128" t="s">
        <v>186</v>
      </c>
      <c r="B128">
        <v>2900000</v>
      </c>
      <c r="C128" t="s">
        <v>33</v>
      </c>
      <c r="D128">
        <f t="shared" si="6"/>
        <v>12</v>
      </c>
      <c r="E128">
        <f t="shared" si="7"/>
        <v>7</v>
      </c>
      <c r="F128">
        <f t="shared" si="8"/>
        <v>3</v>
      </c>
    </row>
    <row r="129" spans="1:6">
      <c r="A129" t="s">
        <v>187</v>
      </c>
      <c r="B129">
        <v>6000000</v>
      </c>
      <c r="C129" t="s">
        <v>188</v>
      </c>
      <c r="D129">
        <f t="shared" si="6"/>
        <v>12</v>
      </c>
      <c r="E129">
        <f t="shared" si="7"/>
        <v>7</v>
      </c>
      <c r="F129">
        <f t="shared" si="8"/>
        <v>3</v>
      </c>
    </row>
    <row r="130" spans="1:6">
      <c r="A130" t="s">
        <v>189</v>
      </c>
      <c r="B130">
        <v>3200000</v>
      </c>
      <c r="C130" t="s">
        <v>33</v>
      </c>
      <c r="D130">
        <f t="shared" si="6"/>
        <v>12</v>
      </c>
      <c r="E130">
        <f t="shared" si="7"/>
        <v>7</v>
      </c>
      <c r="F130">
        <f t="shared" si="8"/>
        <v>3</v>
      </c>
    </row>
    <row r="131" spans="1:6">
      <c r="A131" t="s">
        <v>190</v>
      </c>
      <c r="B131">
        <v>3200000</v>
      </c>
      <c r="C131" t="s">
        <v>191</v>
      </c>
      <c r="D131">
        <f t="shared" si="6"/>
        <v>9</v>
      </c>
      <c r="E131">
        <f t="shared" si="7"/>
        <v>7</v>
      </c>
      <c r="F131">
        <f t="shared" si="8"/>
        <v>14</v>
      </c>
    </row>
    <row r="132" spans="1:6">
      <c r="A132" t="s">
        <v>192</v>
      </c>
      <c r="B132">
        <v>3200000</v>
      </c>
      <c r="C132" t="s">
        <v>33</v>
      </c>
      <c r="D132">
        <f t="shared" si="6"/>
        <v>12</v>
      </c>
      <c r="E132">
        <f t="shared" si="7"/>
        <v>7</v>
      </c>
      <c r="F132">
        <f t="shared" si="8"/>
        <v>3</v>
      </c>
    </row>
    <row r="133" spans="1:6">
      <c r="A133" t="s">
        <v>193</v>
      </c>
      <c r="B133">
        <v>6000000</v>
      </c>
      <c r="C133" t="s">
        <v>151</v>
      </c>
      <c r="D133">
        <f t="shared" si="6"/>
        <v>10</v>
      </c>
      <c r="E133">
        <f t="shared" si="7"/>
        <v>7</v>
      </c>
      <c r="F133">
        <f t="shared" si="8"/>
        <v>3</v>
      </c>
    </row>
    <row r="134" spans="1:6">
      <c r="A134" t="s">
        <v>194</v>
      </c>
      <c r="B134">
        <v>6000000</v>
      </c>
      <c r="C134" t="s">
        <v>195</v>
      </c>
      <c r="D134">
        <f t="shared" si="6"/>
        <v>12</v>
      </c>
      <c r="E134">
        <f t="shared" si="7"/>
        <v>7</v>
      </c>
      <c r="F134">
        <f t="shared" si="8"/>
        <v>14</v>
      </c>
    </row>
    <row r="135" spans="1:6">
      <c r="A135" t="s">
        <v>196</v>
      </c>
      <c r="B135">
        <v>6000000</v>
      </c>
      <c r="C135" t="s">
        <v>151</v>
      </c>
      <c r="D135">
        <f t="shared" si="6"/>
        <v>12</v>
      </c>
      <c r="E135">
        <f t="shared" si="7"/>
        <v>7</v>
      </c>
      <c r="F135">
        <f t="shared" si="8"/>
        <v>3</v>
      </c>
    </row>
    <row r="136" spans="1:6">
      <c r="A136" t="s">
        <v>197</v>
      </c>
      <c r="B136">
        <v>6100000</v>
      </c>
      <c r="C136" t="s">
        <v>198</v>
      </c>
      <c r="D136">
        <f t="shared" si="6"/>
        <v>9</v>
      </c>
      <c r="E136">
        <f t="shared" si="7"/>
        <v>7</v>
      </c>
      <c r="F136">
        <f t="shared" si="8"/>
        <v>14</v>
      </c>
    </row>
    <row r="137" spans="1:6">
      <c r="A137" t="s">
        <v>199</v>
      </c>
      <c r="B137">
        <v>6100000</v>
      </c>
      <c r="C137" t="s">
        <v>188</v>
      </c>
      <c r="D137">
        <f t="shared" si="6"/>
        <v>12</v>
      </c>
      <c r="E137">
        <f t="shared" si="7"/>
        <v>7</v>
      </c>
      <c r="F137">
        <f t="shared" si="8"/>
        <v>3</v>
      </c>
    </row>
    <row r="138" spans="1:6">
      <c r="A138" t="s">
        <v>200</v>
      </c>
      <c r="B138">
        <v>2400000</v>
      </c>
      <c r="C138" t="s">
        <v>33</v>
      </c>
      <c r="D138">
        <f t="shared" si="6"/>
        <v>12</v>
      </c>
      <c r="E138">
        <f t="shared" si="7"/>
        <v>7</v>
      </c>
      <c r="F138">
        <f t="shared" si="8"/>
        <v>3</v>
      </c>
    </row>
    <row r="139" spans="1:6">
      <c r="A139" t="s">
        <v>201</v>
      </c>
      <c r="B139">
        <v>2900000</v>
      </c>
      <c r="C139" t="s">
        <v>33</v>
      </c>
      <c r="D139">
        <f t="shared" si="6"/>
        <v>12</v>
      </c>
      <c r="E139">
        <f t="shared" si="7"/>
        <v>7</v>
      </c>
      <c r="F139">
        <f t="shared" si="8"/>
        <v>3</v>
      </c>
    </row>
    <row r="140" spans="1:6">
      <c r="A140" t="s">
        <v>202</v>
      </c>
      <c r="B140">
        <v>3000000</v>
      </c>
      <c r="C140" t="s">
        <v>151</v>
      </c>
      <c r="D140">
        <f t="shared" si="6"/>
        <v>12</v>
      </c>
      <c r="E140">
        <f t="shared" si="7"/>
        <v>7</v>
      </c>
      <c r="F140">
        <f t="shared" si="8"/>
        <v>3</v>
      </c>
    </row>
    <row r="141" spans="1:6">
      <c r="A141" t="s">
        <v>203</v>
      </c>
      <c r="B141">
        <v>5200000</v>
      </c>
      <c r="C141" t="s">
        <v>33</v>
      </c>
      <c r="D141">
        <f t="shared" si="6"/>
        <v>12</v>
      </c>
      <c r="E141">
        <f t="shared" si="7"/>
        <v>7</v>
      </c>
      <c r="F141">
        <f t="shared" si="8"/>
        <v>3</v>
      </c>
    </row>
    <row r="142" spans="1:6">
      <c r="A142" t="s">
        <v>204</v>
      </c>
      <c r="B142">
        <v>5200000</v>
      </c>
      <c r="C142" t="s">
        <v>33</v>
      </c>
      <c r="D142">
        <f t="shared" si="6"/>
        <v>12</v>
      </c>
      <c r="E142">
        <f t="shared" si="7"/>
        <v>7</v>
      </c>
      <c r="F142">
        <f t="shared" si="8"/>
        <v>3</v>
      </c>
    </row>
    <row r="143" spans="1:6">
      <c r="A143" t="s">
        <v>205</v>
      </c>
      <c r="B143">
        <v>5100000</v>
      </c>
      <c r="C143" t="s">
        <v>206</v>
      </c>
      <c r="D143">
        <f t="shared" si="6"/>
        <v>12</v>
      </c>
      <c r="E143">
        <f t="shared" si="7"/>
        <v>7</v>
      </c>
      <c r="F143">
        <f t="shared" si="8"/>
        <v>14</v>
      </c>
    </row>
    <row r="144" spans="1:6">
      <c r="A144" t="s">
        <v>207</v>
      </c>
      <c r="B144">
        <v>5100000</v>
      </c>
      <c r="C144" t="s">
        <v>208</v>
      </c>
      <c r="D144">
        <f t="shared" si="6"/>
        <v>12</v>
      </c>
      <c r="E144">
        <f t="shared" si="7"/>
        <v>7</v>
      </c>
      <c r="F144">
        <f t="shared" si="8"/>
        <v>13</v>
      </c>
    </row>
    <row r="145" spans="1:6">
      <c r="A145" t="s">
        <v>209</v>
      </c>
      <c r="B145">
        <v>5000000</v>
      </c>
      <c r="C145" t="s">
        <v>4</v>
      </c>
      <c r="D145">
        <f t="shared" si="6"/>
        <v>11</v>
      </c>
      <c r="E145">
        <f t="shared" si="7"/>
        <v>7</v>
      </c>
      <c r="F145">
        <f t="shared" si="8"/>
        <v>3</v>
      </c>
    </row>
    <row r="146" spans="1:6">
      <c r="A146" t="s">
        <v>210</v>
      </c>
      <c r="B146">
        <v>5800000</v>
      </c>
      <c r="C146" t="s">
        <v>211</v>
      </c>
      <c r="D146">
        <f t="shared" si="6"/>
        <v>12</v>
      </c>
      <c r="E146">
        <f t="shared" si="7"/>
        <v>7</v>
      </c>
      <c r="F146">
        <f t="shared" si="8"/>
        <v>14</v>
      </c>
    </row>
    <row r="147" spans="1:6">
      <c r="A147" t="s">
        <v>212</v>
      </c>
      <c r="B147">
        <v>5800000</v>
      </c>
      <c r="C147" t="s">
        <v>4</v>
      </c>
      <c r="D147">
        <f t="shared" ref="D147:D210" si="9">LEN(A147)</f>
        <v>12</v>
      </c>
      <c r="E147">
        <f t="shared" ref="E147:E210" si="10">LEN(B147)</f>
        <v>7</v>
      </c>
      <c r="F147">
        <f t="shared" ref="F147:F210" si="11">LEN(C147)</f>
        <v>3</v>
      </c>
    </row>
    <row r="148" spans="1:6">
      <c r="A148" t="s">
        <v>213</v>
      </c>
      <c r="B148">
        <v>6200000</v>
      </c>
      <c r="C148" t="s">
        <v>4</v>
      </c>
      <c r="D148">
        <f t="shared" si="9"/>
        <v>12</v>
      </c>
      <c r="E148">
        <f t="shared" si="10"/>
        <v>7</v>
      </c>
      <c r="F148">
        <f t="shared" si="11"/>
        <v>3</v>
      </c>
    </row>
    <row r="149" spans="1:6">
      <c r="A149" t="s">
        <v>214</v>
      </c>
      <c r="B149">
        <v>11200000</v>
      </c>
      <c r="C149" t="s">
        <v>215</v>
      </c>
      <c r="D149">
        <f t="shared" si="9"/>
        <v>9</v>
      </c>
      <c r="E149">
        <f t="shared" si="10"/>
        <v>8</v>
      </c>
      <c r="F149">
        <f t="shared" si="11"/>
        <v>14</v>
      </c>
    </row>
    <row r="150" spans="1:6">
      <c r="A150" t="s">
        <v>216</v>
      </c>
      <c r="B150">
        <v>11400000</v>
      </c>
      <c r="C150" t="s">
        <v>217</v>
      </c>
      <c r="D150">
        <f t="shared" si="9"/>
        <v>12</v>
      </c>
      <c r="E150">
        <f t="shared" si="10"/>
        <v>8</v>
      </c>
      <c r="F150">
        <f t="shared" si="11"/>
        <v>14</v>
      </c>
    </row>
    <row r="151" spans="1:6">
      <c r="A151" t="s">
        <v>218</v>
      </c>
      <c r="B151">
        <v>11400000</v>
      </c>
      <c r="C151" t="s">
        <v>219</v>
      </c>
      <c r="D151">
        <f t="shared" si="9"/>
        <v>12</v>
      </c>
      <c r="E151">
        <f t="shared" si="10"/>
        <v>8</v>
      </c>
      <c r="F151">
        <f t="shared" si="11"/>
        <v>13</v>
      </c>
    </row>
    <row r="152" spans="1:6">
      <c r="A152" t="s">
        <v>220</v>
      </c>
      <c r="B152">
        <v>11300000</v>
      </c>
      <c r="C152" t="s">
        <v>44</v>
      </c>
      <c r="D152">
        <f t="shared" si="9"/>
        <v>11</v>
      </c>
      <c r="E152">
        <f t="shared" si="10"/>
        <v>8</v>
      </c>
      <c r="F152">
        <f t="shared" si="11"/>
        <v>3</v>
      </c>
    </row>
    <row r="153" spans="1:6">
      <c r="A153" t="s">
        <v>221</v>
      </c>
      <c r="B153">
        <v>3400000</v>
      </c>
      <c r="C153" t="s">
        <v>222</v>
      </c>
      <c r="D153">
        <f t="shared" si="9"/>
        <v>9</v>
      </c>
      <c r="E153">
        <f t="shared" si="10"/>
        <v>7</v>
      </c>
      <c r="F153">
        <f t="shared" si="11"/>
        <v>14</v>
      </c>
    </row>
    <row r="154" spans="1:6">
      <c r="A154" t="s">
        <v>223</v>
      </c>
      <c r="B154">
        <v>3400000</v>
      </c>
      <c r="C154" t="s">
        <v>224</v>
      </c>
      <c r="D154">
        <f t="shared" si="9"/>
        <v>12</v>
      </c>
      <c r="E154">
        <f t="shared" si="10"/>
        <v>7</v>
      </c>
      <c r="F154">
        <f t="shared" si="11"/>
        <v>13</v>
      </c>
    </row>
    <row r="155" spans="1:6">
      <c r="A155" t="s">
        <v>225</v>
      </c>
      <c r="B155">
        <v>3300000</v>
      </c>
      <c r="C155" t="s">
        <v>1699</v>
      </c>
      <c r="D155">
        <f t="shared" si="9"/>
        <v>11</v>
      </c>
      <c r="E155">
        <f t="shared" si="10"/>
        <v>7</v>
      </c>
      <c r="F155">
        <f t="shared" si="11"/>
        <v>3</v>
      </c>
    </row>
    <row r="156" spans="1:6">
      <c r="A156" t="s">
        <v>226</v>
      </c>
      <c r="B156">
        <v>3100000</v>
      </c>
      <c r="C156" t="s">
        <v>53</v>
      </c>
      <c r="D156">
        <f t="shared" si="9"/>
        <v>12</v>
      </c>
      <c r="E156">
        <f t="shared" si="10"/>
        <v>7</v>
      </c>
      <c r="F156">
        <f t="shared" si="11"/>
        <v>3</v>
      </c>
    </row>
    <row r="157" spans="1:6">
      <c r="A157" t="s">
        <v>227</v>
      </c>
      <c r="B157">
        <v>6300000</v>
      </c>
      <c r="C157" t="s">
        <v>20</v>
      </c>
      <c r="D157">
        <f t="shared" si="9"/>
        <v>12</v>
      </c>
      <c r="E157">
        <f t="shared" si="10"/>
        <v>7</v>
      </c>
      <c r="F157">
        <f t="shared" si="11"/>
        <v>3</v>
      </c>
    </row>
    <row r="158" spans="1:6">
      <c r="A158" t="s">
        <v>228</v>
      </c>
      <c r="B158">
        <v>5800000</v>
      </c>
      <c r="C158" t="s">
        <v>4</v>
      </c>
      <c r="D158">
        <f t="shared" si="9"/>
        <v>12</v>
      </c>
      <c r="E158">
        <f t="shared" si="10"/>
        <v>7</v>
      </c>
      <c r="F158">
        <f t="shared" si="11"/>
        <v>3</v>
      </c>
    </row>
    <row r="159" spans="1:6">
      <c r="A159" t="s">
        <v>229</v>
      </c>
      <c r="B159">
        <v>0</v>
      </c>
      <c r="C159" t="s">
        <v>230</v>
      </c>
      <c r="D159">
        <f t="shared" si="9"/>
        <v>12</v>
      </c>
      <c r="E159">
        <f t="shared" si="10"/>
        <v>1</v>
      </c>
      <c r="F159">
        <f t="shared" si="11"/>
        <v>3</v>
      </c>
    </row>
    <row r="160" spans="1:6">
      <c r="A160" t="s">
        <v>231</v>
      </c>
      <c r="B160">
        <v>99900000</v>
      </c>
      <c r="C160" t="s">
        <v>232</v>
      </c>
      <c r="D160">
        <f t="shared" si="9"/>
        <v>12</v>
      </c>
      <c r="E160">
        <f t="shared" si="10"/>
        <v>8</v>
      </c>
      <c r="F160">
        <f t="shared" si="11"/>
        <v>3</v>
      </c>
    </row>
    <row r="161" spans="1:6">
      <c r="A161" t="s">
        <v>233</v>
      </c>
      <c r="B161">
        <v>7200000</v>
      </c>
      <c r="C161" t="s">
        <v>4</v>
      </c>
      <c r="D161">
        <f t="shared" si="9"/>
        <v>12</v>
      </c>
      <c r="E161">
        <f t="shared" si="10"/>
        <v>7</v>
      </c>
      <c r="F161">
        <f t="shared" si="11"/>
        <v>3</v>
      </c>
    </row>
    <row r="162" spans="1:6">
      <c r="A162" t="s">
        <v>234</v>
      </c>
      <c r="B162">
        <v>7200000</v>
      </c>
      <c r="C162" t="s">
        <v>74</v>
      </c>
      <c r="D162">
        <f t="shared" si="9"/>
        <v>12</v>
      </c>
      <c r="E162">
        <f t="shared" si="10"/>
        <v>7</v>
      </c>
      <c r="F162">
        <f t="shared" si="11"/>
        <v>3</v>
      </c>
    </row>
    <row r="163" spans="1:6">
      <c r="A163" t="s">
        <v>235</v>
      </c>
      <c r="B163">
        <v>7400000</v>
      </c>
      <c r="C163" t="s">
        <v>127</v>
      </c>
      <c r="D163">
        <f t="shared" si="9"/>
        <v>12</v>
      </c>
      <c r="E163">
        <f t="shared" si="10"/>
        <v>7</v>
      </c>
      <c r="F163">
        <f t="shared" si="11"/>
        <v>3</v>
      </c>
    </row>
    <row r="164" spans="1:6">
      <c r="A164" t="s">
        <v>236</v>
      </c>
      <c r="B164">
        <v>7400000</v>
      </c>
      <c r="C164" t="s">
        <v>237</v>
      </c>
      <c r="D164">
        <f t="shared" si="9"/>
        <v>12</v>
      </c>
      <c r="E164">
        <f t="shared" si="10"/>
        <v>7</v>
      </c>
      <c r="F164">
        <f t="shared" si="11"/>
        <v>14</v>
      </c>
    </row>
    <row r="165" spans="1:6">
      <c r="A165" t="s">
        <v>238</v>
      </c>
      <c r="B165">
        <v>7200000</v>
      </c>
      <c r="C165" t="s">
        <v>81</v>
      </c>
      <c r="D165">
        <f t="shared" si="9"/>
        <v>12</v>
      </c>
      <c r="E165">
        <f t="shared" si="10"/>
        <v>7</v>
      </c>
      <c r="F165">
        <f t="shared" si="11"/>
        <v>3</v>
      </c>
    </row>
    <row r="166" spans="1:6">
      <c r="A166" t="s">
        <v>239</v>
      </c>
      <c r="B166">
        <v>5000000</v>
      </c>
      <c r="C166" t="s">
        <v>240</v>
      </c>
      <c r="D166">
        <f t="shared" si="9"/>
        <v>6</v>
      </c>
      <c r="E166">
        <f t="shared" si="10"/>
        <v>7</v>
      </c>
      <c r="F166">
        <f t="shared" si="11"/>
        <v>11</v>
      </c>
    </row>
    <row r="167" spans="1:6">
      <c r="A167" t="s">
        <v>241</v>
      </c>
      <c r="B167">
        <v>5000000</v>
      </c>
      <c r="C167" t="s">
        <v>1699</v>
      </c>
      <c r="D167">
        <f t="shared" si="9"/>
        <v>9</v>
      </c>
      <c r="E167">
        <f t="shared" si="10"/>
        <v>7</v>
      </c>
      <c r="F167">
        <f t="shared" si="11"/>
        <v>3</v>
      </c>
    </row>
    <row r="168" spans="1:6">
      <c r="A168" t="s">
        <v>242</v>
      </c>
      <c r="B168">
        <v>11100000</v>
      </c>
      <c r="C168" t="s">
        <v>243</v>
      </c>
      <c r="D168">
        <f t="shared" si="9"/>
        <v>9</v>
      </c>
      <c r="E168">
        <f t="shared" si="10"/>
        <v>8</v>
      </c>
      <c r="F168">
        <f t="shared" si="11"/>
        <v>14</v>
      </c>
    </row>
    <row r="169" spans="1:6">
      <c r="A169" t="s">
        <v>244</v>
      </c>
      <c r="B169">
        <v>12000000</v>
      </c>
      <c r="C169" t="s">
        <v>245</v>
      </c>
      <c r="D169">
        <f t="shared" si="9"/>
        <v>12</v>
      </c>
      <c r="E169">
        <f t="shared" si="10"/>
        <v>8</v>
      </c>
      <c r="F169">
        <f t="shared" si="11"/>
        <v>14</v>
      </c>
    </row>
    <row r="170" spans="1:6">
      <c r="A170" t="s">
        <v>246</v>
      </c>
      <c r="B170">
        <v>13600000</v>
      </c>
      <c r="C170" t="s">
        <v>170</v>
      </c>
      <c r="D170">
        <f t="shared" si="9"/>
        <v>12</v>
      </c>
      <c r="E170">
        <f t="shared" si="10"/>
        <v>8</v>
      </c>
      <c r="F170">
        <f t="shared" si="11"/>
        <v>3</v>
      </c>
    </row>
    <row r="171" spans="1:6">
      <c r="A171" t="s">
        <v>247</v>
      </c>
      <c r="B171">
        <v>3900000</v>
      </c>
      <c r="C171" t="s">
        <v>4</v>
      </c>
      <c r="D171">
        <f t="shared" si="9"/>
        <v>12</v>
      </c>
      <c r="E171">
        <f t="shared" si="10"/>
        <v>7</v>
      </c>
      <c r="F171">
        <f t="shared" si="11"/>
        <v>3</v>
      </c>
    </row>
    <row r="172" spans="1:6">
      <c r="A172" t="s">
        <v>248</v>
      </c>
      <c r="B172">
        <v>3900000</v>
      </c>
      <c r="C172" t="s">
        <v>4</v>
      </c>
      <c r="D172">
        <f t="shared" si="9"/>
        <v>12</v>
      </c>
      <c r="E172">
        <f t="shared" si="10"/>
        <v>7</v>
      </c>
      <c r="F172">
        <f t="shared" si="11"/>
        <v>3</v>
      </c>
    </row>
    <row r="173" spans="1:6">
      <c r="A173" t="s">
        <v>249</v>
      </c>
      <c r="B173">
        <v>3800000</v>
      </c>
      <c r="C173" t="s">
        <v>1</v>
      </c>
      <c r="D173">
        <f t="shared" si="9"/>
        <v>12</v>
      </c>
      <c r="E173">
        <f t="shared" si="10"/>
        <v>7</v>
      </c>
      <c r="F173">
        <f t="shared" si="11"/>
        <v>3</v>
      </c>
    </row>
    <row r="174" spans="1:6">
      <c r="A174" t="s">
        <v>250</v>
      </c>
      <c r="B174">
        <v>3800000</v>
      </c>
      <c r="C174" t="s">
        <v>1699</v>
      </c>
      <c r="D174">
        <f t="shared" si="9"/>
        <v>12</v>
      </c>
      <c r="E174">
        <f t="shared" si="10"/>
        <v>7</v>
      </c>
      <c r="F174">
        <f t="shared" si="11"/>
        <v>3</v>
      </c>
    </row>
    <row r="175" spans="1:6">
      <c r="A175" t="s">
        <v>251</v>
      </c>
      <c r="B175">
        <v>2900000</v>
      </c>
      <c r="C175" t="s">
        <v>1699</v>
      </c>
      <c r="D175">
        <f t="shared" si="9"/>
        <v>9</v>
      </c>
      <c r="E175">
        <f t="shared" si="10"/>
        <v>7</v>
      </c>
      <c r="F175">
        <f t="shared" si="11"/>
        <v>3</v>
      </c>
    </row>
    <row r="176" spans="1:6">
      <c r="A176" t="s">
        <v>252</v>
      </c>
      <c r="B176">
        <v>4000000</v>
      </c>
      <c r="C176" t="s">
        <v>4</v>
      </c>
      <c r="D176">
        <f t="shared" si="9"/>
        <v>12</v>
      </c>
      <c r="E176">
        <f t="shared" si="10"/>
        <v>7</v>
      </c>
      <c r="F176">
        <f t="shared" si="11"/>
        <v>3</v>
      </c>
    </row>
    <row r="177" spans="1:6">
      <c r="A177" t="s">
        <v>253</v>
      </c>
      <c r="B177">
        <v>3800000</v>
      </c>
      <c r="C177" t="s">
        <v>254</v>
      </c>
      <c r="D177">
        <f t="shared" si="9"/>
        <v>12</v>
      </c>
      <c r="E177">
        <f t="shared" si="10"/>
        <v>7</v>
      </c>
      <c r="F177">
        <f t="shared" si="11"/>
        <v>14</v>
      </c>
    </row>
    <row r="178" spans="1:6">
      <c r="A178" t="s">
        <v>255</v>
      </c>
      <c r="B178">
        <v>3800000</v>
      </c>
      <c r="C178" t="s">
        <v>1699</v>
      </c>
      <c r="D178">
        <f t="shared" si="9"/>
        <v>12</v>
      </c>
      <c r="E178">
        <f t="shared" si="10"/>
        <v>7</v>
      </c>
      <c r="F178">
        <f t="shared" si="11"/>
        <v>3</v>
      </c>
    </row>
    <row r="179" spans="1:6">
      <c r="A179" t="s">
        <v>256</v>
      </c>
      <c r="B179">
        <v>99900000</v>
      </c>
      <c r="C179" t="s">
        <v>257</v>
      </c>
      <c r="D179">
        <f t="shared" si="9"/>
        <v>12</v>
      </c>
      <c r="E179">
        <f t="shared" si="10"/>
        <v>8</v>
      </c>
      <c r="F179">
        <f t="shared" si="11"/>
        <v>14</v>
      </c>
    </row>
    <row r="180" spans="1:6">
      <c r="A180" t="s">
        <v>258</v>
      </c>
      <c r="B180">
        <v>3800000</v>
      </c>
      <c r="C180" t="s">
        <v>1699</v>
      </c>
      <c r="D180">
        <f t="shared" si="9"/>
        <v>12</v>
      </c>
      <c r="E180">
        <f t="shared" si="10"/>
        <v>7</v>
      </c>
      <c r="F180">
        <f t="shared" si="11"/>
        <v>3</v>
      </c>
    </row>
    <row r="181" spans="1:6">
      <c r="A181" t="s">
        <v>259</v>
      </c>
      <c r="B181">
        <v>5400000</v>
      </c>
      <c r="C181" t="s">
        <v>260</v>
      </c>
      <c r="D181">
        <f t="shared" si="9"/>
        <v>9</v>
      </c>
      <c r="E181">
        <f t="shared" si="10"/>
        <v>7</v>
      </c>
      <c r="F181">
        <f t="shared" si="11"/>
        <v>14</v>
      </c>
    </row>
    <row r="182" spans="1:6">
      <c r="A182" t="s">
        <v>261</v>
      </c>
      <c r="B182">
        <v>5400000</v>
      </c>
      <c r="C182" t="s">
        <v>260</v>
      </c>
      <c r="D182">
        <f t="shared" si="9"/>
        <v>12</v>
      </c>
      <c r="E182">
        <f t="shared" si="10"/>
        <v>7</v>
      </c>
      <c r="F182">
        <f t="shared" si="11"/>
        <v>14</v>
      </c>
    </row>
    <row r="183" spans="1:6">
      <c r="A183" t="s">
        <v>262</v>
      </c>
      <c r="B183">
        <v>5100000</v>
      </c>
      <c r="C183" t="s">
        <v>81</v>
      </c>
      <c r="D183">
        <f t="shared" si="9"/>
        <v>12</v>
      </c>
      <c r="E183">
        <f t="shared" si="10"/>
        <v>7</v>
      </c>
      <c r="F183">
        <f t="shared" si="11"/>
        <v>3</v>
      </c>
    </row>
    <row r="184" spans="1:6">
      <c r="A184" t="s">
        <v>263</v>
      </c>
      <c r="B184">
        <v>5200000</v>
      </c>
      <c r="C184" t="s">
        <v>81</v>
      </c>
      <c r="D184">
        <f t="shared" si="9"/>
        <v>9</v>
      </c>
      <c r="E184">
        <f t="shared" si="10"/>
        <v>7</v>
      </c>
      <c r="F184">
        <f t="shared" si="11"/>
        <v>3</v>
      </c>
    </row>
    <row r="185" spans="1:6">
      <c r="A185" t="s">
        <v>264</v>
      </c>
      <c r="B185">
        <v>44600000</v>
      </c>
      <c r="C185" t="s">
        <v>265</v>
      </c>
      <c r="D185">
        <f t="shared" si="9"/>
        <v>12</v>
      </c>
      <c r="E185">
        <f t="shared" si="10"/>
        <v>8</v>
      </c>
      <c r="F185">
        <f t="shared" si="11"/>
        <v>14</v>
      </c>
    </row>
    <row r="186" spans="1:6">
      <c r="A186" t="s">
        <v>266</v>
      </c>
      <c r="B186">
        <v>45200000</v>
      </c>
      <c r="C186" t="s">
        <v>267</v>
      </c>
      <c r="D186">
        <f t="shared" si="9"/>
        <v>12</v>
      </c>
      <c r="E186">
        <f t="shared" si="10"/>
        <v>8</v>
      </c>
      <c r="F186">
        <f t="shared" si="11"/>
        <v>3</v>
      </c>
    </row>
    <row r="187" spans="1:6">
      <c r="A187" t="s">
        <v>268</v>
      </c>
      <c r="B187">
        <v>5300000</v>
      </c>
      <c r="C187" t="s">
        <v>1699</v>
      </c>
      <c r="D187">
        <f t="shared" si="9"/>
        <v>12</v>
      </c>
      <c r="E187">
        <f t="shared" si="10"/>
        <v>7</v>
      </c>
      <c r="F187">
        <f t="shared" si="11"/>
        <v>3</v>
      </c>
    </row>
    <row r="188" spans="1:6">
      <c r="A188" t="s">
        <v>269</v>
      </c>
      <c r="B188">
        <v>44600000</v>
      </c>
      <c r="C188" t="s">
        <v>270</v>
      </c>
      <c r="D188">
        <f t="shared" si="9"/>
        <v>9</v>
      </c>
      <c r="E188">
        <f t="shared" si="10"/>
        <v>8</v>
      </c>
      <c r="F188">
        <f t="shared" si="11"/>
        <v>14</v>
      </c>
    </row>
    <row r="189" spans="1:6">
      <c r="A189" t="s">
        <v>271</v>
      </c>
      <c r="B189">
        <v>5200000</v>
      </c>
      <c r="C189" t="s">
        <v>81</v>
      </c>
      <c r="D189">
        <f t="shared" si="9"/>
        <v>9</v>
      </c>
      <c r="E189">
        <f t="shared" si="10"/>
        <v>7</v>
      </c>
      <c r="F189">
        <f t="shared" si="11"/>
        <v>3</v>
      </c>
    </row>
    <row r="190" spans="1:6">
      <c r="A190" t="s">
        <v>272</v>
      </c>
      <c r="B190">
        <v>5800000</v>
      </c>
      <c r="C190" t="s">
        <v>273</v>
      </c>
      <c r="D190">
        <f t="shared" si="9"/>
        <v>9</v>
      </c>
      <c r="E190">
        <f t="shared" si="10"/>
        <v>7</v>
      </c>
      <c r="F190">
        <f t="shared" si="11"/>
        <v>14</v>
      </c>
    </row>
    <row r="191" spans="1:6">
      <c r="A191" t="s">
        <v>274</v>
      </c>
      <c r="B191">
        <v>5700000</v>
      </c>
      <c r="C191" t="s">
        <v>61</v>
      </c>
      <c r="D191">
        <f t="shared" si="9"/>
        <v>12</v>
      </c>
      <c r="E191">
        <f t="shared" si="10"/>
        <v>7</v>
      </c>
      <c r="F191">
        <f t="shared" si="11"/>
        <v>3</v>
      </c>
    </row>
    <row r="192" spans="1:6">
      <c r="A192" t="s">
        <v>275</v>
      </c>
      <c r="B192">
        <v>5000000</v>
      </c>
      <c r="C192" t="s">
        <v>276</v>
      </c>
      <c r="D192">
        <f t="shared" si="9"/>
        <v>9</v>
      </c>
      <c r="E192">
        <f t="shared" si="10"/>
        <v>7</v>
      </c>
      <c r="F192">
        <f t="shared" si="11"/>
        <v>13</v>
      </c>
    </row>
    <row r="193" spans="1:6">
      <c r="A193" t="s">
        <v>277</v>
      </c>
      <c r="B193">
        <v>5000000</v>
      </c>
      <c r="C193" t="s">
        <v>278</v>
      </c>
      <c r="D193">
        <f t="shared" si="9"/>
        <v>11</v>
      </c>
      <c r="E193">
        <f t="shared" si="10"/>
        <v>7</v>
      </c>
      <c r="F193">
        <f t="shared" si="11"/>
        <v>13</v>
      </c>
    </row>
    <row r="194" spans="1:6">
      <c r="A194" t="s">
        <v>279</v>
      </c>
      <c r="B194">
        <v>5000000</v>
      </c>
      <c r="C194" t="s">
        <v>4</v>
      </c>
      <c r="D194">
        <f t="shared" si="9"/>
        <v>11</v>
      </c>
      <c r="E194">
        <f t="shared" si="10"/>
        <v>7</v>
      </c>
      <c r="F194">
        <f t="shared" si="11"/>
        <v>3</v>
      </c>
    </row>
    <row r="195" spans="1:6">
      <c r="A195" t="s">
        <v>280</v>
      </c>
      <c r="B195">
        <v>6000000</v>
      </c>
      <c r="C195" t="s">
        <v>81</v>
      </c>
      <c r="D195">
        <f t="shared" si="9"/>
        <v>9</v>
      </c>
      <c r="E195">
        <f t="shared" si="10"/>
        <v>7</v>
      </c>
      <c r="F195">
        <f t="shared" si="11"/>
        <v>3</v>
      </c>
    </row>
    <row r="196" spans="1:6">
      <c r="A196" t="s">
        <v>281</v>
      </c>
      <c r="B196">
        <v>6100000</v>
      </c>
      <c r="C196" t="s">
        <v>282</v>
      </c>
      <c r="D196">
        <f t="shared" si="9"/>
        <v>9</v>
      </c>
      <c r="E196">
        <f t="shared" si="10"/>
        <v>7</v>
      </c>
      <c r="F196">
        <f t="shared" si="11"/>
        <v>14</v>
      </c>
    </row>
    <row r="197" spans="1:6">
      <c r="A197" t="s">
        <v>283</v>
      </c>
      <c r="B197">
        <v>6000000</v>
      </c>
      <c r="C197" t="s">
        <v>284</v>
      </c>
      <c r="D197">
        <f t="shared" si="9"/>
        <v>12</v>
      </c>
      <c r="E197">
        <f t="shared" si="10"/>
        <v>7</v>
      </c>
      <c r="F197">
        <f t="shared" si="11"/>
        <v>14</v>
      </c>
    </row>
    <row r="198" spans="1:6">
      <c r="A198" t="s">
        <v>285</v>
      </c>
      <c r="B198">
        <v>6200000</v>
      </c>
      <c r="C198" t="s">
        <v>66</v>
      </c>
      <c r="D198">
        <f t="shared" si="9"/>
        <v>12</v>
      </c>
      <c r="E198">
        <f t="shared" si="10"/>
        <v>7</v>
      </c>
      <c r="F198">
        <f t="shared" si="11"/>
        <v>3</v>
      </c>
    </row>
    <row r="199" spans="1:6">
      <c r="A199" t="s">
        <v>286</v>
      </c>
      <c r="B199">
        <v>6100000</v>
      </c>
      <c r="C199" t="s">
        <v>81</v>
      </c>
      <c r="D199">
        <f t="shared" si="9"/>
        <v>9</v>
      </c>
      <c r="E199">
        <f t="shared" si="10"/>
        <v>7</v>
      </c>
      <c r="F199">
        <f t="shared" si="11"/>
        <v>3</v>
      </c>
    </row>
    <row r="200" spans="1:6">
      <c r="A200" t="s">
        <v>287</v>
      </c>
      <c r="B200">
        <v>2900000</v>
      </c>
      <c r="C200" t="s">
        <v>1</v>
      </c>
      <c r="D200">
        <f t="shared" si="9"/>
        <v>12</v>
      </c>
      <c r="E200">
        <f t="shared" si="10"/>
        <v>7</v>
      </c>
      <c r="F200">
        <f t="shared" si="11"/>
        <v>3</v>
      </c>
    </row>
    <row r="201" spans="1:6">
      <c r="A201" t="s">
        <v>288</v>
      </c>
      <c r="B201">
        <v>5600000</v>
      </c>
      <c r="C201" t="s">
        <v>289</v>
      </c>
      <c r="D201">
        <f t="shared" si="9"/>
        <v>9</v>
      </c>
      <c r="E201">
        <f t="shared" si="10"/>
        <v>7</v>
      </c>
      <c r="F201">
        <f t="shared" si="11"/>
        <v>14</v>
      </c>
    </row>
    <row r="202" spans="1:6">
      <c r="A202" t="s">
        <v>290</v>
      </c>
      <c r="B202">
        <v>5800000</v>
      </c>
      <c r="C202" t="s">
        <v>11</v>
      </c>
      <c r="D202">
        <f t="shared" si="9"/>
        <v>12</v>
      </c>
      <c r="E202">
        <f t="shared" si="10"/>
        <v>7</v>
      </c>
      <c r="F202">
        <f t="shared" si="11"/>
        <v>3</v>
      </c>
    </row>
    <row r="203" spans="1:6">
      <c r="A203" t="s">
        <v>291</v>
      </c>
      <c r="B203">
        <v>2900000</v>
      </c>
      <c r="C203" t="s">
        <v>1699</v>
      </c>
      <c r="D203">
        <f t="shared" si="9"/>
        <v>12</v>
      </c>
      <c r="E203">
        <f t="shared" si="10"/>
        <v>7</v>
      </c>
      <c r="F203">
        <f t="shared" si="11"/>
        <v>3</v>
      </c>
    </row>
    <row r="204" spans="1:6">
      <c r="A204" t="s">
        <v>292</v>
      </c>
      <c r="B204">
        <v>3000000</v>
      </c>
      <c r="C204" t="s">
        <v>293</v>
      </c>
      <c r="D204">
        <f t="shared" si="9"/>
        <v>12</v>
      </c>
      <c r="E204">
        <f t="shared" si="10"/>
        <v>7</v>
      </c>
      <c r="F204">
        <f t="shared" si="11"/>
        <v>14</v>
      </c>
    </row>
    <row r="205" spans="1:6">
      <c r="A205" t="s">
        <v>294</v>
      </c>
      <c r="B205">
        <v>2900000</v>
      </c>
      <c r="C205" t="s">
        <v>1699</v>
      </c>
      <c r="D205">
        <f t="shared" si="9"/>
        <v>11</v>
      </c>
      <c r="E205">
        <f t="shared" si="10"/>
        <v>7</v>
      </c>
      <c r="F205">
        <f t="shared" si="11"/>
        <v>3</v>
      </c>
    </row>
    <row r="206" spans="1:6">
      <c r="A206" t="s">
        <v>295</v>
      </c>
      <c r="B206">
        <v>5600000</v>
      </c>
      <c r="C206" t="s">
        <v>127</v>
      </c>
      <c r="D206">
        <f t="shared" si="9"/>
        <v>8</v>
      </c>
      <c r="E206">
        <f t="shared" si="10"/>
        <v>7</v>
      </c>
      <c r="F206">
        <f t="shared" si="11"/>
        <v>3</v>
      </c>
    </row>
    <row r="207" spans="1:6">
      <c r="A207" t="s">
        <v>296</v>
      </c>
      <c r="B207">
        <v>300000</v>
      </c>
      <c r="C207" t="s">
        <v>297</v>
      </c>
      <c r="D207">
        <f t="shared" si="9"/>
        <v>9</v>
      </c>
      <c r="E207">
        <f t="shared" si="10"/>
        <v>6</v>
      </c>
      <c r="F207">
        <f t="shared" si="11"/>
        <v>14</v>
      </c>
    </row>
    <row r="208" spans="1:6">
      <c r="A208" t="s">
        <v>298</v>
      </c>
      <c r="B208">
        <v>300000</v>
      </c>
      <c r="C208" t="s">
        <v>299</v>
      </c>
      <c r="D208">
        <f t="shared" si="9"/>
        <v>12</v>
      </c>
      <c r="E208">
        <f t="shared" si="10"/>
        <v>6</v>
      </c>
      <c r="F208">
        <f t="shared" si="11"/>
        <v>14</v>
      </c>
    </row>
    <row r="209" spans="1:6">
      <c r="A209" t="s">
        <v>300</v>
      </c>
      <c r="B209">
        <v>9900000</v>
      </c>
      <c r="C209" t="s">
        <v>297</v>
      </c>
      <c r="D209">
        <f t="shared" si="9"/>
        <v>12</v>
      </c>
      <c r="E209">
        <f t="shared" si="10"/>
        <v>7</v>
      </c>
      <c r="F209">
        <f t="shared" si="11"/>
        <v>14</v>
      </c>
    </row>
    <row r="210" spans="1:6">
      <c r="A210" t="s">
        <v>301</v>
      </c>
      <c r="B210">
        <v>5900000</v>
      </c>
      <c r="C210" t="s">
        <v>20</v>
      </c>
      <c r="D210">
        <f t="shared" si="9"/>
        <v>12</v>
      </c>
      <c r="E210">
        <f t="shared" si="10"/>
        <v>7</v>
      </c>
      <c r="F210">
        <f t="shared" si="11"/>
        <v>3</v>
      </c>
    </row>
    <row r="211" spans="1:6">
      <c r="A211" t="s">
        <v>302</v>
      </c>
      <c r="B211">
        <v>11700000</v>
      </c>
      <c r="C211" t="s">
        <v>303</v>
      </c>
      <c r="D211">
        <f t="shared" ref="D211:D274" si="12">LEN(A211)</f>
        <v>8</v>
      </c>
      <c r="E211">
        <f t="shared" ref="E211:E274" si="13">LEN(B211)</f>
        <v>8</v>
      </c>
      <c r="F211">
        <f t="shared" ref="F211:F274" si="14">LEN(C211)</f>
        <v>13</v>
      </c>
    </row>
    <row r="212" spans="1:6">
      <c r="A212" t="s">
        <v>304</v>
      </c>
      <c r="B212">
        <v>14300000</v>
      </c>
      <c r="C212" t="s">
        <v>305</v>
      </c>
      <c r="D212">
        <f t="shared" si="12"/>
        <v>11</v>
      </c>
      <c r="E212">
        <f t="shared" si="13"/>
        <v>8</v>
      </c>
      <c r="F212">
        <f t="shared" si="14"/>
        <v>3</v>
      </c>
    </row>
    <row r="213" spans="1:6">
      <c r="A213" t="s">
        <v>306</v>
      </c>
      <c r="B213">
        <v>14100000</v>
      </c>
      <c r="C213" t="s">
        <v>307</v>
      </c>
      <c r="D213">
        <f t="shared" si="12"/>
        <v>8</v>
      </c>
      <c r="E213">
        <f t="shared" si="13"/>
        <v>8</v>
      </c>
      <c r="F213">
        <f t="shared" si="14"/>
        <v>13</v>
      </c>
    </row>
    <row r="214" spans="1:6">
      <c r="A214" t="s">
        <v>308</v>
      </c>
      <c r="B214">
        <v>14100000</v>
      </c>
      <c r="C214" t="s">
        <v>309</v>
      </c>
      <c r="D214">
        <f t="shared" si="12"/>
        <v>11</v>
      </c>
      <c r="E214">
        <f t="shared" si="13"/>
        <v>8</v>
      </c>
      <c r="F214">
        <f t="shared" si="14"/>
        <v>3</v>
      </c>
    </row>
    <row r="215" spans="1:6">
      <c r="A215" t="s">
        <v>310</v>
      </c>
      <c r="B215">
        <v>11300000</v>
      </c>
      <c r="C215" t="s">
        <v>311</v>
      </c>
      <c r="D215">
        <f t="shared" si="12"/>
        <v>8</v>
      </c>
      <c r="E215">
        <f t="shared" si="13"/>
        <v>8</v>
      </c>
      <c r="F215">
        <f t="shared" si="14"/>
        <v>13</v>
      </c>
    </row>
    <row r="216" spans="1:6">
      <c r="A216" t="s">
        <v>312</v>
      </c>
      <c r="B216">
        <v>11200000</v>
      </c>
      <c r="C216" t="s">
        <v>313</v>
      </c>
      <c r="D216">
        <f t="shared" si="12"/>
        <v>11</v>
      </c>
      <c r="E216">
        <f t="shared" si="13"/>
        <v>8</v>
      </c>
      <c r="F216">
        <f t="shared" si="14"/>
        <v>13</v>
      </c>
    </row>
    <row r="217" spans="1:6">
      <c r="A217" t="s">
        <v>314</v>
      </c>
      <c r="B217">
        <v>11300000</v>
      </c>
      <c r="C217" t="s">
        <v>66</v>
      </c>
      <c r="D217">
        <f t="shared" si="12"/>
        <v>11</v>
      </c>
      <c r="E217">
        <f t="shared" si="13"/>
        <v>8</v>
      </c>
      <c r="F217">
        <f t="shared" si="14"/>
        <v>3</v>
      </c>
    </row>
    <row r="218" spans="1:6">
      <c r="A218" t="s">
        <v>315</v>
      </c>
      <c r="B218">
        <v>56000000</v>
      </c>
      <c r="C218" t="s">
        <v>316</v>
      </c>
      <c r="D218">
        <f t="shared" si="12"/>
        <v>8</v>
      </c>
      <c r="E218">
        <f t="shared" si="13"/>
        <v>8</v>
      </c>
      <c r="F218">
        <f t="shared" si="14"/>
        <v>13</v>
      </c>
    </row>
    <row r="219" spans="1:6">
      <c r="A219" t="s">
        <v>317</v>
      </c>
      <c r="B219">
        <v>56000000</v>
      </c>
      <c r="C219" t="s">
        <v>318</v>
      </c>
      <c r="D219">
        <f t="shared" si="12"/>
        <v>11</v>
      </c>
      <c r="E219">
        <f t="shared" si="13"/>
        <v>8</v>
      </c>
      <c r="F219">
        <f t="shared" si="14"/>
        <v>3</v>
      </c>
    </row>
    <row r="220" spans="1:6">
      <c r="A220" t="s">
        <v>319</v>
      </c>
      <c r="B220">
        <v>5900000</v>
      </c>
      <c r="C220" t="s">
        <v>320</v>
      </c>
      <c r="D220">
        <f t="shared" si="12"/>
        <v>11</v>
      </c>
      <c r="E220">
        <f t="shared" si="13"/>
        <v>7</v>
      </c>
      <c r="F220">
        <f t="shared" si="14"/>
        <v>14</v>
      </c>
    </row>
    <row r="221" spans="1:6">
      <c r="A221" t="s">
        <v>321</v>
      </c>
      <c r="B221">
        <v>5900000</v>
      </c>
      <c r="C221" t="s">
        <v>320</v>
      </c>
      <c r="D221">
        <f t="shared" si="12"/>
        <v>11</v>
      </c>
      <c r="E221">
        <f t="shared" si="13"/>
        <v>7</v>
      </c>
      <c r="F221">
        <f t="shared" si="14"/>
        <v>14</v>
      </c>
    </row>
    <row r="222" spans="1:6">
      <c r="A222" t="s">
        <v>322</v>
      </c>
      <c r="B222">
        <v>5600000</v>
      </c>
      <c r="C222" t="s">
        <v>323</v>
      </c>
      <c r="D222">
        <f t="shared" si="12"/>
        <v>12</v>
      </c>
      <c r="E222">
        <f t="shared" si="13"/>
        <v>7</v>
      </c>
      <c r="F222">
        <f t="shared" si="14"/>
        <v>14</v>
      </c>
    </row>
    <row r="223" spans="1:6">
      <c r="A223" t="s">
        <v>324</v>
      </c>
      <c r="B223">
        <v>5600000</v>
      </c>
      <c r="C223" t="s">
        <v>325</v>
      </c>
      <c r="D223">
        <f t="shared" si="12"/>
        <v>11</v>
      </c>
      <c r="E223">
        <f t="shared" si="13"/>
        <v>7</v>
      </c>
      <c r="F223">
        <f t="shared" si="14"/>
        <v>14</v>
      </c>
    </row>
    <row r="224" spans="1:6">
      <c r="A224" t="s">
        <v>326</v>
      </c>
      <c r="B224">
        <v>5900000</v>
      </c>
      <c r="C224" t="s">
        <v>4</v>
      </c>
      <c r="D224">
        <f t="shared" si="12"/>
        <v>12</v>
      </c>
      <c r="E224">
        <f t="shared" si="13"/>
        <v>7</v>
      </c>
      <c r="F224">
        <f t="shared" si="14"/>
        <v>3</v>
      </c>
    </row>
    <row r="225" spans="1:6">
      <c r="A225" t="s">
        <v>327</v>
      </c>
      <c r="B225">
        <v>5600000</v>
      </c>
      <c r="C225" t="s">
        <v>4</v>
      </c>
      <c r="D225">
        <f t="shared" si="12"/>
        <v>12</v>
      </c>
      <c r="E225">
        <f t="shared" si="13"/>
        <v>7</v>
      </c>
      <c r="F225">
        <f t="shared" si="14"/>
        <v>3</v>
      </c>
    </row>
    <row r="226" spans="1:6">
      <c r="A226" t="s">
        <v>328</v>
      </c>
      <c r="B226">
        <v>57700000</v>
      </c>
      <c r="C226" t="s">
        <v>329</v>
      </c>
      <c r="D226">
        <f t="shared" si="12"/>
        <v>9</v>
      </c>
      <c r="E226">
        <f t="shared" si="13"/>
        <v>8</v>
      </c>
      <c r="F226">
        <f t="shared" si="14"/>
        <v>14</v>
      </c>
    </row>
    <row r="227" spans="1:6">
      <c r="A227" t="s">
        <v>330</v>
      </c>
      <c r="B227">
        <v>57700000</v>
      </c>
      <c r="C227" t="s">
        <v>331</v>
      </c>
      <c r="D227">
        <f t="shared" si="12"/>
        <v>12</v>
      </c>
      <c r="E227">
        <f t="shared" si="13"/>
        <v>8</v>
      </c>
      <c r="F227">
        <f t="shared" si="14"/>
        <v>3</v>
      </c>
    </row>
    <row r="228" spans="1:6">
      <c r="A228" t="s">
        <v>332</v>
      </c>
      <c r="B228">
        <v>5700000</v>
      </c>
      <c r="C228" t="s">
        <v>333</v>
      </c>
      <c r="D228">
        <f t="shared" si="12"/>
        <v>12</v>
      </c>
      <c r="E228">
        <f t="shared" si="13"/>
        <v>7</v>
      </c>
      <c r="F228">
        <f t="shared" si="14"/>
        <v>3</v>
      </c>
    </row>
    <row r="229" spans="1:6">
      <c r="A229" t="s">
        <v>334</v>
      </c>
      <c r="B229">
        <v>33600002</v>
      </c>
      <c r="C229" t="s">
        <v>127</v>
      </c>
      <c r="D229">
        <f t="shared" si="12"/>
        <v>8</v>
      </c>
      <c r="E229">
        <f t="shared" si="13"/>
        <v>8</v>
      </c>
      <c r="F229">
        <f t="shared" si="14"/>
        <v>3</v>
      </c>
    </row>
    <row r="230" spans="1:6">
      <c r="A230" t="s">
        <v>335</v>
      </c>
      <c r="B230">
        <v>6800000</v>
      </c>
      <c r="C230" t="s">
        <v>4</v>
      </c>
      <c r="D230">
        <f t="shared" si="12"/>
        <v>11</v>
      </c>
      <c r="E230">
        <f t="shared" si="13"/>
        <v>7</v>
      </c>
      <c r="F230">
        <f t="shared" si="14"/>
        <v>3</v>
      </c>
    </row>
    <row r="231" spans="1:6">
      <c r="A231" t="s">
        <v>336</v>
      </c>
      <c r="B231">
        <v>7500000</v>
      </c>
      <c r="C231" t="s">
        <v>4</v>
      </c>
      <c r="D231">
        <f t="shared" si="12"/>
        <v>11</v>
      </c>
      <c r="E231">
        <f t="shared" si="13"/>
        <v>7</v>
      </c>
      <c r="F231">
        <f t="shared" si="14"/>
        <v>3</v>
      </c>
    </row>
    <row r="232" spans="1:6">
      <c r="A232" t="s">
        <v>337</v>
      </c>
      <c r="B232">
        <v>6800000</v>
      </c>
      <c r="C232" t="s">
        <v>338</v>
      </c>
      <c r="D232">
        <f t="shared" si="12"/>
        <v>11</v>
      </c>
      <c r="E232">
        <f t="shared" si="13"/>
        <v>7</v>
      </c>
      <c r="F232">
        <f t="shared" si="14"/>
        <v>13</v>
      </c>
    </row>
    <row r="233" spans="1:6">
      <c r="A233" t="s">
        <v>339</v>
      </c>
      <c r="B233">
        <v>5500000</v>
      </c>
      <c r="C233" t="s">
        <v>340</v>
      </c>
      <c r="D233">
        <f t="shared" si="12"/>
        <v>11</v>
      </c>
      <c r="E233">
        <f t="shared" si="13"/>
        <v>7</v>
      </c>
      <c r="F233">
        <f t="shared" si="14"/>
        <v>13</v>
      </c>
    </row>
    <row r="234" spans="1:6">
      <c r="A234" t="s">
        <v>341</v>
      </c>
      <c r="B234">
        <v>5200000</v>
      </c>
      <c r="C234" t="s">
        <v>342</v>
      </c>
      <c r="D234">
        <f t="shared" si="12"/>
        <v>8</v>
      </c>
      <c r="E234">
        <f t="shared" si="13"/>
        <v>7</v>
      </c>
      <c r="F234">
        <f t="shared" si="14"/>
        <v>13</v>
      </c>
    </row>
    <row r="235" spans="1:6">
      <c r="A235" t="s">
        <v>343</v>
      </c>
      <c r="B235">
        <v>5200000</v>
      </c>
      <c r="C235" t="s">
        <v>81</v>
      </c>
      <c r="D235">
        <f t="shared" si="12"/>
        <v>11</v>
      </c>
      <c r="E235">
        <f t="shared" si="13"/>
        <v>7</v>
      </c>
      <c r="F235">
        <f t="shared" si="14"/>
        <v>3</v>
      </c>
    </row>
    <row r="236" spans="1:6">
      <c r="A236" t="s">
        <v>344</v>
      </c>
      <c r="B236">
        <v>17000000</v>
      </c>
      <c r="C236" t="s">
        <v>345</v>
      </c>
      <c r="D236">
        <f t="shared" si="12"/>
        <v>8</v>
      </c>
      <c r="E236">
        <f t="shared" si="13"/>
        <v>8</v>
      </c>
      <c r="F236">
        <f t="shared" si="14"/>
        <v>3</v>
      </c>
    </row>
    <row r="237" spans="1:6">
      <c r="A237" t="s">
        <v>346</v>
      </c>
      <c r="B237">
        <v>6200000</v>
      </c>
      <c r="C237" t="s">
        <v>347</v>
      </c>
      <c r="D237">
        <f t="shared" si="12"/>
        <v>9</v>
      </c>
      <c r="E237">
        <f t="shared" si="13"/>
        <v>7</v>
      </c>
      <c r="F237">
        <f t="shared" si="14"/>
        <v>14</v>
      </c>
    </row>
    <row r="238" spans="1:6">
      <c r="A238" t="s">
        <v>348</v>
      </c>
      <c r="B238">
        <v>6500000</v>
      </c>
      <c r="C238" t="s">
        <v>345</v>
      </c>
      <c r="D238">
        <f t="shared" si="12"/>
        <v>12</v>
      </c>
      <c r="E238">
        <f t="shared" si="13"/>
        <v>7</v>
      </c>
      <c r="F238">
        <f t="shared" si="14"/>
        <v>3</v>
      </c>
    </row>
    <row r="239" spans="1:6">
      <c r="A239" t="s">
        <v>349</v>
      </c>
      <c r="B239">
        <v>15300000</v>
      </c>
      <c r="C239" t="s">
        <v>350</v>
      </c>
      <c r="D239">
        <f t="shared" si="12"/>
        <v>12</v>
      </c>
      <c r="E239">
        <f t="shared" si="13"/>
        <v>8</v>
      </c>
      <c r="F239">
        <f t="shared" si="14"/>
        <v>14</v>
      </c>
    </row>
    <row r="240" spans="1:6">
      <c r="A240" t="s">
        <v>351</v>
      </c>
      <c r="B240">
        <v>15300000</v>
      </c>
      <c r="C240" t="s">
        <v>350</v>
      </c>
      <c r="D240">
        <f t="shared" si="12"/>
        <v>12</v>
      </c>
      <c r="E240">
        <f t="shared" si="13"/>
        <v>8</v>
      </c>
      <c r="F240">
        <f t="shared" si="14"/>
        <v>14</v>
      </c>
    </row>
    <row r="241" spans="1:6">
      <c r="A241" t="s">
        <v>352</v>
      </c>
      <c r="B241">
        <v>3300000</v>
      </c>
      <c r="C241" t="s">
        <v>4</v>
      </c>
      <c r="D241">
        <f t="shared" si="12"/>
        <v>12</v>
      </c>
      <c r="E241">
        <f t="shared" si="13"/>
        <v>7</v>
      </c>
      <c r="F241">
        <f t="shared" si="14"/>
        <v>3</v>
      </c>
    </row>
    <row r="242" spans="1:6">
      <c r="A242" t="s">
        <v>353</v>
      </c>
      <c r="B242">
        <v>5100000</v>
      </c>
      <c r="C242" t="s">
        <v>1701</v>
      </c>
      <c r="D242">
        <f t="shared" si="12"/>
        <v>12</v>
      </c>
      <c r="E242">
        <f t="shared" si="13"/>
        <v>7</v>
      </c>
      <c r="F242">
        <f t="shared" si="14"/>
        <v>3</v>
      </c>
    </row>
    <row r="243" spans="1:6">
      <c r="A243" t="s">
        <v>354</v>
      </c>
      <c r="B243">
        <v>5000000</v>
      </c>
      <c r="C243" t="s">
        <v>355</v>
      </c>
      <c r="D243">
        <f t="shared" si="12"/>
        <v>9</v>
      </c>
      <c r="E243">
        <f t="shared" si="13"/>
        <v>7</v>
      </c>
      <c r="F243">
        <f t="shared" si="14"/>
        <v>13</v>
      </c>
    </row>
    <row r="244" spans="1:6">
      <c r="A244" t="s">
        <v>356</v>
      </c>
      <c r="B244">
        <v>5000000</v>
      </c>
      <c r="C244" t="s">
        <v>92</v>
      </c>
      <c r="D244">
        <f t="shared" si="12"/>
        <v>12</v>
      </c>
      <c r="E244">
        <f t="shared" si="13"/>
        <v>7</v>
      </c>
      <c r="F244">
        <f t="shared" si="14"/>
        <v>3</v>
      </c>
    </row>
    <row r="245" spans="1:6">
      <c r="A245" t="s">
        <v>357</v>
      </c>
      <c r="B245">
        <v>5100000</v>
      </c>
      <c r="C245" t="s">
        <v>92</v>
      </c>
      <c r="D245">
        <f t="shared" si="12"/>
        <v>9</v>
      </c>
      <c r="E245">
        <f t="shared" si="13"/>
        <v>7</v>
      </c>
      <c r="F245">
        <f t="shared" si="14"/>
        <v>3</v>
      </c>
    </row>
    <row r="246" spans="1:6">
      <c r="A246" t="s">
        <v>358</v>
      </c>
      <c r="B246">
        <v>5100000</v>
      </c>
      <c r="C246" t="s">
        <v>92</v>
      </c>
      <c r="D246">
        <f t="shared" si="12"/>
        <v>12</v>
      </c>
      <c r="E246">
        <f t="shared" si="13"/>
        <v>7</v>
      </c>
      <c r="F246">
        <f t="shared" si="14"/>
        <v>3</v>
      </c>
    </row>
    <row r="247" spans="1:6">
      <c r="A247" t="s">
        <v>359</v>
      </c>
      <c r="B247">
        <v>5100000</v>
      </c>
      <c r="C247" t="s">
        <v>92</v>
      </c>
      <c r="D247">
        <f t="shared" si="12"/>
        <v>9</v>
      </c>
      <c r="E247">
        <f t="shared" si="13"/>
        <v>7</v>
      </c>
      <c r="F247">
        <f t="shared" si="14"/>
        <v>3</v>
      </c>
    </row>
    <row r="248" spans="1:6">
      <c r="A248" t="s">
        <v>360</v>
      </c>
      <c r="B248">
        <v>5100000</v>
      </c>
      <c r="C248" t="s">
        <v>92</v>
      </c>
      <c r="D248">
        <f t="shared" si="12"/>
        <v>12</v>
      </c>
      <c r="E248">
        <f t="shared" si="13"/>
        <v>7</v>
      </c>
      <c r="F248">
        <f t="shared" si="14"/>
        <v>3</v>
      </c>
    </row>
    <row r="249" spans="1:6">
      <c r="A249" t="s">
        <v>361</v>
      </c>
      <c r="B249">
        <v>5100000</v>
      </c>
      <c r="C249" t="s">
        <v>92</v>
      </c>
      <c r="D249">
        <f t="shared" si="12"/>
        <v>9</v>
      </c>
      <c r="E249">
        <f t="shared" si="13"/>
        <v>7</v>
      </c>
      <c r="F249">
        <f t="shared" si="14"/>
        <v>3</v>
      </c>
    </row>
    <row r="250" spans="1:6">
      <c r="A250" t="s">
        <v>362</v>
      </c>
      <c r="B250">
        <v>5100000</v>
      </c>
      <c r="C250" t="s">
        <v>92</v>
      </c>
      <c r="D250">
        <f t="shared" si="12"/>
        <v>12</v>
      </c>
      <c r="E250">
        <f t="shared" si="13"/>
        <v>7</v>
      </c>
      <c r="F250">
        <f t="shared" si="14"/>
        <v>3</v>
      </c>
    </row>
    <row r="251" spans="1:6">
      <c r="A251" t="s">
        <v>363</v>
      </c>
      <c r="B251">
        <v>5100000</v>
      </c>
      <c r="C251" t="s">
        <v>92</v>
      </c>
      <c r="D251">
        <f t="shared" si="12"/>
        <v>9</v>
      </c>
      <c r="E251">
        <f t="shared" si="13"/>
        <v>7</v>
      </c>
      <c r="F251">
        <f t="shared" si="14"/>
        <v>3</v>
      </c>
    </row>
    <row r="252" spans="1:6">
      <c r="A252" t="s">
        <v>364</v>
      </c>
      <c r="B252">
        <v>5100000</v>
      </c>
      <c r="C252" t="s">
        <v>92</v>
      </c>
      <c r="D252">
        <f t="shared" si="12"/>
        <v>12</v>
      </c>
      <c r="E252">
        <f t="shared" si="13"/>
        <v>7</v>
      </c>
      <c r="F252">
        <f t="shared" si="14"/>
        <v>3</v>
      </c>
    </row>
    <row r="253" spans="1:6">
      <c r="A253" t="s">
        <v>365</v>
      </c>
      <c r="B253">
        <v>5100000</v>
      </c>
      <c r="C253" t="s">
        <v>92</v>
      </c>
      <c r="D253">
        <f t="shared" si="12"/>
        <v>9</v>
      </c>
      <c r="E253">
        <f t="shared" si="13"/>
        <v>7</v>
      </c>
      <c r="F253">
        <f t="shared" si="14"/>
        <v>3</v>
      </c>
    </row>
    <row r="254" spans="1:6">
      <c r="A254" t="s">
        <v>366</v>
      </c>
      <c r="B254">
        <v>5100000</v>
      </c>
      <c r="C254" t="s">
        <v>92</v>
      </c>
      <c r="D254">
        <f t="shared" si="12"/>
        <v>12</v>
      </c>
      <c r="E254">
        <f t="shared" si="13"/>
        <v>7</v>
      </c>
      <c r="F254">
        <f t="shared" si="14"/>
        <v>3</v>
      </c>
    </row>
    <row r="255" spans="1:6">
      <c r="A255" t="s">
        <v>367</v>
      </c>
      <c r="B255">
        <v>5400000</v>
      </c>
      <c r="C255" t="s">
        <v>92</v>
      </c>
      <c r="D255">
        <f t="shared" si="12"/>
        <v>12</v>
      </c>
      <c r="E255">
        <f t="shared" si="13"/>
        <v>7</v>
      </c>
      <c r="F255">
        <f t="shared" si="14"/>
        <v>3</v>
      </c>
    </row>
    <row r="256" spans="1:6">
      <c r="A256" t="s">
        <v>368</v>
      </c>
      <c r="B256">
        <v>5000000</v>
      </c>
      <c r="C256" t="s">
        <v>369</v>
      </c>
      <c r="D256">
        <f t="shared" si="12"/>
        <v>9</v>
      </c>
      <c r="E256">
        <f t="shared" si="13"/>
        <v>7</v>
      </c>
      <c r="F256">
        <f t="shared" si="14"/>
        <v>14</v>
      </c>
    </row>
    <row r="257" spans="1:6">
      <c r="A257" t="s">
        <v>370</v>
      </c>
      <c r="B257">
        <v>5000000</v>
      </c>
      <c r="C257" t="s">
        <v>371</v>
      </c>
      <c r="D257">
        <f t="shared" si="12"/>
        <v>12</v>
      </c>
      <c r="E257">
        <f t="shared" si="13"/>
        <v>7</v>
      </c>
      <c r="F257">
        <f t="shared" si="14"/>
        <v>14</v>
      </c>
    </row>
    <row r="258" spans="1:6">
      <c r="A258" t="s">
        <v>372</v>
      </c>
      <c r="B258">
        <v>5100000</v>
      </c>
      <c r="C258" t="s">
        <v>373</v>
      </c>
      <c r="D258">
        <f t="shared" si="12"/>
        <v>12</v>
      </c>
      <c r="E258">
        <f t="shared" si="13"/>
        <v>7</v>
      </c>
      <c r="F258">
        <f t="shared" si="14"/>
        <v>13</v>
      </c>
    </row>
    <row r="259" spans="1:6">
      <c r="A259" t="s">
        <v>374</v>
      </c>
      <c r="B259">
        <v>5100000</v>
      </c>
      <c r="C259" t="s">
        <v>4</v>
      </c>
      <c r="D259">
        <f t="shared" si="12"/>
        <v>11</v>
      </c>
      <c r="E259">
        <f t="shared" si="13"/>
        <v>7</v>
      </c>
      <c r="F259">
        <f t="shared" si="14"/>
        <v>3</v>
      </c>
    </row>
    <row r="260" spans="1:6">
      <c r="A260" t="s">
        <v>375</v>
      </c>
      <c r="B260">
        <v>5600000</v>
      </c>
      <c r="C260" t="s">
        <v>74</v>
      </c>
      <c r="D260">
        <f t="shared" si="12"/>
        <v>12</v>
      </c>
      <c r="E260">
        <f t="shared" si="13"/>
        <v>7</v>
      </c>
      <c r="F260">
        <f t="shared" si="14"/>
        <v>3</v>
      </c>
    </row>
    <row r="261" spans="1:6">
      <c r="A261" t="s">
        <v>376</v>
      </c>
      <c r="B261">
        <v>4600000</v>
      </c>
      <c r="C261" t="s">
        <v>377</v>
      </c>
      <c r="D261">
        <f t="shared" si="12"/>
        <v>12</v>
      </c>
      <c r="E261">
        <f t="shared" si="13"/>
        <v>7</v>
      </c>
      <c r="F261">
        <f t="shared" si="14"/>
        <v>14</v>
      </c>
    </row>
    <row r="262" spans="1:6">
      <c r="A262" t="s">
        <v>378</v>
      </c>
      <c r="B262">
        <v>5000000</v>
      </c>
      <c r="C262" t="s">
        <v>92</v>
      </c>
      <c r="D262">
        <f t="shared" si="12"/>
        <v>12</v>
      </c>
      <c r="E262">
        <f t="shared" si="13"/>
        <v>7</v>
      </c>
      <c r="F262">
        <f t="shared" si="14"/>
        <v>3</v>
      </c>
    </row>
    <row r="263" spans="1:6">
      <c r="A263" t="s">
        <v>379</v>
      </c>
      <c r="B263">
        <v>4500000</v>
      </c>
      <c r="C263" t="s">
        <v>380</v>
      </c>
      <c r="D263">
        <f t="shared" si="12"/>
        <v>10</v>
      </c>
      <c r="E263">
        <f t="shared" si="13"/>
        <v>7</v>
      </c>
      <c r="F263">
        <f t="shared" si="14"/>
        <v>14</v>
      </c>
    </row>
    <row r="264" spans="1:6">
      <c r="A264" t="s">
        <v>381</v>
      </c>
      <c r="B264">
        <v>4600000</v>
      </c>
      <c r="C264" t="s">
        <v>380</v>
      </c>
      <c r="D264">
        <f t="shared" si="12"/>
        <v>12</v>
      </c>
      <c r="E264">
        <f t="shared" si="13"/>
        <v>7</v>
      </c>
      <c r="F264">
        <f t="shared" si="14"/>
        <v>14</v>
      </c>
    </row>
    <row r="265" spans="1:6">
      <c r="A265" t="s">
        <v>382</v>
      </c>
      <c r="B265">
        <v>4600000</v>
      </c>
      <c r="C265" t="s">
        <v>92</v>
      </c>
      <c r="D265">
        <f t="shared" si="12"/>
        <v>12</v>
      </c>
      <c r="E265">
        <f t="shared" si="13"/>
        <v>7</v>
      </c>
      <c r="F265">
        <f t="shared" si="14"/>
        <v>3</v>
      </c>
    </row>
    <row r="266" spans="1:6">
      <c r="A266" t="s">
        <v>383</v>
      </c>
      <c r="B266">
        <v>4500000</v>
      </c>
      <c r="C266" t="s">
        <v>384</v>
      </c>
      <c r="D266">
        <f t="shared" si="12"/>
        <v>10</v>
      </c>
      <c r="E266">
        <f t="shared" si="13"/>
        <v>7</v>
      </c>
      <c r="F266">
        <f t="shared" si="14"/>
        <v>14</v>
      </c>
    </row>
    <row r="267" spans="1:6">
      <c r="A267" t="s">
        <v>385</v>
      </c>
      <c r="B267">
        <v>4500000</v>
      </c>
      <c r="C267" t="s">
        <v>384</v>
      </c>
      <c r="D267">
        <f t="shared" si="12"/>
        <v>12</v>
      </c>
      <c r="E267">
        <f t="shared" si="13"/>
        <v>7</v>
      </c>
      <c r="F267">
        <f t="shared" si="14"/>
        <v>14</v>
      </c>
    </row>
    <row r="268" spans="1:6">
      <c r="A268" t="s">
        <v>386</v>
      </c>
      <c r="B268">
        <v>4600000</v>
      </c>
      <c r="C268" t="s">
        <v>92</v>
      </c>
      <c r="D268">
        <f t="shared" si="12"/>
        <v>12</v>
      </c>
      <c r="E268">
        <f t="shared" si="13"/>
        <v>7</v>
      </c>
      <c r="F268">
        <f t="shared" si="14"/>
        <v>3</v>
      </c>
    </row>
    <row r="269" spans="1:6">
      <c r="A269" t="s">
        <v>387</v>
      </c>
      <c r="B269">
        <v>4500000</v>
      </c>
      <c r="C269" t="s">
        <v>388</v>
      </c>
      <c r="D269">
        <f t="shared" si="12"/>
        <v>10</v>
      </c>
      <c r="E269">
        <f t="shared" si="13"/>
        <v>7</v>
      </c>
      <c r="F269">
        <f t="shared" si="14"/>
        <v>14</v>
      </c>
    </row>
    <row r="270" spans="1:6">
      <c r="A270" t="s">
        <v>389</v>
      </c>
      <c r="B270">
        <v>4600000</v>
      </c>
      <c r="C270" t="s">
        <v>92</v>
      </c>
      <c r="D270">
        <f t="shared" si="12"/>
        <v>12</v>
      </c>
      <c r="E270">
        <f t="shared" si="13"/>
        <v>7</v>
      </c>
      <c r="F270">
        <f t="shared" si="14"/>
        <v>3</v>
      </c>
    </row>
    <row r="271" spans="1:6">
      <c r="A271" t="s">
        <v>390</v>
      </c>
      <c r="B271">
        <v>4600000</v>
      </c>
      <c r="C271" t="s">
        <v>391</v>
      </c>
      <c r="D271">
        <f t="shared" si="12"/>
        <v>10</v>
      </c>
      <c r="E271">
        <f t="shared" si="13"/>
        <v>7</v>
      </c>
      <c r="F271">
        <f t="shared" si="14"/>
        <v>14</v>
      </c>
    </row>
    <row r="272" spans="1:6">
      <c r="A272" t="s">
        <v>392</v>
      </c>
      <c r="B272">
        <v>4600000</v>
      </c>
      <c r="C272" t="s">
        <v>393</v>
      </c>
      <c r="D272">
        <f t="shared" si="12"/>
        <v>12</v>
      </c>
      <c r="E272">
        <f t="shared" si="13"/>
        <v>7</v>
      </c>
      <c r="F272">
        <f t="shared" si="14"/>
        <v>14</v>
      </c>
    </row>
    <row r="273" spans="1:6">
      <c r="A273" t="s">
        <v>394</v>
      </c>
      <c r="B273">
        <v>5100000</v>
      </c>
      <c r="C273" t="s">
        <v>395</v>
      </c>
      <c r="D273">
        <f t="shared" si="12"/>
        <v>12</v>
      </c>
      <c r="E273">
        <f t="shared" si="13"/>
        <v>7</v>
      </c>
      <c r="F273">
        <f t="shared" si="14"/>
        <v>14</v>
      </c>
    </row>
    <row r="274" spans="1:6">
      <c r="A274" t="s">
        <v>396</v>
      </c>
      <c r="B274">
        <v>5000000</v>
      </c>
      <c r="C274" t="s">
        <v>397</v>
      </c>
      <c r="D274">
        <f t="shared" si="12"/>
        <v>12</v>
      </c>
      <c r="E274">
        <f t="shared" si="13"/>
        <v>7</v>
      </c>
      <c r="F274">
        <f t="shared" si="14"/>
        <v>14</v>
      </c>
    </row>
    <row r="275" spans="1:6">
      <c r="A275" t="s">
        <v>398</v>
      </c>
      <c r="B275">
        <v>5000000</v>
      </c>
      <c r="C275" t="s">
        <v>4</v>
      </c>
      <c r="D275">
        <f t="shared" ref="D275:D338" si="15">LEN(A275)</f>
        <v>12</v>
      </c>
      <c r="E275">
        <f t="shared" ref="E275:E338" si="16">LEN(B275)</f>
        <v>7</v>
      </c>
      <c r="F275">
        <f t="shared" ref="F275:F338" si="17">LEN(C275)</f>
        <v>3</v>
      </c>
    </row>
    <row r="276" spans="1:6">
      <c r="A276" t="s">
        <v>399</v>
      </c>
      <c r="B276">
        <v>4500000</v>
      </c>
      <c r="C276" t="s">
        <v>400</v>
      </c>
      <c r="D276">
        <f t="shared" si="15"/>
        <v>10</v>
      </c>
      <c r="E276">
        <f t="shared" si="16"/>
        <v>7</v>
      </c>
      <c r="F276">
        <f t="shared" si="17"/>
        <v>14</v>
      </c>
    </row>
    <row r="277" spans="1:6">
      <c r="A277" t="s">
        <v>401</v>
      </c>
      <c r="B277">
        <v>4500000</v>
      </c>
      <c r="C277" t="s">
        <v>402</v>
      </c>
      <c r="D277">
        <f t="shared" si="15"/>
        <v>12</v>
      </c>
      <c r="E277">
        <f t="shared" si="16"/>
        <v>7</v>
      </c>
      <c r="F277">
        <f t="shared" si="17"/>
        <v>14</v>
      </c>
    </row>
    <row r="278" spans="1:6">
      <c r="A278" t="s">
        <v>403</v>
      </c>
      <c r="B278">
        <v>4500000</v>
      </c>
      <c r="C278" t="s">
        <v>404</v>
      </c>
      <c r="D278">
        <f t="shared" si="15"/>
        <v>12</v>
      </c>
      <c r="E278">
        <f t="shared" si="16"/>
        <v>7</v>
      </c>
      <c r="F278">
        <f t="shared" si="17"/>
        <v>14</v>
      </c>
    </row>
    <row r="279" spans="1:6">
      <c r="A279" t="s">
        <v>405</v>
      </c>
      <c r="B279">
        <v>5000000</v>
      </c>
      <c r="C279" t="s">
        <v>406</v>
      </c>
      <c r="D279">
        <f t="shared" si="15"/>
        <v>12</v>
      </c>
      <c r="E279">
        <f t="shared" si="16"/>
        <v>7</v>
      </c>
      <c r="F279">
        <f t="shared" si="17"/>
        <v>14</v>
      </c>
    </row>
    <row r="280" spans="1:6">
      <c r="A280" t="s">
        <v>407</v>
      </c>
      <c r="B280">
        <v>5000000</v>
      </c>
      <c r="C280" t="s">
        <v>4</v>
      </c>
      <c r="D280">
        <f t="shared" si="15"/>
        <v>12</v>
      </c>
      <c r="E280">
        <f t="shared" si="16"/>
        <v>7</v>
      </c>
      <c r="F280">
        <f t="shared" si="17"/>
        <v>3</v>
      </c>
    </row>
    <row r="281" spans="1:6">
      <c r="A281" t="s">
        <v>408</v>
      </c>
      <c r="B281">
        <v>4600000</v>
      </c>
      <c r="C281" t="s">
        <v>409</v>
      </c>
      <c r="D281">
        <f t="shared" si="15"/>
        <v>10</v>
      </c>
      <c r="E281">
        <f t="shared" si="16"/>
        <v>7</v>
      </c>
      <c r="F281">
        <f t="shared" si="17"/>
        <v>14</v>
      </c>
    </row>
    <row r="282" spans="1:6">
      <c r="A282" t="s">
        <v>410</v>
      </c>
      <c r="B282">
        <v>4600000</v>
      </c>
      <c r="C282" t="s">
        <v>411</v>
      </c>
      <c r="D282">
        <f t="shared" si="15"/>
        <v>12</v>
      </c>
      <c r="E282">
        <f t="shared" si="16"/>
        <v>7</v>
      </c>
      <c r="F282">
        <f t="shared" si="17"/>
        <v>14</v>
      </c>
    </row>
    <row r="283" spans="1:6">
      <c r="A283" t="s">
        <v>412</v>
      </c>
      <c r="B283">
        <v>4500000</v>
      </c>
      <c r="C283" t="s">
        <v>413</v>
      </c>
      <c r="D283">
        <f t="shared" si="15"/>
        <v>12</v>
      </c>
      <c r="E283">
        <f t="shared" si="16"/>
        <v>7</v>
      </c>
      <c r="F283">
        <f t="shared" si="17"/>
        <v>14</v>
      </c>
    </row>
    <row r="284" spans="1:6">
      <c r="A284" t="s">
        <v>414</v>
      </c>
      <c r="B284">
        <v>5000000</v>
      </c>
      <c r="C284" t="s">
        <v>415</v>
      </c>
      <c r="D284">
        <f t="shared" si="15"/>
        <v>12</v>
      </c>
      <c r="E284">
        <f t="shared" si="16"/>
        <v>7</v>
      </c>
      <c r="F284">
        <f t="shared" si="17"/>
        <v>14</v>
      </c>
    </row>
    <row r="285" spans="1:6">
      <c r="A285" t="s">
        <v>416</v>
      </c>
      <c r="B285">
        <v>5000000</v>
      </c>
      <c r="C285" t="s">
        <v>4</v>
      </c>
      <c r="D285">
        <f t="shared" si="15"/>
        <v>12</v>
      </c>
      <c r="E285">
        <f t="shared" si="16"/>
        <v>7</v>
      </c>
      <c r="F285">
        <f t="shared" si="17"/>
        <v>3</v>
      </c>
    </row>
    <row r="286" spans="1:6">
      <c r="A286" t="s">
        <v>417</v>
      </c>
      <c r="B286">
        <v>4600000</v>
      </c>
      <c r="C286" t="s">
        <v>418</v>
      </c>
      <c r="D286">
        <f t="shared" si="15"/>
        <v>10</v>
      </c>
      <c r="E286">
        <f t="shared" si="16"/>
        <v>7</v>
      </c>
      <c r="F286">
        <f t="shared" si="17"/>
        <v>14</v>
      </c>
    </row>
    <row r="287" spans="1:6">
      <c r="A287" t="s">
        <v>419</v>
      </c>
      <c r="B287">
        <v>4600000</v>
      </c>
      <c r="C287" t="s">
        <v>420</v>
      </c>
      <c r="D287">
        <f t="shared" si="15"/>
        <v>12</v>
      </c>
      <c r="E287">
        <f t="shared" si="16"/>
        <v>7</v>
      </c>
      <c r="F287">
        <f t="shared" si="17"/>
        <v>14</v>
      </c>
    </row>
    <row r="288" spans="1:6">
      <c r="A288" t="s">
        <v>421</v>
      </c>
      <c r="B288">
        <v>4500000</v>
      </c>
      <c r="C288" t="s">
        <v>422</v>
      </c>
      <c r="D288">
        <f t="shared" si="15"/>
        <v>12</v>
      </c>
      <c r="E288">
        <f t="shared" si="16"/>
        <v>7</v>
      </c>
      <c r="F288">
        <f t="shared" si="17"/>
        <v>14</v>
      </c>
    </row>
    <row r="289" spans="1:6">
      <c r="A289" t="s">
        <v>423</v>
      </c>
      <c r="B289">
        <v>5200000</v>
      </c>
      <c r="C289" t="s">
        <v>424</v>
      </c>
      <c r="D289">
        <f t="shared" si="15"/>
        <v>12</v>
      </c>
      <c r="E289">
        <f t="shared" si="16"/>
        <v>7</v>
      </c>
      <c r="F289">
        <f t="shared" si="17"/>
        <v>14</v>
      </c>
    </row>
    <row r="290" spans="1:6">
      <c r="A290" t="s">
        <v>425</v>
      </c>
      <c r="B290">
        <v>5000000</v>
      </c>
      <c r="C290" t="s">
        <v>4</v>
      </c>
      <c r="D290">
        <f t="shared" si="15"/>
        <v>12</v>
      </c>
      <c r="E290">
        <f t="shared" si="16"/>
        <v>7</v>
      </c>
      <c r="F290">
        <f t="shared" si="17"/>
        <v>3</v>
      </c>
    </row>
    <row r="291" spans="1:6">
      <c r="A291" t="s">
        <v>426</v>
      </c>
      <c r="B291">
        <v>4500000</v>
      </c>
      <c r="C291" t="s">
        <v>427</v>
      </c>
      <c r="D291">
        <f t="shared" si="15"/>
        <v>10</v>
      </c>
      <c r="E291">
        <f t="shared" si="16"/>
        <v>7</v>
      </c>
      <c r="F291">
        <f t="shared" si="17"/>
        <v>14</v>
      </c>
    </row>
    <row r="292" spans="1:6">
      <c r="A292" t="s">
        <v>428</v>
      </c>
      <c r="B292">
        <v>4500000</v>
      </c>
      <c r="C292" t="s">
        <v>1701</v>
      </c>
      <c r="D292">
        <f t="shared" si="15"/>
        <v>12</v>
      </c>
      <c r="E292">
        <f t="shared" si="16"/>
        <v>7</v>
      </c>
      <c r="F292">
        <f t="shared" si="17"/>
        <v>3</v>
      </c>
    </row>
    <row r="293" spans="1:6">
      <c r="A293" t="s">
        <v>429</v>
      </c>
      <c r="B293">
        <v>4600000</v>
      </c>
      <c r="C293" t="s">
        <v>430</v>
      </c>
      <c r="D293">
        <f t="shared" si="15"/>
        <v>10</v>
      </c>
      <c r="E293">
        <f t="shared" si="16"/>
        <v>7</v>
      </c>
      <c r="F293">
        <f t="shared" si="17"/>
        <v>14</v>
      </c>
    </row>
    <row r="294" spans="1:6">
      <c r="A294" t="s">
        <v>431</v>
      </c>
      <c r="B294">
        <v>4600000</v>
      </c>
      <c r="C294" t="s">
        <v>432</v>
      </c>
      <c r="D294">
        <f t="shared" si="15"/>
        <v>12</v>
      </c>
      <c r="E294">
        <f t="shared" si="16"/>
        <v>7</v>
      </c>
      <c r="F294">
        <f t="shared" si="17"/>
        <v>14</v>
      </c>
    </row>
    <row r="295" spans="1:6">
      <c r="A295" t="s">
        <v>433</v>
      </c>
      <c r="B295">
        <v>4900000</v>
      </c>
      <c r="C295" t="s">
        <v>434</v>
      </c>
      <c r="D295">
        <f t="shared" si="15"/>
        <v>12</v>
      </c>
      <c r="E295">
        <f t="shared" si="16"/>
        <v>7</v>
      </c>
      <c r="F295">
        <f t="shared" si="17"/>
        <v>14</v>
      </c>
    </row>
    <row r="296" spans="1:6">
      <c r="A296" t="s">
        <v>435</v>
      </c>
      <c r="B296">
        <v>5200000</v>
      </c>
      <c r="C296" t="s">
        <v>436</v>
      </c>
      <c r="D296">
        <f t="shared" si="15"/>
        <v>12</v>
      </c>
      <c r="E296">
        <f t="shared" si="16"/>
        <v>7</v>
      </c>
      <c r="F296">
        <f t="shared" si="17"/>
        <v>14</v>
      </c>
    </row>
    <row r="297" spans="1:6">
      <c r="A297" t="s">
        <v>437</v>
      </c>
      <c r="B297">
        <v>5000000</v>
      </c>
      <c r="C297" t="s">
        <v>4</v>
      </c>
      <c r="D297">
        <f t="shared" si="15"/>
        <v>12</v>
      </c>
      <c r="E297">
        <f t="shared" si="16"/>
        <v>7</v>
      </c>
      <c r="F297">
        <f t="shared" si="17"/>
        <v>3</v>
      </c>
    </row>
    <row r="298" spans="1:6">
      <c r="A298" t="s">
        <v>438</v>
      </c>
      <c r="B298">
        <v>4600000</v>
      </c>
      <c r="C298" t="s">
        <v>439</v>
      </c>
      <c r="D298">
        <f t="shared" si="15"/>
        <v>12</v>
      </c>
      <c r="E298">
        <f t="shared" si="16"/>
        <v>7</v>
      </c>
      <c r="F298">
        <f t="shared" si="17"/>
        <v>14</v>
      </c>
    </row>
    <row r="299" spans="1:6">
      <c r="A299" t="s">
        <v>440</v>
      </c>
      <c r="B299">
        <v>5200000</v>
      </c>
      <c r="C299" t="s">
        <v>92</v>
      </c>
      <c r="D299">
        <f t="shared" si="15"/>
        <v>12</v>
      </c>
      <c r="E299">
        <f t="shared" si="16"/>
        <v>7</v>
      </c>
      <c r="F299">
        <f t="shared" si="17"/>
        <v>3</v>
      </c>
    </row>
    <row r="300" spans="1:6">
      <c r="A300" t="s">
        <v>441</v>
      </c>
      <c r="B300">
        <v>4500000</v>
      </c>
      <c r="C300" t="s">
        <v>1701</v>
      </c>
      <c r="D300">
        <f t="shared" si="15"/>
        <v>12</v>
      </c>
      <c r="E300">
        <f t="shared" si="16"/>
        <v>7</v>
      </c>
      <c r="F300">
        <f t="shared" si="17"/>
        <v>3</v>
      </c>
    </row>
    <row r="301" spans="1:6">
      <c r="A301" t="s">
        <v>442</v>
      </c>
      <c r="B301">
        <v>4500000</v>
      </c>
      <c r="C301" t="s">
        <v>1701</v>
      </c>
      <c r="D301">
        <f t="shared" si="15"/>
        <v>12</v>
      </c>
      <c r="E301">
        <f t="shared" si="16"/>
        <v>7</v>
      </c>
      <c r="F301">
        <f t="shared" si="17"/>
        <v>3</v>
      </c>
    </row>
    <row r="302" spans="1:6">
      <c r="A302" t="s">
        <v>443</v>
      </c>
      <c r="B302">
        <v>4500000</v>
      </c>
      <c r="C302" t="s">
        <v>1701</v>
      </c>
      <c r="D302">
        <f t="shared" si="15"/>
        <v>12</v>
      </c>
      <c r="E302">
        <f t="shared" si="16"/>
        <v>7</v>
      </c>
      <c r="F302">
        <f t="shared" si="17"/>
        <v>3</v>
      </c>
    </row>
    <row r="303" spans="1:6">
      <c r="A303" t="s">
        <v>444</v>
      </c>
      <c r="B303">
        <v>4500000</v>
      </c>
      <c r="C303" t="s">
        <v>1701</v>
      </c>
      <c r="D303">
        <f t="shared" si="15"/>
        <v>10</v>
      </c>
      <c r="E303">
        <f t="shared" si="16"/>
        <v>7</v>
      </c>
      <c r="F303">
        <f t="shared" si="17"/>
        <v>3</v>
      </c>
    </row>
    <row r="304" spans="1:6">
      <c r="A304" t="s">
        <v>445</v>
      </c>
      <c r="B304">
        <v>4500000</v>
      </c>
      <c r="C304" t="s">
        <v>1701</v>
      </c>
      <c r="D304">
        <f t="shared" si="15"/>
        <v>12</v>
      </c>
      <c r="E304">
        <f t="shared" si="16"/>
        <v>7</v>
      </c>
      <c r="F304">
        <f t="shared" si="17"/>
        <v>3</v>
      </c>
    </row>
    <row r="305" spans="1:6">
      <c r="A305" t="s">
        <v>446</v>
      </c>
      <c r="B305">
        <v>4500000</v>
      </c>
      <c r="C305" t="s">
        <v>1701</v>
      </c>
      <c r="D305">
        <f t="shared" si="15"/>
        <v>12</v>
      </c>
      <c r="E305">
        <f t="shared" si="16"/>
        <v>7</v>
      </c>
      <c r="F305">
        <f t="shared" si="17"/>
        <v>3</v>
      </c>
    </row>
    <row r="306" spans="1:6">
      <c r="A306" t="s">
        <v>447</v>
      </c>
      <c r="B306">
        <v>4300000</v>
      </c>
      <c r="C306" t="s">
        <v>1701</v>
      </c>
      <c r="D306">
        <f t="shared" si="15"/>
        <v>12</v>
      </c>
      <c r="E306">
        <f t="shared" si="16"/>
        <v>7</v>
      </c>
      <c r="F306">
        <f t="shared" si="17"/>
        <v>3</v>
      </c>
    </row>
    <row r="307" spans="1:6">
      <c r="A307" t="s">
        <v>448</v>
      </c>
      <c r="B307">
        <v>2900000</v>
      </c>
      <c r="C307" t="s">
        <v>1699</v>
      </c>
      <c r="D307">
        <f t="shared" si="15"/>
        <v>12</v>
      </c>
      <c r="E307">
        <f t="shared" si="16"/>
        <v>7</v>
      </c>
      <c r="F307">
        <f t="shared" si="17"/>
        <v>3</v>
      </c>
    </row>
    <row r="308" spans="1:6">
      <c r="A308" t="s">
        <v>449</v>
      </c>
      <c r="B308">
        <v>2900000</v>
      </c>
      <c r="C308" t="s">
        <v>1699</v>
      </c>
      <c r="D308">
        <f t="shared" si="15"/>
        <v>12</v>
      </c>
      <c r="E308">
        <f t="shared" si="16"/>
        <v>7</v>
      </c>
      <c r="F308">
        <f t="shared" si="17"/>
        <v>3</v>
      </c>
    </row>
    <row r="309" spans="1:6">
      <c r="A309" t="s">
        <v>450</v>
      </c>
      <c r="B309">
        <v>5200000</v>
      </c>
      <c r="C309" t="s">
        <v>451</v>
      </c>
      <c r="D309">
        <f t="shared" si="15"/>
        <v>10</v>
      </c>
      <c r="E309">
        <f t="shared" si="16"/>
        <v>7</v>
      </c>
      <c r="F309">
        <f t="shared" si="17"/>
        <v>14</v>
      </c>
    </row>
    <row r="310" spans="1:6">
      <c r="A310" t="s">
        <v>452</v>
      </c>
      <c r="B310">
        <v>5200000</v>
      </c>
      <c r="C310" t="s">
        <v>453</v>
      </c>
      <c r="D310">
        <f t="shared" si="15"/>
        <v>12</v>
      </c>
      <c r="E310">
        <f t="shared" si="16"/>
        <v>7</v>
      </c>
      <c r="F310">
        <f t="shared" si="17"/>
        <v>14</v>
      </c>
    </row>
    <row r="311" spans="1:6">
      <c r="A311" t="s">
        <v>454</v>
      </c>
      <c r="B311">
        <v>5000000</v>
      </c>
      <c r="C311" t="s">
        <v>4</v>
      </c>
      <c r="D311">
        <f t="shared" si="15"/>
        <v>12</v>
      </c>
      <c r="E311">
        <f t="shared" si="16"/>
        <v>7</v>
      </c>
      <c r="F311">
        <f t="shared" si="17"/>
        <v>3</v>
      </c>
    </row>
    <row r="312" spans="1:6">
      <c r="A312" t="s">
        <v>455</v>
      </c>
      <c r="B312">
        <v>8900000</v>
      </c>
      <c r="C312" t="s">
        <v>456</v>
      </c>
      <c r="D312">
        <f t="shared" si="15"/>
        <v>9</v>
      </c>
      <c r="E312">
        <f t="shared" si="16"/>
        <v>7</v>
      </c>
      <c r="F312">
        <f t="shared" si="17"/>
        <v>14</v>
      </c>
    </row>
    <row r="313" spans="1:6">
      <c r="A313" t="s">
        <v>457</v>
      </c>
      <c r="B313">
        <v>8900000</v>
      </c>
      <c r="C313" t="s">
        <v>456</v>
      </c>
      <c r="D313">
        <f t="shared" si="15"/>
        <v>12</v>
      </c>
      <c r="E313">
        <f t="shared" si="16"/>
        <v>7</v>
      </c>
      <c r="F313">
        <f t="shared" si="17"/>
        <v>14</v>
      </c>
    </row>
    <row r="314" spans="1:6">
      <c r="A314" t="s">
        <v>458</v>
      </c>
      <c r="B314">
        <v>8900000</v>
      </c>
      <c r="C314" t="s">
        <v>456</v>
      </c>
      <c r="D314">
        <f t="shared" si="15"/>
        <v>12</v>
      </c>
      <c r="E314">
        <f t="shared" si="16"/>
        <v>7</v>
      </c>
      <c r="F314">
        <f t="shared" si="17"/>
        <v>14</v>
      </c>
    </row>
    <row r="315" spans="1:6">
      <c r="A315" t="s">
        <v>459</v>
      </c>
      <c r="B315">
        <v>9000000</v>
      </c>
      <c r="C315" t="s">
        <v>92</v>
      </c>
      <c r="D315">
        <f t="shared" si="15"/>
        <v>12</v>
      </c>
      <c r="E315">
        <f t="shared" si="16"/>
        <v>7</v>
      </c>
      <c r="F315">
        <f t="shared" si="17"/>
        <v>3</v>
      </c>
    </row>
    <row r="316" spans="1:6">
      <c r="A316" t="s">
        <v>460</v>
      </c>
      <c r="B316">
        <v>4500000</v>
      </c>
      <c r="C316" t="s">
        <v>461</v>
      </c>
      <c r="D316">
        <f t="shared" si="15"/>
        <v>9</v>
      </c>
      <c r="E316">
        <f t="shared" si="16"/>
        <v>7</v>
      </c>
      <c r="F316">
        <f t="shared" si="17"/>
        <v>14</v>
      </c>
    </row>
    <row r="317" spans="1:6">
      <c r="A317" t="s">
        <v>462</v>
      </c>
      <c r="B317">
        <v>4500000</v>
      </c>
      <c r="C317" t="s">
        <v>461</v>
      </c>
      <c r="D317">
        <f t="shared" si="15"/>
        <v>10</v>
      </c>
      <c r="E317">
        <f t="shared" si="16"/>
        <v>7</v>
      </c>
      <c r="F317">
        <f t="shared" si="17"/>
        <v>14</v>
      </c>
    </row>
    <row r="318" spans="1:6">
      <c r="A318" t="s">
        <v>463</v>
      </c>
      <c r="B318">
        <v>4500000</v>
      </c>
      <c r="C318" t="s">
        <v>461</v>
      </c>
      <c r="D318">
        <f t="shared" si="15"/>
        <v>12</v>
      </c>
      <c r="E318">
        <f t="shared" si="16"/>
        <v>7</v>
      </c>
      <c r="F318">
        <f t="shared" si="17"/>
        <v>14</v>
      </c>
    </row>
    <row r="319" spans="1:6">
      <c r="A319" t="s">
        <v>464</v>
      </c>
      <c r="B319">
        <v>4500000</v>
      </c>
      <c r="C319" t="s">
        <v>461</v>
      </c>
      <c r="D319">
        <f t="shared" si="15"/>
        <v>12</v>
      </c>
      <c r="E319">
        <f t="shared" si="16"/>
        <v>7</v>
      </c>
      <c r="F319">
        <f t="shared" si="17"/>
        <v>14</v>
      </c>
    </row>
    <row r="320" spans="1:6">
      <c r="A320" t="s">
        <v>465</v>
      </c>
      <c r="B320">
        <v>4500000</v>
      </c>
      <c r="C320" t="s">
        <v>92</v>
      </c>
      <c r="D320">
        <f t="shared" si="15"/>
        <v>12</v>
      </c>
      <c r="E320">
        <f t="shared" si="16"/>
        <v>7</v>
      </c>
      <c r="F320">
        <f t="shared" si="17"/>
        <v>3</v>
      </c>
    </row>
    <row r="321" spans="1:6">
      <c r="A321" t="s">
        <v>466</v>
      </c>
      <c r="B321">
        <v>5200000</v>
      </c>
      <c r="C321" t="s">
        <v>467</v>
      </c>
      <c r="D321">
        <f t="shared" si="15"/>
        <v>9</v>
      </c>
      <c r="E321">
        <f t="shared" si="16"/>
        <v>7</v>
      </c>
      <c r="F321">
        <f t="shared" si="17"/>
        <v>14</v>
      </c>
    </row>
    <row r="322" spans="1:6">
      <c r="A322" t="s">
        <v>468</v>
      </c>
      <c r="B322">
        <v>5200000</v>
      </c>
      <c r="C322" t="s">
        <v>467</v>
      </c>
      <c r="D322">
        <f t="shared" si="15"/>
        <v>12</v>
      </c>
      <c r="E322">
        <f t="shared" si="16"/>
        <v>7</v>
      </c>
      <c r="F322">
        <f t="shared" si="17"/>
        <v>14</v>
      </c>
    </row>
    <row r="323" spans="1:6">
      <c r="A323" t="s">
        <v>469</v>
      </c>
      <c r="B323">
        <v>5200000</v>
      </c>
      <c r="C323" t="s">
        <v>470</v>
      </c>
      <c r="D323">
        <f t="shared" si="15"/>
        <v>12</v>
      </c>
      <c r="E323">
        <f t="shared" si="16"/>
        <v>7</v>
      </c>
      <c r="F323">
        <f t="shared" si="17"/>
        <v>13</v>
      </c>
    </row>
    <row r="324" spans="1:6">
      <c r="A324" t="s">
        <v>471</v>
      </c>
      <c r="B324">
        <v>5000000</v>
      </c>
      <c r="C324" t="s">
        <v>4</v>
      </c>
      <c r="D324">
        <f t="shared" si="15"/>
        <v>11</v>
      </c>
      <c r="E324">
        <f t="shared" si="16"/>
        <v>7</v>
      </c>
      <c r="F324">
        <f t="shared" si="17"/>
        <v>3</v>
      </c>
    </row>
    <row r="325" spans="1:6">
      <c r="A325" t="s">
        <v>472</v>
      </c>
      <c r="B325">
        <v>2900000</v>
      </c>
      <c r="C325" t="s">
        <v>232</v>
      </c>
      <c r="D325">
        <f t="shared" si="15"/>
        <v>12</v>
      </c>
      <c r="E325">
        <f t="shared" si="16"/>
        <v>7</v>
      </c>
      <c r="F325">
        <f t="shared" si="17"/>
        <v>3</v>
      </c>
    </row>
    <row r="326" spans="1:6">
      <c r="A326" t="s">
        <v>473</v>
      </c>
      <c r="B326">
        <v>2900000</v>
      </c>
      <c r="C326" t="s">
        <v>474</v>
      </c>
      <c r="D326">
        <f t="shared" si="15"/>
        <v>9</v>
      </c>
      <c r="E326">
        <f t="shared" si="16"/>
        <v>7</v>
      </c>
      <c r="F326">
        <f t="shared" si="17"/>
        <v>14</v>
      </c>
    </row>
    <row r="327" spans="1:6">
      <c r="A327" t="s">
        <v>475</v>
      </c>
      <c r="B327">
        <v>2900000</v>
      </c>
      <c r="C327" t="s">
        <v>1699</v>
      </c>
      <c r="D327">
        <f t="shared" si="15"/>
        <v>12</v>
      </c>
      <c r="E327">
        <f t="shared" si="16"/>
        <v>7</v>
      </c>
      <c r="F327">
        <f t="shared" si="17"/>
        <v>3</v>
      </c>
    </row>
    <row r="328" spans="1:6">
      <c r="A328" t="s">
        <v>476</v>
      </c>
      <c r="B328">
        <v>5700000</v>
      </c>
      <c r="C328" t="s">
        <v>477</v>
      </c>
      <c r="D328">
        <f t="shared" si="15"/>
        <v>9</v>
      </c>
      <c r="E328">
        <f t="shared" si="16"/>
        <v>7</v>
      </c>
      <c r="F328">
        <f t="shared" si="17"/>
        <v>13</v>
      </c>
    </row>
    <row r="329" spans="1:6">
      <c r="A329" t="s">
        <v>478</v>
      </c>
      <c r="B329">
        <v>5700000</v>
      </c>
      <c r="C329" t="s">
        <v>4</v>
      </c>
      <c r="D329">
        <f t="shared" si="15"/>
        <v>11</v>
      </c>
      <c r="E329">
        <f t="shared" si="16"/>
        <v>7</v>
      </c>
      <c r="F329">
        <f t="shared" si="17"/>
        <v>3</v>
      </c>
    </row>
    <row r="330" spans="1:6">
      <c r="A330" t="s">
        <v>479</v>
      </c>
      <c r="B330">
        <v>4700000</v>
      </c>
      <c r="C330" t="s">
        <v>53</v>
      </c>
      <c r="D330">
        <f t="shared" si="15"/>
        <v>12</v>
      </c>
      <c r="E330">
        <f t="shared" si="16"/>
        <v>7</v>
      </c>
      <c r="F330">
        <f t="shared" si="17"/>
        <v>3</v>
      </c>
    </row>
    <row r="331" spans="1:6">
      <c r="A331" t="s">
        <v>480</v>
      </c>
      <c r="B331">
        <v>7500000</v>
      </c>
      <c r="C331" t="s">
        <v>481</v>
      </c>
      <c r="D331">
        <f t="shared" si="15"/>
        <v>10</v>
      </c>
      <c r="E331">
        <f t="shared" si="16"/>
        <v>7</v>
      </c>
      <c r="F331">
        <f t="shared" si="17"/>
        <v>14</v>
      </c>
    </row>
    <row r="332" spans="1:6">
      <c r="A332" t="s">
        <v>482</v>
      </c>
      <c r="B332">
        <v>7500000</v>
      </c>
      <c r="C332" t="s">
        <v>481</v>
      </c>
      <c r="D332">
        <f t="shared" si="15"/>
        <v>12</v>
      </c>
      <c r="E332">
        <f t="shared" si="16"/>
        <v>7</v>
      </c>
      <c r="F332">
        <f t="shared" si="17"/>
        <v>14</v>
      </c>
    </row>
    <row r="333" spans="1:6">
      <c r="A333" t="s">
        <v>483</v>
      </c>
      <c r="B333">
        <v>7600000</v>
      </c>
      <c r="C333" t="s">
        <v>92</v>
      </c>
      <c r="D333">
        <f t="shared" si="15"/>
        <v>12</v>
      </c>
      <c r="E333">
        <f t="shared" si="16"/>
        <v>7</v>
      </c>
      <c r="F333">
        <f t="shared" si="17"/>
        <v>3</v>
      </c>
    </row>
    <row r="334" spans="1:6">
      <c r="A334" t="s">
        <v>484</v>
      </c>
      <c r="B334">
        <v>3900000</v>
      </c>
      <c r="C334" t="s">
        <v>160</v>
      </c>
      <c r="D334">
        <f t="shared" si="15"/>
        <v>9</v>
      </c>
      <c r="E334">
        <f t="shared" si="16"/>
        <v>7</v>
      </c>
      <c r="F334">
        <f t="shared" si="17"/>
        <v>3</v>
      </c>
    </row>
    <row r="335" spans="1:6">
      <c r="A335" t="s">
        <v>485</v>
      </c>
      <c r="B335">
        <v>3900000</v>
      </c>
      <c r="C335" t="s">
        <v>486</v>
      </c>
      <c r="D335">
        <f t="shared" si="15"/>
        <v>10</v>
      </c>
      <c r="E335">
        <f t="shared" si="16"/>
        <v>7</v>
      </c>
      <c r="F335">
        <f t="shared" si="17"/>
        <v>14</v>
      </c>
    </row>
    <row r="336" spans="1:6">
      <c r="A336" t="s">
        <v>487</v>
      </c>
      <c r="B336">
        <v>3900000</v>
      </c>
      <c r="C336" t="s">
        <v>160</v>
      </c>
      <c r="D336">
        <f t="shared" si="15"/>
        <v>12</v>
      </c>
      <c r="E336">
        <f t="shared" si="16"/>
        <v>7</v>
      </c>
      <c r="F336">
        <f t="shared" si="17"/>
        <v>3</v>
      </c>
    </row>
    <row r="337" spans="1:6">
      <c r="A337" t="s">
        <v>488</v>
      </c>
      <c r="B337">
        <v>5800000</v>
      </c>
      <c r="C337" t="s">
        <v>489</v>
      </c>
      <c r="D337">
        <f t="shared" si="15"/>
        <v>9</v>
      </c>
      <c r="E337">
        <f t="shared" si="16"/>
        <v>7</v>
      </c>
      <c r="F337">
        <f t="shared" si="17"/>
        <v>14</v>
      </c>
    </row>
    <row r="338" spans="1:6">
      <c r="A338" t="s">
        <v>490</v>
      </c>
      <c r="B338">
        <v>5800000</v>
      </c>
      <c r="C338" t="s">
        <v>489</v>
      </c>
      <c r="D338">
        <f t="shared" si="15"/>
        <v>10</v>
      </c>
      <c r="E338">
        <f t="shared" si="16"/>
        <v>7</v>
      </c>
      <c r="F338">
        <f t="shared" si="17"/>
        <v>14</v>
      </c>
    </row>
    <row r="339" spans="1:6">
      <c r="A339" t="s">
        <v>491</v>
      </c>
      <c r="B339">
        <v>5800000</v>
      </c>
      <c r="C339" t="s">
        <v>160</v>
      </c>
      <c r="D339">
        <f t="shared" ref="D339:D402" si="18">LEN(A339)</f>
        <v>12</v>
      </c>
      <c r="E339">
        <f t="shared" ref="E339:E402" si="19">LEN(B339)</f>
        <v>7</v>
      </c>
      <c r="F339">
        <f t="shared" ref="F339:F402" si="20">LEN(C339)</f>
        <v>3</v>
      </c>
    </row>
    <row r="340" spans="1:6">
      <c r="A340" t="s">
        <v>492</v>
      </c>
      <c r="B340">
        <v>7700000</v>
      </c>
      <c r="C340" t="s">
        <v>493</v>
      </c>
      <c r="D340">
        <f t="shared" si="18"/>
        <v>9</v>
      </c>
      <c r="E340">
        <f t="shared" si="19"/>
        <v>7</v>
      </c>
      <c r="F340">
        <f t="shared" si="20"/>
        <v>13</v>
      </c>
    </row>
    <row r="341" spans="1:6">
      <c r="A341" t="s">
        <v>494</v>
      </c>
      <c r="B341">
        <v>7700000</v>
      </c>
      <c r="C341" t="s">
        <v>493</v>
      </c>
      <c r="D341">
        <f t="shared" si="18"/>
        <v>12</v>
      </c>
      <c r="E341">
        <f t="shared" si="19"/>
        <v>7</v>
      </c>
      <c r="F341">
        <f t="shared" si="20"/>
        <v>13</v>
      </c>
    </row>
    <row r="342" spans="1:6">
      <c r="A342" t="s">
        <v>495</v>
      </c>
      <c r="B342">
        <v>7500000</v>
      </c>
      <c r="C342" t="s">
        <v>4</v>
      </c>
      <c r="D342">
        <f t="shared" si="18"/>
        <v>11</v>
      </c>
      <c r="E342">
        <f t="shared" si="19"/>
        <v>7</v>
      </c>
      <c r="F342">
        <f t="shared" si="20"/>
        <v>3</v>
      </c>
    </row>
    <row r="343" spans="1:6">
      <c r="A343" t="s">
        <v>496</v>
      </c>
      <c r="B343">
        <v>7600000</v>
      </c>
      <c r="C343" t="s">
        <v>497</v>
      </c>
      <c r="D343">
        <f t="shared" si="18"/>
        <v>9</v>
      </c>
      <c r="E343">
        <f t="shared" si="19"/>
        <v>7</v>
      </c>
      <c r="F343">
        <f t="shared" si="20"/>
        <v>14</v>
      </c>
    </row>
    <row r="344" spans="1:6">
      <c r="A344" t="s">
        <v>498</v>
      </c>
      <c r="B344">
        <v>7600000</v>
      </c>
      <c r="C344" t="s">
        <v>497</v>
      </c>
      <c r="D344">
        <f t="shared" si="18"/>
        <v>12</v>
      </c>
      <c r="E344">
        <f t="shared" si="19"/>
        <v>7</v>
      </c>
      <c r="F344">
        <f t="shared" si="20"/>
        <v>14</v>
      </c>
    </row>
    <row r="345" spans="1:6">
      <c r="A345" t="s">
        <v>499</v>
      </c>
      <c r="B345">
        <v>7600000</v>
      </c>
      <c r="C345" t="s">
        <v>500</v>
      </c>
      <c r="D345">
        <f t="shared" si="18"/>
        <v>12</v>
      </c>
      <c r="E345">
        <f t="shared" si="19"/>
        <v>7</v>
      </c>
      <c r="F345">
        <f t="shared" si="20"/>
        <v>14</v>
      </c>
    </row>
    <row r="346" spans="1:6">
      <c r="A346" t="s">
        <v>501</v>
      </c>
      <c r="B346">
        <v>7500000</v>
      </c>
      <c r="C346" t="s">
        <v>92</v>
      </c>
      <c r="D346">
        <f t="shared" si="18"/>
        <v>12</v>
      </c>
      <c r="E346">
        <f t="shared" si="19"/>
        <v>7</v>
      </c>
      <c r="F346">
        <f t="shared" si="20"/>
        <v>3</v>
      </c>
    </row>
    <row r="347" spans="1:6">
      <c r="A347" t="s">
        <v>502</v>
      </c>
      <c r="B347">
        <v>7200000</v>
      </c>
      <c r="C347" t="s">
        <v>503</v>
      </c>
      <c r="D347">
        <f t="shared" si="18"/>
        <v>10</v>
      </c>
      <c r="E347">
        <f t="shared" si="19"/>
        <v>7</v>
      </c>
      <c r="F347">
        <f t="shared" si="20"/>
        <v>14</v>
      </c>
    </row>
    <row r="348" spans="1:6">
      <c r="A348" t="s">
        <v>504</v>
      </c>
      <c r="B348">
        <v>7200000</v>
      </c>
      <c r="C348" t="s">
        <v>503</v>
      </c>
      <c r="D348">
        <f t="shared" si="18"/>
        <v>12</v>
      </c>
      <c r="E348">
        <f t="shared" si="19"/>
        <v>7</v>
      </c>
      <c r="F348">
        <f t="shared" si="20"/>
        <v>14</v>
      </c>
    </row>
    <row r="349" spans="1:6">
      <c r="A349" t="s">
        <v>505</v>
      </c>
      <c r="B349">
        <v>5100000</v>
      </c>
      <c r="C349" t="s">
        <v>74</v>
      </c>
      <c r="D349">
        <f t="shared" si="18"/>
        <v>9</v>
      </c>
      <c r="E349">
        <f t="shared" si="19"/>
        <v>7</v>
      </c>
      <c r="F349">
        <f t="shared" si="20"/>
        <v>3</v>
      </c>
    </row>
    <row r="350" spans="1:6">
      <c r="A350" t="s">
        <v>506</v>
      </c>
      <c r="B350">
        <v>5100000</v>
      </c>
      <c r="C350" t="s">
        <v>74</v>
      </c>
      <c r="D350">
        <f t="shared" si="18"/>
        <v>9</v>
      </c>
      <c r="E350">
        <f t="shared" si="19"/>
        <v>7</v>
      </c>
      <c r="F350">
        <f t="shared" si="20"/>
        <v>3</v>
      </c>
    </row>
    <row r="351" spans="1:6">
      <c r="A351" t="s">
        <v>507</v>
      </c>
      <c r="B351">
        <v>9000000</v>
      </c>
      <c r="C351" t="s">
        <v>508</v>
      </c>
      <c r="D351">
        <f t="shared" si="18"/>
        <v>9</v>
      </c>
      <c r="E351">
        <f t="shared" si="19"/>
        <v>7</v>
      </c>
      <c r="F351">
        <f t="shared" si="20"/>
        <v>13</v>
      </c>
    </row>
    <row r="352" spans="1:6">
      <c r="A352" t="s">
        <v>509</v>
      </c>
      <c r="B352">
        <v>9000000</v>
      </c>
      <c r="C352" t="s">
        <v>508</v>
      </c>
      <c r="D352">
        <f t="shared" si="18"/>
        <v>12</v>
      </c>
      <c r="E352">
        <f t="shared" si="19"/>
        <v>7</v>
      </c>
      <c r="F352">
        <f t="shared" si="20"/>
        <v>13</v>
      </c>
    </row>
    <row r="353" spans="1:6">
      <c r="A353" t="s">
        <v>510</v>
      </c>
      <c r="B353">
        <v>9000000</v>
      </c>
      <c r="C353" t="s">
        <v>508</v>
      </c>
      <c r="D353">
        <f t="shared" si="18"/>
        <v>11</v>
      </c>
      <c r="E353">
        <f t="shared" si="19"/>
        <v>7</v>
      </c>
      <c r="F353">
        <f t="shared" si="20"/>
        <v>13</v>
      </c>
    </row>
    <row r="354" spans="1:6">
      <c r="A354" t="s">
        <v>511</v>
      </c>
      <c r="B354">
        <v>8400000</v>
      </c>
      <c r="C354" t="s">
        <v>1701</v>
      </c>
      <c r="D354">
        <f t="shared" si="18"/>
        <v>11</v>
      </c>
      <c r="E354">
        <f t="shared" si="19"/>
        <v>7</v>
      </c>
      <c r="F354">
        <f t="shared" si="20"/>
        <v>3</v>
      </c>
    </row>
    <row r="355" spans="1:6">
      <c r="A355" t="s">
        <v>512</v>
      </c>
      <c r="B355">
        <v>19300001</v>
      </c>
      <c r="C355" t="s">
        <v>4</v>
      </c>
      <c r="D355">
        <f t="shared" si="18"/>
        <v>12</v>
      </c>
      <c r="E355">
        <f t="shared" si="19"/>
        <v>8</v>
      </c>
      <c r="F355">
        <f t="shared" si="20"/>
        <v>3</v>
      </c>
    </row>
    <row r="356" spans="1:6">
      <c r="A356" t="s">
        <v>513</v>
      </c>
      <c r="B356">
        <v>3000000</v>
      </c>
      <c r="C356" t="s">
        <v>1701</v>
      </c>
      <c r="D356">
        <f t="shared" si="18"/>
        <v>9</v>
      </c>
      <c r="E356">
        <f t="shared" si="19"/>
        <v>7</v>
      </c>
      <c r="F356">
        <f t="shared" si="20"/>
        <v>3</v>
      </c>
    </row>
    <row r="357" spans="1:6">
      <c r="A357" t="s">
        <v>514</v>
      </c>
      <c r="B357">
        <v>3000000</v>
      </c>
      <c r="C357" t="s">
        <v>515</v>
      </c>
      <c r="D357">
        <f t="shared" si="18"/>
        <v>12</v>
      </c>
      <c r="E357">
        <f t="shared" si="19"/>
        <v>7</v>
      </c>
      <c r="F357">
        <f t="shared" si="20"/>
        <v>14</v>
      </c>
    </row>
    <row r="358" spans="1:6">
      <c r="A358" t="s">
        <v>516</v>
      </c>
      <c r="B358">
        <v>3400000</v>
      </c>
      <c r="C358" t="s">
        <v>517</v>
      </c>
      <c r="D358">
        <f t="shared" si="18"/>
        <v>12</v>
      </c>
      <c r="E358">
        <f t="shared" si="19"/>
        <v>7</v>
      </c>
      <c r="F358">
        <f t="shared" si="20"/>
        <v>3</v>
      </c>
    </row>
    <row r="359" spans="1:6">
      <c r="A359" t="s">
        <v>518</v>
      </c>
      <c r="B359">
        <v>16700001</v>
      </c>
      <c r="C359" t="s">
        <v>519</v>
      </c>
      <c r="D359">
        <f t="shared" si="18"/>
        <v>9</v>
      </c>
      <c r="E359">
        <f t="shared" si="19"/>
        <v>8</v>
      </c>
      <c r="F359">
        <f t="shared" si="20"/>
        <v>14</v>
      </c>
    </row>
    <row r="360" spans="1:6">
      <c r="A360" t="s">
        <v>520</v>
      </c>
      <c r="B360">
        <v>16700001</v>
      </c>
      <c r="C360" t="s">
        <v>521</v>
      </c>
      <c r="D360">
        <f t="shared" si="18"/>
        <v>12</v>
      </c>
      <c r="E360">
        <f t="shared" si="19"/>
        <v>8</v>
      </c>
      <c r="F360">
        <f t="shared" si="20"/>
        <v>14</v>
      </c>
    </row>
    <row r="361" spans="1:6">
      <c r="A361" t="s">
        <v>522</v>
      </c>
      <c r="B361">
        <v>16500001</v>
      </c>
      <c r="C361" t="s">
        <v>20</v>
      </c>
      <c r="D361">
        <f t="shared" si="18"/>
        <v>12</v>
      </c>
      <c r="E361">
        <f t="shared" si="19"/>
        <v>8</v>
      </c>
      <c r="F361">
        <f t="shared" si="20"/>
        <v>3</v>
      </c>
    </row>
    <row r="362" spans="1:6">
      <c r="A362" t="s">
        <v>523</v>
      </c>
      <c r="B362">
        <v>16400001</v>
      </c>
      <c r="C362" t="s">
        <v>524</v>
      </c>
      <c r="D362">
        <f t="shared" si="18"/>
        <v>9</v>
      </c>
      <c r="E362">
        <f t="shared" si="19"/>
        <v>8</v>
      </c>
      <c r="F362">
        <f t="shared" si="20"/>
        <v>14</v>
      </c>
    </row>
    <row r="363" spans="1:6">
      <c r="A363" t="s">
        <v>525</v>
      </c>
      <c r="B363">
        <v>16400001</v>
      </c>
      <c r="C363" t="s">
        <v>526</v>
      </c>
      <c r="D363">
        <f t="shared" si="18"/>
        <v>12</v>
      </c>
      <c r="E363">
        <f t="shared" si="19"/>
        <v>8</v>
      </c>
      <c r="F363">
        <f t="shared" si="20"/>
        <v>14</v>
      </c>
    </row>
    <row r="364" spans="1:6">
      <c r="A364" t="s">
        <v>527</v>
      </c>
      <c r="B364">
        <v>16400001</v>
      </c>
      <c r="C364" t="s">
        <v>1</v>
      </c>
      <c r="D364">
        <f t="shared" si="18"/>
        <v>12</v>
      </c>
      <c r="E364">
        <f t="shared" si="19"/>
        <v>8</v>
      </c>
      <c r="F364">
        <f t="shared" si="20"/>
        <v>3</v>
      </c>
    </row>
    <row r="365" spans="1:6">
      <c r="A365" t="s">
        <v>528</v>
      </c>
      <c r="B365">
        <v>16200001</v>
      </c>
      <c r="C365" t="s">
        <v>529</v>
      </c>
      <c r="D365">
        <f t="shared" si="18"/>
        <v>9</v>
      </c>
      <c r="E365">
        <f t="shared" si="19"/>
        <v>8</v>
      </c>
      <c r="F365">
        <f t="shared" si="20"/>
        <v>14</v>
      </c>
    </row>
    <row r="366" spans="1:6">
      <c r="A366" t="s">
        <v>530</v>
      </c>
      <c r="B366">
        <v>16200001</v>
      </c>
      <c r="C366" t="s">
        <v>531</v>
      </c>
      <c r="D366">
        <f t="shared" si="18"/>
        <v>12</v>
      </c>
      <c r="E366">
        <f t="shared" si="19"/>
        <v>8</v>
      </c>
      <c r="F366">
        <f t="shared" si="20"/>
        <v>14</v>
      </c>
    </row>
    <row r="367" spans="1:6">
      <c r="A367" t="s">
        <v>532</v>
      </c>
      <c r="B367">
        <v>16500001</v>
      </c>
      <c r="C367" t="s">
        <v>1</v>
      </c>
      <c r="D367">
        <f t="shared" si="18"/>
        <v>12</v>
      </c>
      <c r="E367">
        <f t="shared" si="19"/>
        <v>8</v>
      </c>
      <c r="F367">
        <f t="shared" si="20"/>
        <v>3</v>
      </c>
    </row>
    <row r="368" spans="1:6">
      <c r="A368" t="s">
        <v>533</v>
      </c>
      <c r="B368">
        <v>4800000</v>
      </c>
      <c r="C368" t="s">
        <v>170</v>
      </c>
      <c r="D368">
        <f t="shared" si="18"/>
        <v>11</v>
      </c>
      <c r="E368">
        <f t="shared" si="19"/>
        <v>7</v>
      </c>
      <c r="F368">
        <f t="shared" si="20"/>
        <v>3</v>
      </c>
    </row>
    <row r="369" spans="1:6">
      <c r="A369" t="s">
        <v>534</v>
      </c>
      <c r="B369">
        <v>0</v>
      </c>
      <c r="C369" t="s">
        <v>20</v>
      </c>
      <c r="D369">
        <f t="shared" si="18"/>
        <v>8</v>
      </c>
      <c r="E369">
        <f t="shared" si="19"/>
        <v>1</v>
      </c>
      <c r="F369">
        <f t="shared" si="20"/>
        <v>3</v>
      </c>
    </row>
    <row r="370" spans="1:6">
      <c r="A370" t="s">
        <v>535</v>
      </c>
      <c r="B370">
        <v>1800000</v>
      </c>
      <c r="C370" t="s">
        <v>536</v>
      </c>
      <c r="D370">
        <f t="shared" si="18"/>
        <v>12</v>
      </c>
      <c r="E370">
        <f t="shared" si="19"/>
        <v>7</v>
      </c>
      <c r="F370">
        <f t="shared" si="20"/>
        <v>14</v>
      </c>
    </row>
    <row r="371" spans="1:6">
      <c r="A371" t="s">
        <v>537</v>
      </c>
      <c r="B371">
        <v>2500000</v>
      </c>
      <c r="C371" t="s">
        <v>538</v>
      </c>
      <c r="D371">
        <f t="shared" si="18"/>
        <v>12</v>
      </c>
      <c r="E371">
        <f t="shared" si="19"/>
        <v>7</v>
      </c>
      <c r="F371">
        <f t="shared" si="20"/>
        <v>13</v>
      </c>
    </row>
    <row r="372" spans="1:6">
      <c r="A372" t="s">
        <v>539</v>
      </c>
      <c r="B372">
        <v>5600000</v>
      </c>
      <c r="C372" t="s">
        <v>81</v>
      </c>
      <c r="D372">
        <f t="shared" si="18"/>
        <v>11</v>
      </c>
      <c r="E372">
        <f t="shared" si="19"/>
        <v>7</v>
      </c>
      <c r="F372">
        <f t="shared" si="20"/>
        <v>3</v>
      </c>
    </row>
    <row r="373" spans="1:6">
      <c r="A373" t="s">
        <v>540</v>
      </c>
      <c r="B373">
        <v>1800000</v>
      </c>
      <c r="C373" t="s">
        <v>541</v>
      </c>
      <c r="D373">
        <f t="shared" si="18"/>
        <v>12</v>
      </c>
      <c r="E373">
        <f t="shared" si="19"/>
        <v>7</v>
      </c>
      <c r="F373">
        <f t="shared" si="20"/>
        <v>14</v>
      </c>
    </row>
    <row r="374" spans="1:6">
      <c r="A374" t="s">
        <v>542</v>
      </c>
      <c r="B374">
        <v>2300000</v>
      </c>
      <c r="C374" t="s">
        <v>543</v>
      </c>
      <c r="D374">
        <f t="shared" si="18"/>
        <v>12</v>
      </c>
      <c r="E374">
        <f t="shared" si="19"/>
        <v>7</v>
      </c>
      <c r="F374">
        <f t="shared" si="20"/>
        <v>13</v>
      </c>
    </row>
    <row r="375" spans="1:6">
      <c r="A375" t="s">
        <v>544</v>
      </c>
      <c r="B375">
        <v>5600000</v>
      </c>
      <c r="C375" t="s">
        <v>81</v>
      </c>
      <c r="D375">
        <f t="shared" si="18"/>
        <v>11</v>
      </c>
      <c r="E375">
        <f t="shared" si="19"/>
        <v>7</v>
      </c>
      <c r="F375">
        <f t="shared" si="20"/>
        <v>3</v>
      </c>
    </row>
    <row r="376" spans="1:6">
      <c r="A376" t="s">
        <v>545</v>
      </c>
      <c r="B376">
        <v>7600000</v>
      </c>
      <c r="C376" t="s">
        <v>546</v>
      </c>
      <c r="D376">
        <f t="shared" si="18"/>
        <v>12</v>
      </c>
      <c r="E376">
        <f t="shared" si="19"/>
        <v>7</v>
      </c>
      <c r="F376">
        <f t="shared" si="20"/>
        <v>14</v>
      </c>
    </row>
    <row r="377" spans="1:6">
      <c r="A377" t="s">
        <v>547</v>
      </c>
      <c r="B377">
        <v>11500000</v>
      </c>
      <c r="C377" t="s">
        <v>548</v>
      </c>
      <c r="D377">
        <f t="shared" si="18"/>
        <v>12</v>
      </c>
      <c r="E377">
        <f t="shared" si="19"/>
        <v>8</v>
      </c>
      <c r="F377">
        <f t="shared" si="20"/>
        <v>14</v>
      </c>
    </row>
    <row r="378" spans="1:6">
      <c r="A378" t="s">
        <v>549</v>
      </c>
      <c r="B378">
        <v>11500000</v>
      </c>
      <c r="C378" t="s">
        <v>66</v>
      </c>
      <c r="D378">
        <f t="shared" si="18"/>
        <v>12</v>
      </c>
      <c r="E378">
        <f t="shared" si="19"/>
        <v>8</v>
      </c>
      <c r="F378">
        <f t="shared" si="20"/>
        <v>3</v>
      </c>
    </row>
    <row r="379" spans="1:6">
      <c r="A379" t="s">
        <v>550</v>
      </c>
      <c r="B379">
        <v>7500000</v>
      </c>
      <c r="C379" t="s">
        <v>4</v>
      </c>
      <c r="D379">
        <f t="shared" si="18"/>
        <v>12</v>
      </c>
      <c r="E379">
        <f t="shared" si="19"/>
        <v>7</v>
      </c>
      <c r="F379">
        <f t="shared" si="20"/>
        <v>3</v>
      </c>
    </row>
    <row r="380" spans="1:6">
      <c r="A380" t="s">
        <v>551</v>
      </c>
      <c r="B380">
        <v>7500000</v>
      </c>
      <c r="C380" t="s">
        <v>552</v>
      </c>
      <c r="D380">
        <f t="shared" si="18"/>
        <v>9</v>
      </c>
      <c r="E380">
        <f t="shared" si="19"/>
        <v>7</v>
      </c>
      <c r="F380">
        <f t="shared" si="20"/>
        <v>14</v>
      </c>
    </row>
    <row r="381" spans="1:6">
      <c r="A381" t="s">
        <v>553</v>
      </c>
      <c r="B381">
        <v>7000000</v>
      </c>
      <c r="C381" t="s">
        <v>554</v>
      </c>
      <c r="D381">
        <f t="shared" si="18"/>
        <v>12</v>
      </c>
      <c r="E381">
        <f t="shared" si="19"/>
        <v>7</v>
      </c>
      <c r="F381">
        <f t="shared" si="20"/>
        <v>14</v>
      </c>
    </row>
    <row r="382" spans="1:6">
      <c r="A382" t="s">
        <v>555</v>
      </c>
      <c r="B382">
        <v>7500000</v>
      </c>
      <c r="C382" t="s">
        <v>554</v>
      </c>
      <c r="D382">
        <f t="shared" si="18"/>
        <v>12</v>
      </c>
      <c r="E382">
        <f t="shared" si="19"/>
        <v>7</v>
      </c>
      <c r="F382">
        <f t="shared" si="20"/>
        <v>14</v>
      </c>
    </row>
    <row r="383" spans="1:6">
      <c r="A383" t="s">
        <v>556</v>
      </c>
      <c r="B383">
        <v>5700000</v>
      </c>
      <c r="C383" t="s">
        <v>557</v>
      </c>
      <c r="D383">
        <f t="shared" si="18"/>
        <v>12</v>
      </c>
      <c r="E383">
        <f t="shared" si="19"/>
        <v>7</v>
      </c>
      <c r="F383">
        <f t="shared" si="20"/>
        <v>14</v>
      </c>
    </row>
    <row r="384" spans="1:6">
      <c r="A384" t="s">
        <v>558</v>
      </c>
      <c r="B384">
        <v>4400000</v>
      </c>
      <c r="C384" t="s">
        <v>4</v>
      </c>
      <c r="D384">
        <f t="shared" si="18"/>
        <v>12</v>
      </c>
      <c r="E384">
        <f t="shared" si="19"/>
        <v>7</v>
      </c>
      <c r="F384">
        <f t="shared" si="20"/>
        <v>3</v>
      </c>
    </row>
    <row r="385" spans="1:6">
      <c r="A385" t="s">
        <v>559</v>
      </c>
      <c r="B385">
        <v>36500000</v>
      </c>
      <c r="C385" t="s">
        <v>560</v>
      </c>
      <c r="D385">
        <f t="shared" si="18"/>
        <v>12</v>
      </c>
      <c r="E385">
        <f t="shared" si="19"/>
        <v>8</v>
      </c>
      <c r="F385">
        <f t="shared" si="20"/>
        <v>14</v>
      </c>
    </row>
    <row r="386" spans="1:6">
      <c r="A386" t="s">
        <v>561</v>
      </c>
      <c r="B386">
        <v>36500000</v>
      </c>
      <c r="C386" t="s">
        <v>560</v>
      </c>
      <c r="D386">
        <f t="shared" si="18"/>
        <v>12</v>
      </c>
      <c r="E386">
        <f t="shared" si="19"/>
        <v>8</v>
      </c>
      <c r="F386">
        <f t="shared" si="20"/>
        <v>14</v>
      </c>
    </row>
    <row r="387" spans="1:6">
      <c r="A387" t="s">
        <v>562</v>
      </c>
      <c r="B387">
        <v>36500000</v>
      </c>
      <c r="C387" t="s">
        <v>563</v>
      </c>
      <c r="D387">
        <f t="shared" si="18"/>
        <v>12</v>
      </c>
      <c r="E387">
        <f t="shared" si="19"/>
        <v>8</v>
      </c>
      <c r="F387">
        <f t="shared" si="20"/>
        <v>14</v>
      </c>
    </row>
    <row r="388" spans="1:6">
      <c r="A388" t="s">
        <v>564</v>
      </c>
      <c r="B388">
        <v>36000001</v>
      </c>
      <c r="C388" t="s">
        <v>565</v>
      </c>
      <c r="D388">
        <f t="shared" si="18"/>
        <v>12</v>
      </c>
      <c r="E388">
        <f t="shared" si="19"/>
        <v>8</v>
      </c>
      <c r="F388">
        <f t="shared" si="20"/>
        <v>14</v>
      </c>
    </row>
    <row r="389" spans="1:6">
      <c r="A389" t="s">
        <v>566</v>
      </c>
      <c r="B389">
        <v>40500001</v>
      </c>
      <c r="C389" t="s">
        <v>127</v>
      </c>
      <c r="D389">
        <f t="shared" si="18"/>
        <v>12</v>
      </c>
      <c r="E389">
        <f t="shared" si="19"/>
        <v>8</v>
      </c>
      <c r="F389">
        <f t="shared" si="20"/>
        <v>3</v>
      </c>
    </row>
    <row r="390" spans="1:6">
      <c r="A390" t="s">
        <v>567</v>
      </c>
      <c r="B390">
        <v>4000000</v>
      </c>
      <c r="C390" t="s">
        <v>568</v>
      </c>
      <c r="D390">
        <f t="shared" si="18"/>
        <v>9</v>
      </c>
      <c r="E390">
        <f t="shared" si="19"/>
        <v>7</v>
      </c>
      <c r="F390">
        <f t="shared" si="20"/>
        <v>13</v>
      </c>
    </row>
    <row r="391" spans="1:6">
      <c r="A391" t="s">
        <v>569</v>
      </c>
      <c r="B391">
        <v>4000000</v>
      </c>
      <c r="C391" t="s">
        <v>568</v>
      </c>
      <c r="D391">
        <f t="shared" si="18"/>
        <v>12</v>
      </c>
      <c r="E391">
        <f t="shared" si="19"/>
        <v>7</v>
      </c>
      <c r="F391">
        <f t="shared" si="20"/>
        <v>13</v>
      </c>
    </row>
    <row r="392" spans="1:6">
      <c r="A392" t="s">
        <v>570</v>
      </c>
      <c r="B392">
        <v>3900000</v>
      </c>
      <c r="C392" t="s">
        <v>4</v>
      </c>
      <c r="D392">
        <f t="shared" si="18"/>
        <v>11</v>
      </c>
      <c r="E392">
        <f t="shared" si="19"/>
        <v>7</v>
      </c>
      <c r="F392">
        <f t="shared" si="20"/>
        <v>3</v>
      </c>
    </row>
    <row r="393" spans="1:6">
      <c r="A393" t="s">
        <v>571</v>
      </c>
      <c r="B393">
        <v>3900000</v>
      </c>
      <c r="C393" t="s">
        <v>572</v>
      </c>
      <c r="D393">
        <f t="shared" si="18"/>
        <v>9</v>
      </c>
      <c r="E393">
        <f t="shared" si="19"/>
        <v>7</v>
      </c>
      <c r="F393">
        <f t="shared" si="20"/>
        <v>14</v>
      </c>
    </row>
    <row r="394" spans="1:6">
      <c r="A394" t="s">
        <v>573</v>
      </c>
      <c r="B394">
        <v>3900000</v>
      </c>
      <c r="C394" t="s">
        <v>574</v>
      </c>
      <c r="D394">
        <f t="shared" si="18"/>
        <v>12</v>
      </c>
      <c r="E394">
        <f t="shared" si="19"/>
        <v>7</v>
      </c>
      <c r="F394">
        <f t="shared" si="20"/>
        <v>14</v>
      </c>
    </row>
    <row r="395" spans="1:6">
      <c r="A395" t="s">
        <v>575</v>
      </c>
      <c r="B395">
        <v>3900000</v>
      </c>
      <c r="C395" t="s">
        <v>4</v>
      </c>
      <c r="D395">
        <f t="shared" si="18"/>
        <v>12</v>
      </c>
      <c r="E395">
        <f t="shared" si="19"/>
        <v>7</v>
      </c>
      <c r="F395">
        <f t="shared" si="20"/>
        <v>3</v>
      </c>
    </row>
    <row r="396" spans="1:6">
      <c r="A396" t="s">
        <v>576</v>
      </c>
      <c r="B396">
        <v>3900000</v>
      </c>
      <c r="C396" t="s">
        <v>577</v>
      </c>
      <c r="D396">
        <f t="shared" si="18"/>
        <v>9</v>
      </c>
      <c r="E396">
        <f t="shared" si="19"/>
        <v>7</v>
      </c>
      <c r="F396">
        <f t="shared" si="20"/>
        <v>14</v>
      </c>
    </row>
    <row r="397" spans="1:6">
      <c r="A397" t="s">
        <v>578</v>
      </c>
      <c r="B397">
        <v>5800000</v>
      </c>
      <c r="C397" t="s">
        <v>4</v>
      </c>
      <c r="D397">
        <f t="shared" si="18"/>
        <v>12</v>
      </c>
      <c r="E397">
        <f t="shared" si="19"/>
        <v>7</v>
      </c>
      <c r="F397">
        <f t="shared" si="20"/>
        <v>3</v>
      </c>
    </row>
    <row r="398" spans="1:6">
      <c r="A398" t="s">
        <v>579</v>
      </c>
      <c r="B398">
        <v>5600000</v>
      </c>
      <c r="C398" t="s">
        <v>4</v>
      </c>
      <c r="D398">
        <f t="shared" si="18"/>
        <v>12</v>
      </c>
      <c r="E398">
        <f t="shared" si="19"/>
        <v>7</v>
      </c>
      <c r="F398">
        <f t="shared" si="20"/>
        <v>3</v>
      </c>
    </row>
    <row r="399" spans="1:6">
      <c r="A399" t="s">
        <v>580</v>
      </c>
      <c r="B399">
        <v>5700000</v>
      </c>
      <c r="C399" t="s">
        <v>4</v>
      </c>
      <c r="D399">
        <f t="shared" si="18"/>
        <v>11</v>
      </c>
      <c r="E399">
        <f t="shared" si="19"/>
        <v>7</v>
      </c>
      <c r="F399">
        <f t="shared" si="20"/>
        <v>3</v>
      </c>
    </row>
    <row r="400" spans="1:6">
      <c r="A400" t="s">
        <v>581</v>
      </c>
      <c r="B400">
        <v>10100000</v>
      </c>
      <c r="C400" t="s">
        <v>582</v>
      </c>
      <c r="D400">
        <f t="shared" si="18"/>
        <v>12</v>
      </c>
      <c r="E400">
        <f t="shared" si="19"/>
        <v>8</v>
      </c>
      <c r="F400">
        <f t="shared" si="20"/>
        <v>3</v>
      </c>
    </row>
    <row r="401" spans="1:6">
      <c r="A401" t="s">
        <v>583</v>
      </c>
      <c r="B401">
        <v>5700000</v>
      </c>
      <c r="C401" t="s">
        <v>584</v>
      </c>
      <c r="D401">
        <f t="shared" si="18"/>
        <v>12</v>
      </c>
      <c r="E401">
        <f t="shared" si="19"/>
        <v>7</v>
      </c>
      <c r="F401">
        <f t="shared" si="20"/>
        <v>14</v>
      </c>
    </row>
    <row r="402" spans="1:6">
      <c r="A402" t="s">
        <v>585</v>
      </c>
      <c r="B402">
        <v>5700000</v>
      </c>
      <c r="C402" t="s">
        <v>586</v>
      </c>
      <c r="D402">
        <f t="shared" si="18"/>
        <v>12</v>
      </c>
      <c r="E402">
        <f t="shared" si="19"/>
        <v>7</v>
      </c>
      <c r="F402">
        <f t="shared" si="20"/>
        <v>14</v>
      </c>
    </row>
    <row r="403" spans="1:6">
      <c r="A403" t="s">
        <v>587</v>
      </c>
      <c r="B403">
        <v>5700000</v>
      </c>
      <c r="C403" t="s">
        <v>588</v>
      </c>
      <c r="D403">
        <f t="shared" ref="D403:D466" si="21">LEN(A403)</f>
        <v>12</v>
      </c>
      <c r="E403">
        <f t="shared" ref="E403:E466" si="22">LEN(B403)</f>
        <v>7</v>
      </c>
      <c r="F403">
        <f t="shared" ref="F403:F466" si="23">LEN(C403)</f>
        <v>14</v>
      </c>
    </row>
    <row r="404" spans="1:6">
      <c r="A404" t="s">
        <v>589</v>
      </c>
      <c r="B404">
        <v>5600000</v>
      </c>
      <c r="C404" t="s">
        <v>81</v>
      </c>
      <c r="D404">
        <f t="shared" si="21"/>
        <v>12</v>
      </c>
      <c r="E404">
        <f t="shared" si="22"/>
        <v>7</v>
      </c>
      <c r="F404">
        <f t="shared" si="23"/>
        <v>3</v>
      </c>
    </row>
    <row r="405" spans="1:6">
      <c r="A405" t="s">
        <v>590</v>
      </c>
      <c r="B405">
        <v>5700000</v>
      </c>
      <c r="C405" t="s">
        <v>591</v>
      </c>
      <c r="D405">
        <f t="shared" si="21"/>
        <v>12</v>
      </c>
      <c r="E405">
        <f t="shared" si="22"/>
        <v>7</v>
      </c>
      <c r="F405">
        <f t="shared" si="23"/>
        <v>14</v>
      </c>
    </row>
    <row r="406" spans="1:6">
      <c r="A406" t="s">
        <v>592</v>
      </c>
      <c r="B406">
        <v>5700000</v>
      </c>
      <c r="C406" t="s">
        <v>593</v>
      </c>
      <c r="D406">
        <f t="shared" si="21"/>
        <v>12</v>
      </c>
      <c r="E406">
        <f t="shared" si="22"/>
        <v>7</v>
      </c>
      <c r="F406">
        <f t="shared" si="23"/>
        <v>14</v>
      </c>
    </row>
    <row r="407" spans="1:6">
      <c r="A407" t="s">
        <v>594</v>
      </c>
      <c r="B407">
        <v>5200000</v>
      </c>
      <c r="C407" t="s">
        <v>595</v>
      </c>
      <c r="D407">
        <f t="shared" si="21"/>
        <v>12</v>
      </c>
      <c r="E407">
        <f t="shared" si="22"/>
        <v>7</v>
      </c>
      <c r="F407">
        <f t="shared" si="23"/>
        <v>14</v>
      </c>
    </row>
    <row r="408" spans="1:6">
      <c r="A408" t="s">
        <v>596</v>
      </c>
      <c r="B408">
        <v>5500000</v>
      </c>
      <c r="C408" t="s">
        <v>81</v>
      </c>
      <c r="D408">
        <f t="shared" si="21"/>
        <v>12</v>
      </c>
      <c r="E408">
        <f t="shared" si="22"/>
        <v>7</v>
      </c>
      <c r="F408">
        <f t="shared" si="23"/>
        <v>3</v>
      </c>
    </row>
    <row r="409" spans="1:6">
      <c r="A409" t="s">
        <v>597</v>
      </c>
      <c r="B409">
        <v>1900000</v>
      </c>
      <c r="C409" t="s">
        <v>598</v>
      </c>
      <c r="D409">
        <f t="shared" si="21"/>
        <v>12</v>
      </c>
      <c r="E409">
        <f t="shared" si="22"/>
        <v>7</v>
      </c>
      <c r="F409">
        <f t="shared" si="23"/>
        <v>14</v>
      </c>
    </row>
    <row r="410" spans="1:6">
      <c r="A410" t="s">
        <v>599</v>
      </c>
      <c r="B410">
        <v>2000000</v>
      </c>
      <c r="C410" t="s">
        <v>600</v>
      </c>
      <c r="D410">
        <f t="shared" si="21"/>
        <v>12</v>
      </c>
      <c r="E410">
        <f t="shared" si="22"/>
        <v>7</v>
      </c>
      <c r="F410">
        <f t="shared" si="23"/>
        <v>14</v>
      </c>
    </row>
    <row r="411" spans="1:6">
      <c r="A411" t="s">
        <v>601</v>
      </c>
      <c r="B411">
        <v>1900000</v>
      </c>
      <c r="C411" t="s">
        <v>602</v>
      </c>
      <c r="D411">
        <f t="shared" si="21"/>
        <v>12</v>
      </c>
      <c r="E411">
        <f t="shared" si="22"/>
        <v>7</v>
      </c>
      <c r="F411">
        <f t="shared" si="23"/>
        <v>13</v>
      </c>
    </row>
    <row r="412" spans="1:6">
      <c r="A412" t="s">
        <v>603</v>
      </c>
      <c r="B412">
        <v>5600000</v>
      </c>
      <c r="C412" t="s">
        <v>81</v>
      </c>
      <c r="D412">
        <f t="shared" si="21"/>
        <v>11</v>
      </c>
      <c r="E412">
        <f t="shared" si="22"/>
        <v>7</v>
      </c>
      <c r="F412">
        <f t="shared" si="23"/>
        <v>3</v>
      </c>
    </row>
    <row r="413" spans="1:6">
      <c r="A413" t="s">
        <v>604</v>
      </c>
      <c r="B413">
        <v>10300000</v>
      </c>
      <c r="C413" t="s">
        <v>605</v>
      </c>
      <c r="D413">
        <f t="shared" si="21"/>
        <v>12</v>
      </c>
      <c r="E413">
        <f t="shared" si="22"/>
        <v>8</v>
      </c>
      <c r="F413">
        <f t="shared" si="23"/>
        <v>14</v>
      </c>
    </row>
    <row r="414" spans="1:6">
      <c r="A414" t="s">
        <v>606</v>
      </c>
      <c r="B414">
        <v>10500000</v>
      </c>
      <c r="C414" t="s">
        <v>607</v>
      </c>
      <c r="D414">
        <f t="shared" si="21"/>
        <v>12</v>
      </c>
      <c r="E414">
        <f t="shared" si="22"/>
        <v>8</v>
      </c>
      <c r="F414">
        <f t="shared" si="23"/>
        <v>13</v>
      </c>
    </row>
    <row r="415" spans="1:6">
      <c r="A415" t="s">
        <v>608</v>
      </c>
      <c r="B415">
        <v>10300000</v>
      </c>
      <c r="C415" t="s">
        <v>66</v>
      </c>
      <c r="D415">
        <f t="shared" si="21"/>
        <v>11</v>
      </c>
      <c r="E415">
        <f t="shared" si="22"/>
        <v>8</v>
      </c>
      <c r="F415">
        <f t="shared" si="23"/>
        <v>3</v>
      </c>
    </row>
    <row r="416" spans="1:6">
      <c r="A416" t="s">
        <v>609</v>
      </c>
      <c r="B416">
        <v>5100000</v>
      </c>
      <c r="C416" t="s">
        <v>610</v>
      </c>
      <c r="D416">
        <f t="shared" si="21"/>
        <v>12</v>
      </c>
      <c r="E416">
        <f t="shared" si="22"/>
        <v>7</v>
      </c>
      <c r="F416">
        <f t="shared" si="23"/>
        <v>14</v>
      </c>
    </row>
    <row r="417" spans="1:6">
      <c r="A417" t="s">
        <v>611</v>
      </c>
      <c r="B417">
        <v>5300000</v>
      </c>
      <c r="C417" t="s">
        <v>612</v>
      </c>
      <c r="D417">
        <f t="shared" si="21"/>
        <v>12</v>
      </c>
      <c r="E417">
        <f t="shared" si="22"/>
        <v>7</v>
      </c>
      <c r="F417">
        <f t="shared" si="23"/>
        <v>14</v>
      </c>
    </row>
    <row r="418" spans="1:6">
      <c r="A418" t="s">
        <v>613</v>
      </c>
      <c r="B418">
        <v>5000000</v>
      </c>
      <c r="C418" t="s">
        <v>81</v>
      </c>
      <c r="D418">
        <f t="shared" si="21"/>
        <v>12</v>
      </c>
      <c r="E418">
        <f t="shared" si="22"/>
        <v>7</v>
      </c>
      <c r="F418">
        <f t="shared" si="23"/>
        <v>3</v>
      </c>
    </row>
    <row r="419" spans="1:6">
      <c r="A419" t="s">
        <v>614</v>
      </c>
      <c r="B419">
        <v>4900000</v>
      </c>
      <c r="C419" t="s">
        <v>615</v>
      </c>
      <c r="D419">
        <f t="shared" si="21"/>
        <v>10</v>
      </c>
      <c r="E419">
        <f t="shared" si="22"/>
        <v>7</v>
      </c>
      <c r="F419">
        <f t="shared" si="23"/>
        <v>14</v>
      </c>
    </row>
    <row r="420" spans="1:6">
      <c r="A420" t="s">
        <v>616</v>
      </c>
      <c r="B420">
        <v>4900000</v>
      </c>
      <c r="C420" t="s">
        <v>615</v>
      </c>
      <c r="D420">
        <f t="shared" si="21"/>
        <v>12</v>
      </c>
      <c r="E420">
        <f t="shared" si="22"/>
        <v>7</v>
      </c>
      <c r="F420">
        <f t="shared" si="23"/>
        <v>14</v>
      </c>
    </row>
    <row r="421" spans="1:6">
      <c r="A421" t="s">
        <v>617</v>
      </c>
      <c r="B421">
        <v>4500000</v>
      </c>
      <c r="C421" t="s">
        <v>618</v>
      </c>
      <c r="D421">
        <f t="shared" si="21"/>
        <v>12</v>
      </c>
      <c r="E421">
        <f t="shared" si="22"/>
        <v>7</v>
      </c>
      <c r="F421">
        <f t="shared" si="23"/>
        <v>14</v>
      </c>
    </row>
    <row r="422" spans="1:6">
      <c r="A422" t="s">
        <v>619</v>
      </c>
      <c r="B422">
        <v>5000000</v>
      </c>
      <c r="C422" t="s">
        <v>4</v>
      </c>
      <c r="D422">
        <f t="shared" si="21"/>
        <v>12</v>
      </c>
      <c r="E422">
        <f t="shared" si="22"/>
        <v>7</v>
      </c>
      <c r="F422">
        <f t="shared" si="23"/>
        <v>3</v>
      </c>
    </row>
    <row r="423" spans="1:6">
      <c r="A423" t="s">
        <v>620</v>
      </c>
      <c r="B423">
        <v>4600000</v>
      </c>
      <c r="C423" t="s">
        <v>621</v>
      </c>
      <c r="D423">
        <f t="shared" si="21"/>
        <v>10</v>
      </c>
      <c r="E423">
        <f t="shared" si="22"/>
        <v>7</v>
      </c>
      <c r="F423">
        <f t="shared" si="23"/>
        <v>14</v>
      </c>
    </row>
    <row r="424" spans="1:6">
      <c r="A424" t="s">
        <v>622</v>
      </c>
      <c r="B424">
        <v>4600000</v>
      </c>
      <c r="C424" t="s">
        <v>623</v>
      </c>
      <c r="D424">
        <f t="shared" si="21"/>
        <v>12</v>
      </c>
      <c r="E424">
        <f t="shared" si="22"/>
        <v>7</v>
      </c>
      <c r="F424">
        <f t="shared" si="23"/>
        <v>14</v>
      </c>
    </row>
    <row r="425" spans="1:6">
      <c r="A425" t="s">
        <v>624</v>
      </c>
      <c r="B425">
        <v>4500000</v>
      </c>
      <c r="C425" t="s">
        <v>625</v>
      </c>
      <c r="D425">
        <f t="shared" si="21"/>
        <v>12</v>
      </c>
      <c r="E425">
        <f t="shared" si="22"/>
        <v>7</v>
      </c>
      <c r="F425">
        <f t="shared" si="23"/>
        <v>14</v>
      </c>
    </row>
    <row r="426" spans="1:6">
      <c r="A426" t="s">
        <v>626</v>
      </c>
      <c r="B426">
        <v>4500000</v>
      </c>
      <c r="C426" t="s">
        <v>20</v>
      </c>
      <c r="D426">
        <f t="shared" si="21"/>
        <v>12</v>
      </c>
      <c r="E426">
        <f t="shared" si="22"/>
        <v>7</v>
      </c>
      <c r="F426">
        <f t="shared" si="23"/>
        <v>3</v>
      </c>
    </row>
    <row r="427" spans="1:6">
      <c r="A427" t="s">
        <v>627</v>
      </c>
      <c r="B427">
        <v>5200000</v>
      </c>
      <c r="C427" t="s">
        <v>628</v>
      </c>
      <c r="D427">
        <f t="shared" si="21"/>
        <v>9</v>
      </c>
      <c r="E427">
        <f t="shared" si="22"/>
        <v>7</v>
      </c>
      <c r="F427">
        <f t="shared" si="23"/>
        <v>14</v>
      </c>
    </row>
    <row r="428" spans="1:6">
      <c r="A428" t="s">
        <v>629</v>
      </c>
      <c r="B428">
        <v>5200000</v>
      </c>
      <c r="C428" t="s">
        <v>630</v>
      </c>
      <c r="D428">
        <f t="shared" si="21"/>
        <v>12</v>
      </c>
      <c r="E428">
        <f t="shared" si="22"/>
        <v>7</v>
      </c>
      <c r="F428">
        <f t="shared" si="23"/>
        <v>14</v>
      </c>
    </row>
    <row r="429" spans="1:6">
      <c r="A429" t="s">
        <v>631</v>
      </c>
      <c r="B429">
        <v>5200000</v>
      </c>
      <c r="C429" t="s">
        <v>630</v>
      </c>
      <c r="D429">
        <f t="shared" si="21"/>
        <v>12</v>
      </c>
      <c r="E429">
        <f t="shared" si="22"/>
        <v>7</v>
      </c>
      <c r="F429">
        <f t="shared" si="23"/>
        <v>14</v>
      </c>
    </row>
    <row r="430" spans="1:6">
      <c r="A430" t="s">
        <v>632</v>
      </c>
      <c r="B430">
        <v>5700000</v>
      </c>
      <c r="C430" t="s">
        <v>633</v>
      </c>
      <c r="D430">
        <f t="shared" si="21"/>
        <v>12</v>
      </c>
      <c r="E430">
        <f t="shared" si="22"/>
        <v>7</v>
      </c>
      <c r="F430">
        <f t="shared" si="23"/>
        <v>13</v>
      </c>
    </row>
    <row r="431" spans="1:6">
      <c r="A431" t="s">
        <v>634</v>
      </c>
      <c r="B431">
        <v>5700000</v>
      </c>
      <c r="C431" t="s">
        <v>4</v>
      </c>
      <c r="D431">
        <f t="shared" si="21"/>
        <v>11</v>
      </c>
      <c r="E431">
        <f t="shared" si="22"/>
        <v>7</v>
      </c>
      <c r="F431">
        <f t="shared" si="23"/>
        <v>3</v>
      </c>
    </row>
    <row r="432" spans="1:6">
      <c r="A432" t="s">
        <v>635</v>
      </c>
      <c r="B432">
        <v>34500001</v>
      </c>
      <c r="C432" t="s">
        <v>636</v>
      </c>
      <c r="D432">
        <f t="shared" si="21"/>
        <v>10</v>
      </c>
      <c r="E432">
        <f t="shared" si="22"/>
        <v>8</v>
      </c>
      <c r="F432">
        <f t="shared" si="23"/>
        <v>3</v>
      </c>
    </row>
    <row r="433" spans="1:6">
      <c r="A433" t="s">
        <v>637</v>
      </c>
      <c r="B433">
        <v>34500001</v>
      </c>
      <c r="C433" t="s">
        <v>636</v>
      </c>
      <c r="D433">
        <f t="shared" si="21"/>
        <v>12</v>
      </c>
      <c r="E433">
        <f t="shared" si="22"/>
        <v>8</v>
      </c>
      <c r="F433">
        <f t="shared" si="23"/>
        <v>3</v>
      </c>
    </row>
    <row r="434" spans="1:6">
      <c r="A434" t="s">
        <v>638</v>
      </c>
      <c r="B434">
        <v>3900000</v>
      </c>
      <c r="C434" t="s">
        <v>20</v>
      </c>
      <c r="D434">
        <f t="shared" si="21"/>
        <v>9</v>
      </c>
      <c r="E434">
        <f t="shared" si="22"/>
        <v>7</v>
      </c>
      <c r="F434">
        <f t="shared" si="23"/>
        <v>3</v>
      </c>
    </row>
    <row r="435" spans="1:6">
      <c r="A435" t="s">
        <v>639</v>
      </c>
      <c r="B435">
        <v>3900000</v>
      </c>
      <c r="C435" t="s">
        <v>640</v>
      </c>
      <c r="D435">
        <f t="shared" si="21"/>
        <v>12</v>
      </c>
      <c r="E435">
        <f t="shared" si="22"/>
        <v>7</v>
      </c>
      <c r="F435">
        <f t="shared" si="23"/>
        <v>14</v>
      </c>
    </row>
    <row r="436" spans="1:6">
      <c r="A436" t="s">
        <v>641</v>
      </c>
      <c r="B436">
        <v>3900000</v>
      </c>
      <c r="C436" t="s">
        <v>4</v>
      </c>
      <c r="D436">
        <f t="shared" si="21"/>
        <v>12</v>
      </c>
      <c r="E436">
        <f t="shared" si="22"/>
        <v>7</v>
      </c>
      <c r="F436">
        <f t="shared" si="23"/>
        <v>3</v>
      </c>
    </row>
    <row r="437" spans="1:6">
      <c r="A437" t="s">
        <v>642</v>
      </c>
      <c r="B437">
        <v>5700000</v>
      </c>
      <c r="C437" t="s">
        <v>643</v>
      </c>
      <c r="D437">
        <f t="shared" si="21"/>
        <v>12</v>
      </c>
      <c r="E437">
        <f t="shared" si="22"/>
        <v>7</v>
      </c>
      <c r="F437">
        <f t="shared" si="23"/>
        <v>14</v>
      </c>
    </row>
    <row r="438" spans="1:6">
      <c r="A438" t="s">
        <v>644</v>
      </c>
      <c r="B438">
        <v>5700000</v>
      </c>
      <c r="C438" t="s">
        <v>643</v>
      </c>
      <c r="D438">
        <f t="shared" si="21"/>
        <v>12</v>
      </c>
      <c r="E438">
        <f t="shared" si="22"/>
        <v>7</v>
      </c>
      <c r="F438">
        <f t="shared" si="23"/>
        <v>14</v>
      </c>
    </row>
    <row r="439" spans="1:6">
      <c r="A439" t="s">
        <v>645</v>
      </c>
      <c r="B439">
        <v>5700000</v>
      </c>
      <c r="C439" t="s">
        <v>646</v>
      </c>
      <c r="D439">
        <f t="shared" si="21"/>
        <v>12</v>
      </c>
      <c r="E439">
        <f t="shared" si="22"/>
        <v>7</v>
      </c>
      <c r="F439">
        <f t="shared" si="23"/>
        <v>13</v>
      </c>
    </row>
    <row r="440" spans="1:6">
      <c r="A440" t="s">
        <v>647</v>
      </c>
      <c r="B440">
        <v>5100000</v>
      </c>
      <c r="C440" t="s">
        <v>81</v>
      </c>
      <c r="D440">
        <f t="shared" si="21"/>
        <v>11</v>
      </c>
      <c r="E440">
        <f t="shared" si="22"/>
        <v>7</v>
      </c>
      <c r="F440">
        <f t="shared" si="23"/>
        <v>3</v>
      </c>
    </row>
    <row r="441" spans="1:6">
      <c r="A441" t="s">
        <v>648</v>
      </c>
      <c r="B441">
        <v>7300000</v>
      </c>
      <c r="C441" t="s">
        <v>649</v>
      </c>
      <c r="D441">
        <f t="shared" si="21"/>
        <v>12</v>
      </c>
      <c r="E441">
        <f t="shared" si="22"/>
        <v>7</v>
      </c>
      <c r="F441">
        <f t="shared" si="23"/>
        <v>14</v>
      </c>
    </row>
    <row r="442" spans="1:6">
      <c r="A442" t="s">
        <v>650</v>
      </c>
      <c r="B442">
        <v>7500000</v>
      </c>
      <c r="C442" t="s">
        <v>651</v>
      </c>
      <c r="D442">
        <f t="shared" si="21"/>
        <v>12</v>
      </c>
      <c r="E442">
        <f t="shared" si="22"/>
        <v>7</v>
      </c>
      <c r="F442">
        <f t="shared" si="23"/>
        <v>13</v>
      </c>
    </row>
    <row r="443" spans="1:6">
      <c r="A443" t="s">
        <v>652</v>
      </c>
      <c r="B443">
        <v>7500000</v>
      </c>
      <c r="C443" t="s">
        <v>92</v>
      </c>
      <c r="D443">
        <f t="shared" si="21"/>
        <v>11</v>
      </c>
      <c r="E443">
        <f t="shared" si="22"/>
        <v>7</v>
      </c>
      <c r="F443">
        <f t="shared" si="23"/>
        <v>3</v>
      </c>
    </row>
    <row r="444" spans="1:6">
      <c r="A444" t="s">
        <v>653</v>
      </c>
      <c r="B444">
        <v>4200000</v>
      </c>
      <c r="C444" t="s">
        <v>654</v>
      </c>
      <c r="D444">
        <f t="shared" si="21"/>
        <v>9</v>
      </c>
      <c r="E444">
        <f t="shared" si="22"/>
        <v>7</v>
      </c>
      <c r="F444">
        <f t="shared" si="23"/>
        <v>14</v>
      </c>
    </row>
    <row r="445" spans="1:6">
      <c r="A445" t="s">
        <v>655</v>
      </c>
      <c r="B445">
        <v>3800000</v>
      </c>
      <c r="C445" t="s">
        <v>92</v>
      </c>
      <c r="D445">
        <f t="shared" si="21"/>
        <v>12</v>
      </c>
      <c r="E445">
        <f t="shared" si="22"/>
        <v>7</v>
      </c>
      <c r="F445">
        <f t="shared" si="23"/>
        <v>3</v>
      </c>
    </row>
    <row r="446" spans="1:6">
      <c r="A446" t="s">
        <v>656</v>
      </c>
      <c r="B446">
        <v>3900000</v>
      </c>
      <c r="C446" t="s">
        <v>657</v>
      </c>
      <c r="D446">
        <f t="shared" si="21"/>
        <v>9</v>
      </c>
      <c r="E446">
        <f t="shared" si="22"/>
        <v>7</v>
      </c>
      <c r="F446">
        <f t="shared" si="23"/>
        <v>14</v>
      </c>
    </row>
    <row r="447" spans="1:6">
      <c r="A447" t="s">
        <v>658</v>
      </c>
      <c r="B447">
        <v>3900000</v>
      </c>
      <c r="C447" t="s">
        <v>92</v>
      </c>
      <c r="D447">
        <f t="shared" si="21"/>
        <v>12</v>
      </c>
      <c r="E447">
        <f t="shared" si="22"/>
        <v>7</v>
      </c>
      <c r="F447">
        <f t="shared" si="23"/>
        <v>3</v>
      </c>
    </row>
    <row r="448" spans="1:6">
      <c r="A448" t="s">
        <v>659</v>
      </c>
      <c r="B448">
        <v>5900000</v>
      </c>
      <c r="C448" t="s">
        <v>660</v>
      </c>
      <c r="D448">
        <f t="shared" si="21"/>
        <v>9</v>
      </c>
      <c r="E448">
        <f t="shared" si="22"/>
        <v>7</v>
      </c>
      <c r="F448">
        <f t="shared" si="23"/>
        <v>14</v>
      </c>
    </row>
    <row r="449" spans="1:6">
      <c r="A449" t="s">
        <v>661</v>
      </c>
      <c r="B449">
        <v>5900000</v>
      </c>
      <c r="C449" t="s">
        <v>4</v>
      </c>
      <c r="D449">
        <f t="shared" si="21"/>
        <v>12</v>
      </c>
      <c r="E449">
        <f t="shared" si="22"/>
        <v>7</v>
      </c>
      <c r="F449">
        <f t="shared" si="23"/>
        <v>3</v>
      </c>
    </row>
    <row r="450" spans="1:6">
      <c r="A450" t="s">
        <v>662</v>
      </c>
      <c r="B450">
        <v>5800000</v>
      </c>
      <c r="C450" t="s">
        <v>663</v>
      </c>
      <c r="D450">
        <f t="shared" si="21"/>
        <v>9</v>
      </c>
      <c r="E450">
        <f t="shared" si="22"/>
        <v>7</v>
      </c>
      <c r="F450">
        <f t="shared" si="23"/>
        <v>14</v>
      </c>
    </row>
    <row r="451" spans="1:6">
      <c r="A451" t="s">
        <v>664</v>
      </c>
      <c r="B451">
        <v>5800000</v>
      </c>
      <c r="C451" t="s">
        <v>1701</v>
      </c>
      <c r="D451">
        <f t="shared" si="21"/>
        <v>12</v>
      </c>
      <c r="E451">
        <f t="shared" si="22"/>
        <v>7</v>
      </c>
      <c r="F451">
        <f t="shared" si="23"/>
        <v>3</v>
      </c>
    </row>
    <row r="452" spans="1:6">
      <c r="A452" t="s">
        <v>665</v>
      </c>
      <c r="B452">
        <v>5100000</v>
      </c>
      <c r="C452" t="s">
        <v>666</v>
      </c>
      <c r="D452">
        <f t="shared" si="21"/>
        <v>10</v>
      </c>
      <c r="E452">
        <f t="shared" si="22"/>
        <v>7</v>
      </c>
      <c r="F452">
        <f t="shared" si="23"/>
        <v>14</v>
      </c>
    </row>
    <row r="453" spans="1:6">
      <c r="A453" t="s">
        <v>667</v>
      </c>
      <c r="B453">
        <v>5100000</v>
      </c>
      <c r="C453" t="s">
        <v>668</v>
      </c>
      <c r="D453">
        <f t="shared" si="21"/>
        <v>12</v>
      </c>
      <c r="E453">
        <f t="shared" si="22"/>
        <v>7</v>
      </c>
      <c r="F453">
        <f t="shared" si="23"/>
        <v>14</v>
      </c>
    </row>
    <row r="454" spans="1:6">
      <c r="A454" t="s">
        <v>669</v>
      </c>
      <c r="B454">
        <v>4500000</v>
      </c>
      <c r="C454" t="s">
        <v>670</v>
      </c>
      <c r="D454">
        <f t="shared" si="21"/>
        <v>12</v>
      </c>
      <c r="E454">
        <f t="shared" si="22"/>
        <v>7</v>
      </c>
      <c r="F454">
        <f t="shared" si="23"/>
        <v>14</v>
      </c>
    </row>
    <row r="455" spans="1:6">
      <c r="A455" t="s">
        <v>671</v>
      </c>
      <c r="B455">
        <v>4500000</v>
      </c>
      <c r="C455" t="s">
        <v>672</v>
      </c>
      <c r="D455">
        <f t="shared" si="21"/>
        <v>12</v>
      </c>
      <c r="E455">
        <f t="shared" si="22"/>
        <v>7</v>
      </c>
      <c r="F455">
        <f t="shared" si="23"/>
        <v>14</v>
      </c>
    </row>
    <row r="456" spans="1:6">
      <c r="A456" t="s">
        <v>673</v>
      </c>
      <c r="B456">
        <v>4300000</v>
      </c>
      <c r="C456" t="s">
        <v>1701</v>
      </c>
      <c r="D456">
        <f t="shared" si="21"/>
        <v>12</v>
      </c>
      <c r="E456">
        <f t="shared" si="22"/>
        <v>7</v>
      </c>
      <c r="F456">
        <f t="shared" si="23"/>
        <v>3</v>
      </c>
    </row>
    <row r="457" spans="1:6">
      <c r="A457" t="s">
        <v>674</v>
      </c>
      <c r="B457">
        <v>5100000</v>
      </c>
      <c r="C457" t="s">
        <v>675</v>
      </c>
      <c r="D457">
        <f t="shared" si="21"/>
        <v>9</v>
      </c>
      <c r="E457">
        <f t="shared" si="22"/>
        <v>7</v>
      </c>
      <c r="F457">
        <f t="shared" si="23"/>
        <v>14</v>
      </c>
    </row>
    <row r="458" spans="1:6">
      <c r="A458" t="s">
        <v>676</v>
      </c>
      <c r="B458">
        <v>5100000</v>
      </c>
      <c r="C458" t="s">
        <v>677</v>
      </c>
      <c r="D458">
        <f t="shared" si="21"/>
        <v>12</v>
      </c>
      <c r="E458">
        <f t="shared" si="22"/>
        <v>7</v>
      </c>
      <c r="F458">
        <f t="shared" si="23"/>
        <v>14</v>
      </c>
    </row>
    <row r="459" spans="1:6">
      <c r="A459" t="s">
        <v>678</v>
      </c>
      <c r="B459">
        <v>5000000</v>
      </c>
      <c r="C459" t="s">
        <v>679</v>
      </c>
      <c r="D459">
        <f t="shared" si="21"/>
        <v>12</v>
      </c>
      <c r="E459">
        <f t="shared" si="22"/>
        <v>7</v>
      </c>
      <c r="F459">
        <f t="shared" si="23"/>
        <v>13</v>
      </c>
    </row>
    <row r="460" spans="1:6">
      <c r="A460" t="s">
        <v>680</v>
      </c>
      <c r="B460">
        <v>5000000</v>
      </c>
      <c r="C460" t="s">
        <v>4</v>
      </c>
      <c r="D460">
        <f t="shared" si="21"/>
        <v>11</v>
      </c>
      <c r="E460">
        <f t="shared" si="22"/>
        <v>7</v>
      </c>
      <c r="F460">
        <f t="shared" si="23"/>
        <v>3</v>
      </c>
    </row>
    <row r="461" spans="1:6">
      <c r="A461" t="s">
        <v>681</v>
      </c>
      <c r="B461">
        <v>5000000</v>
      </c>
      <c r="C461" t="s">
        <v>682</v>
      </c>
      <c r="D461">
        <f t="shared" si="21"/>
        <v>10</v>
      </c>
      <c r="E461">
        <f t="shared" si="22"/>
        <v>7</v>
      </c>
      <c r="F461">
        <f t="shared" si="23"/>
        <v>14</v>
      </c>
    </row>
    <row r="462" spans="1:6">
      <c r="A462" t="s">
        <v>683</v>
      </c>
      <c r="B462">
        <v>4500000</v>
      </c>
      <c r="C462" t="s">
        <v>684</v>
      </c>
      <c r="D462">
        <f t="shared" si="21"/>
        <v>12</v>
      </c>
      <c r="E462">
        <f t="shared" si="22"/>
        <v>7</v>
      </c>
      <c r="F462">
        <f t="shared" si="23"/>
        <v>14</v>
      </c>
    </row>
    <row r="463" spans="1:6">
      <c r="A463" t="s">
        <v>685</v>
      </c>
      <c r="B463">
        <v>4500000</v>
      </c>
      <c r="C463" t="s">
        <v>686</v>
      </c>
      <c r="D463">
        <f t="shared" si="21"/>
        <v>12</v>
      </c>
      <c r="E463">
        <f t="shared" si="22"/>
        <v>7</v>
      </c>
      <c r="F463">
        <f t="shared" si="23"/>
        <v>14</v>
      </c>
    </row>
    <row r="464" spans="1:6">
      <c r="A464" t="s">
        <v>687</v>
      </c>
      <c r="B464">
        <v>5300000</v>
      </c>
      <c r="C464" t="s">
        <v>1701</v>
      </c>
      <c r="D464">
        <f t="shared" si="21"/>
        <v>12</v>
      </c>
      <c r="E464">
        <f t="shared" si="22"/>
        <v>7</v>
      </c>
      <c r="F464">
        <f t="shared" si="23"/>
        <v>3</v>
      </c>
    </row>
    <row r="465" spans="1:6">
      <c r="A465" t="s">
        <v>688</v>
      </c>
      <c r="B465">
        <v>22900000</v>
      </c>
      <c r="C465" t="s">
        <v>689</v>
      </c>
      <c r="D465">
        <f t="shared" si="21"/>
        <v>9</v>
      </c>
      <c r="E465">
        <f t="shared" si="22"/>
        <v>8</v>
      </c>
      <c r="F465">
        <f t="shared" si="23"/>
        <v>14</v>
      </c>
    </row>
    <row r="466" spans="1:6">
      <c r="A466" t="s">
        <v>690</v>
      </c>
      <c r="B466">
        <v>22900000</v>
      </c>
      <c r="C466" t="s">
        <v>689</v>
      </c>
      <c r="D466">
        <f t="shared" si="21"/>
        <v>12</v>
      </c>
      <c r="E466">
        <f t="shared" si="22"/>
        <v>8</v>
      </c>
      <c r="F466">
        <f t="shared" si="23"/>
        <v>14</v>
      </c>
    </row>
    <row r="467" spans="1:6">
      <c r="A467" t="s">
        <v>691</v>
      </c>
      <c r="B467">
        <v>22900000</v>
      </c>
      <c r="C467" t="s">
        <v>188</v>
      </c>
      <c r="D467">
        <f t="shared" ref="D467:D530" si="24">LEN(A467)</f>
        <v>12</v>
      </c>
      <c r="E467">
        <f t="shared" ref="E467:E530" si="25">LEN(B467)</f>
        <v>8</v>
      </c>
      <c r="F467">
        <f t="shared" ref="F467:F530" si="26">LEN(C467)</f>
        <v>3</v>
      </c>
    </row>
    <row r="468" spans="1:6">
      <c r="A468" t="s">
        <v>692</v>
      </c>
      <c r="B468">
        <v>6100000</v>
      </c>
      <c r="C468" t="s">
        <v>693</v>
      </c>
      <c r="D468">
        <f t="shared" si="24"/>
        <v>10</v>
      </c>
      <c r="E468">
        <f t="shared" si="25"/>
        <v>7</v>
      </c>
      <c r="F468">
        <f t="shared" si="26"/>
        <v>14</v>
      </c>
    </row>
    <row r="469" spans="1:6">
      <c r="A469" t="s">
        <v>694</v>
      </c>
      <c r="B469">
        <v>6100000</v>
      </c>
      <c r="C469" t="s">
        <v>695</v>
      </c>
      <c r="D469">
        <f t="shared" si="24"/>
        <v>12</v>
      </c>
      <c r="E469">
        <f t="shared" si="25"/>
        <v>7</v>
      </c>
      <c r="F469">
        <f t="shared" si="26"/>
        <v>14</v>
      </c>
    </row>
    <row r="470" spans="1:6">
      <c r="A470" t="s">
        <v>696</v>
      </c>
      <c r="B470">
        <v>6700000</v>
      </c>
      <c r="C470" t="s">
        <v>697</v>
      </c>
      <c r="D470">
        <f t="shared" si="24"/>
        <v>12</v>
      </c>
      <c r="E470">
        <f t="shared" si="25"/>
        <v>7</v>
      </c>
      <c r="F470">
        <f t="shared" si="26"/>
        <v>13</v>
      </c>
    </row>
    <row r="471" spans="1:6">
      <c r="A471" t="s">
        <v>698</v>
      </c>
      <c r="B471">
        <v>6100000</v>
      </c>
      <c r="C471" t="s">
        <v>20</v>
      </c>
      <c r="D471">
        <f t="shared" si="24"/>
        <v>11</v>
      </c>
      <c r="E471">
        <f t="shared" si="25"/>
        <v>7</v>
      </c>
      <c r="F471">
        <f t="shared" si="26"/>
        <v>3</v>
      </c>
    </row>
    <row r="472" spans="1:6">
      <c r="A472" t="s">
        <v>699</v>
      </c>
      <c r="B472">
        <v>5000000</v>
      </c>
      <c r="C472" t="s">
        <v>700</v>
      </c>
      <c r="D472">
        <f t="shared" si="24"/>
        <v>10</v>
      </c>
      <c r="E472">
        <f t="shared" si="25"/>
        <v>7</v>
      </c>
      <c r="F472">
        <f t="shared" si="26"/>
        <v>14</v>
      </c>
    </row>
    <row r="473" spans="1:6">
      <c r="A473" t="s">
        <v>701</v>
      </c>
      <c r="B473">
        <v>5000000</v>
      </c>
      <c r="C473" t="s">
        <v>702</v>
      </c>
      <c r="D473">
        <f t="shared" si="24"/>
        <v>12</v>
      </c>
      <c r="E473">
        <f t="shared" si="25"/>
        <v>7</v>
      </c>
      <c r="F473">
        <f t="shared" si="26"/>
        <v>14</v>
      </c>
    </row>
    <row r="474" spans="1:6">
      <c r="A474" t="s">
        <v>703</v>
      </c>
      <c r="B474">
        <v>5000000</v>
      </c>
      <c r="C474" t="s">
        <v>704</v>
      </c>
      <c r="D474">
        <f t="shared" si="24"/>
        <v>12</v>
      </c>
      <c r="E474">
        <f t="shared" si="25"/>
        <v>7</v>
      </c>
      <c r="F474">
        <f t="shared" si="26"/>
        <v>14</v>
      </c>
    </row>
    <row r="475" spans="1:6">
      <c r="A475" t="s">
        <v>705</v>
      </c>
      <c r="B475">
        <v>5000000</v>
      </c>
      <c r="C475" t="s">
        <v>706</v>
      </c>
      <c r="D475">
        <f t="shared" si="24"/>
        <v>12</v>
      </c>
      <c r="E475">
        <f t="shared" si="25"/>
        <v>7</v>
      </c>
      <c r="F475">
        <f t="shared" si="26"/>
        <v>14</v>
      </c>
    </row>
    <row r="476" spans="1:6">
      <c r="A476" t="s">
        <v>707</v>
      </c>
      <c r="B476">
        <v>5000000</v>
      </c>
      <c r="C476" t="s">
        <v>4</v>
      </c>
      <c r="D476">
        <f t="shared" si="24"/>
        <v>12</v>
      </c>
      <c r="E476">
        <f t="shared" si="25"/>
        <v>7</v>
      </c>
      <c r="F476">
        <f t="shared" si="26"/>
        <v>3</v>
      </c>
    </row>
    <row r="477" spans="1:6">
      <c r="A477" t="s">
        <v>708</v>
      </c>
      <c r="B477">
        <v>5100000</v>
      </c>
      <c r="C477" t="s">
        <v>709</v>
      </c>
      <c r="D477">
        <f t="shared" si="24"/>
        <v>12</v>
      </c>
      <c r="E477">
        <f t="shared" si="25"/>
        <v>7</v>
      </c>
      <c r="F477">
        <f t="shared" si="26"/>
        <v>14</v>
      </c>
    </row>
    <row r="478" spans="1:6">
      <c r="A478" t="s">
        <v>710</v>
      </c>
      <c r="B478">
        <v>5100000</v>
      </c>
      <c r="C478" t="s">
        <v>4</v>
      </c>
      <c r="D478">
        <f t="shared" si="24"/>
        <v>12</v>
      </c>
      <c r="E478">
        <f t="shared" si="25"/>
        <v>7</v>
      </c>
      <c r="F478">
        <f t="shared" si="26"/>
        <v>3</v>
      </c>
    </row>
    <row r="479" spans="1:6">
      <c r="A479" t="s">
        <v>711</v>
      </c>
      <c r="B479">
        <v>4900000</v>
      </c>
      <c r="C479" t="s">
        <v>1701</v>
      </c>
      <c r="D479">
        <f t="shared" si="24"/>
        <v>12</v>
      </c>
      <c r="E479">
        <f t="shared" si="25"/>
        <v>7</v>
      </c>
      <c r="F479">
        <f t="shared" si="26"/>
        <v>3</v>
      </c>
    </row>
    <row r="480" spans="1:6">
      <c r="A480" t="s">
        <v>712</v>
      </c>
      <c r="B480">
        <v>2800000</v>
      </c>
      <c r="C480" t="s">
        <v>1699</v>
      </c>
      <c r="D480">
        <f t="shared" si="24"/>
        <v>10</v>
      </c>
      <c r="E480">
        <f t="shared" si="25"/>
        <v>7</v>
      </c>
      <c r="F480">
        <f t="shared" si="26"/>
        <v>3</v>
      </c>
    </row>
    <row r="481" spans="1:6">
      <c r="A481" t="s">
        <v>713</v>
      </c>
      <c r="B481">
        <v>2800000</v>
      </c>
      <c r="C481" t="s">
        <v>1699</v>
      </c>
      <c r="D481">
        <f t="shared" si="24"/>
        <v>12</v>
      </c>
      <c r="E481">
        <f t="shared" si="25"/>
        <v>7</v>
      </c>
      <c r="F481">
        <f t="shared" si="26"/>
        <v>3</v>
      </c>
    </row>
    <row r="482" spans="1:6">
      <c r="A482" t="s">
        <v>714</v>
      </c>
      <c r="B482">
        <v>5200000</v>
      </c>
      <c r="C482" t="s">
        <v>1701</v>
      </c>
      <c r="D482">
        <f t="shared" si="24"/>
        <v>10</v>
      </c>
      <c r="E482">
        <f t="shared" si="25"/>
        <v>7</v>
      </c>
      <c r="F482">
        <f t="shared" si="26"/>
        <v>3</v>
      </c>
    </row>
    <row r="483" spans="1:6">
      <c r="A483" t="s">
        <v>715</v>
      </c>
      <c r="B483">
        <v>5200000</v>
      </c>
      <c r="C483" t="s">
        <v>1701</v>
      </c>
      <c r="D483">
        <f t="shared" si="24"/>
        <v>12</v>
      </c>
      <c r="E483">
        <f t="shared" si="25"/>
        <v>7</v>
      </c>
      <c r="F483">
        <f t="shared" si="26"/>
        <v>3</v>
      </c>
    </row>
    <row r="484" spans="1:6">
      <c r="A484" t="s">
        <v>716</v>
      </c>
      <c r="B484">
        <v>5000000</v>
      </c>
      <c r="C484" t="s">
        <v>717</v>
      </c>
      <c r="D484">
        <f t="shared" si="24"/>
        <v>9</v>
      </c>
      <c r="E484">
        <f t="shared" si="25"/>
        <v>7</v>
      </c>
      <c r="F484">
        <f t="shared" si="26"/>
        <v>14</v>
      </c>
    </row>
    <row r="485" spans="1:6">
      <c r="A485" t="s">
        <v>718</v>
      </c>
      <c r="B485">
        <v>5500000</v>
      </c>
      <c r="C485" t="s">
        <v>719</v>
      </c>
      <c r="D485">
        <f t="shared" si="24"/>
        <v>12</v>
      </c>
      <c r="E485">
        <f t="shared" si="25"/>
        <v>7</v>
      </c>
      <c r="F485">
        <f t="shared" si="26"/>
        <v>14</v>
      </c>
    </row>
    <row r="486" spans="1:6">
      <c r="A486" t="s">
        <v>720</v>
      </c>
      <c r="B486">
        <v>5100000</v>
      </c>
      <c r="C486" t="s">
        <v>721</v>
      </c>
      <c r="D486">
        <f t="shared" si="24"/>
        <v>12</v>
      </c>
      <c r="E486">
        <f t="shared" si="25"/>
        <v>7</v>
      </c>
      <c r="F486">
        <f t="shared" si="26"/>
        <v>13</v>
      </c>
    </row>
    <row r="487" spans="1:6">
      <c r="A487" t="s">
        <v>722</v>
      </c>
      <c r="B487">
        <v>5100000</v>
      </c>
      <c r="C487" t="s">
        <v>4</v>
      </c>
      <c r="D487">
        <f t="shared" si="24"/>
        <v>11</v>
      </c>
      <c r="E487">
        <f t="shared" si="25"/>
        <v>7</v>
      </c>
      <c r="F487">
        <f t="shared" si="26"/>
        <v>3</v>
      </c>
    </row>
    <row r="488" spans="1:6">
      <c r="A488" t="s">
        <v>723</v>
      </c>
      <c r="B488">
        <v>25500000</v>
      </c>
      <c r="C488" t="s">
        <v>724</v>
      </c>
      <c r="D488">
        <f t="shared" si="24"/>
        <v>9</v>
      </c>
      <c r="E488">
        <f t="shared" si="25"/>
        <v>8</v>
      </c>
      <c r="F488">
        <f t="shared" si="26"/>
        <v>14</v>
      </c>
    </row>
    <row r="489" spans="1:6">
      <c r="A489" t="s">
        <v>725</v>
      </c>
      <c r="B489">
        <v>25500000</v>
      </c>
      <c r="C489" t="s">
        <v>724</v>
      </c>
      <c r="D489">
        <f t="shared" si="24"/>
        <v>12</v>
      </c>
      <c r="E489">
        <f t="shared" si="25"/>
        <v>8</v>
      </c>
      <c r="F489">
        <f t="shared" si="26"/>
        <v>14</v>
      </c>
    </row>
    <row r="490" spans="1:6">
      <c r="A490" t="s">
        <v>726</v>
      </c>
      <c r="B490">
        <v>11900000</v>
      </c>
      <c r="C490" t="s">
        <v>727</v>
      </c>
      <c r="D490">
        <f t="shared" si="24"/>
        <v>12</v>
      </c>
      <c r="E490">
        <f t="shared" si="25"/>
        <v>8</v>
      </c>
      <c r="F490">
        <f t="shared" si="26"/>
        <v>3</v>
      </c>
    </row>
    <row r="491" spans="1:6">
      <c r="A491" t="s">
        <v>728</v>
      </c>
      <c r="B491">
        <v>10400000</v>
      </c>
      <c r="C491" t="s">
        <v>724</v>
      </c>
      <c r="D491">
        <f t="shared" si="24"/>
        <v>11</v>
      </c>
      <c r="E491">
        <f t="shared" si="25"/>
        <v>8</v>
      </c>
      <c r="F491">
        <f t="shared" si="26"/>
        <v>14</v>
      </c>
    </row>
    <row r="492" spans="1:6">
      <c r="A492" t="s">
        <v>729</v>
      </c>
      <c r="B492">
        <v>5000000</v>
      </c>
      <c r="C492" t="s">
        <v>92</v>
      </c>
      <c r="D492">
        <f t="shared" si="24"/>
        <v>10</v>
      </c>
      <c r="E492">
        <f t="shared" si="25"/>
        <v>7</v>
      </c>
      <c r="F492">
        <f t="shared" si="26"/>
        <v>3</v>
      </c>
    </row>
    <row r="493" spans="1:6">
      <c r="A493" t="s">
        <v>730</v>
      </c>
      <c r="B493">
        <v>5000000</v>
      </c>
      <c r="C493" t="s">
        <v>731</v>
      </c>
      <c r="D493">
        <f t="shared" si="24"/>
        <v>12</v>
      </c>
      <c r="E493">
        <f t="shared" si="25"/>
        <v>7</v>
      </c>
      <c r="F493">
        <f t="shared" si="26"/>
        <v>13</v>
      </c>
    </row>
    <row r="494" spans="1:6">
      <c r="A494" t="s">
        <v>732</v>
      </c>
      <c r="B494">
        <v>5200000</v>
      </c>
      <c r="C494" t="s">
        <v>4</v>
      </c>
      <c r="D494">
        <f t="shared" si="24"/>
        <v>11</v>
      </c>
      <c r="E494">
        <f t="shared" si="25"/>
        <v>7</v>
      </c>
      <c r="F494">
        <f t="shared" si="26"/>
        <v>3</v>
      </c>
    </row>
    <row r="495" spans="1:6">
      <c r="A495" t="s">
        <v>733</v>
      </c>
      <c r="B495">
        <v>2800000</v>
      </c>
      <c r="C495" t="s">
        <v>734</v>
      </c>
      <c r="D495">
        <f t="shared" si="24"/>
        <v>9</v>
      </c>
      <c r="E495">
        <f t="shared" si="25"/>
        <v>7</v>
      </c>
      <c r="F495">
        <f t="shared" si="26"/>
        <v>14</v>
      </c>
    </row>
    <row r="496" spans="1:6">
      <c r="A496" t="s">
        <v>735</v>
      </c>
      <c r="B496">
        <v>2800000</v>
      </c>
      <c r="C496" t="s">
        <v>734</v>
      </c>
      <c r="D496">
        <f t="shared" si="24"/>
        <v>12</v>
      </c>
      <c r="E496">
        <f t="shared" si="25"/>
        <v>7</v>
      </c>
      <c r="F496">
        <f t="shared" si="26"/>
        <v>14</v>
      </c>
    </row>
    <row r="497" spans="1:6">
      <c r="A497" t="s">
        <v>736</v>
      </c>
      <c r="B497">
        <v>2800000</v>
      </c>
      <c r="C497" t="s">
        <v>1699</v>
      </c>
      <c r="D497">
        <f t="shared" si="24"/>
        <v>12</v>
      </c>
      <c r="E497">
        <f t="shared" si="25"/>
        <v>7</v>
      </c>
      <c r="F497">
        <f t="shared" si="26"/>
        <v>3</v>
      </c>
    </row>
    <row r="498" spans="1:6">
      <c r="A498" t="s">
        <v>737</v>
      </c>
      <c r="B498">
        <v>5000000</v>
      </c>
      <c r="C498" t="s">
        <v>738</v>
      </c>
      <c r="D498">
        <f t="shared" si="24"/>
        <v>9</v>
      </c>
      <c r="E498">
        <f t="shared" si="25"/>
        <v>7</v>
      </c>
      <c r="F498">
        <f t="shared" si="26"/>
        <v>14</v>
      </c>
    </row>
    <row r="499" spans="1:6">
      <c r="A499" t="s">
        <v>739</v>
      </c>
      <c r="B499">
        <v>5000000</v>
      </c>
      <c r="C499" t="s">
        <v>1699</v>
      </c>
      <c r="D499">
        <f t="shared" si="24"/>
        <v>12</v>
      </c>
      <c r="E499">
        <f t="shared" si="25"/>
        <v>7</v>
      </c>
      <c r="F499">
        <f t="shared" si="26"/>
        <v>3</v>
      </c>
    </row>
    <row r="500" spans="1:6">
      <c r="A500" t="s">
        <v>740</v>
      </c>
      <c r="B500">
        <v>5000000</v>
      </c>
      <c r="C500" t="s">
        <v>741</v>
      </c>
      <c r="D500">
        <f t="shared" si="24"/>
        <v>12</v>
      </c>
      <c r="E500">
        <f t="shared" si="25"/>
        <v>7</v>
      </c>
      <c r="F500">
        <f t="shared" si="26"/>
        <v>14</v>
      </c>
    </row>
    <row r="501" spans="1:6">
      <c r="A501" t="s">
        <v>742</v>
      </c>
      <c r="B501">
        <v>5000000</v>
      </c>
      <c r="C501" t="s">
        <v>4</v>
      </c>
      <c r="D501">
        <f t="shared" si="24"/>
        <v>12</v>
      </c>
      <c r="E501">
        <f t="shared" si="25"/>
        <v>7</v>
      </c>
      <c r="F501">
        <f t="shared" si="26"/>
        <v>3</v>
      </c>
    </row>
    <row r="502" spans="1:6">
      <c r="A502" t="s">
        <v>743</v>
      </c>
      <c r="B502">
        <v>5100000</v>
      </c>
      <c r="C502" t="s">
        <v>744</v>
      </c>
      <c r="D502">
        <f t="shared" si="24"/>
        <v>9</v>
      </c>
      <c r="E502">
        <f t="shared" si="25"/>
        <v>7</v>
      </c>
      <c r="F502">
        <f t="shared" si="26"/>
        <v>14</v>
      </c>
    </row>
    <row r="503" spans="1:6">
      <c r="A503" t="s">
        <v>745</v>
      </c>
      <c r="B503">
        <v>5100000</v>
      </c>
      <c r="C503" t="s">
        <v>744</v>
      </c>
      <c r="D503">
        <f t="shared" si="24"/>
        <v>12</v>
      </c>
      <c r="E503">
        <f t="shared" si="25"/>
        <v>7</v>
      </c>
      <c r="F503">
        <f t="shared" si="26"/>
        <v>14</v>
      </c>
    </row>
    <row r="504" spans="1:6">
      <c r="A504" t="s">
        <v>746</v>
      </c>
      <c r="B504">
        <v>5100000</v>
      </c>
      <c r="C504" t="s">
        <v>747</v>
      </c>
      <c r="D504">
        <f t="shared" si="24"/>
        <v>12</v>
      </c>
      <c r="E504">
        <f t="shared" si="25"/>
        <v>7</v>
      </c>
      <c r="F504">
        <f t="shared" si="26"/>
        <v>13</v>
      </c>
    </row>
    <row r="505" spans="1:6">
      <c r="A505" t="s">
        <v>748</v>
      </c>
      <c r="B505">
        <v>5000000</v>
      </c>
      <c r="C505" t="s">
        <v>4</v>
      </c>
      <c r="D505">
        <f t="shared" si="24"/>
        <v>11</v>
      </c>
      <c r="E505">
        <f t="shared" si="25"/>
        <v>7</v>
      </c>
      <c r="F505">
        <f t="shared" si="26"/>
        <v>3</v>
      </c>
    </row>
    <row r="506" spans="1:6">
      <c r="A506" t="s">
        <v>749</v>
      </c>
      <c r="B506">
        <v>5700000</v>
      </c>
      <c r="C506" t="s">
        <v>1701</v>
      </c>
      <c r="D506">
        <f t="shared" si="24"/>
        <v>12</v>
      </c>
      <c r="E506">
        <f t="shared" si="25"/>
        <v>7</v>
      </c>
      <c r="F506">
        <f t="shared" si="26"/>
        <v>3</v>
      </c>
    </row>
    <row r="507" spans="1:6">
      <c r="A507" t="s">
        <v>750</v>
      </c>
      <c r="B507">
        <v>5000000</v>
      </c>
      <c r="C507" t="s">
        <v>751</v>
      </c>
      <c r="D507">
        <f t="shared" si="24"/>
        <v>9</v>
      </c>
      <c r="E507">
        <f t="shared" si="25"/>
        <v>7</v>
      </c>
      <c r="F507">
        <f t="shared" si="26"/>
        <v>13</v>
      </c>
    </row>
    <row r="508" spans="1:6">
      <c r="A508" t="s">
        <v>752</v>
      </c>
      <c r="B508">
        <v>3400000</v>
      </c>
      <c r="C508" t="s">
        <v>4</v>
      </c>
      <c r="D508">
        <f t="shared" si="24"/>
        <v>12</v>
      </c>
      <c r="E508">
        <f t="shared" si="25"/>
        <v>7</v>
      </c>
      <c r="F508">
        <f t="shared" si="26"/>
        <v>3</v>
      </c>
    </row>
    <row r="509" spans="1:6">
      <c r="A509" t="s">
        <v>753</v>
      </c>
      <c r="B509">
        <v>3400000</v>
      </c>
      <c r="C509" t="s">
        <v>754</v>
      </c>
      <c r="D509">
        <f t="shared" si="24"/>
        <v>11</v>
      </c>
      <c r="E509">
        <f t="shared" si="25"/>
        <v>7</v>
      </c>
      <c r="F509">
        <f t="shared" si="26"/>
        <v>14</v>
      </c>
    </row>
    <row r="510" spans="1:6">
      <c r="A510" t="s">
        <v>755</v>
      </c>
      <c r="B510">
        <v>3800000</v>
      </c>
      <c r="C510" t="s">
        <v>756</v>
      </c>
      <c r="D510">
        <f t="shared" si="24"/>
        <v>9</v>
      </c>
      <c r="E510">
        <f t="shared" si="25"/>
        <v>7</v>
      </c>
      <c r="F510">
        <f t="shared" si="26"/>
        <v>13</v>
      </c>
    </row>
    <row r="511" spans="1:6">
      <c r="A511" t="s">
        <v>757</v>
      </c>
      <c r="B511">
        <v>3800000</v>
      </c>
      <c r="C511" t="s">
        <v>756</v>
      </c>
      <c r="D511">
        <f t="shared" si="24"/>
        <v>12</v>
      </c>
      <c r="E511">
        <f t="shared" si="25"/>
        <v>7</v>
      </c>
      <c r="F511">
        <f t="shared" si="26"/>
        <v>13</v>
      </c>
    </row>
    <row r="512" spans="1:6">
      <c r="A512" t="s">
        <v>758</v>
      </c>
      <c r="B512">
        <v>5100000</v>
      </c>
      <c r="C512" t="s">
        <v>4</v>
      </c>
      <c r="D512">
        <f t="shared" si="24"/>
        <v>11</v>
      </c>
      <c r="E512">
        <f t="shared" si="25"/>
        <v>7</v>
      </c>
      <c r="F512">
        <f t="shared" si="26"/>
        <v>3</v>
      </c>
    </row>
    <row r="513" spans="1:6">
      <c r="A513" t="s">
        <v>759</v>
      </c>
      <c r="B513">
        <v>5100000</v>
      </c>
      <c r="C513" t="s">
        <v>760</v>
      </c>
      <c r="D513">
        <f t="shared" si="24"/>
        <v>12</v>
      </c>
      <c r="E513">
        <f t="shared" si="25"/>
        <v>7</v>
      </c>
      <c r="F513">
        <f t="shared" si="26"/>
        <v>13</v>
      </c>
    </row>
    <row r="514" spans="1:6">
      <c r="A514" t="s">
        <v>761</v>
      </c>
      <c r="B514">
        <v>5100000</v>
      </c>
      <c r="C514" t="s">
        <v>4</v>
      </c>
      <c r="D514">
        <f t="shared" si="24"/>
        <v>11</v>
      </c>
      <c r="E514">
        <f t="shared" si="25"/>
        <v>7</v>
      </c>
      <c r="F514">
        <f t="shared" si="26"/>
        <v>3</v>
      </c>
    </row>
    <row r="515" spans="1:6">
      <c r="A515" t="s">
        <v>762</v>
      </c>
      <c r="B515">
        <v>11700000</v>
      </c>
      <c r="C515" t="s">
        <v>763</v>
      </c>
      <c r="D515">
        <f t="shared" si="24"/>
        <v>12</v>
      </c>
      <c r="E515">
        <f t="shared" si="25"/>
        <v>8</v>
      </c>
      <c r="F515">
        <f t="shared" si="26"/>
        <v>14</v>
      </c>
    </row>
    <row r="516" spans="1:6">
      <c r="A516" t="s">
        <v>764</v>
      </c>
      <c r="B516">
        <v>11700000</v>
      </c>
      <c r="C516" t="s">
        <v>765</v>
      </c>
      <c r="D516">
        <f t="shared" si="24"/>
        <v>12</v>
      </c>
      <c r="E516">
        <f t="shared" si="25"/>
        <v>8</v>
      </c>
      <c r="F516">
        <f t="shared" si="26"/>
        <v>14</v>
      </c>
    </row>
    <row r="517" spans="1:6">
      <c r="A517" t="s">
        <v>766</v>
      </c>
      <c r="B517">
        <v>11200000</v>
      </c>
      <c r="C517" t="s">
        <v>66</v>
      </c>
      <c r="D517">
        <f t="shared" si="24"/>
        <v>12</v>
      </c>
      <c r="E517">
        <f t="shared" si="25"/>
        <v>8</v>
      </c>
      <c r="F517">
        <f t="shared" si="26"/>
        <v>3</v>
      </c>
    </row>
    <row r="518" spans="1:6">
      <c r="A518" t="s">
        <v>767</v>
      </c>
      <c r="B518">
        <v>5700000</v>
      </c>
      <c r="C518" t="s">
        <v>768</v>
      </c>
      <c r="D518">
        <f t="shared" si="24"/>
        <v>9</v>
      </c>
      <c r="E518">
        <f t="shared" si="25"/>
        <v>7</v>
      </c>
      <c r="F518">
        <f t="shared" si="26"/>
        <v>14</v>
      </c>
    </row>
    <row r="519" spans="1:6">
      <c r="A519" t="s">
        <v>769</v>
      </c>
      <c r="B519">
        <v>5700000</v>
      </c>
      <c r="C519" t="s">
        <v>33</v>
      </c>
      <c r="D519">
        <f t="shared" si="24"/>
        <v>12</v>
      </c>
      <c r="E519">
        <f t="shared" si="25"/>
        <v>7</v>
      </c>
      <c r="F519">
        <f t="shared" si="26"/>
        <v>3</v>
      </c>
    </row>
    <row r="520" spans="1:6">
      <c r="A520" t="s">
        <v>770</v>
      </c>
      <c r="B520">
        <v>5700000</v>
      </c>
      <c r="C520" t="s">
        <v>771</v>
      </c>
      <c r="D520">
        <f t="shared" si="24"/>
        <v>12</v>
      </c>
      <c r="E520">
        <f t="shared" si="25"/>
        <v>7</v>
      </c>
      <c r="F520">
        <f t="shared" si="26"/>
        <v>13</v>
      </c>
    </row>
    <row r="521" spans="1:6">
      <c r="A521" t="s">
        <v>772</v>
      </c>
      <c r="B521">
        <v>5000000</v>
      </c>
      <c r="C521" t="s">
        <v>4</v>
      </c>
      <c r="D521">
        <f t="shared" si="24"/>
        <v>11</v>
      </c>
      <c r="E521">
        <f t="shared" si="25"/>
        <v>7</v>
      </c>
      <c r="F521">
        <f t="shared" si="26"/>
        <v>3</v>
      </c>
    </row>
    <row r="522" spans="1:6">
      <c r="A522" t="s">
        <v>773</v>
      </c>
      <c r="B522">
        <v>5700000</v>
      </c>
      <c r="C522" t="s">
        <v>774</v>
      </c>
      <c r="D522">
        <f t="shared" si="24"/>
        <v>12</v>
      </c>
      <c r="E522">
        <f t="shared" si="25"/>
        <v>7</v>
      </c>
      <c r="F522">
        <f t="shared" si="26"/>
        <v>14</v>
      </c>
    </row>
    <row r="523" spans="1:6">
      <c r="A523" t="s">
        <v>775</v>
      </c>
      <c r="B523">
        <v>5700000</v>
      </c>
      <c r="C523" t="s">
        <v>776</v>
      </c>
      <c r="D523">
        <f t="shared" si="24"/>
        <v>12</v>
      </c>
      <c r="E523">
        <f t="shared" si="25"/>
        <v>7</v>
      </c>
      <c r="F523">
        <f t="shared" si="26"/>
        <v>13</v>
      </c>
    </row>
    <row r="524" spans="1:6">
      <c r="A524" t="s">
        <v>777</v>
      </c>
      <c r="B524">
        <v>5000000</v>
      </c>
      <c r="C524" t="s">
        <v>4</v>
      </c>
      <c r="D524">
        <f t="shared" si="24"/>
        <v>11</v>
      </c>
      <c r="E524">
        <f t="shared" si="25"/>
        <v>7</v>
      </c>
      <c r="F524">
        <f t="shared" si="26"/>
        <v>3</v>
      </c>
    </row>
    <row r="525" spans="1:6">
      <c r="A525" t="s">
        <v>778</v>
      </c>
      <c r="B525">
        <v>11400000</v>
      </c>
      <c r="C525" t="s">
        <v>779</v>
      </c>
      <c r="D525">
        <f t="shared" si="24"/>
        <v>12</v>
      </c>
      <c r="E525">
        <f t="shared" si="25"/>
        <v>8</v>
      </c>
      <c r="F525">
        <f t="shared" si="26"/>
        <v>13</v>
      </c>
    </row>
    <row r="526" spans="1:6">
      <c r="A526" t="s">
        <v>780</v>
      </c>
      <c r="B526">
        <v>11400000</v>
      </c>
      <c r="C526" t="s">
        <v>781</v>
      </c>
      <c r="D526">
        <f t="shared" si="24"/>
        <v>11</v>
      </c>
      <c r="E526">
        <f t="shared" si="25"/>
        <v>8</v>
      </c>
      <c r="F526">
        <f t="shared" si="26"/>
        <v>13</v>
      </c>
    </row>
    <row r="527" spans="1:6">
      <c r="A527" t="s">
        <v>782</v>
      </c>
      <c r="B527">
        <v>8500000</v>
      </c>
      <c r="C527" t="s">
        <v>74</v>
      </c>
      <c r="D527">
        <f t="shared" si="24"/>
        <v>11</v>
      </c>
      <c r="E527">
        <f t="shared" si="25"/>
        <v>7</v>
      </c>
      <c r="F527">
        <f t="shared" si="26"/>
        <v>3</v>
      </c>
    </row>
    <row r="528" spans="1:6">
      <c r="A528" t="s">
        <v>783</v>
      </c>
      <c r="B528">
        <v>11400000</v>
      </c>
      <c r="C528" t="s">
        <v>784</v>
      </c>
      <c r="D528">
        <f t="shared" si="24"/>
        <v>12</v>
      </c>
      <c r="E528">
        <f t="shared" si="25"/>
        <v>8</v>
      </c>
      <c r="F528">
        <f t="shared" si="26"/>
        <v>13</v>
      </c>
    </row>
    <row r="529" spans="1:6">
      <c r="A529" t="s">
        <v>785</v>
      </c>
      <c r="B529">
        <v>8600000</v>
      </c>
      <c r="C529" t="s">
        <v>74</v>
      </c>
      <c r="D529">
        <f t="shared" si="24"/>
        <v>11</v>
      </c>
      <c r="E529">
        <f t="shared" si="25"/>
        <v>7</v>
      </c>
      <c r="F529">
        <f t="shared" si="26"/>
        <v>3</v>
      </c>
    </row>
    <row r="530" spans="1:6">
      <c r="A530" t="s">
        <v>786</v>
      </c>
      <c r="B530">
        <v>5800000</v>
      </c>
      <c r="C530" t="s">
        <v>787</v>
      </c>
      <c r="D530">
        <f t="shared" si="24"/>
        <v>12</v>
      </c>
      <c r="E530">
        <f t="shared" si="25"/>
        <v>7</v>
      </c>
      <c r="F530">
        <f t="shared" si="26"/>
        <v>13</v>
      </c>
    </row>
    <row r="531" spans="1:6">
      <c r="A531" t="s">
        <v>788</v>
      </c>
      <c r="B531">
        <v>5000000</v>
      </c>
      <c r="C531" t="s">
        <v>789</v>
      </c>
      <c r="D531">
        <f t="shared" ref="D531:D594" si="27">LEN(A531)</f>
        <v>11</v>
      </c>
      <c r="E531">
        <f t="shared" ref="E531:E594" si="28">LEN(B531)</f>
        <v>7</v>
      </c>
      <c r="F531">
        <f t="shared" ref="F531:F594" si="29">LEN(C531)</f>
        <v>13</v>
      </c>
    </row>
    <row r="532" spans="1:6">
      <c r="A532" t="s">
        <v>790</v>
      </c>
      <c r="B532">
        <v>5000000</v>
      </c>
      <c r="C532" t="s">
        <v>4</v>
      </c>
      <c r="D532">
        <f t="shared" si="27"/>
        <v>11</v>
      </c>
      <c r="E532">
        <f t="shared" si="28"/>
        <v>7</v>
      </c>
      <c r="F532">
        <f t="shared" si="29"/>
        <v>3</v>
      </c>
    </row>
    <row r="533" spans="1:6">
      <c r="A533" t="s">
        <v>791</v>
      </c>
      <c r="B533">
        <v>5100000</v>
      </c>
      <c r="C533" t="s">
        <v>792</v>
      </c>
      <c r="D533">
        <f t="shared" si="27"/>
        <v>12</v>
      </c>
      <c r="E533">
        <f t="shared" si="28"/>
        <v>7</v>
      </c>
      <c r="F533">
        <f t="shared" si="29"/>
        <v>14</v>
      </c>
    </row>
    <row r="534" spans="1:6">
      <c r="A534" t="s">
        <v>793</v>
      </c>
      <c r="B534">
        <v>5100000</v>
      </c>
      <c r="C534" t="s">
        <v>794</v>
      </c>
      <c r="D534">
        <f t="shared" si="27"/>
        <v>12</v>
      </c>
      <c r="E534">
        <f t="shared" si="28"/>
        <v>7</v>
      </c>
      <c r="F534">
        <f t="shared" si="29"/>
        <v>14</v>
      </c>
    </row>
    <row r="535" spans="1:6">
      <c r="A535" t="s">
        <v>795</v>
      </c>
      <c r="B535">
        <v>5000000</v>
      </c>
      <c r="C535" t="s">
        <v>4</v>
      </c>
      <c r="D535">
        <f t="shared" si="27"/>
        <v>12</v>
      </c>
      <c r="E535">
        <f t="shared" si="28"/>
        <v>7</v>
      </c>
      <c r="F535">
        <f t="shared" si="29"/>
        <v>3</v>
      </c>
    </row>
    <row r="536" spans="1:6">
      <c r="A536" t="s">
        <v>796</v>
      </c>
      <c r="B536">
        <v>5700000</v>
      </c>
      <c r="C536" t="s">
        <v>797</v>
      </c>
      <c r="D536">
        <f t="shared" si="27"/>
        <v>12</v>
      </c>
      <c r="E536">
        <f t="shared" si="28"/>
        <v>7</v>
      </c>
      <c r="F536">
        <f t="shared" si="29"/>
        <v>14</v>
      </c>
    </row>
    <row r="537" spans="1:6">
      <c r="A537" t="s">
        <v>798</v>
      </c>
      <c r="B537">
        <v>5700000</v>
      </c>
      <c r="C537" t="s">
        <v>799</v>
      </c>
      <c r="D537">
        <f t="shared" si="27"/>
        <v>12</v>
      </c>
      <c r="E537">
        <f t="shared" si="28"/>
        <v>7</v>
      </c>
      <c r="F537">
        <f t="shared" si="29"/>
        <v>13</v>
      </c>
    </row>
    <row r="538" spans="1:6">
      <c r="A538" t="s">
        <v>800</v>
      </c>
      <c r="B538">
        <v>5000000</v>
      </c>
      <c r="C538" t="s">
        <v>4</v>
      </c>
      <c r="D538">
        <f t="shared" si="27"/>
        <v>11</v>
      </c>
      <c r="E538">
        <f t="shared" si="28"/>
        <v>7</v>
      </c>
      <c r="F538">
        <f t="shared" si="29"/>
        <v>3</v>
      </c>
    </row>
    <row r="539" spans="1:6">
      <c r="A539" t="s">
        <v>801</v>
      </c>
      <c r="B539">
        <v>3800000</v>
      </c>
      <c r="C539" t="s">
        <v>802</v>
      </c>
      <c r="D539">
        <f t="shared" si="27"/>
        <v>9</v>
      </c>
      <c r="E539">
        <f t="shared" si="28"/>
        <v>7</v>
      </c>
      <c r="F539">
        <f t="shared" si="29"/>
        <v>14</v>
      </c>
    </row>
    <row r="540" spans="1:6">
      <c r="A540" t="s">
        <v>803</v>
      </c>
      <c r="B540">
        <v>4000000</v>
      </c>
      <c r="C540" t="s">
        <v>802</v>
      </c>
      <c r="D540">
        <f t="shared" si="27"/>
        <v>12</v>
      </c>
      <c r="E540">
        <f t="shared" si="28"/>
        <v>7</v>
      </c>
      <c r="F540">
        <f t="shared" si="29"/>
        <v>14</v>
      </c>
    </row>
    <row r="541" spans="1:6">
      <c r="A541" t="s">
        <v>804</v>
      </c>
      <c r="B541">
        <v>3900000</v>
      </c>
      <c r="C541" t="s">
        <v>1</v>
      </c>
      <c r="D541">
        <f t="shared" si="27"/>
        <v>12</v>
      </c>
      <c r="E541">
        <f t="shared" si="28"/>
        <v>7</v>
      </c>
      <c r="F541">
        <f t="shared" si="29"/>
        <v>3</v>
      </c>
    </row>
    <row r="542" spans="1:6">
      <c r="A542" t="s">
        <v>805</v>
      </c>
      <c r="B542">
        <v>22300000</v>
      </c>
      <c r="C542" t="s">
        <v>806</v>
      </c>
      <c r="D542">
        <f t="shared" si="27"/>
        <v>12</v>
      </c>
      <c r="E542">
        <f t="shared" si="28"/>
        <v>8</v>
      </c>
      <c r="F542">
        <f t="shared" si="29"/>
        <v>13</v>
      </c>
    </row>
    <row r="543" spans="1:6">
      <c r="A543" t="s">
        <v>807</v>
      </c>
      <c r="B543">
        <v>30700001</v>
      </c>
      <c r="C543" t="s">
        <v>81</v>
      </c>
      <c r="D543">
        <f t="shared" si="27"/>
        <v>11</v>
      </c>
      <c r="E543">
        <f t="shared" si="28"/>
        <v>8</v>
      </c>
      <c r="F543">
        <f t="shared" si="29"/>
        <v>3</v>
      </c>
    </row>
    <row r="544" spans="1:6">
      <c r="A544" t="s">
        <v>808</v>
      </c>
      <c r="B544">
        <v>22300000</v>
      </c>
      <c r="C544" t="s">
        <v>809</v>
      </c>
      <c r="D544">
        <f t="shared" si="27"/>
        <v>12</v>
      </c>
      <c r="E544">
        <f t="shared" si="28"/>
        <v>8</v>
      </c>
      <c r="F544">
        <f t="shared" si="29"/>
        <v>14</v>
      </c>
    </row>
    <row r="545" spans="1:6">
      <c r="A545" t="s">
        <v>810</v>
      </c>
      <c r="B545">
        <v>6400000</v>
      </c>
      <c r="C545" t="s">
        <v>811</v>
      </c>
      <c r="D545">
        <f t="shared" si="27"/>
        <v>12</v>
      </c>
      <c r="E545">
        <f t="shared" si="28"/>
        <v>7</v>
      </c>
      <c r="F545">
        <f t="shared" si="29"/>
        <v>13</v>
      </c>
    </row>
    <row r="546" spans="1:6">
      <c r="A546" t="s">
        <v>812</v>
      </c>
      <c r="B546">
        <v>6400000</v>
      </c>
      <c r="C546" t="s">
        <v>81</v>
      </c>
      <c r="D546">
        <f t="shared" si="27"/>
        <v>11</v>
      </c>
      <c r="E546">
        <f t="shared" si="28"/>
        <v>7</v>
      </c>
      <c r="F546">
        <f t="shared" si="29"/>
        <v>3</v>
      </c>
    </row>
    <row r="547" spans="1:6">
      <c r="A547" t="s">
        <v>813</v>
      </c>
      <c r="B547">
        <v>6400000</v>
      </c>
      <c r="C547" t="s">
        <v>74</v>
      </c>
      <c r="D547">
        <f t="shared" si="27"/>
        <v>12</v>
      </c>
      <c r="E547">
        <f t="shared" si="28"/>
        <v>7</v>
      </c>
      <c r="F547">
        <f t="shared" si="29"/>
        <v>3</v>
      </c>
    </row>
    <row r="548" spans="1:6">
      <c r="A548" t="s">
        <v>814</v>
      </c>
      <c r="B548">
        <v>5800000</v>
      </c>
      <c r="C548" t="s">
        <v>815</v>
      </c>
      <c r="D548">
        <f t="shared" si="27"/>
        <v>10</v>
      </c>
      <c r="E548">
        <f t="shared" si="28"/>
        <v>7</v>
      </c>
      <c r="F548">
        <f t="shared" si="29"/>
        <v>14</v>
      </c>
    </row>
    <row r="549" spans="1:6">
      <c r="A549" t="s">
        <v>816</v>
      </c>
      <c r="B549">
        <v>5800000</v>
      </c>
      <c r="C549" t="s">
        <v>4</v>
      </c>
      <c r="D549">
        <f t="shared" si="27"/>
        <v>12</v>
      </c>
      <c r="E549">
        <f t="shared" si="28"/>
        <v>7</v>
      </c>
      <c r="F549">
        <f t="shared" si="29"/>
        <v>3</v>
      </c>
    </row>
    <row r="550" spans="1:6">
      <c r="A550" t="s">
        <v>817</v>
      </c>
      <c r="B550">
        <v>5800000</v>
      </c>
      <c r="C550" t="s">
        <v>815</v>
      </c>
      <c r="D550">
        <f t="shared" si="27"/>
        <v>12</v>
      </c>
      <c r="E550">
        <f t="shared" si="28"/>
        <v>7</v>
      </c>
      <c r="F550">
        <f t="shared" si="29"/>
        <v>14</v>
      </c>
    </row>
    <row r="551" spans="1:6">
      <c r="A551" t="s">
        <v>818</v>
      </c>
      <c r="B551">
        <v>7200000</v>
      </c>
      <c r="C551" t="s">
        <v>819</v>
      </c>
      <c r="D551">
        <f t="shared" si="27"/>
        <v>10</v>
      </c>
      <c r="E551">
        <f t="shared" si="28"/>
        <v>7</v>
      </c>
      <c r="F551">
        <f t="shared" si="29"/>
        <v>14</v>
      </c>
    </row>
    <row r="552" spans="1:6">
      <c r="A552" t="s">
        <v>820</v>
      </c>
      <c r="B552">
        <v>7500000</v>
      </c>
      <c r="C552" t="s">
        <v>821</v>
      </c>
      <c r="D552">
        <f t="shared" si="27"/>
        <v>12</v>
      </c>
      <c r="E552">
        <f t="shared" si="28"/>
        <v>7</v>
      </c>
      <c r="F552">
        <f t="shared" si="29"/>
        <v>14</v>
      </c>
    </row>
    <row r="553" spans="1:6">
      <c r="A553" t="s">
        <v>822</v>
      </c>
      <c r="B553">
        <v>5700000</v>
      </c>
      <c r="C553" t="s">
        <v>4</v>
      </c>
      <c r="D553">
        <f t="shared" si="27"/>
        <v>12</v>
      </c>
      <c r="E553">
        <f t="shared" si="28"/>
        <v>7</v>
      </c>
      <c r="F553">
        <f t="shared" si="29"/>
        <v>3</v>
      </c>
    </row>
    <row r="554" spans="1:6">
      <c r="A554" t="s">
        <v>823</v>
      </c>
      <c r="B554">
        <v>5000000</v>
      </c>
      <c r="C554" t="s">
        <v>20</v>
      </c>
      <c r="D554">
        <f t="shared" si="27"/>
        <v>12</v>
      </c>
      <c r="E554">
        <f t="shared" si="28"/>
        <v>7</v>
      </c>
      <c r="F554">
        <f t="shared" si="29"/>
        <v>3</v>
      </c>
    </row>
    <row r="555" spans="1:6">
      <c r="A555" t="s">
        <v>824</v>
      </c>
      <c r="B555">
        <v>2900000</v>
      </c>
      <c r="C555" t="s">
        <v>825</v>
      </c>
      <c r="D555">
        <f t="shared" si="27"/>
        <v>10</v>
      </c>
      <c r="E555">
        <f t="shared" si="28"/>
        <v>7</v>
      </c>
      <c r="F555">
        <f t="shared" si="29"/>
        <v>14</v>
      </c>
    </row>
    <row r="556" spans="1:6">
      <c r="A556" t="s">
        <v>826</v>
      </c>
      <c r="B556">
        <v>2900000</v>
      </c>
      <c r="C556" t="s">
        <v>4</v>
      </c>
      <c r="D556">
        <f t="shared" si="27"/>
        <v>12</v>
      </c>
      <c r="E556">
        <f t="shared" si="28"/>
        <v>7</v>
      </c>
      <c r="F556">
        <f t="shared" si="29"/>
        <v>3</v>
      </c>
    </row>
    <row r="557" spans="1:6">
      <c r="A557" t="s">
        <v>827</v>
      </c>
      <c r="B557">
        <v>2900000</v>
      </c>
      <c r="C557" t="s">
        <v>825</v>
      </c>
      <c r="D557">
        <f t="shared" si="27"/>
        <v>12</v>
      </c>
      <c r="E557">
        <f t="shared" si="28"/>
        <v>7</v>
      </c>
      <c r="F557">
        <f t="shared" si="29"/>
        <v>14</v>
      </c>
    </row>
    <row r="558" spans="1:6">
      <c r="A558" t="s">
        <v>828</v>
      </c>
      <c r="B558">
        <v>4500000</v>
      </c>
      <c r="C558" t="s">
        <v>4</v>
      </c>
      <c r="D558">
        <f t="shared" si="27"/>
        <v>12</v>
      </c>
      <c r="E558">
        <f t="shared" si="28"/>
        <v>7</v>
      </c>
      <c r="F558">
        <f t="shared" si="29"/>
        <v>3</v>
      </c>
    </row>
    <row r="559" spans="1:6">
      <c r="A559" t="s">
        <v>829</v>
      </c>
      <c r="B559">
        <v>6800000</v>
      </c>
      <c r="C559" t="s">
        <v>830</v>
      </c>
      <c r="D559">
        <f t="shared" si="27"/>
        <v>9</v>
      </c>
      <c r="E559">
        <f t="shared" si="28"/>
        <v>7</v>
      </c>
      <c r="F559">
        <f t="shared" si="29"/>
        <v>14</v>
      </c>
    </row>
    <row r="560" spans="1:6">
      <c r="A560" t="s">
        <v>831</v>
      </c>
      <c r="B560">
        <v>7500000</v>
      </c>
      <c r="C560" t="s">
        <v>4</v>
      </c>
      <c r="D560">
        <f t="shared" si="27"/>
        <v>12</v>
      </c>
      <c r="E560">
        <f t="shared" si="28"/>
        <v>7</v>
      </c>
      <c r="F560">
        <f t="shared" si="29"/>
        <v>3</v>
      </c>
    </row>
    <row r="561" spans="1:6">
      <c r="A561" t="s">
        <v>832</v>
      </c>
      <c r="B561">
        <v>4000000</v>
      </c>
      <c r="C561" t="s">
        <v>1699</v>
      </c>
      <c r="D561">
        <f t="shared" si="27"/>
        <v>12</v>
      </c>
      <c r="E561">
        <f t="shared" si="28"/>
        <v>7</v>
      </c>
      <c r="F561">
        <f t="shared" si="29"/>
        <v>3</v>
      </c>
    </row>
    <row r="562" spans="1:6">
      <c r="A562" t="s">
        <v>833</v>
      </c>
      <c r="B562">
        <v>3800000</v>
      </c>
      <c r="C562" t="s">
        <v>4</v>
      </c>
      <c r="D562">
        <f t="shared" si="27"/>
        <v>12</v>
      </c>
      <c r="E562">
        <f t="shared" si="28"/>
        <v>7</v>
      </c>
      <c r="F562">
        <f t="shared" si="29"/>
        <v>3</v>
      </c>
    </row>
    <row r="563" spans="1:6">
      <c r="A563" t="s">
        <v>834</v>
      </c>
      <c r="B563">
        <v>25800001</v>
      </c>
      <c r="C563" t="s">
        <v>345</v>
      </c>
      <c r="D563">
        <f t="shared" si="27"/>
        <v>10</v>
      </c>
      <c r="E563">
        <f t="shared" si="28"/>
        <v>8</v>
      </c>
      <c r="F563">
        <f t="shared" si="29"/>
        <v>3</v>
      </c>
    </row>
    <row r="564" spans="1:6">
      <c r="A564" t="s">
        <v>835</v>
      </c>
      <c r="B564">
        <v>25800001</v>
      </c>
      <c r="C564" t="s">
        <v>345</v>
      </c>
      <c r="D564">
        <f t="shared" si="27"/>
        <v>12</v>
      </c>
      <c r="E564">
        <f t="shared" si="28"/>
        <v>8</v>
      </c>
      <c r="F564">
        <f t="shared" si="29"/>
        <v>3</v>
      </c>
    </row>
    <row r="565" spans="1:6">
      <c r="A565" t="s">
        <v>836</v>
      </c>
      <c r="B565">
        <v>5100000</v>
      </c>
      <c r="C565" t="s">
        <v>81</v>
      </c>
      <c r="D565">
        <f t="shared" si="27"/>
        <v>12</v>
      </c>
      <c r="E565">
        <f t="shared" si="28"/>
        <v>7</v>
      </c>
      <c r="F565">
        <f t="shared" si="29"/>
        <v>3</v>
      </c>
    </row>
    <row r="566" spans="1:6">
      <c r="A566" t="s">
        <v>837</v>
      </c>
      <c r="B566">
        <v>21900001</v>
      </c>
      <c r="C566" t="s">
        <v>1700</v>
      </c>
      <c r="D566">
        <f t="shared" si="27"/>
        <v>10</v>
      </c>
      <c r="E566">
        <f t="shared" si="28"/>
        <v>8</v>
      </c>
      <c r="F566">
        <f t="shared" si="29"/>
        <v>3</v>
      </c>
    </row>
    <row r="567" spans="1:6">
      <c r="A567" t="s">
        <v>838</v>
      </c>
      <c r="B567">
        <v>21900001</v>
      </c>
      <c r="C567" t="s">
        <v>1700</v>
      </c>
      <c r="D567">
        <f t="shared" si="27"/>
        <v>12</v>
      </c>
      <c r="E567">
        <f t="shared" si="28"/>
        <v>8</v>
      </c>
      <c r="F567">
        <f t="shared" si="29"/>
        <v>3</v>
      </c>
    </row>
    <row r="568" spans="1:6">
      <c r="A568" t="s">
        <v>839</v>
      </c>
      <c r="B568">
        <v>19600001</v>
      </c>
      <c r="C568" t="s">
        <v>840</v>
      </c>
      <c r="D568">
        <f t="shared" si="27"/>
        <v>12</v>
      </c>
      <c r="E568">
        <f t="shared" si="28"/>
        <v>8</v>
      </c>
      <c r="F568">
        <f t="shared" si="29"/>
        <v>14</v>
      </c>
    </row>
    <row r="569" spans="1:6">
      <c r="A569" t="s">
        <v>841</v>
      </c>
      <c r="B569">
        <v>19600001</v>
      </c>
      <c r="C569" t="s">
        <v>842</v>
      </c>
      <c r="D569">
        <f t="shared" si="27"/>
        <v>12</v>
      </c>
      <c r="E569">
        <f t="shared" si="28"/>
        <v>8</v>
      </c>
      <c r="F569">
        <f t="shared" si="29"/>
        <v>14</v>
      </c>
    </row>
    <row r="570" spans="1:6">
      <c r="A570" t="s">
        <v>843</v>
      </c>
      <c r="B570">
        <v>19600001</v>
      </c>
      <c r="C570" t="s">
        <v>1700</v>
      </c>
      <c r="D570">
        <f t="shared" si="27"/>
        <v>12</v>
      </c>
      <c r="E570">
        <f t="shared" si="28"/>
        <v>8</v>
      </c>
      <c r="F570">
        <f t="shared" si="29"/>
        <v>3</v>
      </c>
    </row>
    <row r="571" spans="1:6">
      <c r="A571" t="s">
        <v>844</v>
      </c>
      <c r="B571">
        <v>6800000</v>
      </c>
      <c r="C571" t="s">
        <v>845</v>
      </c>
      <c r="D571">
        <f t="shared" si="27"/>
        <v>12</v>
      </c>
      <c r="E571">
        <f t="shared" si="28"/>
        <v>7</v>
      </c>
      <c r="F571">
        <f t="shared" si="29"/>
        <v>14</v>
      </c>
    </row>
    <row r="572" spans="1:6">
      <c r="A572" t="s">
        <v>846</v>
      </c>
      <c r="B572">
        <v>5100000</v>
      </c>
      <c r="C572" t="s">
        <v>4</v>
      </c>
      <c r="D572">
        <f t="shared" si="27"/>
        <v>12</v>
      </c>
      <c r="E572">
        <f t="shared" si="28"/>
        <v>7</v>
      </c>
      <c r="F572">
        <f t="shared" si="29"/>
        <v>3</v>
      </c>
    </row>
    <row r="573" spans="1:6">
      <c r="A573" t="s">
        <v>847</v>
      </c>
      <c r="B573">
        <v>4800000</v>
      </c>
      <c r="C573" t="s">
        <v>92</v>
      </c>
      <c r="D573">
        <f t="shared" si="27"/>
        <v>10</v>
      </c>
      <c r="E573">
        <f t="shared" si="28"/>
        <v>7</v>
      </c>
      <c r="F573">
        <f t="shared" si="29"/>
        <v>3</v>
      </c>
    </row>
    <row r="574" spans="1:6">
      <c r="A574" t="s">
        <v>848</v>
      </c>
      <c r="B574">
        <v>4800000</v>
      </c>
      <c r="C574" t="s">
        <v>92</v>
      </c>
      <c r="D574">
        <f t="shared" si="27"/>
        <v>12</v>
      </c>
      <c r="E574">
        <f t="shared" si="28"/>
        <v>7</v>
      </c>
      <c r="F574">
        <f t="shared" si="29"/>
        <v>3</v>
      </c>
    </row>
    <row r="575" spans="1:6">
      <c r="A575" t="s">
        <v>849</v>
      </c>
      <c r="B575">
        <v>8900000</v>
      </c>
      <c r="C575" t="s">
        <v>850</v>
      </c>
      <c r="D575">
        <f t="shared" si="27"/>
        <v>9</v>
      </c>
      <c r="E575">
        <f t="shared" si="28"/>
        <v>7</v>
      </c>
      <c r="F575">
        <f t="shared" si="29"/>
        <v>3</v>
      </c>
    </row>
    <row r="576" spans="1:6">
      <c r="A576" t="s">
        <v>851</v>
      </c>
      <c r="B576">
        <v>5000000</v>
      </c>
      <c r="C576" t="s">
        <v>160</v>
      </c>
      <c r="D576">
        <f t="shared" si="27"/>
        <v>12</v>
      </c>
      <c r="E576">
        <f t="shared" si="28"/>
        <v>7</v>
      </c>
      <c r="F576">
        <f t="shared" si="29"/>
        <v>3</v>
      </c>
    </row>
    <row r="577" spans="1:6">
      <c r="A577" t="s">
        <v>852</v>
      </c>
      <c r="B577">
        <v>5800000</v>
      </c>
      <c r="C577" t="s">
        <v>853</v>
      </c>
      <c r="D577">
        <f t="shared" si="27"/>
        <v>9</v>
      </c>
      <c r="E577">
        <f t="shared" si="28"/>
        <v>7</v>
      </c>
      <c r="F577">
        <f t="shared" si="29"/>
        <v>14</v>
      </c>
    </row>
    <row r="578" spans="1:6">
      <c r="A578" t="s">
        <v>854</v>
      </c>
      <c r="B578">
        <v>5800000</v>
      </c>
      <c r="C578" t="s">
        <v>170</v>
      </c>
      <c r="D578">
        <f t="shared" si="27"/>
        <v>12</v>
      </c>
      <c r="E578">
        <f t="shared" si="28"/>
        <v>7</v>
      </c>
      <c r="F578">
        <f t="shared" si="29"/>
        <v>3</v>
      </c>
    </row>
    <row r="579" spans="1:6">
      <c r="A579" t="s">
        <v>855</v>
      </c>
      <c r="B579">
        <v>5800000</v>
      </c>
      <c r="C579" t="s">
        <v>853</v>
      </c>
      <c r="D579">
        <f t="shared" si="27"/>
        <v>12</v>
      </c>
      <c r="E579">
        <f t="shared" si="28"/>
        <v>7</v>
      </c>
      <c r="F579">
        <f t="shared" si="29"/>
        <v>14</v>
      </c>
    </row>
    <row r="580" spans="1:6">
      <c r="A580" t="s">
        <v>856</v>
      </c>
      <c r="B580">
        <v>5800000</v>
      </c>
      <c r="C580" t="s">
        <v>857</v>
      </c>
      <c r="D580">
        <f t="shared" si="27"/>
        <v>9</v>
      </c>
      <c r="E580">
        <f t="shared" si="28"/>
        <v>7</v>
      </c>
      <c r="F580">
        <f t="shared" si="29"/>
        <v>14</v>
      </c>
    </row>
    <row r="581" spans="1:6">
      <c r="A581" t="s">
        <v>858</v>
      </c>
      <c r="B581">
        <v>5800000</v>
      </c>
      <c r="C581" t="s">
        <v>170</v>
      </c>
      <c r="D581">
        <f t="shared" si="27"/>
        <v>12</v>
      </c>
      <c r="E581">
        <f t="shared" si="28"/>
        <v>7</v>
      </c>
      <c r="F581">
        <f t="shared" si="29"/>
        <v>3</v>
      </c>
    </row>
    <row r="582" spans="1:6">
      <c r="A582" t="s">
        <v>859</v>
      </c>
      <c r="B582">
        <v>7600000</v>
      </c>
      <c r="C582" t="s">
        <v>860</v>
      </c>
      <c r="D582">
        <f t="shared" si="27"/>
        <v>12</v>
      </c>
      <c r="E582">
        <f t="shared" si="28"/>
        <v>7</v>
      </c>
      <c r="F582">
        <f t="shared" si="29"/>
        <v>13</v>
      </c>
    </row>
    <row r="583" spans="1:6">
      <c r="A583" t="s">
        <v>861</v>
      </c>
      <c r="B583">
        <v>7600000</v>
      </c>
      <c r="C583" t="s">
        <v>74</v>
      </c>
      <c r="D583">
        <f t="shared" si="27"/>
        <v>12</v>
      </c>
      <c r="E583">
        <f t="shared" si="28"/>
        <v>7</v>
      </c>
      <c r="F583">
        <f t="shared" si="29"/>
        <v>3</v>
      </c>
    </row>
    <row r="584" spans="1:6">
      <c r="A584" t="s">
        <v>862</v>
      </c>
      <c r="B584">
        <v>7600000</v>
      </c>
      <c r="C584" t="s">
        <v>74</v>
      </c>
      <c r="D584">
        <f t="shared" si="27"/>
        <v>12</v>
      </c>
      <c r="E584">
        <f t="shared" si="28"/>
        <v>7</v>
      </c>
      <c r="F584">
        <f t="shared" si="29"/>
        <v>3</v>
      </c>
    </row>
    <row r="585" spans="1:6">
      <c r="A585" t="s">
        <v>863</v>
      </c>
      <c r="B585">
        <v>7600000</v>
      </c>
      <c r="C585" t="s">
        <v>74</v>
      </c>
      <c r="D585">
        <f t="shared" si="27"/>
        <v>11</v>
      </c>
      <c r="E585">
        <f t="shared" si="28"/>
        <v>7</v>
      </c>
      <c r="F585">
        <f t="shared" si="29"/>
        <v>3</v>
      </c>
    </row>
    <row r="586" spans="1:6">
      <c r="A586" t="s">
        <v>864</v>
      </c>
      <c r="B586">
        <v>5700000</v>
      </c>
      <c r="C586" t="s">
        <v>4</v>
      </c>
      <c r="D586">
        <f t="shared" si="27"/>
        <v>12</v>
      </c>
      <c r="E586">
        <f t="shared" si="28"/>
        <v>7</v>
      </c>
      <c r="F586">
        <f t="shared" si="29"/>
        <v>3</v>
      </c>
    </row>
    <row r="587" spans="1:6">
      <c r="A587" t="s">
        <v>865</v>
      </c>
      <c r="B587">
        <v>99900000</v>
      </c>
      <c r="C587" t="s">
        <v>582</v>
      </c>
      <c r="D587">
        <f t="shared" si="27"/>
        <v>12</v>
      </c>
      <c r="E587">
        <f t="shared" si="28"/>
        <v>8</v>
      </c>
      <c r="F587">
        <f t="shared" si="29"/>
        <v>3</v>
      </c>
    </row>
    <row r="588" spans="1:6">
      <c r="A588" t="s">
        <v>866</v>
      </c>
      <c r="B588">
        <v>11400000</v>
      </c>
      <c r="C588" t="s">
        <v>867</v>
      </c>
      <c r="D588">
        <f t="shared" si="27"/>
        <v>12</v>
      </c>
      <c r="E588">
        <f t="shared" si="28"/>
        <v>8</v>
      </c>
      <c r="F588">
        <f t="shared" si="29"/>
        <v>14</v>
      </c>
    </row>
    <row r="589" spans="1:6">
      <c r="A589" t="s">
        <v>868</v>
      </c>
      <c r="B589">
        <v>11400000</v>
      </c>
      <c r="C589" t="s">
        <v>869</v>
      </c>
      <c r="D589">
        <f t="shared" si="27"/>
        <v>9</v>
      </c>
      <c r="E589">
        <f t="shared" si="28"/>
        <v>8</v>
      </c>
      <c r="F589">
        <f t="shared" si="29"/>
        <v>14</v>
      </c>
    </row>
    <row r="590" spans="1:6">
      <c r="A590" t="s">
        <v>870</v>
      </c>
      <c r="B590">
        <v>13200000</v>
      </c>
      <c r="C590" t="s">
        <v>869</v>
      </c>
      <c r="D590">
        <f t="shared" si="27"/>
        <v>12</v>
      </c>
      <c r="E590">
        <f t="shared" si="28"/>
        <v>8</v>
      </c>
      <c r="F590">
        <f t="shared" si="29"/>
        <v>14</v>
      </c>
    </row>
    <row r="591" spans="1:6">
      <c r="A591" t="s">
        <v>871</v>
      </c>
      <c r="B591">
        <v>11400000</v>
      </c>
      <c r="C591" t="s">
        <v>44</v>
      </c>
      <c r="D591">
        <f t="shared" si="27"/>
        <v>12</v>
      </c>
      <c r="E591">
        <f t="shared" si="28"/>
        <v>8</v>
      </c>
      <c r="F591">
        <f t="shared" si="29"/>
        <v>3</v>
      </c>
    </row>
    <row r="592" spans="1:6">
      <c r="A592" t="s">
        <v>872</v>
      </c>
      <c r="B592">
        <v>11800000</v>
      </c>
      <c r="C592" t="s">
        <v>53</v>
      </c>
      <c r="D592">
        <f t="shared" si="27"/>
        <v>12</v>
      </c>
      <c r="E592">
        <f t="shared" si="28"/>
        <v>8</v>
      </c>
      <c r="F592">
        <f t="shared" si="29"/>
        <v>3</v>
      </c>
    </row>
    <row r="593" spans="1:6">
      <c r="A593" t="s">
        <v>873</v>
      </c>
      <c r="B593">
        <v>99900000</v>
      </c>
      <c r="C593" t="s">
        <v>74</v>
      </c>
      <c r="D593">
        <f t="shared" si="27"/>
        <v>12</v>
      </c>
      <c r="E593">
        <f t="shared" si="28"/>
        <v>8</v>
      </c>
      <c r="F593">
        <f t="shared" si="29"/>
        <v>3</v>
      </c>
    </row>
    <row r="594" spans="1:6">
      <c r="A594" t="s">
        <v>874</v>
      </c>
      <c r="B594">
        <v>11700000</v>
      </c>
      <c r="C594" t="s">
        <v>875</v>
      </c>
      <c r="D594">
        <f t="shared" si="27"/>
        <v>12</v>
      </c>
      <c r="E594">
        <f t="shared" si="28"/>
        <v>8</v>
      </c>
      <c r="F594">
        <f t="shared" si="29"/>
        <v>14</v>
      </c>
    </row>
    <row r="595" spans="1:6">
      <c r="A595" t="s">
        <v>876</v>
      </c>
      <c r="B595">
        <v>11400000</v>
      </c>
      <c r="C595" t="s">
        <v>44</v>
      </c>
      <c r="D595">
        <f t="shared" ref="D595:D625" si="30">LEN(A595)</f>
        <v>12</v>
      </c>
      <c r="E595">
        <f t="shared" ref="E595:E625" si="31">LEN(B595)</f>
        <v>8</v>
      </c>
      <c r="F595">
        <f t="shared" ref="F595:F625" si="32">LEN(C595)</f>
        <v>3</v>
      </c>
    </row>
    <row r="596" spans="1:6">
      <c r="A596" t="s">
        <v>877</v>
      </c>
      <c r="B596">
        <v>5700000</v>
      </c>
      <c r="C596" t="s">
        <v>4</v>
      </c>
      <c r="D596">
        <f t="shared" si="30"/>
        <v>12</v>
      </c>
      <c r="E596">
        <f t="shared" si="31"/>
        <v>7</v>
      </c>
      <c r="F596">
        <f t="shared" si="32"/>
        <v>3</v>
      </c>
    </row>
    <row r="597" spans="1:6">
      <c r="A597" t="s">
        <v>878</v>
      </c>
      <c r="B597">
        <v>99900000</v>
      </c>
      <c r="C597" t="s">
        <v>582</v>
      </c>
      <c r="D597">
        <f t="shared" si="30"/>
        <v>12</v>
      </c>
      <c r="E597">
        <f t="shared" si="31"/>
        <v>8</v>
      </c>
      <c r="F597">
        <f t="shared" si="32"/>
        <v>3</v>
      </c>
    </row>
    <row r="598" spans="1:6">
      <c r="A598" t="s">
        <v>879</v>
      </c>
      <c r="B598">
        <v>99900000</v>
      </c>
      <c r="C598" t="s">
        <v>582</v>
      </c>
      <c r="D598">
        <f t="shared" si="30"/>
        <v>12</v>
      </c>
      <c r="E598">
        <f t="shared" si="31"/>
        <v>8</v>
      </c>
      <c r="F598">
        <f t="shared" si="32"/>
        <v>3</v>
      </c>
    </row>
    <row r="599" spans="1:6">
      <c r="A599" t="s">
        <v>880</v>
      </c>
      <c r="B599">
        <v>99900000</v>
      </c>
      <c r="C599" t="s">
        <v>582</v>
      </c>
      <c r="D599">
        <f t="shared" si="30"/>
        <v>12</v>
      </c>
      <c r="E599">
        <f t="shared" si="31"/>
        <v>8</v>
      </c>
      <c r="F599">
        <f t="shared" si="32"/>
        <v>3</v>
      </c>
    </row>
    <row r="600" spans="1:6">
      <c r="A600" t="s">
        <v>881</v>
      </c>
      <c r="B600">
        <v>99900000</v>
      </c>
      <c r="C600" t="s">
        <v>582</v>
      </c>
      <c r="D600">
        <f t="shared" si="30"/>
        <v>12</v>
      </c>
      <c r="E600">
        <f t="shared" si="31"/>
        <v>8</v>
      </c>
      <c r="F600">
        <f t="shared" si="32"/>
        <v>3</v>
      </c>
    </row>
    <row r="601" spans="1:6">
      <c r="A601" t="s">
        <v>882</v>
      </c>
      <c r="B601">
        <v>99900000</v>
      </c>
      <c r="C601" t="s">
        <v>582</v>
      </c>
      <c r="D601">
        <f t="shared" si="30"/>
        <v>12</v>
      </c>
      <c r="E601">
        <f t="shared" si="31"/>
        <v>8</v>
      </c>
      <c r="F601">
        <f t="shared" si="32"/>
        <v>3</v>
      </c>
    </row>
    <row r="602" spans="1:6">
      <c r="A602" t="s">
        <v>883</v>
      </c>
      <c r="B602">
        <v>99900000</v>
      </c>
      <c r="C602" t="s">
        <v>582</v>
      </c>
      <c r="D602">
        <f t="shared" si="30"/>
        <v>12</v>
      </c>
      <c r="E602">
        <f t="shared" si="31"/>
        <v>8</v>
      </c>
      <c r="F602">
        <f t="shared" si="32"/>
        <v>3</v>
      </c>
    </row>
    <row r="603" spans="1:6">
      <c r="A603" t="s">
        <v>884</v>
      </c>
      <c r="B603">
        <v>24000000</v>
      </c>
      <c r="C603" t="s">
        <v>582</v>
      </c>
      <c r="D603">
        <f t="shared" si="30"/>
        <v>12</v>
      </c>
      <c r="E603">
        <f t="shared" si="31"/>
        <v>8</v>
      </c>
      <c r="F603">
        <f t="shared" si="32"/>
        <v>3</v>
      </c>
    </row>
    <row r="604" spans="1:6">
      <c r="A604" t="s">
        <v>885</v>
      </c>
      <c r="B604">
        <v>99900000</v>
      </c>
      <c r="C604" t="s">
        <v>582</v>
      </c>
      <c r="D604">
        <f t="shared" si="30"/>
        <v>12</v>
      </c>
      <c r="E604">
        <f t="shared" si="31"/>
        <v>8</v>
      </c>
      <c r="F604">
        <f t="shared" si="32"/>
        <v>3</v>
      </c>
    </row>
    <row r="605" spans="1:6">
      <c r="A605" t="s">
        <v>886</v>
      </c>
      <c r="B605">
        <v>99900000</v>
      </c>
      <c r="C605" t="s">
        <v>582</v>
      </c>
      <c r="D605">
        <f t="shared" si="30"/>
        <v>12</v>
      </c>
      <c r="E605">
        <f t="shared" si="31"/>
        <v>8</v>
      </c>
      <c r="F605">
        <f t="shared" si="32"/>
        <v>3</v>
      </c>
    </row>
    <row r="606" spans="1:6">
      <c r="A606" t="s">
        <v>887</v>
      </c>
      <c r="B606">
        <v>99900000</v>
      </c>
      <c r="C606" t="s">
        <v>582</v>
      </c>
      <c r="D606">
        <f t="shared" si="30"/>
        <v>12</v>
      </c>
      <c r="E606">
        <f t="shared" si="31"/>
        <v>8</v>
      </c>
      <c r="F606">
        <f t="shared" si="32"/>
        <v>3</v>
      </c>
    </row>
    <row r="607" spans="1:6">
      <c r="A607" t="s">
        <v>888</v>
      </c>
      <c r="B607">
        <v>99900000</v>
      </c>
      <c r="C607" t="s">
        <v>889</v>
      </c>
      <c r="D607">
        <f t="shared" si="30"/>
        <v>12</v>
      </c>
      <c r="E607">
        <f t="shared" si="31"/>
        <v>8</v>
      </c>
      <c r="F607">
        <f t="shared" si="32"/>
        <v>14</v>
      </c>
    </row>
    <row r="608" spans="1:6">
      <c r="A608" t="s">
        <v>890</v>
      </c>
      <c r="B608">
        <v>99900000</v>
      </c>
      <c r="C608" t="s">
        <v>582</v>
      </c>
      <c r="D608">
        <f t="shared" si="30"/>
        <v>12</v>
      </c>
      <c r="E608">
        <f t="shared" si="31"/>
        <v>8</v>
      </c>
      <c r="F608">
        <f t="shared" si="32"/>
        <v>3</v>
      </c>
    </row>
    <row r="609" spans="1:6">
      <c r="A609" t="s">
        <v>891</v>
      </c>
      <c r="B609">
        <v>99900000</v>
      </c>
      <c r="C609" t="s">
        <v>582</v>
      </c>
      <c r="D609">
        <f t="shared" si="30"/>
        <v>12</v>
      </c>
      <c r="E609">
        <f t="shared" si="31"/>
        <v>8</v>
      </c>
      <c r="F609">
        <f t="shared" si="32"/>
        <v>3</v>
      </c>
    </row>
    <row r="610" spans="1:6">
      <c r="A610" t="s">
        <v>892</v>
      </c>
      <c r="B610">
        <v>2800000</v>
      </c>
      <c r="C610" t="s">
        <v>33</v>
      </c>
      <c r="D610">
        <f t="shared" si="30"/>
        <v>12</v>
      </c>
      <c r="E610">
        <f t="shared" si="31"/>
        <v>7</v>
      </c>
      <c r="F610">
        <f t="shared" si="32"/>
        <v>3</v>
      </c>
    </row>
    <row r="611" spans="1:6">
      <c r="A611" t="s">
        <v>893</v>
      </c>
      <c r="B611">
        <v>99900000</v>
      </c>
      <c r="C611" t="s">
        <v>582</v>
      </c>
      <c r="D611">
        <f t="shared" si="30"/>
        <v>12</v>
      </c>
      <c r="E611">
        <f t="shared" si="31"/>
        <v>8</v>
      </c>
      <c r="F611">
        <f t="shared" si="32"/>
        <v>3</v>
      </c>
    </row>
    <row r="612" spans="1:6">
      <c r="A612" t="s">
        <v>894</v>
      </c>
      <c r="B612">
        <v>99900000</v>
      </c>
      <c r="C612" t="s">
        <v>582</v>
      </c>
      <c r="D612">
        <f t="shared" si="30"/>
        <v>12</v>
      </c>
      <c r="E612">
        <f t="shared" si="31"/>
        <v>8</v>
      </c>
      <c r="F612">
        <f t="shared" si="32"/>
        <v>3</v>
      </c>
    </row>
    <row r="613" spans="1:6">
      <c r="A613" t="s">
        <v>895</v>
      </c>
      <c r="B613">
        <v>99900000</v>
      </c>
      <c r="C613" t="s">
        <v>582</v>
      </c>
      <c r="D613">
        <f t="shared" si="30"/>
        <v>12</v>
      </c>
      <c r="E613">
        <f t="shared" si="31"/>
        <v>8</v>
      </c>
      <c r="F613">
        <f t="shared" si="32"/>
        <v>3</v>
      </c>
    </row>
    <row r="614" spans="1:6">
      <c r="A614" t="s">
        <v>896</v>
      </c>
      <c r="B614">
        <v>18000000</v>
      </c>
      <c r="C614" t="s">
        <v>582</v>
      </c>
      <c r="D614">
        <f t="shared" si="30"/>
        <v>12</v>
      </c>
      <c r="E614">
        <f t="shared" si="31"/>
        <v>8</v>
      </c>
      <c r="F614">
        <f t="shared" si="32"/>
        <v>3</v>
      </c>
    </row>
    <row r="615" spans="1:6">
      <c r="A615" t="s">
        <v>897</v>
      </c>
      <c r="B615">
        <v>99900000</v>
      </c>
      <c r="C615" t="s">
        <v>582</v>
      </c>
      <c r="D615">
        <f t="shared" si="30"/>
        <v>12</v>
      </c>
      <c r="E615">
        <f t="shared" si="31"/>
        <v>8</v>
      </c>
      <c r="F615">
        <f t="shared" si="32"/>
        <v>3</v>
      </c>
    </row>
    <row r="616" spans="1:6">
      <c r="A616" t="s">
        <v>898</v>
      </c>
      <c r="B616">
        <v>11600000</v>
      </c>
      <c r="C616" t="s">
        <v>636</v>
      </c>
      <c r="D616">
        <f t="shared" si="30"/>
        <v>10</v>
      </c>
      <c r="E616">
        <f t="shared" si="31"/>
        <v>8</v>
      </c>
      <c r="F616">
        <f t="shared" si="32"/>
        <v>3</v>
      </c>
    </row>
    <row r="617" spans="1:6">
      <c r="A617" t="s">
        <v>899</v>
      </c>
      <c r="B617">
        <v>11600000</v>
      </c>
      <c r="C617" t="s">
        <v>636</v>
      </c>
      <c r="D617">
        <f t="shared" si="30"/>
        <v>12</v>
      </c>
      <c r="E617">
        <f t="shared" si="31"/>
        <v>8</v>
      </c>
      <c r="F617">
        <f t="shared" si="32"/>
        <v>3</v>
      </c>
    </row>
    <row r="618" spans="1:6">
      <c r="A618" t="s">
        <v>900</v>
      </c>
      <c r="B618">
        <v>99900000</v>
      </c>
      <c r="C618" t="s">
        <v>74</v>
      </c>
      <c r="D618">
        <f t="shared" si="30"/>
        <v>12</v>
      </c>
      <c r="E618">
        <f t="shared" si="31"/>
        <v>8</v>
      </c>
      <c r="F618">
        <f t="shared" si="32"/>
        <v>3</v>
      </c>
    </row>
    <row r="619" spans="1:6">
      <c r="A619" t="s">
        <v>901</v>
      </c>
      <c r="B619">
        <v>99900000</v>
      </c>
      <c r="C619" t="s">
        <v>74</v>
      </c>
      <c r="D619">
        <f t="shared" si="30"/>
        <v>12</v>
      </c>
      <c r="E619">
        <f t="shared" si="31"/>
        <v>8</v>
      </c>
      <c r="F619">
        <f t="shared" si="32"/>
        <v>3</v>
      </c>
    </row>
    <row r="620" spans="1:6">
      <c r="A620" t="s">
        <v>902</v>
      </c>
      <c r="B620">
        <v>17400000</v>
      </c>
      <c r="C620" t="s">
        <v>151</v>
      </c>
      <c r="D620">
        <f t="shared" si="30"/>
        <v>12</v>
      </c>
      <c r="E620">
        <f t="shared" si="31"/>
        <v>8</v>
      </c>
      <c r="F620">
        <f t="shared" si="32"/>
        <v>3</v>
      </c>
    </row>
    <row r="621" spans="1:6">
      <c r="A621" t="s">
        <v>903</v>
      </c>
      <c r="B621">
        <v>99900000</v>
      </c>
      <c r="C621" t="s">
        <v>167</v>
      </c>
      <c r="D621">
        <f t="shared" si="30"/>
        <v>12</v>
      </c>
      <c r="E621">
        <f t="shared" si="31"/>
        <v>8</v>
      </c>
      <c r="F621">
        <f t="shared" si="32"/>
        <v>3</v>
      </c>
    </row>
    <row r="622" spans="1:6">
      <c r="A622" t="s">
        <v>904</v>
      </c>
      <c r="B622">
        <v>2900000</v>
      </c>
      <c r="C622" t="s">
        <v>1699</v>
      </c>
      <c r="D622">
        <f t="shared" si="30"/>
        <v>8</v>
      </c>
      <c r="E622">
        <f t="shared" si="31"/>
        <v>7</v>
      </c>
      <c r="F622">
        <f t="shared" si="32"/>
        <v>3</v>
      </c>
    </row>
    <row r="623" spans="1:6">
      <c r="A623" t="s">
        <v>905</v>
      </c>
      <c r="B623">
        <v>3000000</v>
      </c>
      <c r="C623" t="s">
        <v>1699</v>
      </c>
      <c r="D623">
        <f t="shared" si="30"/>
        <v>12</v>
      </c>
      <c r="E623">
        <f t="shared" si="31"/>
        <v>7</v>
      </c>
      <c r="F623">
        <f t="shared" si="32"/>
        <v>3</v>
      </c>
    </row>
    <row r="624" spans="1:6">
      <c r="A624" t="s">
        <v>906</v>
      </c>
      <c r="B624">
        <v>3900000</v>
      </c>
      <c r="C624" t="s">
        <v>907</v>
      </c>
      <c r="D624">
        <f t="shared" si="30"/>
        <v>8</v>
      </c>
      <c r="E624">
        <f t="shared" si="31"/>
        <v>7</v>
      </c>
      <c r="F624">
        <f t="shared" si="32"/>
        <v>13</v>
      </c>
    </row>
    <row r="625" spans="1:6">
      <c r="A625" t="s">
        <v>908</v>
      </c>
      <c r="B625">
        <v>3900000</v>
      </c>
      <c r="C625" t="s">
        <v>33</v>
      </c>
      <c r="D625">
        <f t="shared" si="30"/>
        <v>11</v>
      </c>
      <c r="E625">
        <f t="shared" si="31"/>
        <v>7</v>
      </c>
      <c r="F625">
        <f t="shared" si="32"/>
        <v>3</v>
      </c>
    </row>
  </sheetData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4"/>
  <dimension ref="A2:F18"/>
  <sheetViews>
    <sheetView workbookViewId="0">
      <selection activeCell="I21" sqref="I21"/>
    </sheetView>
  </sheetViews>
  <sheetFormatPr baseColWidth="10" defaultRowHeight="15"/>
  <cols>
    <col min="1" max="1" width="14.140625" bestFit="1" customWidth="1"/>
    <col min="2" max="2" width="9" bestFit="1" customWidth="1"/>
    <col min="3" max="3" width="16.7109375" bestFit="1" customWidth="1"/>
  </cols>
  <sheetData>
    <row r="2" spans="1:6">
      <c r="A2" t="s">
        <v>1707</v>
      </c>
      <c r="B2">
        <v>4800000</v>
      </c>
      <c r="C2" t="s">
        <v>1699</v>
      </c>
      <c r="D2">
        <f>LEN(A2)</f>
        <v>9</v>
      </c>
      <c r="E2">
        <f>LEN(B2)</f>
        <v>7</v>
      </c>
      <c r="F2">
        <f>LEN(C2)</f>
        <v>3</v>
      </c>
    </row>
    <row r="3" spans="1:6">
      <c r="A3" t="s">
        <v>1708</v>
      </c>
      <c r="B3">
        <v>7800000</v>
      </c>
      <c r="C3" t="s">
        <v>1700</v>
      </c>
      <c r="D3">
        <f t="shared" ref="D3:D18" si="0">LEN(A3)</f>
        <v>9</v>
      </c>
      <c r="E3">
        <f t="shared" ref="E3:E18" si="1">LEN(B3)</f>
        <v>7</v>
      </c>
      <c r="F3">
        <f t="shared" ref="F3:F18" si="2">LEN(C3)</f>
        <v>3</v>
      </c>
    </row>
    <row r="4" spans="1:6">
      <c r="A4" t="s">
        <v>1709</v>
      </c>
      <c r="B4">
        <v>7800000</v>
      </c>
      <c r="C4" t="s">
        <v>1700</v>
      </c>
      <c r="D4">
        <f t="shared" si="0"/>
        <v>9</v>
      </c>
      <c r="E4">
        <f t="shared" si="1"/>
        <v>7</v>
      </c>
      <c r="F4">
        <f t="shared" si="2"/>
        <v>3</v>
      </c>
    </row>
    <row r="5" spans="1:6">
      <c r="A5" t="s">
        <v>1710</v>
      </c>
      <c r="B5">
        <v>7600000</v>
      </c>
      <c r="C5" t="s">
        <v>1700</v>
      </c>
      <c r="D5">
        <f t="shared" si="0"/>
        <v>9</v>
      </c>
      <c r="E5">
        <f t="shared" si="1"/>
        <v>7</v>
      </c>
      <c r="F5">
        <f t="shared" si="2"/>
        <v>3</v>
      </c>
    </row>
    <row r="6" spans="1:6">
      <c r="A6" t="s">
        <v>1711</v>
      </c>
      <c r="B6">
        <v>5200000</v>
      </c>
      <c r="C6" t="s">
        <v>1701</v>
      </c>
      <c r="D6">
        <f t="shared" si="0"/>
        <v>9</v>
      </c>
      <c r="E6">
        <f t="shared" si="1"/>
        <v>7</v>
      </c>
      <c r="F6">
        <f t="shared" si="2"/>
        <v>3</v>
      </c>
    </row>
    <row r="7" spans="1:6">
      <c r="A7" t="s">
        <v>1712</v>
      </c>
      <c r="B7">
        <v>5200000</v>
      </c>
      <c r="C7" t="s">
        <v>1702</v>
      </c>
      <c r="D7">
        <f t="shared" si="0"/>
        <v>10</v>
      </c>
      <c r="E7">
        <f t="shared" si="1"/>
        <v>7</v>
      </c>
      <c r="F7">
        <f t="shared" si="2"/>
        <v>11</v>
      </c>
    </row>
    <row r="8" spans="1:6">
      <c r="A8" t="s">
        <v>1713</v>
      </c>
      <c r="B8">
        <v>5200000</v>
      </c>
      <c r="C8" t="s">
        <v>909</v>
      </c>
      <c r="D8">
        <f t="shared" si="0"/>
        <v>12</v>
      </c>
      <c r="E8">
        <f t="shared" si="1"/>
        <v>7</v>
      </c>
      <c r="F8">
        <f t="shared" si="2"/>
        <v>14</v>
      </c>
    </row>
    <row r="9" spans="1:6">
      <c r="A9" t="s">
        <v>910</v>
      </c>
      <c r="B9">
        <v>5200000</v>
      </c>
      <c r="C9" t="s">
        <v>1701</v>
      </c>
      <c r="D9">
        <f t="shared" si="0"/>
        <v>12</v>
      </c>
      <c r="E9">
        <f t="shared" si="1"/>
        <v>7</v>
      </c>
      <c r="F9">
        <f t="shared" si="2"/>
        <v>3</v>
      </c>
    </row>
    <row r="10" spans="1:6">
      <c r="A10" t="s">
        <v>1714</v>
      </c>
      <c r="B10">
        <v>7900000</v>
      </c>
      <c r="C10" t="s">
        <v>1704</v>
      </c>
      <c r="D10">
        <f t="shared" si="0"/>
        <v>9</v>
      </c>
      <c r="E10">
        <f t="shared" si="1"/>
        <v>7</v>
      </c>
      <c r="F10">
        <f t="shared" si="2"/>
        <v>13</v>
      </c>
    </row>
    <row r="11" spans="1:6">
      <c r="A11" t="s">
        <v>1715</v>
      </c>
      <c r="B11">
        <v>7900000</v>
      </c>
      <c r="C11" t="s">
        <v>1704</v>
      </c>
      <c r="D11">
        <f t="shared" si="0"/>
        <v>12</v>
      </c>
      <c r="E11">
        <f t="shared" si="1"/>
        <v>7</v>
      </c>
      <c r="F11">
        <f t="shared" si="2"/>
        <v>13</v>
      </c>
    </row>
    <row r="12" spans="1:6">
      <c r="A12" t="s">
        <v>1716</v>
      </c>
      <c r="B12">
        <v>8000000</v>
      </c>
      <c r="C12" t="s">
        <v>911</v>
      </c>
      <c r="D12">
        <f t="shared" si="0"/>
        <v>9</v>
      </c>
      <c r="E12">
        <f t="shared" si="1"/>
        <v>7</v>
      </c>
      <c r="F12">
        <f t="shared" si="2"/>
        <v>14</v>
      </c>
    </row>
    <row r="13" spans="1:6">
      <c r="A13" t="s">
        <v>1717</v>
      </c>
      <c r="B13">
        <v>8000000</v>
      </c>
      <c r="C13" t="s">
        <v>911</v>
      </c>
      <c r="D13">
        <f t="shared" si="0"/>
        <v>12</v>
      </c>
      <c r="E13">
        <f t="shared" si="1"/>
        <v>7</v>
      </c>
      <c r="F13">
        <f t="shared" si="2"/>
        <v>14</v>
      </c>
    </row>
    <row r="14" spans="1:6">
      <c r="A14" t="s">
        <v>1718</v>
      </c>
      <c r="B14">
        <v>8000000</v>
      </c>
      <c r="C14" t="s">
        <v>1700</v>
      </c>
      <c r="D14">
        <f t="shared" si="0"/>
        <v>12</v>
      </c>
      <c r="E14">
        <f t="shared" si="1"/>
        <v>7</v>
      </c>
      <c r="F14">
        <f t="shared" si="2"/>
        <v>3</v>
      </c>
    </row>
    <row r="15" spans="1:6">
      <c r="A15" t="s">
        <v>1719</v>
      </c>
      <c r="B15">
        <v>14400000</v>
      </c>
      <c r="C15" t="s">
        <v>1704</v>
      </c>
      <c r="D15">
        <f t="shared" si="0"/>
        <v>9</v>
      </c>
      <c r="E15">
        <f t="shared" si="1"/>
        <v>8</v>
      </c>
      <c r="F15">
        <f t="shared" si="2"/>
        <v>13</v>
      </c>
    </row>
    <row r="16" spans="1:6">
      <c r="A16" t="s">
        <v>1720</v>
      </c>
      <c r="B16">
        <v>14400000</v>
      </c>
      <c r="C16" t="s">
        <v>1704</v>
      </c>
      <c r="D16">
        <f t="shared" si="0"/>
        <v>12</v>
      </c>
      <c r="E16">
        <f t="shared" si="1"/>
        <v>8</v>
      </c>
      <c r="F16">
        <f t="shared" si="2"/>
        <v>13</v>
      </c>
    </row>
    <row r="17" spans="1:6">
      <c r="A17" t="s">
        <v>1721</v>
      </c>
      <c r="B17">
        <v>14400000</v>
      </c>
      <c r="C17" t="s">
        <v>1706</v>
      </c>
      <c r="D17">
        <f t="shared" si="0"/>
        <v>11</v>
      </c>
      <c r="E17">
        <f t="shared" si="1"/>
        <v>8</v>
      </c>
      <c r="F17">
        <f t="shared" si="2"/>
        <v>3</v>
      </c>
    </row>
    <row r="18" spans="1:6">
      <c r="A18" t="s">
        <v>1722</v>
      </c>
      <c r="B18">
        <v>5200000</v>
      </c>
      <c r="C18" t="s">
        <v>909</v>
      </c>
      <c r="D18">
        <f t="shared" si="0"/>
        <v>12</v>
      </c>
      <c r="E18">
        <f t="shared" si="1"/>
        <v>7</v>
      </c>
      <c r="F18">
        <f t="shared" si="2"/>
        <v>14</v>
      </c>
    </row>
  </sheetData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5"/>
  <dimension ref="A2:F18"/>
  <sheetViews>
    <sheetView workbookViewId="0">
      <selection activeCell="I21" sqref="I21"/>
    </sheetView>
  </sheetViews>
  <sheetFormatPr baseColWidth="10" defaultRowHeight="15"/>
  <sheetData>
    <row r="2" spans="1:6">
      <c r="A2" t="s">
        <v>912</v>
      </c>
      <c r="B2">
        <v>5200000</v>
      </c>
      <c r="C2" t="s">
        <v>913</v>
      </c>
      <c r="D2">
        <f>LEN(A2)</f>
        <v>9</v>
      </c>
      <c r="E2">
        <f>LEN(B2)</f>
        <v>7</v>
      </c>
      <c r="F2">
        <f>LEN(C2)</f>
        <v>3</v>
      </c>
    </row>
    <row r="3" spans="1:6">
      <c r="A3" t="s">
        <v>914</v>
      </c>
      <c r="B3">
        <v>5200000</v>
      </c>
      <c r="C3" t="s">
        <v>913</v>
      </c>
      <c r="D3">
        <f t="shared" ref="D3:D18" si="0">LEN(A3)</f>
        <v>9</v>
      </c>
      <c r="E3">
        <f t="shared" ref="E3:E18" si="1">LEN(B3)</f>
        <v>7</v>
      </c>
      <c r="F3">
        <f t="shared" ref="F3:F18" si="2">LEN(C3)</f>
        <v>3</v>
      </c>
    </row>
    <row r="4" spans="1:6">
      <c r="A4" t="s">
        <v>915</v>
      </c>
      <c r="B4">
        <v>5200000</v>
      </c>
      <c r="C4" t="s">
        <v>913</v>
      </c>
      <c r="D4">
        <f t="shared" si="0"/>
        <v>9</v>
      </c>
      <c r="E4">
        <f t="shared" si="1"/>
        <v>7</v>
      </c>
      <c r="F4">
        <f t="shared" si="2"/>
        <v>3</v>
      </c>
    </row>
    <row r="5" spans="1:6">
      <c r="A5" t="s">
        <v>916</v>
      </c>
      <c r="B5">
        <v>5100000</v>
      </c>
      <c r="C5" t="s">
        <v>913</v>
      </c>
      <c r="D5">
        <f t="shared" si="0"/>
        <v>9</v>
      </c>
      <c r="E5">
        <f t="shared" si="1"/>
        <v>7</v>
      </c>
      <c r="F5">
        <f t="shared" si="2"/>
        <v>3</v>
      </c>
    </row>
    <row r="6" spans="1:6">
      <c r="A6" t="s">
        <v>917</v>
      </c>
      <c r="B6">
        <v>5700000</v>
      </c>
      <c r="C6" t="s">
        <v>913</v>
      </c>
      <c r="D6">
        <f t="shared" si="0"/>
        <v>8</v>
      </c>
      <c r="E6">
        <f t="shared" si="1"/>
        <v>7</v>
      </c>
      <c r="F6">
        <f t="shared" si="2"/>
        <v>3</v>
      </c>
    </row>
    <row r="7" spans="1:6">
      <c r="A7" t="s">
        <v>918</v>
      </c>
      <c r="B7">
        <v>10200000</v>
      </c>
      <c r="C7" t="s">
        <v>913</v>
      </c>
      <c r="D7">
        <f t="shared" si="0"/>
        <v>9</v>
      </c>
      <c r="E7">
        <f t="shared" si="1"/>
        <v>8</v>
      </c>
      <c r="F7">
        <f t="shared" si="2"/>
        <v>3</v>
      </c>
    </row>
    <row r="8" spans="1:6">
      <c r="A8" t="s">
        <v>919</v>
      </c>
      <c r="B8">
        <v>5100000</v>
      </c>
      <c r="C8" t="s">
        <v>913</v>
      </c>
      <c r="D8">
        <f t="shared" si="0"/>
        <v>9</v>
      </c>
      <c r="E8">
        <f t="shared" si="1"/>
        <v>7</v>
      </c>
      <c r="F8">
        <f t="shared" si="2"/>
        <v>3</v>
      </c>
    </row>
    <row r="9" spans="1:6">
      <c r="A9" t="s">
        <v>920</v>
      </c>
      <c r="B9">
        <v>5000000</v>
      </c>
      <c r="C9" t="s">
        <v>913</v>
      </c>
      <c r="D9">
        <f t="shared" si="0"/>
        <v>8</v>
      </c>
      <c r="E9">
        <f t="shared" si="1"/>
        <v>7</v>
      </c>
      <c r="F9">
        <f t="shared" si="2"/>
        <v>3</v>
      </c>
    </row>
    <row r="10" spans="1:6">
      <c r="A10" t="s">
        <v>921</v>
      </c>
      <c r="B10">
        <v>5000000</v>
      </c>
      <c r="C10" t="s">
        <v>913</v>
      </c>
      <c r="D10">
        <f t="shared" si="0"/>
        <v>8</v>
      </c>
      <c r="E10">
        <f t="shared" si="1"/>
        <v>7</v>
      </c>
      <c r="F10">
        <f t="shared" si="2"/>
        <v>3</v>
      </c>
    </row>
    <row r="11" spans="1:6">
      <c r="A11" t="s">
        <v>922</v>
      </c>
      <c r="B11">
        <v>5000000</v>
      </c>
      <c r="C11" t="s">
        <v>913</v>
      </c>
      <c r="D11">
        <f t="shared" si="0"/>
        <v>8</v>
      </c>
      <c r="E11">
        <f t="shared" si="1"/>
        <v>7</v>
      </c>
      <c r="F11">
        <f t="shared" si="2"/>
        <v>3</v>
      </c>
    </row>
    <row r="12" spans="1:6">
      <c r="A12" t="s">
        <v>923</v>
      </c>
      <c r="B12">
        <v>5200000</v>
      </c>
      <c r="C12" t="s">
        <v>913</v>
      </c>
      <c r="D12">
        <f t="shared" si="0"/>
        <v>9</v>
      </c>
      <c r="E12">
        <f t="shared" si="1"/>
        <v>7</v>
      </c>
      <c r="F12">
        <f t="shared" si="2"/>
        <v>3</v>
      </c>
    </row>
    <row r="13" spans="1:6">
      <c r="A13" t="s">
        <v>924</v>
      </c>
      <c r="B13">
        <v>5700000</v>
      </c>
      <c r="C13" t="s">
        <v>913</v>
      </c>
      <c r="D13">
        <f t="shared" si="0"/>
        <v>9</v>
      </c>
      <c r="E13">
        <f t="shared" si="1"/>
        <v>7</v>
      </c>
      <c r="F13">
        <f t="shared" si="2"/>
        <v>3</v>
      </c>
    </row>
    <row r="14" spans="1:6">
      <c r="A14" t="s">
        <v>925</v>
      </c>
      <c r="B14">
        <v>5200000</v>
      </c>
      <c r="C14" t="s">
        <v>913</v>
      </c>
      <c r="D14">
        <f t="shared" si="0"/>
        <v>9</v>
      </c>
      <c r="E14">
        <f t="shared" si="1"/>
        <v>7</v>
      </c>
      <c r="F14">
        <f t="shared" si="2"/>
        <v>3</v>
      </c>
    </row>
    <row r="15" spans="1:6">
      <c r="A15" t="s">
        <v>926</v>
      </c>
      <c r="B15">
        <v>5100000</v>
      </c>
      <c r="C15" t="s">
        <v>913</v>
      </c>
      <c r="D15">
        <f t="shared" si="0"/>
        <v>8</v>
      </c>
      <c r="E15">
        <f t="shared" si="1"/>
        <v>7</v>
      </c>
      <c r="F15">
        <f t="shared" si="2"/>
        <v>3</v>
      </c>
    </row>
    <row r="16" spans="1:6">
      <c r="A16" t="s">
        <v>927</v>
      </c>
      <c r="B16">
        <v>5700000</v>
      </c>
      <c r="C16" t="s">
        <v>913</v>
      </c>
      <c r="D16">
        <f t="shared" si="0"/>
        <v>8</v>
      </c>
      <c r="E16">
        <f t="shared" si="1"/>
        <v>7</v>
      </c>
      <c r="F16">
        <f t="shared" si="2"/>
        <v>3</v>
      </c>
    </row>
    <row r="17" spans="1:6">
      <c r="A17" t="s">
        <v>928</v>
      </c>
      <c r="B17">
        <v>5600000</v>
      </c>
      <c r="C17" t="s">
        <v>913</v>
      </c>
      <c r="D17">
        <f t="shared" si="0"/>
        <v>9</v>
      </c>
      <c r="E17">
        <f t="shared" si="1"/>
        <v>7</v>
      </c>
      <c r="F17">
        <f t="shared" si="2"/>
        <v>3</v>
      </c>
    </row>
    <row r="18" spans="1:6">
      <c r="A18" t="s">
        <v>929</v>
      </c>
      <c r="B18">
        <v>5000000</v>
      </c>
      <c r="C18" t="s">
        <v>913</v>
      </c>
      <c r="D18">
        <f t="shared" si="0"/>
        <v>4</v>
      </c>
      <c r="E18">
        <f t="shared" si="1"/>
        <v>7</v>
      </c>
      <c r="F18">
        <f t="shared" si="2"/>
        <v>3</v>
      </c>
    </row>
  </sheetData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135</vt:i4>
      </vt:variant>
    </vt:vector>
  </HeadingPairs>
  <TitlesOfParts>
    <vt:vector size="147" baseType="lpstr">
      <vt:lpstr>Feuil1.1</vt:lpstr>
      <vt:lpstr>Feuil1.2</vt:lpstr>
      <vt:lpstr>Feuil1.3</vt:lpstr>
      <vt:lpstr>Feuil1.4</vt:lpstr>
      <vt:lpstr>Annexe 1</vt:lpstr>
      <vt:lpstr>Annexe 2</vt:lpstr>
      <vt:lpstr>Annexe D (2)</vt:lpstr>
      <vt:lpstr>Annexe E (2)</vt:lpstr>
      <vt:lpstr>Annexe P (2)</vt:lpstr>
      <vt:lpstr>Annexe D</vt:lpstr>
      <vt:lpstr>Annexe E</vt:lpstr>
      <vt:lpstr>Annexe P</vt:lpstr>
      <vt:lpstr>Feuil1.1!codeasi</vt:lpstr>
      <vt:lpstr>Feuil1.1!codeasi1</vt:lpstr>
      <vt:lpstr>Feuil1.1!codeasi2</vt:lpstr>
      <vt:lpstr>Feuil1.1!codeasi3</vt:lpstr>
      <vt:lpstr>Feuil1.1!codeasi4</vt:lpstr>
      <vt:lpstr>Feuil1.1!codeenvp</vt:lpstr>
      <vt:lpstr>Feuil1.1!codepapier</vt:lpstr>
      <vt:lpstr>Feuil1.1!codepliauto</vt:lpstr>
      <vt:lpstr>Feuil1.1!codepliman</vt:lpstr>
      <vt:lpstr>Feuil1.1!codetax</vt:lpstr>
      <vt:lpstr>Feuil1.1!libtax</vt:lpstr>
      <vt:lpstr>nbr</vt:lpstr>
      <vt:lpstr>nbrasiplis</vt:lpstr>
      <vt:lpstr>nbrasitot</vt:lpstr>
      <vt:lpstr>nbrfeuilletot</vt:lpstr>
      <vt:lpstr>Feuil1.1!nbrfeuillets</vt:lpstr>
      <vt:lpstr>Feuil1.1!nbrfeuilletsasi</vt:lpstr>
      <vt:lpstr>Feuil1.1!nbrfeuilletsasi2</vt:lpstr>
      <vt:lpstr>Feuil1.1!nbrfeuilletsasi3</vt:lpstr>
      <vt:lpstr>Feuil1.1!nbrfeuilletsasi4</vt:lpstr>
      <vt:lpstr>Feuil1.1!nbrfeuilletsasi5</vt:lpstr>
      <vt:lpstr>Feuil1.1!nbrfeuilletsasi6</vt:lpstr>
      <vt:lpstr>Feuil1.1!nbrfeuilletsasi7</vt:lpstr>
      <vt:lpstr>Feuil1.1!nbrfeuilletsasi8</vt:lpstr>
      <vt:lpstr>Feuil1.1!nbrfeuilletsplis</vt:lpstr>
      <vt:lpstr>nbrfeuilletstot</vt:lpstr>
      <vt:lpstr>nbrfeuilplis</vt:lpstr>
      <vt:lpstr>nbrfeuilpplis</vt:lpstr>
      <vt:lpstr>nbrfeuiltot</vt:lpstr>
      <vt:lpstr>nbrfeuiltplis</vt:lpstr>
      <vt:lpstr>nbrga1</vt:lpstr>
      <vt:lpstr>nbrga2</vt:lpstr>
      <vt:lpstr>nbrga3</vt:lpstr>
      <vt:lpstr>nbrga4</vt:lpstr>
      <vt:lpstr>nbrgache1</vt:lpstr>
      <vt:lpstr>nbrgache2</vt:lpstr>
      <vt:lpstr>nbrgache3</vt:lpstr>
      <vt:lpstr>nbrgache4</vt:lpstr>
      <vt:lpstr>nbrng1</vt:lpstr>
      <vt:lpstr>nbrng2</vt:lpstr>
      <vt:lpstr>nbrng3</vt:lpstr>
      <vt:lpstr>nbrng4</vt:lpstr>
      <vt:lpstr>nbrngache1</vt:lpstr>
      <vt:lpstr>nbrok3</vt:lpstr>
      <vt:lpstr>nbrok4</vt:lpstr>
      <vt:lpstr>nbrplis</vt:lpstr>
      <vt:lpstr>nbrpliscase</vt:lpstr>
      <vt:lpstr>Feuil1.1!nbrplisdom</vt:lpstr>
      <vt:lpstr>Feuil1.1!nbrplisfr</vt:lpstr>
      <vt:lpstr>Feuil1.1!nbrplistom</vt:lpstr>
      <vt:lpstr>NBRPLISTOT</vt:lpstr>
      <vt:lpstr>nbrtrait1</vt:lpstr>
      <vt:lpstr>nbrtrait3</vt:lpstr>
      <vt:lpstr>nbrtrait4</vt:lpstr>
      <vt:lpstr>Feuil1.1!papier</vt:lpstr>
      <vt:lpstr>Feuil1.1!papierasi</vt:lpstr>
      <vt:lpstr>Feuil1.1!pdsasi1</vt:lpstr>
      <vt:lpstr>Feuil1.1!pdsasi2</vt:lpstr>
      <vt:lpstr>Feuil1.1!pdsasi3</vt:lpstr>
      <vt:lpstr>Feuil1.1!pdsasi4</vt:lpstr>
      <vt:lpstr>Feuil1.1!pdsasi5</vt:lpstr>
      <vt:lpstr>Feuil1.1!pdsasi6</vt:lpstr>
      <vt:lpstr>Feuil1.1!pdsasi7</vt:lpstr>
      <vt:lpstr>Feuil1.1!pdsasi8</vt:lpstr>
      <vt:lpstr>pdsasiplis</vt:lpstr>
      <vt:lpstr>pdsasitot</vt:lpstr>
      <vt:lpstr>pdsenvp</vt:lpstr>
      <vt:lpstr>pdsenvpplis</vt:lpstr>
      <vt:lpstr>pdsenvptot</vt:lpstr>
      <vt:lpstr>pdsfeuillets</vt:lpstr>
      <vt:lpstr>pdsfeuilletsplis</vt:lpstr>
      <vt:lpstr>pdsfeuilletstot</vt:lpstr>
      <vt:lpstr>pdsplistot</vt:lpstr>
      <vt:lpstr>pdstiragetot</vt:lpstr>
      <vt:lpstr>Feuil1.1!pnbrplisfr</vt:lpstr>
      <vt:lpstr>pourcp1</vt:lpstr>
      <vt:lpstr>pourcp2</vt:lpstr>
      <vt:lpstr>pourcp3</vt:lpstr>
      <vt:lpstr>pourcp4</vt:lpstr>
      <vt:lpstr>pourdp1</vt:lpstr>
      <vt:lpstr>pourdp2</vt:lpstr>
      <vt:lpstr>pourdp3</vt:lpstr>
      <vt:lpstr>pourdp4</vt:lpstr>
      <vt:lpstr>pourmanu1</vt:lpstr>
      <vt:lpstr>pourmanu2</vt:lpstr>
      <vt:lpstr>pourmanu3</vt:lpstr>
      <vt:lpstr>pourmanu4</vt:lpstr>
      <vt:lpstr>pourtf1</vt:lpstr>
      <vt:lpstr>pourtf2</vt:lpstr>
      <vt:lpstr>pourtf3</vt:lpstr>
      <vt:lpstr>pourtf4</vt:lpstr>
      <vt:lpstr>Feuil1.1!ptypepapasi</vt:lpstr>
      <vt:lpstr>RefGa</vt:lpstr>
      <vt:lpstr>RefGaPds</vt:lpstr>
      <vt:lpstr>RefTax</vt:lpstr>
      <vt:lpstr>RefTris</vt:lpstr>
      <vt:lpstr>RefTrisPds</vt:lpstr>
      <vt:lpstr>Feuil1.1!tarif</vt:lpstr>
      <vt:lpstr>Feuil1.1!tarifauto</vt:lpstr>
      <vt:lpstr>Feuil1.1!tarifmanu</vt:lpstr>
      <vt:lpstr>TCPG2</vt:lpstr>
      <vt:lpstr>TCPM</vt:lpstr>
      <vt:lpstr>TCPNM</vt:lpstr>
      <vt:lpstr>TCPNM2</vt:lpstr>
      <vt:lpstr>TDOM1</vt:lpstr>
      <vt:lpstr>TDOM2</vt:lpstr>
      <vt:lpstr>TDPG2</vt:lpstr>
      <vt:lpstr>TDPM</vt:lpstr>
      <vt:lpstr>TDPNM</vt:lpstr>
      <vt:lpstr>TDPNM2</vt:lpstr>
      <vt:lpstr>TMNOR1</vt:lpstr>
      <vt:lpstr>TMNOR2</vt:lpstr>
      <vt:lpstr>TMNOR3</vt:lpstr>
      <vt:lpstr>TMRED1</vt:lpstr>
      <vt:lpstr>TMRED2</vt:lpstr>
      <vt:lpstr>TMRED3</vt:lpstr>
      <vt:lpstr>Feuil1.1!trait</vt:lpstr>
      <vt:lpstr>trait1</vt:lpstr>
      <vt:lpstr>trait2</vt:lpstr>
      <vt:lpstr>trait3</vt:lpstr>
      <vt:lpstr>trait4</vt:lpstr>
      <vt:lpstr>TTFG2</vt:lpstr>
      <vt:lpstr>TTFM</vt:lpstr>
      <vt:lpstr>TTFNM</vt:lpstr>
      <vt:lpstr>TTFNM2</vt:lpstr>
      <vt:lpstr>TTOM1</vt:lpstr>
      <vt:lpstr>TTOM2</vt:lpstr>
      <vt:lpstr>Feuil1.1!typeenvp</vt:lpstr>
      <vt:lpstr>Feuil1.1!typepap</vt:lpstr>
      <vt:lpstr>typepapfeuil</vt:lpstr>
      <vt:lpstr>typepliage</vt:lpstr>
      <vt:lpstr>Feuil1.1!Zone_d_impression</vt:lpstr>
      <vt:lpstr>Feuil1.2!Zone_d_impression</vt:lpstr>
      <vt:lpstr>Feuil1.3!Zone_d_impression</vt:lpstr>
      <vt:lpstr>Feuil1.4!Zone_d_impression</vt:lpstr>
    </vt:vector>
  </TitlesOfParts>
  <Company>PRO BTP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Thibault</dc:creator>
  <cp:lastModifiedBy>Michel</cp:lastModifiedBy>
  <cp:lastPrinted>2011-07-18T14:30:06Z</cp:lastPrinted>
  <dcterms:created xsi:type="dcterms:W3CDTF">2011-07-05T09:42:53Z</dcterms:created>
  <dcterms:modified xsi:type="dcterms:W3CDTF">2011-08-16T09:22:52Z</dcterms:modified>
</cp:coreProperties>
</file>