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20" windowWidth="18060" windowHeight="10365"/>
  </bookViews>
  <sheets>
    <sheet name="Sheet1" sheetId="1" r:id="rId1"/>
    <sheet name="Sheet2" sheetId="2" r:id="rId2"/>
    <sheet name="Sheet3" sheetId="3" r:id="rId3"/>
  </sheets>
  <definedNames>
    <definedName name="SQLXAL" localSheetId="0" hidden="1">Sheet1!$A$10:$AU$166</definedName>
  </definedNames>
  <calcPr calcId="145621"/>
</workbook>
</file>

<file path=xl/calcChain.xml><?xml version="1.0" encoding="utf-8"?>
<calcChain xmlns="http://schemas.openxmlformats.org/spreadsheetml/2006/main">
  <c r="K11" i="1" l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O11" i="1"/>
  <c r="N11" i="1" s="1"/>
  <c r="O12" i="1"/>
  <c r="N12" i="1" s="1"/>
  <c r="O13" i="1"/>
  <c r="N13" i="1" s="1"/>
  <c r="O14" i="1"/>
  <c r="N14" i="1" s="1"/>
  <c r="O15" i="1"/>
  <c r="N15" i="1" s="1"/>
  <c r="O16" i="1"/>
  <c r="N16" i="1" s="1"/>
  <c r="O17" i="1"/>
  <c r="N17" i="1" s="1"/>
  <c r="O18" i="1"/>
  <c r="N18" i="1" s="1"/>
  <c r="O19" i="1"/>
  <c r="N19" i="1" s="1"/>
  <c r="O20" i="1"/>
  <c r="N20" i="1" s="1"/>
  <c r="O21" i="1"/>
  <c r="N21" i="1" s="1"/>
  <c r="O22" i="1"/>
  <c r="N22" i="1" s="1"/>
  <c r="O23" i="1"/>
  <c r="N23" i="1" s="1"/>
  <c r="O24" i="1"/>
  <c r="N24" i="1" s="1"/>
  <c r="O25" i="1"/>
  <c r="N25" i="1" s="1"/>
  <c r="O26" i="1"/>
  <c r="N26" i="1" s="1"/>
  <c r="O27" i="1"/>
  <c r="N27" i="1" s="1"/>
  <c r="O28" i="1"/>
  <c r="N28" i="1" s="1"/>
  <c r="O29" i="1"/>
  <c r="N29" i="1" s="1"/>
  <c r="O30" i="1"/>
  <c r="N30" i="1" s="1"/>
  <c r="O31" i="1"/>
  <c r="N31" i="1" s="1"/>
  <c r="O32" i="1"/>
  <c r="N32" i="1" s="1"/>
  <c r="O33" i="1"/>
  <c r="N33" i="1" s="1"/>
  <c r="O34" i="1"/>
  <c r="N34" i="1" s="1"/>
  <c r="O35" i="1"/>
  <c r="N35" i="1" s="1"/>
  <c r="O36" i="1"/>
  <c r="N36" i="1" s="1"/>
  <c r="O37" i="1"/>
  <c r="N37" i="1" s="1"/>
  <c r="O38" i="1"/>
  <c r="N38" i="1" s="1"/>
  <c r="O39" i="1"/>
  <c r="N39" i="1" s="1"/>
  <c r="O40" i="1"/>
  <c r="N40" i="1" s="1"/>
  <c r="O41" i="1"/>
  <c r="N41" i="1" s="1"/>
  <c r="O42" i="1"/>
  <c r="N42" i="1" s="1"/>
  <c r="O43" i="1"/>
  <c r="N43" i="1" s="1"/>
  <c r="O44" i="1"/>
  <c r="N44" i="1" s="1"/>
  <c r="O45" i="1"/>
  <c r="N45" i="1" s="1"/>
  <c r="O46" i="1"/>
  <c r="N46" i="1" s="1"/>
  <c r="O47" i="1"/>
  <c r="N47" i="1" s="1"/>
  <c r="O48" i="1"/>
  <c r="N48" i="1" s="1"/>
  <c r="O49" i="1"/>
  <c r="N49" i="1" s="1"/>
  <c r="O50" i="1"/>
  <c r="N50" i="1" s="1"/>
  <c r="O51" i="1"/>
  <c r="N51" i="1" s="1"/>
  <c r="O52" i="1"/>
  <c r="N52" i="1" s="1"/>
  <c r="O53" i="1"/>
  <c r="N53" i="1" s="1"/>
  <c r="O54" i="1"/>
  <c r="N54" i="1" s="1"/>
  <c r="O55" i="1"/>
  <c r="N55" i="1" s="1"/>
  <c r="O56" i="1"/>
  <c r="N56" i="1" s="1"/>
  <c r="O57" i="1"/>
  <c r="N57" i="1" s="1"/>
  <c r="O58" i="1"/>
  <c r="N58" i="1" s="1"/>
  <c r="O59" i="1"/>
  <c r="N59" i="1" s="1"/>
  <c r="O60" i="1"/>
  <c r="N60" i="1" s="1"/>
  <c r="O61" i="1"/>
  <c r="N61" i="1" s="1"/>
  <c r="O62" i="1"/>
  <c r="N62" i="1" s="1"/>
  <c r="O63" i="1"/>
  <c r="N63" i="1" s="1"/>
  <c r="O64" i="1"/>
  <c r="N64" i="1" s="1"/>
  <c r="O65" i="1"/>
  <c r="N65" i="1" s="1"/>
  <c r="O66" i="1"/>
  <c r="N66" i="1" s="1"/>
  <c r="O67" i="1"/>
  <c r="N67" i="1" s="1"/>
  <c r="O68" i="1"/>
  <c r="N68" i="1" s="1"/>
  <c r="O69" i="1"/>
  <c r="N69" i="1" s="1"/>
  <c r="O70" i="1"/>
  <c r="N70" i="1" s="1"/>
  <c r="O71" i="1"/>
  <c r="N71" i="1" s="1"/>
  <c r="O72" i="1"/>
  <c r="N72" i="1" s="1"/>
  <c r="O73" i="1"/>
  <c r="N73" i="1" s="1"/>
  <c r="O74" i="1"/>
  <c r="N74" i="1" s="1"/>
  <c r="O75" i="1"/>
  <c r="N75" i="1" s="1"/>
  <c r="O76" i="1"/>
  <c r="N76" i="1" s="1"/>
  <c r="O77" i="1"/>
  <c r="N77" i="1" s="1"/>
  <c r="O78" i="1"/>
  <c r="N78" i="1" s="1"/>
  <c r="O79" i="1"/>
  <c r="N79" i="1" s="1"/>
  <c r="O80" i="1"/>
  <c r="N80" i="1" s="1"/>
  <c r="O81" i="1"/>
  <c r="N81" i="1" s="1"/>
  <c r="O82" i="1"/>
  <c r="N82" i="1" s="1"/>
  <c r="O83" i="1"/>
  <c r="N83" i="1" s="1"/>
  <c r="O84" i="1"/>
  <c r="N84" i="1" s="1"/>
  <c r="O85" i="1"/>
  <c r="N85" i="1" s="1"/>
  <c r="O86" i="1"/>
  <c r="N86" i="1" s="1"/>
  <c r="O87" i="1"/>
  <c r="N87" i="1" s="1"/>
  <c r="O88" i="1"/>
  <c r="N88" i="1" s="1"/>
  <c r="O89" i="1"/>
  <c r="N89" i="1" s="1"/>
  <c r="O90" i="1"/>
  <c r="N90" i="1" s="1"/>
  <c r="O91" i="1"/>
  <c r="N91" i="1" s="1"/>
  <c r="O92" i="1"/>
  <c r="N92" i="1" s="1"/>
  <c r="O93" i="1"/>
  <c r="N93" i="1" s="1"/>
  <c r="O94" i="1"/>
  <c r="N94" i="1" s="1"/>
  <c r="O95" i="1"/>
  <c r="N95" i="1" s="1"/>
  <c r="O96" i="1"/>
  <c r="N96" i="1" s="1"/>
  <c r="O97" i="1"/>
  <c r="N97" i="1" s="1"/>
  <c r="O98" i="1"/>
  <c r="N98" i="1" s="1"/>
  <c r="O99" i="1"/>
  <c r="N99" i="1" s="1"/>
  <c r="O100" i="1"/>
  <c r="N100" i="1" s="1"/>
  <c r="O101" i="1"/>
  <c r="N101" i="1" s="1"/>
  <c r="O102" i="1"/>
  <c r="N102" i="1" s="1"/>
  <c r="O103" i="1"/>
  <c r="N103" i="1" s="1"/>
  <c r="O104" i="1"/>
  <c r="N104" i="1" s="1"/>
  <c r="O105" i="1"/>
  <c r="N105" i="1" s="1"/>
  <c r="O106" i="1"/>
  <c r="N106" i="1" s="1"/>
  <c r="O107" i="1"/>
  <c r="N107" i="1" s="1"/>
  <c r="O108" i="1"/>
  <c r="N108" i="1" s="1"/>
  <c r="O109" i="1"/>
  <c r="N109" i="1" s="1"/>
  <c r="O110" i="1"/>
  <c r="N110" i="1" s="1"/>
  <c r="O111" i="1"/>
  <c r="N111" i="1" s="1"/>
  <c r="O112" i="1"/>
  <c r="N112" i="1" s="1"/>
  <c r="O113" i="1"/>
  <c r="N113" i="1" s="1"/>
  <c r="O114" i="1"/>
  <c r="N114" i="1" s="1"/>
  <c r="O115" i="1"/>
  <c r="N115" i="1" s="1"/>
  <c r="O116" i="1"/>
  <c r="N116" i="1" s="1"/>
  <c r="O117" i="1"/>
  <c r="N117" i="1" s="1"/>
  <c r="O118" i="1"/>
  <c r="N118" i="1" s="1"/>
  <c r="O119" i="1"/>
  <c r="N119" i="1" s="1"/>
  <c r="O120" i="1"/>
  <c r="N120" i="1" s="1"/>
  <c r="O121" i="1"/>
  <c r="N121" i="1" s="1"/>
  <c r="O122" i="1"/>
  <c r="N122" i="1" s="1"/>
  <c r="O123" i="1"/>
  <c r="N123" i="1" s="1"/>
  <c r="O124" i="1"/>
  <c r="N124" i="1" s="1"/>
  <c r="O125" i="1"/>
  <c r="N125" i="1" s="1"/>
  <c r="O126" i="1"/>
  <c r="N126" i="1" s="1"/>
  <c r="O127" i="1"/>
  <c r="N127" i="1" s="1"/>
  <c r="O128" i="1"/>
  <c r="N128" i="1" s="1"/>
  <c r="O129" i="1"/>
  <c r="N129" i="1" s="1"/>
  <c r="O130" i="1"/>
  <c r="N130" i="1" s="1"/>
  <c r="O131" i="1"/>
  <c r="N131" i="1" s="1"/>
  <c r="O132" i="1"/>
  <c r="N132" i="1" s="1"/>
  <c r="O133" i="1"/>
  <c r="N133" i="1" s="1"/>
  <c r="O134" i="1"/>
  <c r="N134" i="1" s="1"/>
  <c r="O135" i="1"/>
  <c r="N135" i="1" s="1"/>
  <c r="O136" i="1"/>
  <c r="N136" i="1" s="1"/>
  <c r="O137" i="1"/>
  <c r="N137" i="1" s="1"/>
  <c r="O138" i="1"/>
  <c r="N138" i="1" s="1"/>
  <c r="O139" i="1"/>
  <c r="N139" i="1" s="1"/>
  <c r="O140" i="1"/>
  <c r="N140" i="1" s="1"/>
  <c r="O141" i="1"/>
  <c r="N141" i="1" s="1"/>
  <c r="O142" i="1"/>
  <c r="N142" i="1" s="1"/>
  <c r="O143" i="1"/>
  <c r="N143" i="1" s="1"/>
  <c r="O144" i="1"/>
  <c r="N144" i="1" s="1"/>
  <c r="O145" i="1"/>
  <c r="N145" i="1" s="1"/>
  <c r="O146" i="1"/>
  <c r="N146" i="1" s="1"/>
  <c r="O147" i="1"/>
  <c r="N147" i="1" s="1"/>
  <c r="O148" i="1"/>
  <c r="N148" i="1" s="1"/>
  <c r="O149" i="1"/>
  <c r="N149" i="1" s="1"/>
  <c r="O150" i="1"/>
  <c r="N150" i="1" s="1"/>
  <c r="O151" i="1"/>
  <c r="N151" i="1" s="1"/>
  <c r="O152" i="1"/>
  <c r="N152" i="1" s="1"/>
  <c r="O153" i="1"/>
  <c r="N153" i="1" s="1"/>
  <c r="O154" i="1"/>
  <c r="N154" i="1" s="1"/>
  <c r="O155" i="1"/>
  <c r="N155" i="1" s="1"/>
  <c r="O156" i="1"/>
  <c r="N156" i="1" s="1"/>
  <c r="O157" i="1"/>
  <c r="N157" i="1" s="1"/>
  <c r="O158" i="1"/>
  <c r="N158" i="1" s="1"/>
  <c r="O159" i="1"/>
  <c r="N159" i="1" s="1"/>
  <c r="O160" i="1"/>
  <c r="N160" i="1" s="1"/>
  <c r="O161" i="1"/>
  <c r="N161" i="1" s="1"/>
  <c r="O162" i="1"/>
  <c r="N162" i="1" s="1"/>
  <c r="O163" i="1"/>
  <c r="N163" i="1" s="1"/>
  <c r="O164" i="1"/>
  <c r="N164" i="1" s="1"/>
  <c r="O165" i="1"/>
  <c r="N165" i="1" s="1"/>
  <c r="O166" i="1"/>
  <c r="N166" i="1" s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W135" i="1"/>
  <c r="W136" i="1"/>
  <c r="W137" i="1"/>
  <c r="W138" i="1"/>
  <c r="W139" i="1"/>
  <c r="W140" i="1"/>
  <c r="W141" i="1"/>
  <c r="W142" i="1"/>
  <c r="W143" i="1"/>
  <c r="W144" i="1"/>
  <c r="W145" i="1"/>
  <c r="W146" i="1"/>
  <c r="W147" i="1"/>
  <c r="W148" i="1"/>
  <c r="W149" i="1"/>
  <c r="W150" i="1"/>
  <c r="W151" i="1"/>
  <c r="W152" i="1"/>
  <c r="W153" i="1"/>
  <c r="W154" i="1"/>
  <c r="W155" i="1"/>
  <c r="W156" i="1"/>
  <c r="W157" i="1"/>
  <c r="W158" i="1"/>
  <c r="W159" i="1"/>
  <c r="W160" i="1"/>
  <c r="W161" i="1"/>
  <c r="W162" i="1"/>
  <c r="W163" i="1"/>
  <c r="W164" i="1"/>
  <c r="W165" i="1"/>
  <c r="W166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/>
  <c r="X146" i="1"/>
  <c r="X147" i="1"/>
  <c r="X148" i="1"/>
  <c r="X149" i="1"/>
  <c r="X150" i="1"/>
  <c r="X151" i="1"/>
  <c r="X152" i="1"/>
  <c r="X153" i="1"/>
  <c r="X154" i="1"/>
  <c r="X155" i="1"/>
  <c r="X156" i="1"/>
  <c r="X157" i="1"/>
  <c r="X158" i="1"/>
  <c r="X159" i="1"/>
  <c r="X160" i="1"/>
  <c r="X161" i="1"/>
  <c r="X162" i="1"/>
  <c r="X163" i="1"/>
  <c r="X164" i="1"/>
  <c r="X165" i="1"/>
  <c r="X166" i="1"/>
  <c r="AQ11" i="1"/>
  <c r="AQ12" i="1"/>
  <c r="AQ13" i="1"/>
  <c r="AQ14" i="1"/>
  <c r="AQ15" i="1"/>
  <c r="AQ16" i="1"/>
  <c r="AQ17" i="1"/>
  <c r="AQ18" i="1"/>
  <c r="AQ19" i="1"/>
  <c r="AQ20" i="1"/>
  <c r="AQ21" i="1"/>
  <c r="AQ22" i="1"/>
  <c r="AQ23" i="1"/>
  <c r="AQ24" i="1"/>
  <c r="AQ25" i="1"/>
  <c r="AQ26" i="1"/>
  <c r="AQ27" i="1"/>
  <c r="AQ28" i="1"/>
  <c r="AQ29" i="1"/>
  <c r="AQ30" i="1"/>
  <c r="AQ31" i="1"/>
  <c r="AQ32" i="1"/>
  <c r="AQ33" i="1"/>
  <c r="AQ34" i="1"/>
  <c r="AQ35" i="1"/>
  <c r="AQ36" i="1"/>
  <c r="AQ37" i="1"/>
  <c r="AQ38" i="1"/>
  <c r="AQ39" i="1"/>
  <c r="AQ40" i="1"/>
  <c r="AQ41" i="1"/>
  <c r="AQ42" i="1"/>
  <c r="AQ43" i="1"/>
  <c r="AQ44" i="1"/>
  <c r="AQ45" i="1"/>
  <c r="AQ46" i="1"/>
  <c r="AQ47" i="1"/>
  <c r="AQ48" i="1"/>
  <c r="AQ49" i="1"/>
  <c r="AQ50" i="1"/>
  <c r="AQ51" i="1"/>
  <c r="AQ52" i="1"/>
  <c r="AQ53" i="1"/>
  <c r="AQ54" i="1"/>
  <c r="AQ55" i="1"/>
  <c r="AQ56" i="1"/>
  <c r="AQ57" i="1"/>
  <c r="AQ58" i="1"/>
  <c r="AQ59" i="1"/>
  <c r="AQ60" i="1"/>
  <c r="AQ61" i="1"/>
  <c r="AQ62" i="1"/>
  <c r="AQ63" i="1"/>
  <c r="AQ64" i="1"/>
  <c r="AQ65" i="1"/>
  <c r="AQ66" i="1"/>
  <c r="AQ67" i="1"/>
  <c r="AQ68" i="1"/>
  <c r="AQ69" i="1"/>
  <c r="AQ70" i="1"/>
  <c r="AQ71" i="1"/>
  <c r="AQ72" i="1"/>
  <c r="AQ73" i="1"/>
  <c r="AQ74" i="1"/>
  <c r="AQ75" i="1"/>
  <c r="AQ76" i="1"/>
  <c r="AQ77" i="1"/>
  <c r="AQ78" i="1"/>
  <c r="AQ79" i="1"/>
  <c r="AQ80" i="1"/>
  <c r="AQ81" i="1"/>
  <c r="AQ82" i="1"/>
  <c r="AQ83" i="1"/>
  <c r="AQ84" i="1"/>
  <c r="AQ85" i="1"/>
  <c r="AQ86" i="1"/>
  <c r="AQ87" i="1"/>
  <c r="AQ88" i="1"/>
  <c r="AQ89" i="1"/>
  <c r="AQ90" i="1"/>
  <c r="AQ91" i="1"/>
  <c r="AQ92" i="1"/>
  <c r="AQ93" i="1"/>
  <c r="AQ94" i="1"/>
  <c r="AQ95" i="1"/>
  <c r="AQ96" i="1"/>
  <c r="AQ97" i="1"/>
  <c r="AQ98" i="1"/>
  <c r="AQ99" i="1"/>
  <c r="AQ100" i="1"/>
  <c r="AQ101" i="1"/>
  <c r="AQ102" i="1"/>
  <c r="AQ103" i="1"/>
  <c r="AQ104" i="1"/>
  <c r="AQ105" i="1"/>
  <c r="AQ106" i="1"/>
  <c r="AQ107" i="1"/>
  <c r="AQ108" i="1"/>
  <c r="AQ109" i="1"/>
  <c r="AQ110" i="1"/>
  <c r="AQ111" i="1"/>
  <c r="AQ112" i="1"/>
  <c r="AQ113" i="1"/>
  <c r="AQ114" i="1"/>
  <c r="AQ115" i="1"/>
  <c r="AQ116" i="1"/>
  <c r="AQ117" i="1"/>
  <c r="AQ118" i="1"/>
  <c r="AQ119" i="1"/>
  <c r="AQ120" i="1"/>
  <c r="AQ121" i="1"/>
  <c r="AQ122" i="1"/>
  <c r="AQ123" i="1"/>
  <c r="AQ124" i="1"/>
  <c r="AQ125" i="1"/>
  <c r="AQ126" i="1"/>
  <c r="AQ127" i="1"/>
  <c r="AQ128" i="1"/>
  <c r="AQ129" i="1"/>
  <c r="AQ130" i="1"/>
  <c r="AQ131" i="1"/>
  <c r="AQ132" i="1"/>
  <c r="AQ133" i="1"/>
  <c r="AQ134" i="1"/>
  <c r="AQ135" i="1"/>
  <c r="AQ136" i="1"/>
  <c r="AQ137" i="1"/>
  <c r="AQ138" i="1"/>
  <c r="AQ139" i="1"/>
  <c r="AQ140" i="1"/>
  <c r="AQ141" i="1"/>
  <c r="AQ142" i="1"/>
  <c r="AQ143" i="1"/>
  <c r="AQ144" i="1"/>
  <c r="AQ145" i="1"/>
  <c r="AQ146" i="1"/>
  <c r="AQ147" i="1"/>
  <c r="AQ148" i="1"/>
  <c r="AQ149" i="1"/>
  <c r="AQ150" i="1"/>
  <c r="AQ151" i="1"/>
  <c r="AQ152" i="1"/>
  <c r="AQ153" i="1"/>
  <c r="AQ154" i="1"/>
  <c r="AQ155" i="1"/>
  <c r="AQ156" i="1"/>
  <c r="AQ157" i="1"/>
  <c r="AQ158" i="1"/>
  <c r="AQ159" i="1"/>
  <c r="AQ160" i="1"/>
  <c r="AQ161" i="1"/>
  <c r="AQ162" i="1"/>
  <c r="AQ163" i="1"/>
  <c r="AQ164" i="1"/>
  <c r="AQ165" i="1"/>
  <c r="AQ166" i="1"/>
  <c r="AR11" i="1"/>
  <c r="AR12" i="1"/>
  <c r="AR13" i="1"/>
  <c r="AR14" i="1"/>
  <c r="AR15" i="1"/>
  <c r="AR16" i="1"/>
  <c r="AR17" i="1"/>
  <c r="AR18" i="1"/>
  <c r="AR19" i="1"/>
  <c r="AR20" i="1"/>
  <c r="AR21" i="1"/>
  <c r="AR22" i="1"/>
  <c r="AR23" i="1"/>
  <c r="AR24" i="1"/>
  <c r="AR25" i="1"/>
  <c r="AR26" i="1"/>
  <c r="AR27" i="1"/>
  <c r="AR28" i="1"/>
  <c r="AR29" i="1"/>
  <c r="AR30" i="1"/>
  <c r="AR31" i="1"/>
  <c r="AR32" i="1"/>
  <c r="AR33" i="1"/>
  <c r="AR34" i="1"/>
  <c r="AR35" i="1"/>
  <c r="AR36" i="1"/>
  <c r="AR37" i="1"/>
  <c r="AR38" i="1"/>
  <c r="AR39" i="1"/>
  <c r="AR40" i="1"/>
  <c r="AR41" i="1"/>
  <c r="AR42" i="1"/>
  <c r="AR43" i="1"/>
  <c r="AR44" i="1"/>
  <c r="AR45" i="1"/>
  <c r="AR46" i="1"/>
  <c r="AR47" i="1"/>
  <c r="AR48" i="1"/>
  <c r="AR49" i="1"/>
  <c r="AR50" i="1"/>
  <c r="AR51" i="1"/>
  <c r="AR52" i="1"/>
  <c r="AR53" i="1"/>
  <c r="AR54" i="1"/>
  <c r="AR55" i="1"/>
  <c r="AR56" i="1"/>
  <c r="AR57" i="1"/>
  <c r="AR58" i="1"/>
  <c r="AR59" i="1"/>
  <c r="AR60" i="1"/>
  <c r="AR61" i="1"/>
  <c r="AR62" i="1"/>
  <c r="AR63" i="1"/>
  <c r="AR64" i="1"/>
  <c r="AR65" i="1"/>
  <c r="AR66" i="1"/>
  <c r="AR67" i="1"/>
  <c r="AR68" i="1"/>
  <c r="AR69" i="1"/>
  <c r="AR70" i="1"/>
  <c r="AR71" i="1"/>
  <c r="AR72" i="1"/>
  <c r="AR73" i="1"/>
  <c r="AR74" i="1"/>
  <c r="AR75" i="1"/>
  <c r="AR76" i="1"/>
  <c r="AR77" i="1"/>
  <c r="AR78" i="1"/>
  <c r="AR79" i="1"/>
  <c r="AR80" i="1"/>
  <c r="AR81" i="1"/>
  <c r="AR82" i="1"/>
  <c r="AR83" i="1"/>
  <c r="AR84" i="1"/>
  <c r="AR85" i="1"/>
  <c r="AR86" i="1"/>
  <c r="AR87" i="1"/>
  <c r="AR88" i="1"/>
  <c r="AR89" i="1"/>
  <c r="AR90" i="1"/>
  <c r="AR91" i="1"/>
  <c r="AR92" i="1"/>
  <c r="AR93" i="1"/>
  <c r="AR94" i="1"/>
  <c r="AR95" i="1"/>
  <c r="AR96" i="1"/>
  <c r="AR97" i="1"/>
  <c r="AR98" i="1"/>
  <c r="AR99" i="1"/>
  <c r="AR100" i="1"/>
  <c r="AR101" i="1"/>
  <c r="AR102" i="1"/>
  <c r="AR103" i="1"/>
  <c r="AR104" i="1"/>
  <c r="AR105" i="1"/>
  <c r="AR106" i="1"/>
  <c r="AR107" i="1"/>
  <c r="AR108" i="1"/>
  <c r="AR109" i="1"/>
  <c r="AR110" i="1"/>
  <c r="AR111" i="1"/>
  <c r="AR112" i="1"/>
  <c r="AR113" i="1"/>
  <c r="AR114" i="1"/>
  <c r="AR115" i="1"/>
  <c r="AR116" i="1"/>
  <c r="AR117" i="1"/>
  <c r="AR118" i="1"/>
  <c r="AR119" i="1"/>
  <c r="AR120" i="1"/>
  <c r="AR121" i="1"/>
  <c r="AR122" i="1"/>
  <c r="AR123" i="1"/>
  <c r="AR124" i="1"/>
  <c r="AR125" i="1"/>
  <c r="AR126" i="1"/>
  <c r="AR127" i="1"/>
  <c r="AR128" i="1"/>
  <c r="AR129" i="1"/>
  <c r="AR130" i="1"/>
  <c r="AR131" i="1"/>
  <c r="AR132" i="1"/>
  <c r="AR133" i="1"/>
  <c r="AR134" i="1"/>
  <c r="AR135" i="1"/>
  <c r="AR136" i="1"/>
  <c r="AR137" i="1"/>
  <c r="AR138" i="1"/>
  <c r="AR139" i="1"/>
  <c r="AR140" i="1"/>
  <c r="AR141" i="1"/>
  <c r="AR142" i="1"/>
  <c r="AR143" i="1"/>
  <c r="AR144" i="1"/>
  <c r="AR145" i="1"/>
  <c r="AR146" i="1"/>
  <c r="AR147" i="1"/>
  <c r="AR148" i="1"/>
  <c r="AR149" i="1"/>
  <c r="AR150" i="1"/>
  <c r="AR151" i="1"/>
  <c r="AR152" i="1"/>
  <c r="AR153" i="1"/>
  <c r="AR154" i="1"/>
  <c r="AR155" i="1"/>
  <c r="AR156" i="1"/>
  <c r="AR157" i="1"/>
  <c r="AR158" i="1"/>
  <c r="AR159" i="1"/>
  <c r="AR160" i="1"/>
  <c r="AR161" i="1"/>
  <c r="AR162" i="1"/>
  <c r="AR163" i="1"/>
  <c r="AR164" i="1"/>
  <c r="AR165" i="1"/>
  <c r="AR166" i="1"/>
  <c r="AT11" i="1"/>
  <c r="AS11" i="1" s="1"/>
  <c r="AT12" i="1"/>
  <c r="AS12" i="1" s="1"/>
  <c r="AT13" i="1"/>
  <c r="AS13" i="1" s="1"/>
  <c r="AT14" i="1"/>
  <c r="AS14" i="1" s="1"/>
  <c r="AT15" i="1"/>
  <c r="AS15" i="1" s="1"/>
  <c r="AT16" i="1"/>
  <c r="AS16" i="1" s="1"/>
  <c r="AT17" i="1"/>
  <c r="AS17" i="1" s="1"/>
  <c r="AT18" i="1"/>
  <c r="AS18" i="1" s="1"/>
  <c r="AT19" i="1"/>
  <c r="AS19" i="1" s="1"/>
  <c r="AT20" i="1"/>
  <c r="AS20" i="1" s="1"/>
  <c r="AT21" i="1"/>
  <c r="AS21" i="1" s="1"/>
  <c r="AT22" i="1"/>
  <c r="AS22" i="1" s="1"/>
  <c r="AT23" i="1"/>
  <c r="AS23" i="1" s="1"/>
  <c r="AT24" i="1"/>
  <c r="AS24" i="1" s="1"/>
  <c r="AT25" i="1"/>
  <c r="AS25" i="1" s="1"/>
  <c r="AT26" i="1"/>
  <c r="AS26" i="1" s="1"/>
  <c r="AT27" i="1"/>
  <c r="AS27" i="1" s="1"/>
  <c r="AT28" i="1"/>
  <c r="AS28" i="1" s="1"/>
  <c r="AT29" i="1"/>
  <c r="AS29" i="1" s="1"/>
  <c r="AT30" i="1"/>
  <c r="AS30" i="1" s="1"/>
  <c r="AT31" i="1"/>
  <c r="AS31" i="1" s="1"/>
  <c r="AT32" i="1"/>
  <c r="AS32" i="1" s="1"/>
  <c r="AT33" i="1"/>
  <c r="AS33" i="1" s="1"/>
  <c r="AT34" i="1"/>
  <c r="AS34" i="1" s="1"/>
  <c r="AT35" i="1"/>
  <c r="AS35" i="1" s="1"/>
  <c r="AT36" i="1"/>
  <c r="AS36" i="1" s="1"/>
  <c r="AT37" i="1"/>
  <c r="AS37" i="1" s="1"/>
  <c r="AT38" i="1"/>
  <c r="AS38" i="1" s="1"/>
  <c r="AT39" i="1"/>
  <c r="AS39" i="1" s="1"/>
  <c r="AT40" i="1"/>
  <c r="AS40" i="1" s="1"/>
  <c r="AT41" i="1"/>
  <c r="AS41" i="1" s="1"/>
  <c r="AT42" i="1"/>
  <c r="AS42" i="1" s="1"/>
  <c r="AT43" i="1"/>
  <c r="AS43" i="1" s="1"/>
  <c r="AT44" i="1"/>
  <c r="AS44" i="1" s="1"/>
  <c r="AT45" i="1"/>
  <c r="AS45" i="1" s="1"/>
  <c r="AT46" i="1"/>
  <c r="AS46" i="1" s="1"/>
  <c r="AT47" i="1"/>
  <c r="AS47" i="1" s="1"/>
  <c r="AT48" i="1"/>
  <c r="AS48" i="1" s="1"/>
  <c r="AT49" i="1"/>
  <c r="AS49" i="1" s="1"/>
  <c r="AT50" i="1"/>
  <c r="AS50" i="1" s="1"/>
  <c r="AT51" i="1"/>
  <c r="AS51" i="1" s="1"/>
  <c r="AT52" i="1"/>
  <c r="AS52" i="1" s="1"/>
  <c r="AT53" i="1"/>
  <c r="AS53" i="1" s="1"/>
  <c r="AT54" i="1"/>
  <c r="AS54" i="1" s="1"/>
  <c r="AT55" i="1"/>
  <c r="AS55" i="1" s="1"/>
  <c r="AT56" i="1"/>
  <c r="AS56" i="1" s="1"/>
  <c r="AT57" i="1"/>
  <c r="AS57" i="1" s="1"/>
  <c r="AT58" i="1"/>
  <c r="AS58" i="1" s="1"/>
  <c r="AT59" i="1"/>
  <c r="AS59" i="1" s="1"/>
  <c r="AT60" i="1"/>
  <c r="AS60" i="1" s="1"/>
  <c r="AT61" i="1"/>
  <c r="AS61" i="1" s="1"/>
  <c r="AT62" i="1"/>
  <c r="AS62" i="1" s="1"/>
  <c r="AT63" i="1"/>
  <c r="AS63" i="1" s="1"/>
  <c r="AT64" i="1"/>
  <c r="AS64" i="1" s="1"/>
  <c r="AT65" i="1"/>
  <c r="AS65" i="1" s="1"/>
  <c r="AT66" i="1"/>
  <c r="AS66" i="1" s="1"/>
  <c r="AT67" i="1"/>
  <c r="AS67" i="1" s="1"/>
  <c r="AT68" i="1"/>
  <c r="AS68" i="1" s="1"/>
  <c r="AT69" i="1"/>
  <c r="AS69" i="1" s="1"/>
  <c r="AT70" i="1"/>
  <c r="AS70" i="1" s="1"/>
  <c r="AT71" i="1"/>
  <c r="AS71" i="1" s="1"/>
  <c r="AT72" i="1"/>
  <c r="AS72" i="1" s="1"/>
  <c r="AT73" i="1"/>
  <c r="AS73" i="1" s="1"/>
  <c r="AT74" i="1"/>
  <c r="AS74" i="1" s="1"/>
  <c r="AT75" i="1"/>
  <c r="AS75" i="1" s="1"/>
  <c r="AT76" i="1"/>
  <c r="AS76" i="1" s="1"/>
  <c r="AT77" i="1"/>
  <c r="AS77" i="1" s="1"/>
  <c r="AT78" i="1"/>
  <c r="AS78" i="1" s="1"/>
  <c r="AT79" i="1"/>
  <c r="AS79" i="1" s="1"/>
  <c r="AT80" i="1"/>
  <c r="AS80" i="1" s="1"/>
  <c r="AT81" i="1"/>
  <c r="AS81" i="1" s="1"/>
  <c r="AT82" i="1"/>
  <c r="AS82" i="1" s="1"/>
  <c r="AT83" i="1"/>
  <c r="AS83" i="1" s="1"/>
  <c r="AT84" i="1"/>
  <c r="AS84" i="1" s="1"/>
  <c r="AT85" i="1"/>
  <c r="AS85" i="1" s="1"/>
  <c r="AT86" i="1"/>
  <c r="AS86" i="1" s="1"/>
  <c r="AT87" i="1"/>
  <c r="AS87" i="1" s="1"/>
  <c r="AT88" i="1"/>
  <c r="AS88" i="1" s="1"/>
  <c r="AT89" i="1"/>
  <c r="AS89" i="1" s="1"/>
  <c r="AT90" i="1"/>
  <c r="AS90" i="1" s="1"/>
  <c r="AT91" i="1"/>
  <c r="AS91" i="1" s="1"/>
  <c r="AT92" i="1"/>
  <c r="AS92" i="1" s="1"/>
  <c r="AT93" i="1"/>
  <c r="AS93" i="1" s="1"/>
  <c r="AT94" i="1"/>
  <c r="AS94" i="1" s="1"/>
  <c r="AT95" i="1"/>
  <c r="AS95" i="1" s="1"/>
  <c r="AT96" i="1"/>
  <c r="AS96" i="1" s="1"/>
  <c r="AT97" i="1"/>
  <c r="AS97" i="1" s="1"/>
  <c r="AT98" i="1"/>
  <c r="AS98" i="1" s="1"/>
  <c r="AT99" i="1"/>
  <c r="AS99" i="1" s="1"/>
  <c r="AT100" i="1"/>
  <c r="AS100" i="1" s="1"/>
  <c r="AT101" i="1"/>
  <c r="AS101" i="1" s="1"/>
  <c r="AT102" i="1"/>
  <c r="AS102" i="1" s="1"/>
  <c r="AT103" i="1"/>
  <c r="AS103" i="1" s="1"/>
  <c r="AT104" i="1"/>
  <c r="AS104" i="1" s="1"/>
  <c r="AT105" i="1"/>
  <c r="AS105" i="1" s="1"/>
  <c r="AT106" i="1"/>
  <c r="AS106" i="1" s="1"/>
  <c r="AT107" i="1"/>
  <c r="AS107" i="1" s="1"/>
  <c r="AT108" i="1"/>
  <c r="AS108" i="1" s="1"/>
  <c r="AT109" i="1"/>
  <c r="AS109" i="1" s="1"/>
  <c r="AT110" i="1"/>
  <c r="AS110" i="1" s="1"/>
  <c r="AT111" i="1"/>
  <c r="AS111" i="1" s="1"/>
  <c r="AT112" i="1"/>
  <c r="AS112" i="1" s="1"/>
  <c r="AT113" i="1"/>
  <c r="AS113" i="1" s="1"/>
  <c r="AT114" i="1"/>
  <c r="AS114" i="1" s="1"/>
  <c r="AT115" i="1"/>
  <c r="AS115" i="1" s="1"/>
  <c r="AT116" i="1"/>
  <c r="AS116" i="1" s="1"/>
  <c r="AT117" i="1"/>
  <c r="AS117" i="1" s="1"/>
  <c r="AT118" i="1"/>
  <c r="AS118" i="1" s="1"/>
  <c r="AT119" i="1"/>
  <c r="AS119" i="1" s="1"/>
  <c r="AT120" i="1"/>
  <c r="AS120" i="1" s="1"/>
  <c r="AT121" i="1"/>
  <c r="AS121" i="1" s="1"/>
  <c r="AT122" i="1"/>
  <c r="AS122" i="1" s="1"/>
  <c r="AT123" i="1"/>
  <c r="AS123" i="1" s="1"/>
  <c r="AT124" i="1"/>
  <c r="AS124" i="1" s="1"/>
  <c r="AT125" i="1"/>
  <c r="AS125" i="1" s="1"/>
  <c r="AT126" i="1"/>
  <c r="AS126" i="1" s="1"/>
  <c r="AT127" i="1"/>
  <c r="AS127" i="1" s="1"/>
  <c r="AT128" i="1"/>
  <c r="AS128" i="1" s="1"/>
  <c r="AT129" i="1"/>
  <c r="AS129" i="1" s="1"/>
  <c r="AT130" i="1"/>
  <c r="AS130" i="1" s="1"/>
  <c r="AT131" i="1"/>
  <c r="AS131" i="1" s="1"/>
  <c r="AT132" i="1"/>
  <c r="AS132" i="1" s="1"/>
  <c r="AT133" i="1"/>
  <c r="AS133" i="1" s="1"/>
  <c r="AT134" i="1"/>
  <c r="AS134" i="1" s="1"/>
  <c r="AT135" i="1"/>
  <c r="AS135" i="1" s="1"/>
  <c r="AT136" i="1"/>
  <c r="AS136" i="1" s="1"/>
  <c r="AT137" i="1"/>
  <c r="AS137" i="1" s="1"/>
  <c r="AT138" i="1"/>
  <c r="AS138" i="1" s="1"/>
  <c r="AT139" i="1"/>
  <c r="AS139" i="1" s="1"/>
  <c r="AT140" i="1"/>
  <c r="AS140" i="1" s="1"/>
  <c r="AT141" i="1"/>
  <c r="AS141" i="1" s="1"/>
  <c r="AT142" i="1"/>
  <c r="AS142" i="1" s="1"/>
  <c r="AT143" i="1"/>
  <c r="AS143" i="1" s="1"/>
  <c r="AT144" i="1"/>
  <c r="AS144" i="1" s="1"/>
  <c r="AT145" i="1"/>
  <c r="AS145" i="1" s="1"/>
  <c r="AT146" i="1"/>
  <c r="AS146" i="1" s="1"/>
  <c r="AT147" i="1"/>
  <c r="AS147" i="1" s="1"/>
  <c r="AT148" i="1"/>
  <c r="AS148" i="1" s="1"/>
  <c r="AT149" i="1"/>
  <c r="AS149" i="1" s="1"/>
  <c r="AT150" i="1"/>
  <c r="AS150" i="1" s="1"/>
  <c r="AT151" i="1"/>
  <c r="AS151" i="1" s="1"/>
  <c r="AT152" i="1"/>
  <c r="AS152" i="1" s="1"/>
  <c r="AT153" i="1"/>
  <c r="AS153" i="1" s="1"/>
  <c r="AT154" i="1"/>
  <c r="AS154" i="1" s="1"/>
  <c r="AT155" i="1"/>
  <c r="AS155" i="1" s="1"/>
  <c r="AT156" i="1"/>
  <c r="AS156" i="1" s="1"/>
  <c r="AT157" i="1"/>
  <c r="AS157" i="1" s="1"/>
  <c r="AT158" i="1"/>
  <c r="AS158" i="1" s="1"/>
  <c r="AT159" i="1"/>
  <c r="AS159" i="1" s="1"/>
  <c r="AT160" i="1"/>
  <c r="AS160" i="1" s="1"/>
  <c r="AT161" i="1"/>
  <c r="AS161" i="1" s="1"/>
  <c r="AT162" i="1"/>
  <c r="AS162" i="1" s="1"/>
  <c r="AT163" i="1"/>
  <c r="AS163" i="1" s="1"/>
  <c r="AT164" i="1"/>
  <c r="AS164" i="1" s="1"/>
  <c r="AT165" i="1"/>
  <c r="AS165" i="1" s="1"/>
  <c r="AT166" i="1"/>
  <c r="AS166" i="1" s="1"/>
  <c r="T166" i="1" l="1"/>
  <c r="T164" i="1"/>
  <c r="T162" i="1"/>
  <c r="T160" i="1"/>
  <c r="T158" i="1"/>
  <c r="T156" i="1"/>
  <c r="T154" i="1"/>
  <c r="T152" i="1"/>
  <c r="T150" i="1"/>
  <c r="T148" i="1"/>
  <c r="T146" i="1"/>
  <c r="T144" i="1"/>
  <c r="T142" i="1"/>
  <c r="T140" i="1"/>
  <c r="T138" i="1"/>
  <c r="T136" i="1"/>
  <c r="T134" i="1"/>
  <c r="T132" i="1"/>
  <c r="T130" i="1"/>
  <c r="T128" i="1"/>
  <c r="T126" i="1"/>
  <c r="T124" i="1"/>
  <c r="T122" i="1"/>
  <c r="T120" i="1"/>
  <c r="T118" i="1"/>
  <c r="T116" i="1"/>
  <c r="T114" i="1"/>
  <c r="T112" i="1"/>
  <c r="T110" i="1"/>
  <c r="T108" i="1"/>
  <c r="T106" i="1"/>
  <c r="T104" i="1"/>
  <c r="T102" i="1"/>
  <c r="T100" i="1"/>
  <c r="T98" i="1"/>
  <c r="T96" i="1"/>
  <c r="T94" i="1"/>
  <c r="T92" i="1"/>
  <c r="T90" i="1"/>
  <c r="T88" i="1"/>
  <c r="T86" i="1"/>
  <c r="T84" i="1"/>
  <c r="T82" i="1"/>
  <c r="T80" i="1"/>
  <c r="T78" i="1"/>
  <c r="T76" i="1"/>
  <c r="T74" i="1"/>
  <c r="T72" i="1"/>
  <c r="T70" i="1"/>
  <c r="T68" i="1"/>
  <c r="T66" i="1"/>
  <c r="T64" i="1"/>
  <c r="T62" i="1"/>
  <c r="T60" i="1"/>
  <c r="T58" i="1"/>
  <c r="T56" i="1"/>
  <c r="T54" i="1"/>
  <c r="T52" i="1"/>
  <c r="T50" i="1"/>
  <c r="T48" i="1"/>
  <c r="T46" i="1"/>
  <c r="T44" i="1"/>
  <c r="T42" i="1"/>
  <c r="T40" i="1"/>
  <c r="T38" i="1"/>
  <c r="T36" i="1"/>
  <c r="T34" i="1"/>
  <c r="T32" i="1"/>
  <c r="T30" i="1"/>
  <c r="T28" i="1"/>
  <c r="T26" i="1"/>
  <c r="T24" i="1"/>
  <c r="T22" i="1"/>
  <c r="T20" i="1"/>
  <c r="T18" i="1"/>
  <c r="T16" i="1"/>
  <c r="T14" i="1"/>
  <c r="T12" i="1"/>
  <c r="T165" i="1"/>
  <c r="T163" i="1"/>
  <c r="T161" i="1"/>
  <c r="T159" i="1"/>
  <c r="T157" i="1"/>
  <c r="T155" i="1"/>
  <c r="T153" i="1"/>
  <c r="T151" i="1"/>
  <c r="T149" i="1"/>
  <c r="T147" i="1"/>
  <c r="T145" i="1"/>
  <c r="T143" i="1"/>
  <c r="T141" i="1"/>
  <c r="T139" i="1"/>
  <c r="T137" i="1"/>
  <c r="T135" i="1"/>
  <c r="T133" i="1"/>
  <c r="T131" i="1"/>
  <c r="T129" i="1"/>
  <c r="T127" i="1"/>
  <c r="T125" i="1"/>
  <c r="T123" i="1"/>
  <c r="T121" i="1"/>
  <c r="T119" i="1"/>
  <c r="T117" i="1"/>
  <c r="T115" i="1"/>
  <c r="T113" i="1"/>
  <c r="T111" i="1"/>
  <c r="T109" i="1"/>
  <c r="T107" i="1"/>
  <c r="T105" i="1"/>
  <c r="T103" i="1"/>
  <c r="T101" i="1"/>
  <c r="T99" i="1"/>
  <c r="T97" i="1"/>
  <c r="T95" i="1"/>
  <c r="T93" i="1"/>
  <c r="T91" i="1"/>
  <c r="T89" i="1"/>
  <c r="T87" i="1"/>
  <c r="T85" i="1"/>
  <c r="T83" i="1"/>
  <c r="T81" i="1"/>
  <c r="T79" i="1"/>
  <c r="T77" i="1"/>
  <c r="T75" i="1"/>
  <c r="T73" i="1"/>
  <c r="T71" i="1"/>
  <c r="T69" i="1"/>
  <c r="T67" i="1"/>
  <c r="T65" i="1"/>
  <c r="T63" i="1"/>
  <c r="T61" i="1"/>
  <c r="T59" i="1"/>
  <c r="T57" i="1"/>
  <c r="T55" i="1"/>
  <c r="T53" i="1"/>
  <c r="T51" i="1"/>
  <c r="T49" i="1"/>
  <c r="T47" i="1"/>
  <c r="T45" i="1"/>
  <c r="T43" i="1"/>
  <c r="T41" i="1"/>
  <c r="T39" i="1"/>
  <c r="T37" i="1"/>
  <c r="T35" i="1"/>
  <c r="T33" i="1"/>
  <c r="T31" i="1"/>
  <c r="T29" i="1"/>
  <c r="T27" i="1"/>
  <c r="T25" i="1"/>
  <c r="T23" i="1"/>
  <c r="T21" i="1"/>
  <c r="T19" i="1"/>
  <c r="T17" i="1"/>
  <c r="T15" i="1"/>
  <c r="T13" i="1"/>
  <c r="T11" i="1"/>
  <c r="R77" i="3"/>
  <c r="R69" i="3"/>
  <c r="R59" i="3"/>
  <c r="R47" i="3"/>
  <c r="R17" i="3"/>
  <c r="R5" i="3"/>
  <c r="S78" i="3"/>
  <c r="P78" i="3"/>
  <c r="S77" i="3"/>
  <c r="P77" i="3"/>
  <c r="S76" i="3"/>
  <c r="P76" i="3"/>
  <c r="S75" i="3"/>
  <c r="P75" i="3"/>
  <c r="S74" i="3"/>
  <c r="R74" i="3"/>
  <c r="P74" i="3"/>
  <c r="S73" i="3"/>
  <c r="P73" i="3"/>
  <c r="S72" i="3"/>
  <c r="P72" i="3"/>
  <c r="S71" i="3"/>
  <c r="R71" i="3"/>
  <c r="P71" i="3"/>
  <c r="S70" i="3"/>
  <c r="P70" i="3"/>
  <c r="S69" i="3"/>
  <c r="P69" i="3"/>
  <c r="S68" i="3"/>
  <c r="P68" i="3"/>
  <c r="S67" i="3"/>
  <c r="P67" i="3"/>
  <c r="S66" i="3"/>
  <c r="R66" i="3"/>
  <c r="P66" i="3"/>
  <c r="S65" i="3"/>
  <c r="P65" i="3"/>
  <c r="S64" i="3"/>
  <c r="P64" i="3"/>
  <c r="S63" i="3"/>
  <c r="P63" i="3"/>
  <c r="S62" i="3"/>
  <c r="P62" i="3"/>
  <c r="S61" i="3"/>
  <c r="P61" i="3"/>
  <c r="S60" i="3"/>
  <c r="P60" i="3"/>
  <c r="S59" i="3"/>
  <c r="P59" i="3"/>
  <c r="S58" i="3"/>
  <c r="R58" i="3"/>
  <c r="P58" i="3"/>
  <c r="S57" i="3"/>
  <c r="P57" i="3"/>
  <c r="S56" i="3"/>
  <c r="P56" i="3"/>
  <c r="S55" i="3"/>
  <c r="P55" i="3"/>
  <c r="S54" i="3"/>
  <c r="R54" i="3"/>
  <c r="P54" i="3"/>
  <c r="S53" i="3"/>
  <c r="P53" i="3"/>
  <c r="S52" i="3"/>
  <c r="P52" i="3"/>
  <c r="N78" i="3"/>
  <c r="K78" i="3"/>
  <c r="F78" i="3"/>
  <c r="N77" i="3"/>
  <c r="K77" i="3"/>
  <c r="F77" i="3"/>
  <c r="N76" i="3"/>
  <c r="K76" i="3"/>
  <c r="F76" i="3"/>
  <c r="N75" i="3"/>
  <c r="K75" i="3"/>
  <c r="F75" i="3"/>
  <c r="N74" i="3"/>
  <c r="K74" i="3"/>
  <c r="F74" i="3"/>
  <c r="N73" i="3"/>
  <c r="K73" i="3"/>
  <c r="F73" i="3"/>
  <c r="N72" i="3"/>
  <c r="K72" i="3"/>
  <c r="F72" i="3"/>
  <c r="N71" i="3"/>
  <c r="K71" i="3"/>
  <c r="F71" i="3"/>
  <c r="N70" i="3"/>
  <c r="K70" i="3"/>
  <c r="F70" i="3"/>
  <c r="N69" i="3"/>
  <c r="K69" i="3"/>
  <c r="F69" i="3"/>
  <c r="N68" i="3"/>
  <c r="K68" i="3"/>
  <c r="F68" i="3"/>
  <c r="N67" i="3"/>
  <c r="K67" i="3"/>
  <c r="F67" i="3"/>
  <c r="N66" i="3"/>
  <c r="K66" i="3"/>
  <c r="F66" i="3"/>
  <c r="N65" i="3"/>
  <c r="K65" i="3"/>
  <c r="F65" i="3"/>
  <c r="N64" i="3"/>
  <c r="K64" i="3"/>
  <c r="F64" i="3"/>
  <c r="N63" i="3"/>
  <c r="K63" i="3"/>
  <c r="F63" i="3"/>
  <c r="N62" i="3"/>
  <c r="K62" i="3"/>
  <c r="F62" i="3"/>
  <c r="N61" i="3"/>
  <c r="K61" i="3"/>
  <c r="F61" i="3"/>
  <c r="N60" i="3"/>
  <c r="K60" i="3"/>
  <c r="F60" i="3"/>
  <c r="N59" i="3"/>
  <c r="K59" i="3"/>
  <c r="F59" i="3"/>
  <c r="N58" i="3"/>
  <c r="K58" i="3"/>
  <c r="F58" i="3"/>
  <c r="N57" i="3"/>
  <c r="K57" i="3"/>
  <c r="F57" i="3"/>
  <c r="N56" i="3"/>
  <c r="K56" i="3"/>
  <c r="F56" i="3"/>
  <c r="N55" i="3"/>
  <c r="K55" i="3"/>
  <c r="F55" i="3"/>
  <c r="N54" i="3"/>
  <c r="K54" i="3"/>
  <c r="F54" i="3"/>
  <c r="N53" i="3"/>
  <c r="K53" i="3"/>
  <c r="F53" i="3"/>
  <c r="N52" i="3"/>
  <c r="K52" i="3"/>
  <c r="F52" i="3"/>
  <c r="S51" i="3"/>
  <c r="P51" i="3"/>
  <c r="S50" i="3"/>
  <c r="P50" i="3"/>
  <c r="S49" i="3"/>
  <c r="R49" i="3"/>
  <c r="P49" i="3"/>
  <c r="S48" i="3"/>
  <c r="P48" i="3"/>
  <c r="S47" i="3"/>
  <c r="P47" i="3"/>
  <c r="S46" i="3"/>
  <c r="P46" i="3"/>
  <c r="S45" i="3"/>
  <c r="R45" i="3"/>
  <c r="P45" i="3"/>
  <c r="S44" i="3"/>
  <c r="P44" i="3"/>
  <c r="S43" i="3"/>
  <c r="P43" i="3"/>
  <c r="S42" i="3"/>
  <c r="P42" i="3"/>
  <c r="S41" i="3"/>
  <c r="R41" i="3"/>
  <c r="P41" i="3"/>
  <c r="S40" i="3"/>
  <c r="P40" i="3"/>
  <c r="S39" i="3"/>
  <c r="P39" i="3"/>
  <c r="S38" i="3"/>
  <c r="P38" i="3"/>
  <c r="S37" i="3"/>
  <c r="P37" i="3"/>
  <c r="S36" i="3"/>
  <c r="P36" i="3"/>
  <c r="S35" i="3"/>
  <c r="P35" i="3"/>
  <c r="S34" i="3"/>
  <c r="P34" i="3"/>
  <c r="S33" i="3"/>
  <c r="P33" i="3"/>
  <c r="S32" i="3"/>
  <c r="P32" i="3"/>
  <c r="S31" i="3"/>
  <c r="P31" i="3"/>
  <c r="S30" i="3"/>
  <c r="P30" i="3"/>
  <c r="S29" i="3"/>
  <c r="R29" i="3"/>
  <c r="P29" i="3"/>
  <c r="S28" i="3"/>
  <c r="P28" i="3"/>
  <c r="S27" i="3"/>
  <c r="P27" i="3"/>
  <c r="S26" i="3"/>
  <c r="P26" i="3"/>
  <c r="S25" i="3"/>
  <c r="P25" i="3"/>
  <c r="S24" i="3"/>
  <c r="P24" i="3"/>
  <c r="S23" i="3"/>
  <c r="R23" i="3"/>
  <c r="P23" i="3"/>
  <c r="S22" i="3"/>
  <c r="P22" i="3"/>
  <c r="S21" i="3"/>
  <c r="P21" i="3"/>
  <c r="S20" i="3"/>
  <c r="P20" i="3"/>
  <c r="S19" i="3"/>
  <c r="R19" i="3"/>
  <c r="P19" i="3"/>
  <c r="S18" i="3"/>
  <c r="P18" i="3"/>
  <c r="S17" i="3"/>
  <c r="P17" i="3"/>
  <c r="S16" i="3"/>
  <c r="P16" i="3"/>
  <c r="S15" i="3"/>
  <c r="P15" i="3"/>
  <c r="S14" i="3"/>
  <c r="P14" i="3"/>
  <c r="S13" i="3"/>
  <c r="P13" i="3"/>
  <c r="S12" i="3"/>
  <c r="P12" i="3"/>
  <c r="S11" i="3"/>
  <c r="P11" i="3"/>
  <c r="N51" i="3"/>
  <c r="K51" i="3"/>
  <c r="F51" i="3"/>
  <c r="N50" i="3"/>
  <c r="K50" i="3"/>
  <c r="F50" i="3"/>
  <c r="N49" i="3"/>
  <c r="K49" i="3"/>
  <c r="F49" i="3"/>
  <c r="N48" i="3"/>
  <c r="K48" i="3"/>
  <c r="F48" i="3"/>
  <c r="N47" i="3"/>
  <c r="K47" i="3"/>
  <c r="F47" i="3"/>
  <c r="N46" i="3"/>
  <c r="K46" i="3"/>
  <c r="F46" i="3"/>
  <c r="N45" i="3"/>
  <c r="K45" i="3"/>
  <c r="F45" i="3"/>
  <c r="N44" i="3"/>
  <c r="K44" i="3"/>
  <c r="F44" i="3"/>
  <c r="N43" i="3"/>
  <c r="K43" i="3"/>
  <c r="F43" i="3"/>
  <c r="N42" i="3"/>
  <c r="K42" i="3"/>
  <c r="F42" i="3"/>
  <c r="N41" i="3"/>
  <c r="K41" i="3"/>
  <c r="F41" i="3"/>
  <c r="N40" i="3"/>
  <c r="K40" i="3"/>
  <c r="F40" i="3"/>
  <c r="N39" i="3"/>
  <c r="K39" i="3"/>
  <c r="F39" i="3"/>
  <c r="N38" i="3"/>
  <c r="K38" i="3"/>
  <c r="F38" i="3"/>
  <c r="N37" i="3"/>
  <c r="K37" i="3"/>
  <c r="F37" i="3"/>
  <c r="N36" i="3"/>
  <c r="K36" i="3"/>
  <c r="F36" i="3"/>
  <c r="N35" i="3"/>
  <c r="K35" i="3"/>
  <c r="F35" i="3"/>
  <c r="N34" i="3"/>
  <c r="K34" i="3"/>
  <c r="F34" i="3"/>
  <c r="N33" i="3"/>
  <c r="K33" i="3"/>
  <c r="F33" i="3"/>
  <c r="N32" i="3"/>
  <c r="K32" i="3"/>
  <c r="F32" i="3"/>
  <c r="N31" i="3"/>
  <c r="K31" i="3"/>
  <c r="F31" i="3"/>
  <c r="N30" i="3"/>
  <c r="K30" i="3"/>
  <c r="F30" i="3"/>
  <c r="N29" i="3"/>
  <c r="K29" i="3"/>
  <c r="F29" i="3"/>
  <c r="N28" i="3"/>
  <c r="K28" i="3"/>
  <c r="F28" i="3"/>
  <c r="N27" i="3"/>
  <c r="K27" i="3"/>
  <c r="F27" i="3"/>
  <c r="N26" i="3"/>
  <c r="K26" i="3"/>
  <c r="F26" i="3"/>
  <c r="N25" i="3"/>
  <c r="K25" i="3"/>
  <c r="F25" i="3"/>
  <c r="N24" i="3"/>
  <c r="K24" i="3"/>
  <c r="F24" i="3"/>
  <c r="N23" i="3"/>
  <c r="K23" i="3"/>
  <c r="F23" i="3"/>
  <c r="N22" i="3"/>
  <c r="K22" i="3"/>
  <c r="F22" i="3"/>
  <c r="N21" i="3"/>
  <c r="K21" i="3"/>
  <c r="F21" i="3"/>
  <c r="N20" i="3"/>
  <c r="K20" i="3"/>
  <c r="F20" i="3"/>
  <c r="N19" i="3"/>
  <c r="K19" i="3"/>
  <c r="F19" i="3"/>
  <c r="N18" i="3"/>
  <c r="K18" i="3"/>
  <c r="F18" i="3"/>
  <c r="N17" i="3"/>
  <c r="K17" i="3"/>
  <c r="F17" i="3"/>
  <c r="N16" i="3"/>
  <c r="K16" i="3"/>
  <c r="F16" i="3"/>
  <c r="N15" i="3"/>
  <c r="K15" i="3"/>
  <c r="F15" i="3"/>
  <c r="N14" i="3"/>
  <c r="K14" i="3"/>
  <c r="F14" i="3"/>
  <c r="N13" i="3"/>
  <c r="K13" i="3"/>
  <c r="F13" i="3"/>
  <c r="N12" i="3"/>
  <c r="K12" i="3"/>
  <c r="F12" i="3"/>
  <c r="N11" i="3"/>
  <c r="K11" i="3"/>
  <c r="F11" i="3"/>
  <c r="S10" i="3"/>
  <c r="P10" i="3"/>
  <c r="S9" i="3"/>
  <c r="P9" i="3"/>
  <c r="S8" i="3"/>
  <c r="P8" i="3"/>
  <c r="S7" i="3"/>
  <c r="P7" i="3"/>
  <c r="S6" i="3"/>
  <c r="P6" i="3"/>
  <c r="S5" i="3"/>
  <c r="P5" i="3"/>
  <c r="S4" i="3"/>
  <c r="R4" i="3"/>
  <c r="P4" i="3"/>
  <c r="N10" i="3"/>
  <c r="K10" i="3"/>
  <c r="F10" i="3"/>
  <c r="N9" i="3"/>
  <c r="K9" i="3"/>
  <c r="F9" i="3"/>
  <c r="N8" i="3"/>
  <c r="K8" i="3"/>
  <c r="F8" i="3"/>
  <c r="N7" i="3"/>
  <c r="K7" i="3"/>
  <c r="F7" i="3"/>
  <c r="N6" i="3"/>
  <c r="K6" i="3"/>
  <c r="F6" i="3"/>
  <c r="N5" i="3"/>
  <c r="K5" i="3"/>
  <c r="F5" i="3"/>
  <c r="N4" i="3"/>
  <c r="K4" i="3"/>
  <c r="F4" i="3"/>
  <c r="S3" i="3"/>
  <c r="R3" i="3"/>
  <c r="P3" i="3"/>
  <c r="S2" i="3"/>
  <c r="R2" i="3"/>
  <c r="P2" i="3"/>
  <c r="N3" i="3"/>
  <c r="K3" i="3"/>
  <c r="F3" i="3"/>
  <c r="N2" i="3"/>
  <c r="K2" i="3"/>
  <c r="F2" i="3"/>
  <c r="R62" i="3" l="1"/>
  <c r="R15" i="3"/>
  <c r="R53" i="3"/>
  <c r="R27" i="3"/>
  <c r="R33" i="3"/>
  <c r="R37" i="3"/>
  <c r="R61" i="3"/>
  <c r="R50" i="3"/>
  <c r="R52" i="3"/>
  <c r="R48" i="3"/>
  <c r="R56" i="3"/>
  <c r="R64" i="3"/>
  <c r="R68" i="3"/>
  <c r="R72" i="3"/>
  <c r="R78" i="3"/>
  <c r="R60" i="3"/>
  <c r="R70" i="3"/>
  <c r="R76" i="3"/>
  <c r="R34" i="3"/>
  <c r="R22" i="3"/>
  <c r="R42" i="3"/>
  <c r="R18" i="3"/>
  <c r="R26" i="3"/>
  <c r="R38" i="3"/>
  <c r="R46" i="3"/>
  <c r="R8" i="3"/>
  <c r="R6" i="3"/>
  <c r="R10" i="3"/>
  <c r="R12" i="3"/>
  <c r="R16" i="3"/>
  <c r="R28" i="3"/>
  <c r="R32" i="3"/>
  <c r="R14" i="3"/>
  <c r="R20" i="3"/>
  <c r="R24" i="3"/>
  <c r="R30" i="3"/>
  <c r="R36" i="3"/>
  <c r="R40" i="3"/>
  <c r="R44" i="3"/>
  <c r="R7" i="3"/>
  <c r="R11" i="3"/>
  <c r="R13" i="3"/>
  <c r="R21" i="3"/>
  <c r="R25" i="3"/>
  <c r="R35" i="3"/>
  <c r="R39" i="3"/>
  <c r="R43" i="3"/>
  <c r="R51" i="3"/>
  <c r="R57" i="3"/>
  <c r="R65" i="3"/>
  <c r="R67" i="3"/>
  <c r="R75" i="3"/>
  <c r="R9" i="3"/>
  <c r="R31" i="3"/>
  <c r="R55" i="3"/>
  <c r="R63" i="3"/>
  <c r="R73" i="3"/>
</calcChain>
</file>

<file path=xl/connections.xml><?xml version="1.0" encoding="utf-8"?>
<connections xmlns="http://schemas.openxmlformats.org/spreadsheetml/2006/main">
  <connection id="1" keepAlive="1" name="SQLXAL (all databases)" description="All XAL databases available(DRIFT, TEST, TESTSHORT). Server: SQLXAL; User: SQLREAD; Password: SQLREAD_PSW" type="5" refreshedVersion="4" savePassword="1" saveData="1">
    <dbPr connection="Provider=SQLOLEDB.1;Password=SQLREAD_PSW;Persist Security Info=True;User ID=SQLREAD;Initial Catalog=XALDRIFT;Data Source=SQLXAL;Use Procedure for Prepare=1;Auto Translate=True;Packet Size=4096;Workstation ID=CTX-DK-GOLF;Use Encryption for Data=False;Tag with column collation when possible=False" command="SELECT _x000d__x000a__x000d__x000a_CASE WHEN A.TYPE=6 THEN 'Proposal' WHEN A.TYPE=2 THEN 'Order' ELSE 'UNKNOWN' END AS REQ_TYPE_x000d__x000a_, B.BUYER_x000d__x000a_, B.RECEPTITEM_x000d__x000a_, A.DELIVERYNAME_x000d__x000a_, D.SALESNAMEIC_x000d__x000a_, B.ITEMNUMBER_x000d__x000a_, B.ITEMNAME_x000d__x000a_, B.TARGETWEIGHT_x000d__x000a_, B.PRODUCTTYPE_x000d__x000a_, B.MMIN_x000d__x000a_, B.PRODWIDTH_x000d__x000a_, B.ROLLWIDTH_x000d__x000a_, B.POWDERWEIGHT_x000d__x000a_, B.CHEMICALSWEIGHT_x000d__x000a_, B.PARTINO_x000d__x000a_, A.QTY_x000d__x000a_, CASE WHEN B.ROLLWIDTH=0 THEN 0 ELSE A.QTY/B.ROLLWIDTH*1000 END AS LIN_M_x000d__x000a_, A.QTY*B.TARGETWEIGHT AS KG_x000d__x000a_, A.REQDATE_x000d__x000a_, A.QTY *  ISNULL(C.PROCESSTIME,0)/ISNULL(C.PROCESSQTY,1) AS QTY_PROD_TIME_x000d__x000a_, B.PROCESSDATASHEET_x000d__x000a_, B.FIBERPRESCREPTION_x000d__x000a_, B.COLOR_x000d__x000a_, A.IMPREGNATION_x000d__x000a_, B.POWDERTYPE_x000d__x000a_, A.STOCKLOC_x000d__x000a_, A.LATEST_x000d__x000a_, A.SALESPROJ_x000d__x000a_, A.SALESNO_x000d__x000a_, B.ITEMGROUP_x000d__x000a_, A.FUTURESQTY_x000d__x000a_, A.FUTURESDATE_x000d__x000a_, A.DELIVERYADDRESS1_x000d__x000a_, case_x000d__x000a_/* assortiment G01*/_x000d__x000a_when b.partino in('0161','0162','0206','0209','0211','0212','0214','0216','0218','0219','0220','0221','0222','0224','0342','0345','0346','0351','0357','0369') then 'A1' _x000d__x000a_when b.partino in ('0210','0215','0217','0223','0325','0335','0340','0356','0367') then 'B1' _x000d__x000a_when b.partino in ('0375','0377','0378','0379') then 'C1' _x000d__x000a_when b.partino in ('0204','0205','0207','0208','0226','0338') then 'D1'_x000d__x000a_when b.partino in ('0326','0327','0331','0332','0348') then 'E1' _x000d__x000a_/* assortiment g6*/_x000d__x000a_when b.partino in ('0143','0147','0365') then 'A6'_x000d__x000a_when b.partino in ('0144','0145') then 'B6'_x000d__x000a_when b.partino in ('0140','0141') then 'C6'_x000d__x000a_when b.partino in ('0146') then 'D6'_x000d__x000a_/* assortiment g8*/_x000d__x000a_when b.partino in ('0195','0201','0261','0262','0263','0264','0265','0268','0272','0273','0278','0280','0285','0286','0288','0289','0355','0364') then 'A8'_x000d__x000a_when b.partino in ('0193','0196','0274','0349','0354') then 'B8'_x000d__x000a_when b.partino in ('0163','0197','0266','0270','0271','0277','0366') then 'C8'_x000d__x000a_when b.partino in ('0198','0267','0269','0276','0282','0283','0284','449','450') then 'D8'_x000d__x000a_/* assortiment g10*/_x000d__x000a_when b.partino in ('0165','0290','0291','0292','0293','0313','0317','0373') then 'A10'_x000d__x000a_when b.partino in ('0203','0321') then 'B10'_x000d__x000a_when b.partino in ('0202','0294','0310','0314','0315','0318','0347','0359','0360','0374') then 'C10'_x000d__x000a_when b.partino in ('0296','0311','0320','0362') then 'D10'_x000d__x000a__x000d__x000a__x000d__x000a__x000d__x000a_ end as assortiment_x000d__x000a_, c.processtime_x000d__x000a__x000d__x000a__x000d__x000a__x000d__x000a_FROM XALDRIFT.DBO.STOCKREQ A_x000d__x000a_JOIN XALDRIFT.DBO.STOCKTABLE B ON A.DATASET=B.DATASET AND A.ITEMNUMBER=B.ITEMNUMBER_x000d__x000a_LEFT JOIN _x000d__x000a_ (SELECT A.DATASET, A.ITEMPRODNO, A.PROCESSTIME, A.PROCESSQTY_x000d__x000a_ FROM XALDRIFT.DBO.MRPROUTE A_x000d__x000a_ WHERE A.IPCODE=0 AND A.OPRALL=0) C ON B.DATASET=C.DATASET AND B.RECEPTITEM=C.ITEMPRODNO_x000d__x000a_LEFT JOIN XALDRIFT.DBO.SALESTABLE D ON A.DATASET=D.DATASET AND LTRIM(A.SALESNO)=LTRIM(D.SALESNUMBER)_x000d__x000a__x000d__x000a_WHERE B.DATASET='FRA' _x000d__x000a_AND A.TYPE IN (6)  /*6-proposals,2-production orders*/_x000d__x000a_AND A.PROPOSALUSED=0_x000d__x000a_and b.sheet=0 /*1=plaque  0=tous les articles sans plaque*/_x000d__x000a_and b.buyer = 'G10'_x000d__x000a__x000d__x000a_ORDER BY BUYER"/>
  </connection>
</connections>
</file>

<file path=xl/sharedStrings.xml><?xml version="1.0" encoding="utf-8"?>
<sst xmlns="http://schemas.openxmlformats.org/spreadsheetml/2006/main" count="4069" uniqueCount="657">
  <si>
    <t>ITEMGROUP</t>
  </si>
  <si>
    <t>ITEMNUMBER</t>
  </si>
  <si>
    <t>BUYER</t>
  </si>
  <si>
    <t>POWDERTYPE</t>
  </si>
  <si>
    <t>320</t>
  </si>
  <si>
    <t>_x0002_</t>
  </si>
  <si>
    <t>G8</t>
  </si>
  <si>
    <t>ITEMNAME</t>
  </si>
  <si>
    <t>STOCKLOC</t>
  </si>
  <si>
    <t>COLOR</t>
  </si>
  <si>
    <t>RECEPTITEM</t>
  </si>
  <si>
    <t>PARTINO</t>
  </si>
  <si>
    <t>WHITE</t>
  </si>
  <si>
    <t>GREY</t>
  </si>
  <si>
    <t>0197</t>
  </si>
  <si>
    <t>300</t>
  </si>
  <si>
    <t>REQDATE</t>
  </si>
  <si>
    <t>QTY</t>
  </si>
  <si>
    <t>LATEST</t>
  </si>
  <si>
    <t>FUTURESDATE</t>
  </si>
  <si>
    <t>FUTURESQTY</t>
  </si>
  <si>
    <t>SALESNO</t>
  </si>
  <si>
    <t>SALESPROJ</t>
  </si>
  <si>
    <t>IMPREGNATION</t>
  </si>
  <si>
    <t>DELIVERYNAME</t>
  </si>
  <si>
    <t>TRECAR</t>
  </si>
  <si>
    <t>GX</t>
  </si>
  <si>
    <t>WHITE1377000</t>
  </si>
  <si>
    <t>IVC LUXEMBOURG SA</t>
  </si>
  <si>
    <t>GREEN</t>
  </si>
  <si>
    <t>GUILFORD EUROPE LIMITED</t>
  </si>
  <si>
    <t>WHITE1205000</t>
  </si>
  <si>
    <t>0272</t>
  </si>
  <si>
    <t>WHITE1078000</t>
  </si>
  <si>
    <t>08707</t>
  </si>
  <si>
    <t>REQ_TYPE</t>
  </si>
  <si>
    <t>Proposal</t>
  </si>
  <si>
    <t>QTY_PROD_TIME</t>
  </si>
  <si>
    <t>02258</t>
  </si>
  <si>
    <t>LIN_M</t>
  </si>
  <si>
    <t>KG</t>
  </si>
  <si>
    <t>PROCESSDATASHEET</t>
  </si>
  <si>
    <t>FIBERPRESCREPTION</t>
  </si>
  <si>
    <t>G08P424</t>
  </si>
  <si>
    <t>G08F022</t>
  </si>
  <si>
    <t>G08P710</t>
  </si>
  <si>
    <t>G08P014</t>
  </si>
  <si>
    <t>G08F073</t>
  </si>
  <si>
    <t>IDEAL AUTOMOTIVE BERLIN</t>
  </si>
  <si>
    <t>TARGETWEIGHT</t>
  </si>
  <si>
    <t>ROLLWIDTH</t>
  </si>
  <si>
    <t>time TRS</t>
  </si>
  <si>
    <t>POWDERWEIGHT</t>
  </si>
  <si>
    <t>CHEMICALSWEIGHT</t>
  </si>
  <si>
    <t>poid de poudre</t>
  </si>
  <si>
    <t>poid de chemical</t>
  </si>
  <si>
    <t>Poid de fibre</t>
  </si>
  <si>
    <t>364</t>
  </si>
  <si>
    <t>Colonne1</t>
  </si>
  <si>
    <t>PRODUCTTYPE</t>
  </si>
  <si>
    <t>ROLLWIDTH CM</t>
  </si>
  <si>
    <t>fibre / m²</t>
  </si>
  <si>
    <t>DUTEXIM 41-12 C L165</t>
  </si>
  <si>
    <t>MMIN</t>
  </si>
  <si>
    <t>PRODWIDTH</t>
  </si>
  <si>
    <t>nb</t>
  </si>
  <si>
    <t>DUTEXIM 41-12,5 C THU P L406,5</t>
  </si>
  <si>
    <t>0277</t>
  </si>
  <si>
    <t>SALESNAMEIC</t>
  </si>
  <si>
    <t>GERFLOR PROVENCE SNC</t>
  </si>
  <si>
    <t>BORGSTENA TEXTILE PORTUGAL LTD</t>
  </si>
  <si>
    <t>05451</t>
  </si>
  <si>
    <t>DUTEXIM 41-08 C THU L308</t>
  </si>
  <si>
    <t>G08P672</t>
  </si>
  <si>
    <t>WHITE1506000</t>
  </si>
  <si>
    <t>03920</t>
  </si>
  <si>
    <t>FILTRA 41-15 ST2 L056</t>
  </si>
  <si>
    <t>0283</t>
  </si>
  <si>
    <t>G08F181</t>
  </si>
  <si>
    <t>10123</t>
  </si>
  <si>
    <t>DUTEXIM 41-12 C L151</t>
  </si>
  <si>
    <t>TARKETT HOLDING GMBH</t>
  </si>
  <si>
    <t>GREEN2090000</t>
  </si>
  <si>
    <t>0366</t>
  </si>
  <si>
    <t>G08P230</t>
  </si>
  <si>
    <t>G08F065</t>
  </si>
  <si>
    <t>05177</t>
  </si>
  <si>
    <t>Honeywell Safety Products Armo</t>
  </si>
  <si>
    <t>05216</t>
  </si>
  <si>
    <t>FILTRA 41-15 ST2 L048</t>
  </si>
  <si>
    <t>10041</t>
  </si>
  <si>
    <t>DUTEXIM 412-18 C THU L310</t>
  </si>
  <si>
    <t>WHITE1772000</t>
  </si>
  <si>
    <t>TRETY SA - CODIGO 400.335</t>
  </si>
  <si>
    <t>04177</t>
  </si>
  <si>
    <t>DUTEXIM 41-15 C L160</t>
  </si>
  <si>
    <t>0264</t>
  </si>
  <si>
    <t>G08P046</t>
  </si>
  <si>
    <t>G08F039</t>
  </si>
  <si>
    <t>WHITE1011000</t>
  </si>
  <si>
    <t xml:space="preserve">ENDUTEX REVESTIMENTOS TEXTEIS </t>
  </si>
  <si>
    <t>0195</t>
  </si>
  <si>
    <t>G08P695</t>
  </si>
  <si>
    <t>G08F006</t>
  </si>
  <si>
    <t>02531</t>
  </si>
  <si>
    <t>DUTEXIM 41-08 C THI L160</t>
  </si>
  <si>
    <t>313</t>
  </si>
  <si>
    <t>GREY1722000</t>
  </si>
  <si>
    <t xml:space="preserve">CAPLAST KUNSTOFFVERARBEITUNGS </t>
  </si>
  <si>
    <t>09280</t>
  </si>
  <si>
    <t>DUTEXIM 414-13 CU L308</t>
  </si>
  <si>
    <t>0196</t>
  </si>
  <si>
    <t>G08P689</t>
  </si>
  <si>
    <t>G08F018</t>
  </si>
  <si>
    <t>WHITE1539000</t>
  </si>
  <si>
    <t>0273</t>
  </si>
  <si>
    <t>G08P180</t>
  </si>
  <si>
    <t>G08F076</t>
  </si>
  <si>
    <t>CTW CHEMOTECHNISCHES WERK</t>
  </si>
  <si>
    <t>COPO TEXTIL PORTUGAL SA</t>
  </si>
  <si>
    <t>DUTEXIM 41-12 C L150</t>
  </si>
  <si>
    <t>01719</t>
  </si>
  <si>
    <t>02228</t>
  </si>
  <si>
    <t>DUTEXIM 41-08 C THI L120</t>
  </si>
  <si>
    <t>08387</t>
  </si>
  <si>
    <t>DUTEXIM 41-08 C L188</t>
  </si>
  <si>
    <t>GREY1845000</t>
  </si>
  <si>
    <t>NLMK Profil Batiment</t>
  </si>
  <si>
    <t>0274</t>
  </si>
  <si>
    <t>G08P152</t>
  </si>
  <si>
    <t>G08F081</t>
  </si>
  <si>
    <t>06917</t>
  </si>
  <si>
    <t>ABSOREX 416 11C L126MPS</t>
  </si>
  <si>
    <t>GERFLOR TARARE SNC</t>
  </si>
  <si>
    <t>GROUPE SCAPA FRANCE SAS</t>
  </si>
  <si>
    <t>06592</t>
  </si>
  <si>
    <t>DUTEXIM 41-12 C L126</t>
  </si>
  <si>
    <t>SPERIAN PROTECTION TUNISIA</t>
  </si>
  <si>
    <t>10687</t>
  </si>
  <si>
    <t>DUTEXIM 41-08 C THU L406.5</t>
  </si>
  <si>
    <t>WHITE1677000</t>
  </si>
  <si>
    <t>07485</t>
  </si>
  <si>
    <t>DUTEXIM 41-06,3 C THU L408</t>
  </si>
  <si>
    <t>G08P198</t>
  </si>
  <si>
    <t>G08F294</t>
  </si>
  <si>
    <t>WHITE1081000</t>
  </si>
  <si>
    <t>08069</t>
  </si>
  <si>
    <t>DUTEXIM 41-16 C THU L201 MPS</t>
  </si>
  <si>
    <t>G08P031</t>
  </si>
  <si>
    <t>G08F088</t>
  </si>
  <si>
    <t>WHITE1184000</t>
  </si>
  <si>
    <t>NAISH FELTS BULGARIA LLC</t>
  </si>
  <si>
    <t>08737</t>
  </si>
  <si>
    <t>DUTEXIM 41-10 C L190</t>
  </si>
  <si>
    <t>0262</t>
  </si>
  <si>
    <t>G08P122</t>
  </si>
  <si>
    <t>G08F034</t>
  </si>
  <si>
    <t>WHITE1324000</t>
  </si>
  <si>
    <t>INDUSTRIE CHIMICHE FORESTALI S</t>
  </si>
  <si>
    <t>02288</t>
  </si>
  <si>
    <t>DUTEXIM 41-08 C L150</t>
  </si>
  <si>
    <t>01636</t>
  </si>
  <si>
    <t>DUTEXIM 41-08 C THI L150</t>
  </si>
  <si>
    <t>10765</t>
  </si>
  <si>
    <t>DUTEXIM 41-10 C L2150</t>
  </si>
  <si>
    <t>05875</t>
  </si>
  <si>
    <t>DUTEXIM 414-13 CU L155</t>
  </si>
  <si>
    <t>DC5561000</t>
  </si>
  <si>
    <t>BACACIER AUVERGNE</t>
  </si>
  <si>
    <t>10767</t>
  </si>
  <si>
    <t>ABSOREX 416-09,5 CF L116</t>
  </si>
  <si>
    <t>10766</t>
  </si>
  <si>
    <t>ABSOREX 416-09,5 C L123MPS</t>
  </si>
  <si>
    <t>07766</t>
  </si>
  <si>
    <t>ABSOREX 416-11C L122MPS</t>
  </si>
  <si>
    <t>BACACIER ATLANTIQUE</t>
  </si>
  <si>
    <t>10768</t>
  </si>
  <si>
    <t xml:space="preserve">SOCIETE BRETONNE DE PROFILAGE </t>
  </si>
  <si>
    <t>06923</t>
  </si>
  <si>
    <t>WHITE1467000G8</t>
  </si>
  <si>
    <t>07923</t>
  </si>
  <si>
    <t>NT80 POUR DRYTEX 158</t>
  </si>
  <si>
    <t>0268</t>
  </si>
  <si>
    <t>G08P310</t>
  </si>
  <si>
    <t>G08F050</t>
  </si>
  <si>
    <t>WHITE1098000</t>
  </si>
  <si>
    <t>01731</t>
  </si>
  <si>
    <t>DUTEXIM 41-15 C L150</t>
  </si>
  <si>
    <t>G08P063</t>
  </si>
  <si>
    <t>WHITE1048000</t>
  </si>
  <si>
    <t>01739</t>
  </si>
  <si>
    <t>DUTEXIM 41-18 C L150</t>
  </si>
  <si>
    <t>0265</t>
  </si>
  <si>
    <t>G08P494</t>
  </si>
  <si>
    <t>G08F040</t>
  </si>
  <si>
    <t>WHITE1785000</t>
  </si>
  <si>
    <t>06468</t>
  </si>
  <si>
    <t>FILTRA 41-18 ST2  L.056</t>
  </si>
  <si>
    <t>0198</t>
  </si>
  <si>
    <t>G08P021</t>
  </si>
  <si>
    <t>G08F025</t>
  </si>
  <si>
    <t>assortiment</t>
  </si>
  <si>
    <t>A8</t>
  </si>
  <si>
    <t>B8</t>
  </si>
  <si>
    <t>D8</t>
  </si>
  <si>
    <t>C8</t>
  </si>
  <si>
    <t>processtime</t>
  </si>
  <si>
    <t>Colonne2</t>
  </si>
  <si>
    <t>timemasterplan</t>
  </si>
  <si>
    <t>time planning</t>
  </si>
  <si>
    <t>09289</t>
  </si>
  <si>
    <t>DUTEXIM 412-18 C THU L410</t>
  </si>
  <si>
    <t>06356</t>
  </si>
  <si>
    <t>DUTEXIM 41-08 C L185</t>
  </si>
  <si>
    <t>WHITE2036000</t>
  </si>
  <si>
    <t>RL DECOR &amp; SERVICES SARL</t>
  </si>
  <si>
    <t>08718</t>
  </si>
  <si>
    <t>DUTEXIM 41-14 C L208</t>
  </si>
  <si>
    <t>0278</t>
  </si>
  <si>
    <t>G08P197</t>
  </si>
  <si>
    <t>G08F089</t>
  </si>
  <si>
    <t>WHITE1809000</t>
  </si>
  <si>
    <t>EUROTEX SAS</t>
  </si>
  <si>
    <t>10588</t>
  </si>
  <si>
    <t>DUTEXIM 41-25 C THI L185</t>
  </si>
  <si>
    <t>0288</t>
  </si>
  <si>
    <t>G08P024</t>
  </si>
  <si>
    <t>G08F284</t>
  </si>
  <si>
    <t>10517</t>
  </si>
  <si>
    <t>DUTEXIM 412-18 C THU L260</t>
  </si>
  <si>
    <t>semaines</t>
  </si>
  <si>
    <t>semaine masterplan</t>
  </si>
  <si>
    <t>16;1</t>
  </si>
  <si>
    <t>17;1</t>
  </si>
  <si>
    <t>18;1</t>
  </si>
  <si>
    <t>21;1</t>
  </si>
  <si>
    <t>20;1</t>
  </si>
  <si>
    <t>112216</t>
  </si>
  <si>
    <t>C10</t>
  </si>
  <si>
    <t>350</t>
  </si>
  <si>
    <t>112970</t>
  </si>
  <si>
    <t>Colonne3</t>
  </si>
  <si>
    <t>Période 1</t>
  </si>
  <si>
    <t>Période 2</t>
  </si>
  <si>
    <t>Periode 3</t>
  </si>
  <si>
    <t>A10</t>
  </si>
  <si>
    <t>B10</t>
  </si>
  <si>
    <t>D10</t>
  </si>
  <si>
    <t>E10</t>
  </si>
  <si>
    <t>G10</t>
  </si>
  <si>
    <t>GREEN1668000</t>
  </si>
  <si>
    <t>05230</t>
  </si>
  <si>
    <t>0293</t>
  </si>
  <si>
    <t>G10P072+P092</t>
  </si>
  <si>
    <t>G10F173</t>
  </si>
  <si>
    <t>26955889</t>
  </si>
  <si>
    <t>113019</t>
  </si>
  <si>
    <t>BLACK1730000</t>
  </si>
  <si>
    <t>07435</t>
  </si>
  <si>
    <t>0311</t>
  </si>
  <si>
    <t>G10P126+P218</t>
  </si>
  <si>
    <t>G10F213</t>
  </si>
  <si>
    <t>BLACK</t>
  </si>
  <si>
    <t>111884</t>
  </si>
  <si>
    <t>321</t>
  </si>
  <si>
    <t>GREY1751000</t>
  </si>
  <si>
    <t>07816</t>
  </si>
  <si>
    <t>0202</t>
  </si>
  <si>
    <t>G10P165+P233</t>
  </si>
  <si>
    <t>G10F233</t>
  </si>
  <si>
    <t>26957091</t>
  </si>
  <si>
    <t>112365</t>
  </si>
  <si>
    <t>BLACK2028000</t>
  </si>
  <si>
    <t>08133</t>
  </si>
  <si>
    <t>0312</t>
  </si>
  <si>
    <t>G10P177+P252</t>
  </si>
  <si>
    <t>G10F215</t>
  </si>
  <si>
    <t>26957396</t>
  </si>
  <si>
    <t>111478</t>
  </si>
  <si>
    <t>WHITE2019000</t>
  </si>
  <si>
    <t>08630</t>
  </si>
  <si>
    <t>0317</t>
  </si>
  <si>
    <t>G10P175+P148</t>
  </si>
  <si>
    <t>G10F235</t>
  </si>
  <si>
    <t>E30</t>
  </si>
  <si>
    <t>26957859</t>
  </si>
  <si>
    <t>111994</t>
  </si>
  <si>
    <t>26957863</t>
  </si>
  <si>
    <t>112651</t>
  </si>
  <si>
    <t>SOLNET5148000</t>
  </si>
  <si>
    <t>10019</t>
  </si>
  <si>
    <t>0362</t>
  </si>
  <si>
    <t>G10Fxxx</t>
  </si>
  <si>
    <t>E2MP</t>
  </si>
  <si>
    <t>26958439</t>
  </si>
  <si>
    <t>6011896</t>
  </si>
  <si>
    <t>111418</t>
  </si>
  <si>
    <t>WHITE2045000</t>
  </si>
  <si>
    <t>09133</t>
  </si>
  <si>
    <t>0313</t>
  </si>
  <si>
    <t>G10P166+P234</t>
  </si>
  <si>
    <t>G10F223</t>
  </si>
  <si>
    <t>26958254</t>
  </si>
  <si>
    <t>113176</t>
  </si>
  <si>
    <t>WHITE1783000</t>
  </si>
  <si>
    <t>08584</t>
  </si>
  <si>
    <t>0292</t>
  </si>
  <si>
    <t>G10P086+P187</t>
  </si>
  <si>
    <t>G10F169</t>
  </si>
  <si>
    <t>26957808</t>
  </si>
  <si>
    <t>112489</t>
  </si>
  <si>
    <t>08967</t>
  </si>
  <si>
    <t>26958135</t>
  </si>
  <si>
    <t>WHITE1467000</t>
  </si>
  <si>
    <t>02761</t>
  </si>
  <si>
    <t>0291</t>
  </si>
  <si>
    <t>G10P183+P253</t>
  </si>
  <si>
    <t>G10F135</t>
  </si>
  <si>
    <t>112413</t>
  </si>
  <si>
    <t>BLACK1335000</t>
  </si>
  <si>
    <t>02408</t>
  </si>
  <si>
    <t>0296</t>
  </si>
  <si>
    <t>G10P170+P239</t>
  </si>
  <si>
    <t>G10F207</t>
  </si>
  <si>
    <t>112717</t>
  </si>
  <si>
    <t>GREY1988000</t>
  </si>
  <si>
    <t>08138</t>
  </si>
  <si>
    <t>0310</t>
  </si>
  <si>
    <t>G10P120+P168</t>
  </si>
  <si>
    <t>G10F210</t>
  </si>
  <si>
    <t>26957400</t>
  </si>
  <si>
    <t>111223</t>
  </si>
  <si>
    <t>328</t>
  </si>
  <si>
    <t>08636</t>
  </si>
  <si>
    <t>G10P175-P148</t>
  </si>
  <si>
    <t>26957872</t>
  </si>
  <si>
    <t>112967</t>
  </si>
  <si>
    <t>26957876</t>
  </si>
  <si>
    <t>113278</t>
  </si>
  <si>
    <t>08637</t>
  </si>
  <si>
    <t>26957880</t>
  </si>
  <si>
    <t>10659</t>
  </si>
  <si>
    <t>26959344</t>
  </si>
  <si>
    <t>111878</t>
  </si>
  <si>
    <t>26957812</t>
  </si>
  <si>
    <t>112490</t>
  </si>
  <si>
    <t>DC5393000</t>
  </si>
  <si>
    <t>09224</t>
  </si>
  <si>
    <t>0321</t>
  </si>
  <si>
    <t>G10P182+P250</t>
  </si>
  <si>
    <t>G10F244</t>
  </si>
  <si>
    <t>G10RD</t>
  </si>
  <si>
    <t>26958307</t>
  </si>
  <si>
    <t>112513</t>
  </si>
  <si>
    <t>07845</t>
  </si>
  <si>
    <t>26957111</t>
  </si>
  <si>
    <t>111377</t>
  </si>
  <si>
    <t>26957405</t>
  </si>
  <si>
    <t>111724</t>
  </si>
  <si>
    <t>WHITE2152000</t>
  </si>
  <si>
    <t>10574</t>
  </si>
  <si>
    <t>26959200</t>
  </si>
  <si>
    <t>112791</t>
  </si>
  <si>
    <t>26957816</t>
  </si>
  <si>
    <t>112491</t>
  </si>
  <si>
    <t>112718</t>
  </si>
  <si>
    <t>10740</t>
  </si>
  <si>
    <t>26959488</t>
  </si>
  <si>
    <t>112593</t>
  </si>
  <si>
    <t>10779</t>
  </si>
  <si>
    <t>26959631</t>
  </si>
  <si>
    <t>111903</t>
  </si>
  <si>
    <t>26957410</t>
  </si>
  <si>
    <t>112394</t>
  </si>
  <si>
    <t>BLACK1746000</t>
  </si>
  <si>
    <t>05676</t>
  </si>
  <si>
    <t>0320</t>
  </si>
  <si>
    <t>G10P184+P254</t>
  </si>
  <si>
    <t>G10F243</t>
  </si>
  <si>
    <t>26956017</t>
  </si>
  <si>
    <t>112663</t>
  </si>
  <si>
    <t>09160</t>
  </si>
  <si>
    <t>26958264</t>
  </si>
  <si>
    <t>112482</t>
  </si>
  <si>
    <t>26957820</t>
  </si>
  <si>
    <t>112492</t>
  </si>
  <si>
    <t>07174</t>
  </si>
  <si>
    <t>26956775</t>
  </si>
  <si>
    <t>113056</t>
  </si>
  <si>
    <t>26958140</t>
  </si>
  <si>
    <t>26958259</t>
  </si>
  <si>
    <t>GREEN1456000</t>
  </si>
  <si>
    <t>09181</t>
  </si>
  <si>
    <t>G10P073</t>
  </si>
  <si>
    <t>26958289</t>
  </si>
  <si>
    <t>113149</t>
  </si>
  <si>
    <t>26959492</t>
  </si>
  <si>
    <t>112594</t>
  </si>
  <si>
    <t>10741</t>
  </si>
  <si>
    <t>26959520</t>
  </si>
  <si>
    <t>111984</t>
  </si>
  <si>
    <t>10784</t>
  </si>
  <si>
    <t>26959701</t>
  </si>
  <si>
    <t>112487</t>
  </si>
  <si>
    <t>WHITE1691000</t>
  </si>
  <si>
    <t>06466</t>
  </si>
  <si>
    <t>27013342</t>
  </si>
  <si>
    <t>113059</t>
  </si>
  <si>
    <t>26959636</t>
  </si>
  <si>
    <t>112015</t>
  </si>
  <si>
    <t>10782</t>
  </si>
  <si>
    <t>26959671</t>
  </si>
  <si>
    <t>112319</t>
  </si>
  <si>
    <t>26957096</t>
  </si>
  <si>
    <t>112366</t>
  </si>
  <si>
    <t>BLACK1977000</t>
  </si>
  <si>
    <t>07949</t>
  </si>
  <si>
    <t>0294</t>
  </si>
  <si>
    <t>G10P145+P208</t>
  </si>
  <si>
    <t>G10F264</t>
  </si>
  <si>
    <t>26957175</t>
  </si>
  <si>
    <t>112298</t>
  </si>
  <si>
    <t>07950</t>
  </si>
  <si>
    <t>26957191</t>
  </si>
  <si>
    <t>10717</t>
  </si>
  <si>
    <t>26959454</t>
  </si>
  <si>
    <t>112759</t>
  </si>
  <si>
    <t>10614</t>
  </si>
  <si>
    <t>26959304</t>
  </si>
  <si>
    <t>112619</t>
  </si>
  <si>
    <t>27013348</t>
  </si>
  <si>
    <t>113060</t>
  </si>
  <si>
    <t>06187</t>
  </si>
  <si>
    <t>26956203</t>
  </si>
  <si>
    <t>113061</t>
  </si>
  <si>
    <t>07093</t>
  </si>
  <si>
    <t>26956653</t>
  </si>
  <si>
    <t>112453</t>
  </si>
  <si>
    <t>26956780</t>
  </si>
  <si>
    <t>112174</t>
  </si>
  <si>
    <t>26959496</t>
  </si>
  <si>
    <t>112595</t>
  </si>
  <si>
    <t>26959524</t>
  </si>
  <si>
    <t>112118</t>
  </si>
  <si>
    <t>26959706</t>
  </si>
  <si>
    <t>112583</t>
  </si>
  <si>
    <t>26957415</t>
  </si>
  <si>
    <t>112395</t>
  </si>
  <si>
    <t>10733</t>
  </si>
  <si>
    <t>26959468</t>
  </si>
  <si>
    <t>112199</t>
  </si>
  <si>
    <t>26959641</t>
  </si>
  <si>
    <t>10781</t>
  </si>
  <si>
    <t>26959651</t>
  </si>
  <si>
    <t>112231</t>
  </si>
  <si>
    <t>26959676</t>
  </si>
  <si>
    <t>112903</t>
  </si>
  <si>
    <t>26956022</t>
  </si>
  <si>
    <t>112899</t>
  </si>
  <si>
    <t>06168</t>
  </si>
  <si>
    <t>G10P183-P253</t>
  </si>
  <si>
    <t>26956186</t>
  </si>
  <si>
    <t>112947</t>
  </si>
  <si>
    <t>WHITE1826000</t>
  </si>
  <si>
    <t>07356</t>
  </si>
  <si>
    <t>0290</t>
  </si>
  <si>
    <t>G10P115+P195</t>
  </si>
  <si>
    <t>G10F118</t>
  </si>
  <si>
    <t>26956873</t>
  </si>
  <si>
    <t>113207</t>
  </si>
  <si>
    <t>26957179</t>
  </si>
  <si>
    <t>112299</t>
  </si>
  <si>
    <t>26957195</t>
  </si>
  <si>
    <t>26958269</t>
  </si>
  <si>
    <t>112730</t>
  </si>
  <si>
    <t>26957824</t>
  </si>
  <si>
    <t>113082</t>
  </si>
  <si>
    <t>27013354</t>
  </si>
  <si>
    <t>113062</t>
  </si>
  <si>
    <t>26957420</t>
  </si>
  <si>
    <t>112678</t>
  </si>
  <si>
    <t>26955476</t>
  </si>
  <si>
    <t>112659</t>
  </si>
  <si>
    <t>26956658</t>
  </si>
  <si>
    <t>111690</t>
  </si>
  <si>
    <t>26959500</t>
  </si>
  <si>
    <t>112741</t>
  </si>
  <si>
    <t>26959528</t>
  </si>
  <si>
    <t>112119</t>
  </si>
  <si>
    <t>26959711</t>
  </si>
  <si>
    <t>112756</t>
  </si>
  <si>
    <t>06186</t>
  </si>
  <si>
    <t>27013852</t>
  </si>
  <si>
    <t>113063</t>
  </si>
  <si>
    <t>26959473</t>
  </si>
  <si>
    <t>112359</t>
  </si>
  <si>
    <t>26959656</t>
  </si>
  <si>
    <t>112376</t>
  </si>
  <si>
    <t>26957828</t>
  </si>
  <si>
    <t>113083</t>
  </si>
  <si>
    <t>27013360</t>
  </si>
  <si>
    <t>113064</t>
  </si>
  <si>
    <t>26956785</t>
  </si>
  <si>
    <t>112454</t>
  </si>
  <si>
    <t>10035</t>
  </si>
  <si>
    <t>26958478</t>
  </si>
  <si>
    <t>26959504</t>
  </si>
  <si>
    <t>112742</t>
  </si>
  <si>
    <t>26959532</t>
  </si>
  <si>
    <t>112587</t>
  </si>
  <si>
    <t>27013366</t>
  </si>
  <si>
    <t>113065</t>
  </si>
  <si>
    <t>26957116</t>
  </si>
  <si>
    <t>111638</t>
  </si>
  <si>
    <t>26959478</t>
  </si>
  <si>
    <t>112530</t>
  </si>
  <si>
    <t>26959661</t>
  </si>
  <si>
    <t>112576</t>
  </si>
  <si>
    <t>10783</t>
  </si>
  <si>
    <t>26959691</t>
  </si>
  <si>
    <t>04016</t>
  </si>
  <si>
    <t>26955622</t>
  </si>
  <si>
    <t>112173</t>
  </si>
  <si>
    <t>26956209</t>
  </si>
  <si>
    <t>113066</t>
  </si>
  <si>
    <t>26957832</t>
  </si>
  <si>
    <t>113084</t>
  </si>
  <si>
    <t>26956790</t>
  </si>
  <si>
    <t>112980</t>
  </si>
  <si>
    <t>26958483</t>
  </si>
  <si>
    <t>27013372</t>
  </si>
  <si>
    <t>113068</t>
  </si>
  <si>
    <t>26959348</t>
  </si>
  <si>
    <t>112245</t>
  </si>
  <si>
    <t>26959483</t>
  </si>
  <si>
    <t>112649</t>
  </si>
  <si>
    <t>26955481</t>
  </si>
  <si>
    <t>113106</t>
  </si>
  <si>
    <t>27013378</t>
  </si>
  <si>
    <t>113069</t>
  </si>
  <si>
    <t>26957183</t>
  </si>
  <si>
    <t>112735</t>
  </si>
  <si>
    <t>26957199</t>
  </si>
  <si>
    <t>26958274</t>
  </si>
  <si>
    <t>112991</t>
  </si>
  <si>
    <t>26957836</t>
  </si>
  <si>
    <t>113085</t>
  </si>
  <si>
    <t>27013384</t>
  </si>
  <si>
    <t>113071</t>
  </si>
  <si>
    <t>26955486</t>
  </si>
  <si>
    <t>113275</t>
  </si>
  <si>
    <t>26956663</t>
  </si>
  <si>
    <t>112987</t>
  </si>
  <si>
    <t>26956795</t>
  </si>
  <si>
    <t>112981</t>
  </si>
  <si>
    <t>08450</t>
  </si>
  <si>
    <t>26957730</t>
  </si>
  <si>
    <t>112803</t>
  </si>
  <si>
    <t>26958488</t>
  </si>
  <si>
    <t>27013390</t>
  </si>
  <si>
    <t>113073</t>
  </si>
  <si>
    <t>26959646</t>
  </si>
  <si>
    <t>113192</t>
  </si>
  <si>
    <t>27013396</t>
  </si>
  <si>
    <t>113074</t>
  </si>
  <si>
    <t>26957425</t>
  </si>
  <si>
    <t>112867</t>
  </si>
  <si>
    <t>26955627</t>
  </si>
  <si>
    <t>113170</t>
  </si>
  <si>
    <t>26956668</t>
  </si>
  <si>
    <t>113166</t>
  </si>
  <si>
    <t>26959508</t>
  </si>
  <si>
    <t>112787</t>
  </si>
  <si>
    <t>27013858</t>
  </si>
  <si>
    <t>113076</t>
  </si>
  <si>
    <t>26957121</t>
  </si>
  <si>
    <t>112374</t>
  </si>
  <si>
    <t>26959681</t>
  </si>
  <si>
    <t>112904</t>
  </si>
  <si>
    <t>26957187</t>
  </si>
  <si>
    <t>112737</t>
  </si>
  <si>
    <t>26957203</t>
  </si>
  <si>
    <t>26959512</t>
  </si>
  <si>
    <t>112893</t>
  </si>
  <si>
    <t>27013402</t>
  </si>
  <si>
    <t>113077</t>
  </si>
  <si>
    <t>26959666</t>
  </si>
  <si>
    <t>113232</t>
  </si>
  <si>
    <t>26959686</t>
  </si>
  <si>
    <t>113237</t>
  </si>
  <si>
    <t>26959696</t>
  </si>
  <si>
    <t>26956215</t>
  </si>
  <si>
    <t>113078</t>
  </si>
  <si>
    <t>26959516</t>
  </si>
  <si>
    <t>113148</t>
  </si>
  <si>
    <t>26959536</t>
  </si>
  <si>
    <t>112738</t>
  </si>
  <si>
    <t>27013408</t>
  </si>
  <si>
    <t>113079</t>
  </si>
  <si>
    <t>26957126</t>
  </si>
  <si>
    <t>112996</t>
  </si>
  <si>
    <t>27013414</t>
  </si>
  <si>
    <t>113081</t>
  </si>
  <si>
    <t>26957735</t>
  </si>
  <si>
    <t>113089</t>
  </si>
  <si>
    <t>26959309</t>
  </si>
  <si>
    <t>112795</t>
  </si>
  <si>
    <t>05677</t>
  </si>
  <si>
    <t>26956027</t>
  </si>
  <si>
    <t>112764</t>
  </si>
  <si>
    <t>26957430</t>
  </si>
  <si>
    <t>113021</t>
  </si>
  <si>
    <t>05902</t>
  </si>
  <si>
    <t>26956135</t>
  </si>
  <si>
    <t>110525</t>
  </si>
  <si>
    <t>08141</t>
  </si>
  <si>
    <t>26957440</t>
  </si>
  <si>
    <t>26955632</t>
  </si>
  <si>
    <t>113171</t>
  </si>
  <si>
    <t>26957435</t>
  </si>
  <si>
    <t>113218</t>
  </si>
  <si>
    <t>26956140</t>
  </si>
  <si>
    <t>110527</t>
  </si>
  <si>
    <t>26957445</t>
  </si>
  <si>
    <t>26956145</t>
  </si>
  <si>
    <t>110528</t>
  </si>
  <si>
    <t>26957450</t>
  </si>
  <si>
    <t>08994</t>
  </si>
  <si>
    <t>26958145</t>
  </si>
  <si>
    <t>112918</t>
  </si>
  <si>
    <t>27019280</t>
  </si>
  <si>
    <t>27019285</t>
  </si>
  <si>
    <t>27019290</t>
  </si>
  <si>
    <t>27019295</t>
  </si>
  <si>
    <t>27022993</t>
  </si>
  <si>
    <t>27022997</t>
  </si>
  <si>
    <t>113295</t>
  </si>
  <si>
    <t>27023001</t>
  </si>
  <si>
    <t>113296</t>
  </si>
  <si>
    <t>04905</t>
  </si>
  <si>
    <t>27024103</t>
  </si>
  <si>
    <t>27023005</t>
  </si>
  <si>
    <t>113297</t>
  </si>
  <si>
    <t>27024107</t>
  </si>
  <si>
    <t>02561</t>
  </si>
  <si>
    <t>27022737</t>
  </si>
  <si>
    <t>113298</t>
  </si>
  <si>
    <t>27023009</t>
  </si>
  <si>
    <t>27024111</t>
  </si>
  <si>
    <t>27022741</t>
  </si>
  <si>
    <t>113299</t>
  </si>
  <si>
    <t>27023013</t>
  </si>
  <si>
    <t>27024115</t>
  </si>
  <si>
    <t>27022745</t>
  </si>
  <si>
    <t>113300</t>
  </si>
  <si>
    <t>27023017</t>
  </si>
  <si>
    <t>27024119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</si>
</sst>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dd/mm"/>
    <numFmt numFmtId="166" formatCode="#,##0.0"/>
    <numFmt numFmtId="167" formatCode="d/m;@"/>
  </numFmts>
  <fonts count="9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rgb="FF000000"/>
      <name val="Calibri"/>
      <family val="2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1" fillId="0" borderId="0" xfId="0" applyFont="1"/>
    <xf numFmtId="1" fontId="1" fillId="0" borderId="0" xfId="0" applyNumberFormat="1" applyFont="1"/>
    <xf numFmtId="1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66" fontId="1" fillId="0" borderId="0" xfId="0" applyNumberFormat="1" applyFont="1" applyAlignment="1">
      <alignment horizontal="center"/>
    </xf>
    <xf numFmtId="4" fontId="1" fillId="0" borderId="0" xfId="0" applyNumberFormat="1" applyFont="1"/>
    <xf numFmtId="2" fontId="1" fillId="0" borderId="0" xfId="0" applyNumberFormat="1" applyFont="1"/>
    <xf numFmtId="0" fontId="2" fillId="0" borderId="0" xfId="0" applyFont="1"/>
    <xf numFmtId="165" fontId="2" fillId="0" borderId="0" xfId="0" applyNumberFormat="1" applyFont="1"/>
    <xf numFmtId="1" fontId="2" fillId="0" borderId="0" xfId="0" applyNumberFormat="1" applyFont="1"/>
    <xf numFmtId="1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4" fontId="2" fillId="0" borderId="0" xfId="0" applyNumberFormat="1" applyFont="1"/>
    <xf numFmtId="2" fontId="2" fillId="0" borderId="0" xfId="0" applyNumberFormat="1" applyFont="1"/>
    <xf numFmtId="22" fontId="2" fillId="0" borderId="0" xfId="0" applyNumberFormat="1" applyFont="1"/>
    <xf numFmtId="166" fontId="2" fillId="0" borderId="0" xfId="0" applyNumberFormat="1" applyFont="1"/>
    <xf numFmtId="22" fontId="2" fillId="0" borderId="0" xfId="0" applyNumberFormat="1" applyFont="1" applyAlignment="1">
      <alignment horizontal="center"/>
    </xf>
    <xf numFmtId="3" fontId="2" fillId="0" borderId="0" xfId="0" applyNumberFormat="1" applyFont="1"/>
    <xf numFmtId="164" fontId="2" fillId="0" borderId="0" xfId="0" applyNumberFormat="1" applyFont="1"/>
    <xf numFmtId="22" fontId="1" fillId="0" borderId="0" xfId="0" applyNumberFormat="1" applyFont="1"/>
    <xf numFmtId="166" fontId="1" fillId="0" borderId="0" xfId="0" applyNumberFormat="1" applyFont="1"/>
    <xf numFmtId="167" fontId="1" fillId="0" borderId="0" xfId="0" applyNumberFormat="1" applyFont="1" applyAlignment="1">
      <alignment horizontal="center"/>
    </xf>
    <xf numFmtId="22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22" fontId="1" fillId="0" borderId="0" xfId="0" applyNumberFormat="1" applyFont="1" applyAlignment="1">
      <alignment horizontal="left"/>
    </xf>
    <xf numFmtId="22" fontId="3" fillId="0" borderId="0" xfId="0" applyNumberFormat="1" applyFont="1"/>
    <xf numFmtId="22" fontId="4" fillId="0" borderId="0" xfId="0" applyNumberFormat="1" applyFont="1"/>
    <xf numFmtId="22" fontId="4" fillId="0" borderId="0" xfId="0" applyNumberFormat="1" applyFont="1" applyAlignment="1">
      <alignment horizontal="center"/>
    </xf>
    <xf numFmtId="167" fontId="4" fillId="0" borderId="0" xfId="0" applyNumberFormat="1" applyFont="1" applyAlignment="1">
      <alignment horizontal="center"/>
    </xf>
    <xf numFmtId="166" fontId="4" fillId="0" borderId="0" xfId="0" applyNumberFormat="1" applyFont="1"/>
    <xf numFmtId="22" fontId="4" fillId="0" borderId="0" xfId="0" applyNumberFormat="1" applyFont="1" applyAlignment="1">
      <alignment horizontal="left"/>
    </xf>
    <xf numFmtId="1" fontId="3" fillId="0" borderId="0" xfId="0" applyNumberFormat="1" applyFont="1" applyAlignment="1">
      <alignment horizontal="center"/>
    </xf>
    <xf numFmtId="22" fontId="3" fillId="0" borderId="0" xfId="0" applyNumberFormat="1" applyFont="1" applyAlignment="1">
      <alignment horizontal="center"/>
    </xf>
    <xf numFmtId="166" fontId="3" fillId="0" borderId="0" xfId="0" applyNumberFormat="1" applyFont="1" applyAlignment="1">
      <alignment horizontal="center"/>
    </xf>
    <xf numFmtId="4" fontId="3" fillId="0" borderId="0" xfId="0" applyNumberFormat="1" applyFont="1"/>
    <xf numFmtId="2" fontId="3" fillId="0" borderId="0" xfId="0" applyNumberFormat="1" applyFont="1"/>
    <xf numFmtId="3" fontId="3" fillId="0" borderId="0" xfId="0" applyNumberFormat="1" applyFont="1"/>
    <xf numFmtId="164" fontId="3" fillId="0" borderId="0" xfId="0" applyNumberFormat="1" applyFont="1"/>
    <xf numFmtId="1" fontId="3" fillId="0" borderId="0" xfId="0" applyNumberFormat="1" applyFont="1"/>
    <xf numFmtId="2" fontId="1" fillId="0" borderId="0" xfId="0" applyNumberFormat="1" applyFont="1" applyAlignment="1">
      <alignment horizontal="center"/>
    </xf>
    <xf numFmtId="2" fontId="2" fillId="0" borderId="0" xfId="0" applyNumberFormat="1" applyFont="1" applyAlignment="1">
      <alignment horizontal="center"/>
    </xf>
    <xf numFmtId="2" fontId="4" fillId="0" borderId="0" xfId="0" applyNumberFormat="1" applyFont="1"/>
    <xf numFmtId="22" fontId="2" fillId="0" borderId="1" xfId="0" applyNumberFormat="1" applyFont="1" applyBorder="1"/>
    <xf numFmtId="22" fontId="1" fillId="0" borderId="1" xfId="0" applyNumberFormat="1" applyFont="1" applyBorder="1"/>
    <xf numFmtId="22" fontId="1" fillId="0" borderId="1" xfId="0" applyNumberFormat="1" applyFont="1" applyBorder="1" applyAlignment="1">
      <alignment horizontal="center"/>
    </xf>
    <xf numFmtId="167" fontId="1" fillId="0" borderId="1" xfId="0" applyNumberFormat="1" applyFont="1" applyBorder="1" applyAlignment="1">
      <alignment horizontal="center"/>
    </xf>
    <xf numFmtId="1" fontId="1" fillId="0" borderId="1" xfId="0" applyNumberFormat="1" applyFont="1" applyBorder="1"/>
    <xf numFmtId="166" fontId="1" fillId="0" borderId="1" xfId="0" applyNumberFormat="1" applyFont="1" applyBorder="1"/>
    <xf numFmtId="22" fontId="1" fillId="0" borderId="1" xfId="0" applyNumberFormat="1" applyFont="1" applyBorder="1" applyAlignment="1">
      <alignment horizontal="left"/>
    </xf>
    <xf numFmtId="1" fontId="2" fillId="0" borderId="1" xfId="0" applyNumberFormat="1" applyFont="1" applyBorder="1" applyAlignment="1">
      <alignment horizontal="center"/>
    </xf>
    <xf numFmtId="22" fontId="2" fillId="0" borderId="1" xfId="0" applyNumberFormat="1" applyFont="1" applyBorder="1" applyAlignment="1">
      <alignment horizontal="center"/>
    </xf>
    <xf numFmtId="166" fontId="2" fillId="0" borderId="1" xfId="0" applyNumberFormat="1" applyFont="1" applyBorder="1" applyAlignment="1">
      <alignment horizontal="center"/>
    </xf>
    <xf numFmtId="4" fontId="2" fillId="0" borderId="1" xfId="0" applyNumberFormat="1" applyFont="1" applyBorder="1"/>
    <xf numFmtId="22" fontId="2" fillId="3" borderId="1" xfId="0" applyNumberFormat="1" applyFont="1" applyFill="1" applyBorder="1"/>
    <xf numFmtId="22" fontId="1" fillId="3" borderId="1" xfId="0" applyNumberFormat="1" applyFont="1" applyFill="1" applyBorder="1"/>
    <xf numFmtId="22" fontId="1" fillId="3" borderId="1" xfId="0" applyNumberFormat="1" applyFont="1" applyFill="1" applyBorder="1" applyAlignment="1">
      <alignment horizontal="center"/>
    </xf>
    <xf numFmtId="167" fontId="1" fillId="3" borderId="1" xfId="0" applyNumberFormat="1" applyFont="1" applyFill="1" applyBorder="1" applyAlignment="1">
      <alignment horizontal="center"/>
    </xf>
    <xf numFmtId="1" fontId="1" fillId="3" borderId="1" xfId="0" applyNumberFormat="1" applyFont="1" applyFill="1" applyBorder="1"/>
    <xf numFmtId="166" fontId="1" fillId="3" borderId="1" xfId="0" applyNumberFormat="1" applyFont="1" applyFill="1" applyBorder="1"/>
    <xf numFmtId="22" fontId="1" fillId="3" borderId="1" xfId="0" applyNumberFormat="1" applyFont="1" applyFill="1" applyBorder="1" applyAlignment="1">
      <alignment horizontal="left"/>
    </xf>
    <xf numFmtId="1" fontId="2" fillId="3" borderId="1" xfId="0" applyNumberFormat="1" applyFont="1" applyFill="1" applyBorder="1" applyAlignment="1">
      <alignment horizontal="center"/>
    </xf>
    <xf numFmtId="22" fontId="2" fillId="3" borderId="1" xfId="0" applyNumberFormat="1" applyFont="1" applyFill="1" applyBorder="1" applyAlignment="1">
      <alignment horizontal="center"/>
    </xf>
    <xf numFmtId="166" fontId="2" fillId="3" borderId="1" xfId="0" applyNumberFormat="1" applyFont="1" applyFill="1" applyBorder="1" applyAlignment="1">
      <alignment horizontal="center"/>
    </xf>
    <xf numFmtId="4" fontId="2" fillId="3" borderId="1" xfId="0" applyNumberFormat="1" applyFont="1" applyFill="1" applyBorder="1"/>
    <xf numFmtId="2" fontId="1" fillId="3" borderId="2" xfId="0" applyNumberFormat="1" applyFont="1" applyFill="1" applyBorder="1"/>
    <xf numFmtId="2" fontId="1" fillId="0" borderId="2" xfId="0" applyNumberFormat="1" applyFont="1" applyBorder="1"/>
    <xf numFmtId="0" fontId="0" fillId="0" borderId="0" xfId="0" applyAlignment="1">
      <alignment horizontal="center"/>
    </xf>
    <xf numFmtId="9" fontId="0" fillId="0" borderId="0" xfId="0" applyNumberFormat="1"/>
    <xf numFmtId="1" fontId="1" fillId="0" borderId="1" xfId="0" applyNumberFormat="1" applyFont="1" applyBorder="1" applyAlignment="1">
      <alignment horizontal="center"/>
    </xf>
    <xf numFmtId="1" fontId="1" fillId="3" borderId="1" xfId="0" applyNumberFormat="1" applyFont="1" applyFill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2" fontId="1" fillId="3" borderId="1" xfId="0" applyNumberFormat="1" applyFont="1" applyFill="1" applyBorder="1" applyAlignment="1">
      <alignment horizontal="center"/>
    </xf>
    <xf numFmtId="2" fontId="2" fillId="0" borderId="0" xfId="0" applyNumberFormat="1" applyFont="1" applyAlignment="1">
      <alignment wrapText="1" shrinkToFit="1"/>
    </xf>
    <xf numFmtId="2" fontId="1" fillId="0" borderId="0" xfId="0" applyNumberFormat="1" applyFont="1" applyAlignment="1">
      <alignment wrapText="1" shrinkToFit="1"/>
    </xf>
    <xf numFmtId="2" fontId="1" fillId="0" borderId="0" xfId="0" applyNumberFormat="1" applyFont="1" applyAlignment="1">
      <alignment horizontal="center" wrapText="1" shrinkToFit="1"/>
    </xf>
    <xf numFmtId="2" fontId="1" fillId="0" borderId="0" xfId="0" applyNumberFormat="1" applyFont="1" applyAlignment="1">
      <alignment horizontal="left" wrapText="1" shrinkToFit="1"/>
    </xf>
    <xf numFmtId="2" fontId="2" fillId="0" borderId="0" xfId="0" applyNumberFormat="1" applyFont="1" applyAlignment="1">
      <alignment horizontal="center" wrapText="1" shrinkToFit="1"/>
    </xf>
    <xf numFmtId="2" fontId="6" fillId="2" borderId="1" xfId="0" applyNumberFormat="1" applyFont="1" applyFill="1" applyBorder="1" applyAlignment="1">
      <alignment wrapText="1" shrinkToFit="1"/>
    </xf>
    <xf numFmtId="2" fontId="6" fillId="2" borderId="1" xfId="0" applyNumberFormat="1" applyFont="1" applyFill="1" applyBorder="1" applyAlignment="1">
      <alignment horizontal="center" wrapText="1" shrinkToFit="1"/>
    </xf>
    <xf numFmtId="2" fontId="6" fillId="2" borderId="1" xfId="0" applyNumberFormat="1" applyFont="1" applyFill="1" applyBorder="1" applyAlignment="1">
      <alignment horizontal="left" wrapText="1" shrinkToFit="1"/>
    </xf>
    <xf numFmtId="2" fontId="6" fillId="2" borderId="2" xfId="0" applyNumberFormat="1" applyFont="1" applyFill="1" applyBorder="1" applyAlignment="1">
      <alignment wrapText="1" shrinkToFit="1"/>
    </xf>
    <xf numFmtId="1" fontId="1" fillId="4" borderId="0" xfId="0" applyNumberFormat="1" applyFont="1" applyFill="1" applyAlignment="1">
      <alignment horizontal="center"/>
    </xf>
    <xf numFmtId="2" fontId="1" fillId="4" borderId="0" xfId="0" applyNumberFormat="1" applyFont="1" applyFill="1" applyAlignment="1">
      <alignment horizontal="center"/>
    </xf>
    <xf numFmtId="1" fontId="4" fillId="4" borderId="0" xfId="0" applyNumberFormat="1" applyFont="1" applyFill="1" applyAlignment="1">
      <alignment horizontal="center"/>
    </xf>
    <xf numFmtId="2" fontId="4" fillId="4" borderId="0" xfId="0" applyNumberFormat="1" applyFont="1" applyFill="1" applyAlignment="1">
      <alignment horizontal="center"/>
    </xf>
    <xf numFmtId="1" fontId="2" fillId="4" borderId="0" xfId="0" applyNumberFormat="1" applyFont="1" applyFill="1" applyAlignment="1">
      <alignment horizontal="center"/>
    </xf>
    <xf numFmtId="2" fontId="2" fillId="4" borderId="0" xfId="0" applyNumberFormat="1" applyFont="1" applyFill="1" applyAlignment="1">
      <alignment horizontal="center"/>
    </xf>
    <xf numFmtId="2" fontId="1" fillId="4" borderId="0" xfId="0" applyNumberFormat="1" applyFont="1" applyFill="1"/>
    <xf numFmtId="22" fontId="2" fillId="4" borderId="0" xfId="0" applyNumberFormat="1" applyFont="1" applyFill="1"/>
    <xf numFmtId="22" fontId="3" fillId="4" borderId="0" xfId="0" applyNumberFormat="1" applyFont="1" applyFill="1"/>
    <xf numFmtId="0" fontId="2" fillId="4" borderId="0" xfId="0" applyFont="1" applyFill="1"/>
    <xf numFmtId="4" fontId="1" fillId="0" borderId="0" xfId="0" applyNumberFormat="1" applyFont="1" applyAlignment="1">
      <alignment horizontal="left"/>
    </xf>
    <xf numFmtId="2" fontId="2" fillId="0" borderId="0" xfId="0" applyNumberFormat="1" applyFont="1" applyAlignment="1">
      <alignment horizontal="left" wrapText="1" shrinkToFit="1"/>
    </xf>
    <xf numFmtId="4" fontId="2" fillId="0" borderId="0" xfId="0" applyNumberFormat="1" applyFont="1" applyAlignment="1">
      <alignment horizontal="left"/>
    </xf>
    <xf numFmtId="4" fontId="3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1" fontId="4" fillId="0" borderId="0" xfId="0" applyNumberFormat="1" applyFont="1" applyAlignment="1">
      <alignment horizontal="center"/>
    </xf>
    <xf numFmtId="0" fontId="0" fillId="0" borderId="3" xfId="0" applyBorder="1"/>
    <xf numFmtId="0" fontId="0" fillId="5" borderId="3" xfId="0" applyFill="1" applyBorder="1"/>
    <xf numFmtId="0" fontId="0" fillId="5" borderId="3" xfId="0" applyFill="1" applyBorder="1" applyAlignment="1">
      <alignment horizontal="center"/>
    </xf>
    <xf numFmtId="0" fontId="0" fillId="6" borderId="3" xfId="0" applyFill="1" applyBorder="1"/>
    <xf numFmtId="0" fontId="0" fillId="6" borderId="3" xfId="0" applyFill="1" applyBorder="1" applyAlignment="1">
      <alignment horizontal="center"/>
    </xf>
    <xf numFmtId="0" fontId="0" fillId="7" borderId="3" xfId="0" applyFill="1" applyBorder="1"/>
    <xf numFmtId="0" fontId="0" fillId="7" borderId="3" xfId="0" applyFill="1" applyBorder="1" applyAlignment="1">
      <alignment horizontal="center"/>
    </xf>
    <xf numFmtId="0" fontId="0" fillId="8" borderId="3" xfId="0" applyFill="1" applyBorder="1"/>
    <xf numFmtId="0" fontId="0" fillId="8" borderId="3" xfId="0" applyFill="1" applyBorder="1" applyAlignment="1">
      <alignment horizontal="center"/>
    </xf>
    <xf numFmtId="0" fontId="0" fillId="9" borderId="3" xfId="0" applyFill="1" applyBorder="1"/>
    <xf numFmtId="0" fontId="0" fillId="9" borderId="3" xfId="0" applyFill="1" applyBorder="1" applyAlignment="1">
      <alignment horizontal="center"/>
    </xf>
    <xf numFmtId="0" fontId="7" fillId="0" borderId="0" xfId="0" applyNumberFormat="1" applyFont="1" applyAlignment="1">
      <alignment horizontal="center"/>
    </xf>
    <xf numFmtId="0" fontId="7" fillId="0" borderId="0" xfId="0" applyFont="1"/>
    <xf numFmtId="0" fontId="8" fillId="0" borderId="0" xfId="0" applyNumberFormat="1" applyFont="1" applyAlignment="1">
      <alignment horizontal="center" wrapText="1" shrinkToFit="1"/>
    </xf>
    <xf numFmtId="2" fontId="8" fillId="0" borderId="0" xfId="0" applyNumberFormat="1" applyFont="1" applyAlignment="1">
      <alignment wrapText="1" shrinkToFit="1"/>
    </xf>
    <xf numFmtId="0" fontId="8" fillId="0" borderId="0" xfId="0" applyNumberFormat="1" applyFont="1" applyAlignment="1">
      <alignment horizontal="center"/>
    </xf>
    <xf numFmtId="0" fontId="8" fillId="0" borderId="0" xfId="0" applyFont="1"/>
    <xf numFmtId="2" fontId="8" fillId="4" borderId="0" xfId="0" applyNumberFormat="1" applyFont="1" applyFill="1" applyAlignment="1">
      <alignment horizontal="center"/>
    </xf>
    <xf numFmtId="2" fontId="8" fillId="0" borderId="0" xfId="0" applyNumberFormat="1" applyFont="1" applyAlignment="1">
      <alignment horizontal="center"/>
    </xf>
    <xf numFmtId="2" fontId="2" fillId="6" borderId="0" xfId="0" applyNumberFormat="1" applyFont="1" applyFill="1" applyAlignment="1">
      <alignment horizontal="center" wrapText="1" shrinkToFit="1"/>
    </xf>
    <xf numFmtId="2" fontId="1" fillId="6" borderId="0" xfId="0" applyNumberFormat="1" applyFont="1" applyFill="1" applyAlignment="1">
      <alignment horizontal="center" wrapText="1" shrinkToFi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Normal" xfId="0" builtinId="0"/>
  </cellStyles>
  <dxfs count="49">
    <dxf>
      <font>
        <b/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" formatCode="0.00"/>
      <fill>
        <patternFill patternType="solid">
          <fgColor indexed="64"/>
          <bgColor theme="4" tint="0.5999938962981048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" formatCode="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" formatCode="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7" formatCode="dd/mm/yyyy\ hh:mm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7" formatCode="dd/mm/yyyy\ hh:mm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7" formatCode="dd/mm/yyyy\ hh:mm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7" formatCode="dd/mm/yyyy\ hh:mm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7" formatCode="dd/mm/yyyy\ hh:mm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7" formatCode="dd/mm/yyyy\ hh:mm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7" formatCode="dd/mm/yyyy\ hh:mm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7" formatCode="dd/mm/yyyy\ hh:mm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7" formatCode="dd/mm/yyyy\ hh:mm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7" formatCode="dd/mm/yyyy\ hh:mm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7" formatCode="dd/mm/yyyy\ hh:mm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7" formatCode="dd/mm/yyyy\ hh:mm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" formatCode="0.0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" formatCode="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64" formatCode="0.00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" formatCode="0.0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" formatCode="0.0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4" formatCode="#,##0.0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" formatCode="0.0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" formatCode="0.0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3" formatCode="#,##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" formatCode="0.0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" formatCode="0.0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4" formatCode="#,##0.0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4" formatCode="#,##0.0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7" formatCode="dd/mm/yyyy\ hh:mm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4" formatCode="#,##0.0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66" formatCode="#,##0.0"/>
      <alignment horizontal="center" vertical="bottom" textRotation="0" wrapText="0" indent="0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" formatCode="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7" formatCode="dd/mm/yyyy\ hh:mm"/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7" formatCode="dd/mm/yyyy\ hh:mm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" formatCode="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4" formatCode="#,##0.0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7" formatCode="dd/mm/yyyy\ hh:mm"/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7" formatCode="dd/mm/yyyy\ hh:mm"/>
      <alignment horizontal="left" vertical="bottom" textRotation="0" wrapText="0" indent="0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66" formatCode="#,##0.0"/>
    </dxf>
    <dxf>
      <font>
        <b/>
        <i val="0"/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67" formatCode="d/m;@"/>
      <alignment horizontal="center" vertical="bottom" textRotation="0" wrapText="0" indent="0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7" formatCode="dd/mm/yyyy\ hh:mm"/>
      <alignment horizontal="center" vertical="bottom" textRotation="0" wrapText="0" indent="0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7" formatCode="dd/mm/yyyy\ hh:mm"/>
    </dxf>
    <dxf>
      <font>
        <b/>
        <i val="0"/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7" formatCode="dd/mm/yyyy\ hh:mm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7" formatCode="dd/mm/yyyy\ hh:mm"/>
      <fill>
        <patternFill patternType="solid">
          <fgColor indexed="64"/>
          <bgColor theme="4" tint="0.59999389629810485"/>
        </patternFill>
      </fill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7" formatCode="dd/mm/yyyy\ hh:mm"/>
      <fill>
        <patternFill patternType="solid">
          <fgColor indexed="64"/>
          <bgColor theme="4" tint="0.59999389629810485"/>
        </patternFill>
      </fill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828675</xdr:colOff>
          <xdr:row>4</xdr:row>
          <xdr:rowOff>66675</xdr:rowOff>
        </xdr:from>
        <xdr:to>
          <xdr:col>42</xdr:col>
          <xdr:colOff>104775</xdr:colOff>
          <xdr:row>5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Filtre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552450</xdr:colOff>
          <xdr:row>1</xdr:row>
          <xdr:rowOff>57150</xdr:rowOff>
        </xdr:from>
        <xdr:to>
          <xdr:col>43</xdr:col>
          <xdr:colOff>742950</xdr:colOff>
          <xdr:row>2</xdr:row>
          <xdr:rowOff>76200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à jours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323850</xdr:colOff>
          <xdr:row>0</xdr:row>
          <xdr:rowOff>161925</xdr:rowOff>
        </xdr:from>
        <xdr:to>
          <xdr:col>2</xdr:col>
          <xdr:colOff>1085850</xdr:colOff>
          <xdr:row>6</xdr:row>
          <xdr:rowOff>161925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Regroupe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SQLXAL" backgroundRefresh="0" adjustColumnWidth="0" connectionId="1" autoFormatId="16" applyNumberFormats="0" applyBorderFormats="0" applyFontFormats="0" applyPatternFormats="0" applyAlignmentFormats="0" applyWidthHeightFormats="0">
  <queryTableRefresh nextId="488">
    <queryTableFields count="47">
      <queryTableField id="355" name="REQ_TYPE" tableColumnId="2"/>
      <queryTableField id="372" name="BUYER" tableColumnId="19"/>
      <queryTableField id="382" name="RECEPTITEM" tableColumnId="26"/>
      <queryTableField id="413" name="PROCESSDATASHEET" tableColumnId="10"/>
      <queryTableField id="414" name="FIBERPRESCREPTION" tableColumnId="11"/>
      <queryTableField id="411" name="REQDATE" tableColumnId="8"/>
      <queryTableField id="458" name="MMIN" tableColumnId="34"/>
      <queryTableField id="470" name="SALESNAMEIC" tableColumnId="23"/>
      <queryTableField id="384" name="ITEMNUMBER" tableColumnId="28"/>
      <queryTableField id="482" dataBound="0" tableColumnId="48"/>
      <queryTableField id="448" dataBound="0" tableColumnId="38"/>
      <queryTableField id="473" name="assortiment" tableColumnId="40"/>
      <queryTableField id="407" name="PARTINO" tableColumnId="4"/>
      <queryTableField id="464" dataBound="0" tableColumnId="39"/>
      <queryTableField id="445" dataBound="0" tableColumnId="37"/>
      <queryTableField id="408" name="QTY" tableColumnId="5"/>
      <queryTableField id="385" name="ITEMNAME" tableColumnId="29"/>
      <queryTableField id="454" dataBound="0" tableColumnId="41"/>
      <queryTableField id="409" name="LIN_M" tableColumnId="6"/>
      <queryTableField id="437" dataBound="0" tableColumnId="33"/>
      <queryTableField id="426" dataBound="0" tableColumnId="24"/>
      <queryTableField id="459" name="PRODWIDTH" tableColumnId="35"/>
      <queryTableField id="431" dataBound="0" tableColumnId="25"/>
      <queryTableField id="436" dataBound="0" tableColumnId="32"/>
      <queryTableField id="410" name="KG" tableColumnId="7"/>
      <queryTableField id="406" name="ROLLWIDTH" tableColumnId="3"/>
      <queryTableField id="412" name="QTY_PROD_TIME" tableColumnId="9"/>
      <queryTableField id="405" name="TARGETWEIGHT" tableColumnId="1"/>
      <queryTableField id="432" name="POWDERWEIGHT" tableColumnId="30"/>
      <queryTableField id="433" name="CHEMICALSWEIGHT" tableColumnId="31"/>
      <queryTableField id="415" name="COLOR" tableColumnId="12"/>
      <queryTableField id="416" name="IMPREGNATION" tableColumnId="13"/>
      <queryTableField id="417" name="POWDERTYPE" tableColumnId="14"/>
      <queryTableField id="443" name="PRODUCTTYPE" tableColumnId="36"/>
      <queryTableField id="418" name="STOCKLOC" tableColumnId="15"/>
      <queryTableField id="419" name="LATEST" tableColumnId="16"/>
      <queryTableField id="420" name="SALESPROJ" tableColumnId="17"/>
      <queryTableField id="421" name="SALESNO" tableColumnId="18"/>
      <queryTableField id="422" name="ITEMGROUP" tableColumnId="20"/>
      <queryTableField id="423" name="FUTURESQTY" tableColumnId="21"/>
      <queryTableField id="424" name="FUTURESDATE" tableColumnId="22"/>
      <queryTableField id="383" name="DELIVERYNAME" tableColumnId="27"/>
      <queryTableField id="479" dataBound="0" tableColumnId="46"/>
      <queryTableField id="478" dataBound="0" tableColumnId="45"/>
      <queryTableField id="477" dataBound="0" tableColumnId="44"/>
      <queryTableField id="476" dataBound="0" tableColumnId="43"/>
      <queryTableField id="475" name="processtime" tableColumnId="42"/>
    </queryTableFields>
    <queryTableDeletedFields count="1">
      <deletedField name="DELIVERYADDRESS1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_SQLXAL" displayName="Table_SQLXAL" ref="A10:AU166" tableType="queryTable" totalsRowShown="0" headerRowDxfId="48" dataDxfId="47">
  <autoFilter ref="A10:AU166"/>
  <tableColumns count="47">
    <tableColumn id="2" uniqueName="2" name="REQ_TYPE" queryTableFieldId="355" dataDxfId="46"/>
    <tableColumn id="19" uniqueName="19" name="BUYER" queryTableFieldId="372" dataDxfId="45"/>
    <tableColumn id="26" uniqueName="26" name="RECEPTITEM" queryTableFieldId="382" dataDxfId="44"/>
    <tableColumn id="10" uniqueName="10" name="PROCESSDATASHEET" queryTableFieldId="413" dataDxfId="43"/>
    <tableColumn id="11" uniqueName="11" name="FIBERPRESCREPTION" queryTableFieldId="414" dataDxfId="42"/>
    <tableColumn id="8" uniqueName="8" name="REQDATE" queryTableFieldId="411" dataDxfId="41"/>
    <tableColumn id="34" uniqueName="34" name="MMIN" queryTableFieldId="458" dataDxfId="40"/>
    <tableColumn id="23" uniqueName="23" name="SALESNAMEIC" queryTableFieldId="470" dataDxfId="39"/>
    <tableColumn id="28" uniqueName="28" name="ITEMNUMBER" queryTableFieldId="384" dataDxfId="38"/>
    <tableColumn id="48" uniqueName="48" name="Colonne3" queryTableFieldId="482" dataDxfId="37"/>
    <tableColumn id="38" uniqueName="38" name="fibre / m²" queryTableFieldId="448" dataDxfId="36">
      <calculatedColumnFormula>(Table_SQLXAL[[#This Row],[TARGETWEIGHT]]*1000)-Table_SQLXAL[[#This Row],[POWDERWEIGHT]]-Table_SQLXAL[[#This Row],[CHEMICALSWEIGHT]]</calculatedColumnFormula>
    </tableColumn>
    <tableColumn id="40" uniqueName="40" name="assortiment" queryTableFieldId="473" dataDxfId="35"/>
    <tableColumn id="4" uniqueName="4" name="PARTINO" queryTableFieldId="407" dataDxfId="34"/>
    <tableColumn id="39" uniqueName="39" name="nb" queryTableFieldId="464" dataDxfId="33">
      <calculatedColumnFormula>ROUNDDOWN((Table_SQLXAL[[#This Row],[PRODWIDTH]]/Table_SQLXAL[[#This Row],[ROLLWIDTH CM]]/10),0)</calculatedColumnFormula>
    </tableColumn>
    <tableColumn id="37" uniqueName="37" name="ROLLWIDTH CM" queryTableFieldId="445" dataDxfId="32">
      <calculatedColumnFormula>Table_SQLXAL[[#This Row],[ROLLWIDTH]]/10</calculatedColumnFormula>
    </tableColumn>
    <tableColumn id="5" uniqueName="5" name="QTY" queryTableFieldId="408" dataDxfId="31"/>
    <tableColumn id="29" uniqueName="29" name="ITEMNAME" queryTableFieldId="385" dataDxfId="30"/>
    <tableColumn id="41" uniqueName="41" name="Colonne1" queryTableFieldId="454" dataDxfId="29">
      <calculatedColumnFormula>Table_SQLXAL[[#This Row],[QTY]]/Table_SQLXAL[[#This Row],[ROLLWIDTH CM]]*100</calculatedColumnFormula>
    </tableColumn>
    <tableColumn id="6" uniqueName="6" name="LIN_M" queryTableFieldId="409" dataDxfId="28"/>
    <tableColumn id="33" uniqueName="33" name="Poid de fibre" queryTableFieldId="437" dataDxfId="27">
      <calculatedColumnFormula>Table_SQLXAL[[#This Row],[KG]]-Table_SQLXAL[[#This Row],[poid de poudre]]-Table_SQLXAL[[#This Row],[poid de chemical]]</calculatedColumnFormula>
    </tableColumn>
    <tableColumn id="24" uniqueName="24" name="time TRS" queryTableFieldId="426" dataDxfId="26">
      <calculatedColumnFormula>Table_SQLXAL[[#This Row],[QTY_PROD_TIME]]*1.2</calculatedColumnFormula>
    </tableColumn>
    <tableColumn id="35" uniqueName="35" name="PRODWIDTH" queryTableFieldId="459" dataDxfId="25"/>
    <tableColumn id="25" uniqueName="25" name="poid de poudre" queryTableFieldId="431" dataDxfId="24">
      <calculatedColumnFormula>Table_SQLXAL[[#This Row],[QTY]]*Table_SQLXAL[[#This Row],[POWDERWEIGHT]]/1000</calculatedColumnFormula>
    </tableColumn>
    <tableColumn id="32" uniqueName="32" name="poid de chemical" queryTableFieldId="436" dataDxfId="23">
      <calculatedColumnFormula>Table_SQLXAL[[#This Row],[QTY]]*Table_SQLXAL[[#This Row],[CHEMICALSWEIGHT]]/1000</calculatedColumnFormula>
    </tableColumn>
    <tableColumn id="7" uniqueName="7" name="KG" queryTableFieldId="410" dataDxfId="22"/>
    <tableColumn id="3" uniqueName="3" name="ROLLWIDTH" queryTableFieldId="406" dataDxfId="21"/>
    <tableColumn id="9" uniqueName="9" name="QTY_PROD_TIME" queryTableFieldId="412" dataDxfId="20"/>
    <tableColumn id="1" uniqueName="1" name="TARGETWEIGHT" queryTableFieldId="405" dataDxfId="19"/>
    <tableColumn id="30" uniqueName="30" name="POWDERWEIGHT" queryTableFieldId="432" dataDxfId="18"/>
    <tableColumn id="31" uniqueName="31" name="CHEMICALSWEIGHT" queryTableFieldId="433" dataDxfId="17"/>
    <tableColumn id="12" uniqueName="12" name="COLOR" queryTableFieldId="415" dataDxfId="16"/>
    <tableColumn id="13" uniqueName="13" name="IMPREGNATION" queryTableFieldId="416" dataDxfId="15"/>
    <tableColumn id="14" uniqueName="14" name="POWDERTYPE" queryTableFieldId="417" dataDxfId="14"/>
    <tableColumn id="36" uniqueName="36" name="PRODUCTTYPE" queryTableFieldId="443" dataDxfId="13"/>
    <tableColumn id="15" uniqueName="15" name="STOCKLOC" queryTableFieldId="418" dataDxfId="12"/>
    <tableColumn id="16" uniqueName="16" name="LATEST" queryTableFieldId="419" dataDxfId="11"/>
    <tableColumn id="17" uniqueName="17" name="SALESPROJ" queryTableFieldId="420" dataDxfId="10"/>
    <tableColumn id="18" uniqueName="18" name="SALESNO" queryTableFieldId="421" dataDxfId="9"/>
    <tableColumn id="20" uniqueName="20" name="ITEMGROUP" queryTableFieldId="422" dataDxfId="8"/>
    <tableColumn id="21" uniqueName="21" name="FUTURESQTY" queryTableFieldId="423" dataDxfId="7"/>
    <tableColumn id="22" uniqueName="22" name="FUTURESDATE" queryTableFieldId="424" dataDxfId="6"/>
    <tableColumn id="27" uniqueName="27" name="DELIVERYNAME" queryTableFieldId="383" dataDxfId="5"/>
    <tableColumn id="46" uniqueName="46" name="semaines" queryTableFieldId="479" dataDxfId="4">
      <calculatedColumnFormula>INT(MOD(INT((Table_SQLXAL[[#This Row],[REQDATE]]-2)/7)+0.6,52+5/28))+1</calculatedColumnFormula>
    </tableColumn>
    <tableColumn id="45" uniqueName="45" name="time planning" queryTableFieldId="478" dataDxfId="3">
      <calculatedColumnFormula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calculatedColumnFormula>
    </tableColumn>
    <tableColumn id="44" uniqueName="44" name="timemasterplan" queryTableFieldId="477" dataDxfId="2">
      <calculatedColumnFormula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calculatedColumnFormula>
    </tableColumn>
    <tableColumn id="43" uniqueName="43" name="Colonne2" queryTableFieldId="476" dataDxfId="1">
      <calculatedColumnFormula>Table_SQLXAL[[#This Row],[processtime]]*Table_SQLXAL[[#This Row],[QTY]]/10000</calculatedColumnFormula>
    </tableColumn>
    <tableColumn id="42" uniqueName="42" name="processtime" queryTableFieldId="475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JZ1298"/>
  <sheetViews>
    <sheetView tabSelected="1" zoomScale="65" zoomScaleNormal="65" workbookViewId="0">
      <pane ySplit="10" topLeftCell="A11" activePane="bottomLeft" state="frozen"/>
      <selection pane="bottomLeft" activeCell="J16" sqref="J16"/>
    </sheetView>
  </sheetViews>
  <sheetFormatPr baseColWidth="10" defaultColWidth="9.140625" defaultRowHeight="15.75" x14ac:dyDescent="0.25"/>
  <cols>
    <col min="1" max="1" width="12" style="8" customWidth="1"/>
    <col min="2" max="2" width="9" style="8" customWidth="1"/>
    <col min="3" max="3" width="25.7109375" style="1" customWidth="1"/>
    <col min="4" max="4" width="12.7109375" style="1" customWidth="1"/>
    <col min="5" max="5" width="18.5703125" style="4" customWidth="1"/>
    <col min="6" max="6" width="15" style="23" customWidth="1"/>
    <col min="7" max="7" width="19.85546875" customWidth="1"/>
    <col min="8" max="8" width="19.7109375" style="1" customWidth="1"/>
    <col min="9" max="9" width="22.140625" style="25" customWidth="1"/>
    <col min="10" max="10" width="24.140625" style="97" customWidth="1"/>
    <col min="11" max="11" width="14" bestFit="1" customWidth="1"/>
    <col min="12" max="12" width="15.7109375" style="8" customWidth="1"/>
    <col min="13" max="13" width="17.85546875" style="8" bestFit="1" customWidth="1"/>
    <col min="14" max="14" width="7.140625" style="12" bestFit="1" customWidth="1"/>
    <col min="15" max="15" width="15.7109375" style="12" customWidth="1"/>
    <col min="16" max="16" width="15.7109375" style="2" customWidth="1"/>
    <col min="17" max="17" width="15.7109375" style="8" hidden="1" customWidth="1"/>
    <col min="18" max="18" width="15.7109375" style="68" hidden="1" customWidth="1"/>
    <col min="19" max="19" width="15.7109375" hidden="1" customWidth="1"/>
    <col min="20" max="21" width="15.7109375" style="8" hidden="1" customWidth="1"/>
    <col min="22" max="22" width="15.7109375" style="11" hidden="1" customWidth="1"/>
    <col min="23" max="25" width="15.7109375" style="12" hidden="1" customWidth="1"/>
    <col min="26" max="26" width="15.7109375" style="17" hidden="1" customWidth="1"/>
    <col min="27" max="29" width="15.7109375" style="8" hidden="1" customWidth="1"/>
    <col min="30" max="32" width="15.7109375" style="15" hidden="1" customWidth="1"/>
    <col min="33" max="34" width="15.7109375" style="8" hidden="1" customWidth="1"/>
    <col min="35" max="35" width="15.7109375" style="14" hidden="1" customWidth="1"/>
    <col min="36" max="37" width="15.7109375" style="8" hidden="1" customWidth="1"/>
    <col min="38" max="38" width="15.7109375" style="9" hidden="1" customWidth="1"/>
    <col min="39" max="39" width="15.7109375" style="15" hidden="1" customWidth="1"/>
    <col min="40" max="42" width="15.7109375" style="8" hidden="1" customWidth="1"/>
    <col min="43" max="43" width="15.7109375" style="15" customWidth="1"/>
    <col min="44" max="44" width="22.5703125" style="12" bestFit="1" customWidth="1"/>
    <col min="45" max="45" width="24.42578125" style="11" bestFit="1" customWidth="1"/>
    <col min="46" max="46" width="13" style="11" customWidth="1"/>
    <col min="47" max="47" width="14.7109375" style="42" customWidth="1"/>
    <col min="48" max="48" width="25.7109375" style="114" customWidth="1"/>
    <col min="49" max="49" width="15" style="117" bestFit="1" customWidth="1"/>
    <col min="50" max="50" width="47.5703125" style="1" hidden="1" customWidth="1"/>
    <col min="52" max="52" width="12.85546875" style="15" customWidth="1"/>
    <col min="53" max="53" width="14.140625" style="8" customWidth="1"/>
    <col min="54" max="54" width="16.7109375" style="8" customWidth="1"/>
    <col min="55" max="55" width="16.7109375" style="10" customWidth="1"/>
    <col min="56" max="56" width="44.5703125" style="15" customWidth="1"/>
    <col min="57" max="58" width="9.140625" style="8"/>
    <col min="59" max="59" width="16.7109375" style="8" customWidth="1"/>
    <col min="60" max="60" width="16.7109375" style="14" customWidth="1"/>
    <col min="61" max="61" width="44.5703125" style="8" customWidth="1"/>
    <col min="62" max="62" width="11.42578125" style="15" customWidth="1"/>
    <col min="63" max="63" width="14.140625" style="8" customWidth="1"/>
    <col min="64" max="65" width="16.7109375" style="8" customWidth="1"/>
    <col min="66" max="66" width="44.5703125" style="8" customWidth="1"/>
    <col min="67" max="67" width="9.140625" style="8"/>
    <col min="68" max="68" width="24" style="8" customWidth="1"/>
    <col min="69" max="70" width="16.7109375" style="8" customWidth="1"/>
    <col min="71" max="71" width="44.5703125" style="8" customWidth="1"/>
    <col min="72" max="73" width="9.140625" style="8"/>
    <col min="74" max="74" width="14.140625" style="8" customWidth="1"/>
    <col min="75" max="76" width="16.85546875" style="8" customWidth="1"/>
    <col min="77" max="77" width="44.85546875" style="8" customWidth="1"/>
    <col min="78" max="78" width="11.28515625" style="8" customWidth="1"/>
    <col min="79" max="79" width="8.28515625" style="8" bestFit="1" customWidth="1"/>
    <col min="80" max="80" width="9.85546875" style="8" bestFit="1" customWidth="1"/>
    <col min="81" max="81" width="7.140625" style="8" bestFit="1" customWidth="1"/>
    <col min="82" max="82" width="11.42578125" style="8" customWidth="1"/>
    <col min="83" max="83" width="18.28515625" style="8" customWidth="1"/>
    <col min="84" max="85" width="21.42578125" style="8" customWidth="1"/>
    <col min="86" max="86" width="12.140625" style="8" customWidth="1"/>
    <col min="87" max="87" width="17.5703125" style="8" customWidth="1"/>
    <col min="88" max="88" width="15.5703125" style="8" customWidth="1"/>
    <col min="89" max="89" width="12.5703125" style="8" customWidth="1"/>
    <col min="90" max="90" width="16.85546875" style="8" customWidth="1"/>
    <col min="91" max="91" width="12.85546875" style="8" customWidth="1"/>
    <col min="92" max="92" width="11.42578125" style="8" customWidth="1"/>
    <col min="93" max="93" width="14.140625" style="8" customWidth="1"/>
    <col min="94" max="95" width="16.85546875" style="8" customWidth="1"/>
    <col min="96" max="96" width="44.85546875" style="8" customWidth="1"/>
    <col min="97" max="97" width="19.7109375" style="8" customWidth="1"/>
    <col min="98" max="98" width="36" style="8" customWidth="1"/>
    <col min="99" max="99" width="12.140625" style="8" customWidth="1"/>
    <col min="100" max="100" width="17.5703125" style="8" customWidth="1"/>
    <col min="101" max="101" width="15.5703125" style="8" customWidth="1"/>
    <col min="102" max="102" width="11.28515625" style="8" customWidth="1"/>
    <col min="103" max="103" width="12.5703125" style="8" customWidth="1"/>
    <col min="104" max="104" width="11.28515625" style="8" customWidth="1"/>
    <col min="105" max="105" width="10.42578125" style="8" customWidth="1"/>
    <col min="106" max="106" width="18.28515625" style="8" customWidth="1"/>
    <col min="107" max="107" width="11.42578125" style="8" customWidth="1"/>
    <col min="108" max="108" width="12.85546875" style="8" customWidth="1"/>
    <col min="109" max="109" width="11.42578125" style="8" customWidth="1"/>
    <col min="110" max="110" width="14.140625" style="8" customWidth="1"/>
    <col min="111" max="111" width="9" style="8" customWidth="1"/>
    <col min="112" max="112" width="14.7109375" style="8" customWidth="1"/>
    <col min="113" max="113" width="15.85546875" style="8" customWidth="1"/>
    <col min="114" max="114" width="47.85546875" style="8" customWidth="1"/>
    <col min="115" max="115" width="44.85546875" style="8" customWidth="1"/>
    <col min="116" max="117" width="16.85546875" style="8" customWidth="1"/>
    <col min="118" max="119" width="21.42578125" style="8" customWidth="1"/>
    <col min="120" max="120" width="44.85546875" style="8" customWidth="1"/>
    <col min="121" max="121" width="36" style="8" customWidth="1"/>
    <col min="122" max="122" width="12.140625" style="8" customWidth="1"/>
    <col min="123" max="123" width="19.7109375" style="8" customWidth="1"/>
    <col min="124" max="124" width="17.5703125" style="8" customWidth="1"/>
    <col min="125" max="125" width="15.5703125" style="8" customWidth="1"/>
    <col min="126" max="126" width="11.28515625" style="8" customWidth="1"/>
    <col min="127" max="127" width="12.5703125" style="8" customWidth="1"/>
    <col min="128" max="128" width="11.28515625" style="8" customWidth="1"/>
    <col min="129" max="129" width="12.140625" style="8" customWidth="1"/>
    <col min="130" max="130" width="11.42578125" style="8" customWidth="1"/>
    <col min="131" max="131" width="12.85546875" style="8" customWidth="1"/>
    <col min="132" max="132" width="11.42578125" style="8" customWidth="1"/>
    <col min="133" max="133" width="14.140625" style="8" customWidth="1"/>
    <col min="134" max="134" width="9" style="8" customWidth="1"/>
    <col min="135" max="135" width="14.7109375" style="8" customWidth="1"/>
    <col min="136" max="136" width="15.85546875" style="8" customWidth="1"/>
    <col min="137" max="137" width="12.42578125" style="8" customWidth="1"/>
    <col min="138" max="138" width="47.85546875" style="8" customWidth="1"/>
    <col min="139" max="139" width="44.85546875" style="8" customWidth="1"/>
    <col min="140" max="140" width="12" style="8" customWidth="1"/>
    <col min="141" max="141" width="18.28515625" style="8" customWidth="1"/>
    <col min="142" max="142" width="14.140625" style="8" customWidth="1"/>
    <col min="143" max="143" width="11.42578125" style="8" customWidth="1"/>
    <col min="144" max="144" width="12.5703125" style="8" customWidth="1"/>
    <col min="145" max="145" width="15.5703125" style="8" customWidth="1"/>
    <col min="146" max="146" width="11.140625" style="8" customWidth="1"/>
    <col min="147" max="147" width="15.85546875" style="8" customWidth="1"/>
    <col min="148" max="148" width="16.85546875" style="8" customWidth="1"/>
    <col min="149" max="149" width="9.5703125" style="8" customWidth="1"/>
    <col min="150" max="150" width="19.7109375" style="8" customWidth="1"/>
    <col min="151" max="151" width="11.28515625" style="8" customWidth="1"/>
    <col min="152" max="152" width="11.5703125" style="8" customWidth="1"/>
    <col min="153" max="153" width="16.85546875" style="8" customWidth="1"/>
    <col min="154" max="154" width="7.5703125" style="8" customWidth="1"/>
    <col min="155" max="155" width="14" style="8" customWidth="1"/>
    <col min="156" max="156" width="17" style="8" customWidth="1"/>
    <col min="157" max="157" width="11" style="8" customWidth="1"/>
    <col min="158" max="158" width="11.42578125" style="8" customWidth="1"/>
    <col min="159" max="159" width="16.85546875" style="8" customWidth="1"/>
    <col min="160" max="160" width="10.140625" style="8" customWidth="1"/>
    <col min="161" max="161" width="16.85546875" style="8" customWidth="1"/>
    <col min="162" max="162" width="13.5703125" style="8" customWidth="1"/>
    <col min="163" max="163" width="16.85546875" style="8" customWidth="1"/>
    <col min="164" max="164" width="14.7109375" style="8" customWidth="1"/>
    <col min="165" max="165" width="11.42578125" style="8" customWidth="1"/>
    <col min="166" max="166" width="11.5703125" style="8" customWidth="1"/>
    <col min="167" max="167" width="17.42578125" style="8" customWidth="1"/>
    <col min="168" max="168" width="12.85546875" style="8" customWidth="1"/>
    <col min="169" max="169" width="16.140625" style="8" customWidth="1"/>
    <col min="170" max="170" width="12.42578125" style="8" customWidth="1"/>
    <col min="171" max="171" width="19.7109375" style="8" customWidth="1"/>
    <col min="172" max="172" width="15.7109375" style="8" customWidth="1"/>
    <col min="173" max="173" width="8.85546875" style="8" customWidth="1"/>
    <col min="174" max="174" width="17.5703125" style="8" customWidth="1"/>
    <col min="175" max="175" width="35.85546875" style="8" customWidth="1"/>
    <col min="176" max="176" width="44.85546875" style="8" customWidth="1"/>
    <col min="177" max="177" width="28.7109375" style="8" customWidth="1"/>
    <col min="178" max="178" width="18.85546875" style="8" customWidth="1"/>
    <col min="179" max="179" width="11.140625" style="8" customWidth="1"/>
    <col min="180" max="180" width="15.85546875" style="8" customWidth="1"/>
    <col min="181" max="181" width="16.85546875" style="8" customWidth="1"/>
    <col min="182" max="182" width="34.7109375" style="8" customWidth="1"/>
    <col min="183" max="183" width="23.85546875" style="8" customWidth="1"/>
    <col min="184" max="184" width="12.7109375" style="8" customWidth="1"/>
    <col min="185" max="185" width="14.28515625" style="8" customWidth="1"/>
    <col min="186" max="186" width="14.5703125" style="8" customWidth="1"/>
    <col min="187" max="187" width="13.28515625" style="8" customWidth="1"/>
    <col min="188" max="188" width="14.85546875" style="8" customWidth="1"/>
    <col min="189" max="189" width="20.42578125" style="8" customWidth="1"/>
    <col min="190" max="190" width="15.42578125" style="8" customWidth="1"/>
    <col min="191" max="191" width="17" style="8" customWidth="1"/>
    <col min="192" max="192" width="20" style="8" customWidth="1"/>
    <col min="193" max="193" width="13.85546875" style="8" customWidth="1"/>
    <col min="194" max="194" width="12.140625" style="8" customWidth="1"/>
    <col min="195" max="195" width="15.5703125" style="8" customWidth="1"/>
    <col min="196" max="196" width="11.140625" style="8" customWidth="1"/>
    <col min="197" max="197" width="17.85546875" style="8" customWidth="1"/>
    <col min="198" max="198" width="10.7109375" style="8" customWidth="1"/>
    <col min="199" max="199" width="8.7109375" style="8" customWidth="1"/>
    <col min="200" max="200" width="16.140625" style="8" customWidth="1"/>
    <col min="201" max="201" width="21.140625" style="8" customWidth="1"/>
    <col min="202" max="202" width="13.7109375" style="8" customWidth="1"/>
    <col min="203" max="203" width="15.85546875" style="8" customWidth="1"/>
    <col min="204" max="204" width="15.42578125" style="8" customWidth="1"/>
    <col min="205" max="205" width="10" style="8" customWidth="1"/>
    <col min="206" max="206" width="11.42578125" style="8" customWidth="1"/>
    <col min="207" max="207" width="15.28515625" style="8" customWidth="1"/>
    <col min="208" max="208" width="11" style="8" customWidth="1"/>
    <col min="209" max="209" width="11.42578125" style="8" customWidth="1"/>
    <col min="210" max="210" width="12" style="8" customWidth="1"/>
    <col min="211" max="211" width="11.7109375" style="8" customWidth="1"/>
    <col min="212" max="212" width="17.140625" style="8" customWidth="1"/>
    <col min="213" max="213" width="13.5703125" style="8" customWidth="1"/>
    <col min="214" max="214" width="13.28515625" style="8" customWidth="1"/>
    <col min="215" max="215" width="12.5703125" style="8" customWidth="1"/>
    <col min="216" max="216" width="15.28515625" style="8" customWidth="1"/>
    <col min="217" max="217" width="24.140625" style="8" customWidth="1"/>
    <col min="218" max="218" width="17.28515625" style="8" customWidth="1"/>
    <col min="219" max="219" width="16.140625" style="8" customWidth="1"/>
    <col min="220" max="220" width="10.5703125" style="8" customWidth="1"/>
    <col min="221" max="221" width="12" style="8" customWidth="1"/>
    <col min="222" max="222" width="13.7109375" style="8" customWidth="1"/>
    <col min="223" max="223" width="18.42578125" style="8" customWidth="1"/>
    <col min="224" max="224" width="16" style="8" customWidth="1"/>
    <col min="225" max="225" width="18.28515625" style="8" customWidth="1"/>
    <col min="226" max="226" width="14.85546875" style="8" customWidth="1"/>
    <col min="227" max="227" width="20.140625" style="8" customWidth="1"/>
    <col min="228" max="228" width="18" style="8" customWidth="1"/>
    <col min="229" max="229" width="15.85546875" style="8" customWidth="1"/>
    <col min="230" max="230" width="19.85546875" style="8" customWidth="1"/>
    <col min="231" max="231" width="15.28515625" style="8" customWidth="1"/>
    <col min="232" max="232" width="16.7109375" style="8" customWidth="1"/>
    <col min="233" max="233" width="14.5703125" style="8" customWidth="1"/>
    <col min="234" max="234" width="17.5703125" style="8" customWidth="1"/>
    <col min="235" max="235" width="12.7109375" style="8" customWidth="1"/>
    <col min="236" max="236" width="13" style="8" customWidth="1"/>
    <col min="237" max="237" width="9.5703125" style="8" customWidth="1"/>
    <col min="238" max="238" width="12.5703125" style="8" customWidth="1"/>
    <col min="239" max="239" width="16" style="8" customWidth="1"/>
    <col min="240" max="240" width="14.140625" style="8" customWidth="1"/>
    <col min="241" max="241" width="20" style="8" customWidth="1"/>
    <col min="242" max="242" width="10.5703125" style="8" customWidth="1"/>
    <col min="243" max="243" width="13.28515625" style="8" customWidth="1"/>
    <col min="244" max="244" width="16.28515625" style="8" customWidth="1"/>
    <col min="245" max="245" width="8.85546875" style="8" customWidth="1"/>
    <col min="246" max="246" width="17.85546875" style="8" customWidth="1"/>
    <col min="247" max="247" width="19.85546875" style="8" customWidth="1"/>
    <col min="248" max="248" width="13.85546875" style="8" customWidth="1"/>
    <col min="249" max="249" width="18.5703125" style="8" customWidth="1"/>
    <col min="250" max="251" width="17.28515625" style="8" customWidth="1"/>
    <col min="252" max="252" width="12.140625" style="8" customWidth="1"/>
    <col min="253" max="253" width="12" style="8" customWidth="1"/>
    <col min="254" max="254" width="13.85546875" style="8" customWidth="1"/>
    <col min="255" max="255" width="14.7109375" style="8" customWidth="1"/>
    <col min="256" max="256" width="11.5703125" style="8" customWidth="1"/>
    <col min="257" max="257" width="12" style="8" customWidth="1"/>
    <col min="258" max="258" width="11.42578125" style="8" customWidth="1"/>
    <col min="259" max="259" width="19.7109375" style="8" customWidth="1"/>
    <col min="260" max="260" width="9.7109375" style="8" customWidth="1"/>
    <col min="261" max="261" width="13.140625" style="8" customWidth="1"/>
    <col min="262" max="262" width="24.140625" style="8" customWidth="1"/>
    <col min="263" max="263" width="19" style="8" customWidth="1"/>
    <col min="264" max="264" width="11.28515625" style="8" customWidth="1"/>
    <col min="265" max="265" width="12.85546875" style="8" customWidth="1"/>
    <col min="266" max="266" width="14.140625" style="8" customWidth="1"/>
    <col min="267" max="267" width="22.85546875" style="8" customWidth="1"/>
    <col min="268" max="268" width="14.85546875" style="8" customWidth="1"/>
    <col min="269" max="269" width="15.7109375" style="8" customWidth="1"/>
    <col min="270" max="270" width="15.28515625" style="8" customWidth="1"/>
    <col min="271" max="271" width="8.85546875" style="8" customWidth="1"/>
    <col min="272" max="272" width="14.28515625" style="8" customWidth="1"/>
    <col min="273" max="273" width="11" style="8" customWidth="1"/>
    <col min="274" max="275" width="12" style="8" customWidth="1"/>
    <col min="276" max="276" width="15.85546875" style="8" customWidth="1"/>
    <col min="277" max="277" width="17.140625" style="8" customWidth="1"/>
    <col min="278" max="278" width="18.140625" style="8" customWidth="1"/>
    <col min="279" max="279" width="25" style="8" customWidth="1"/>
    <col min="280" max="280" width="20.5703125" style="8" customWidth="1"/>
    <col min="281" max="281" width="11.85546875" style="8" customWidth="1"/>
    <col min="282" max="282" width="20.28515625" style="8" customWidth="1"/>
    <col min="283" max="283" width="18" style="8" customWidth="1"/>
    <col min="284" max="284" width="12.28515625" style="8" customWidth="1"/>
    <col min="285" max="285" width="10.42578125" style="8" customWidth="1"/>
    <col min="286" max="286" width="15.42578125" style="8" customWidth="1"/>
    <col min="287" max="287" width="16.140625" style="8" customWidth="1"/>
    <col min="288" max="288" width="15" style="8" customWidth="1"/>
    <col min="289" max="289" width="13.5703125" style="8" customWidth="1"/>
    <col min="290" max="290" width="13.140625" style="8" customWidth="1"/>
    <col min="291" max="291" width="12" style="8" customWidth="1"/>
    <col min="292" max="292" width="12.28515625" style="8" customWidth="1"/>
    <col min="293" max="293" width="13" style="8" customWidth="1"/>
    <col min="294" max="294" width="11.7109375" style="8" customWidth="1"/>
    <col min="295" max="295" width="24.5703125" style="8" customWidth="1"/>
    <col min="296" max="296" width="8.5703125" style="8" customWidth="1"/>
    <col min="297" max="297" width="10.28515625" style="8" customWidth="1"/>
    <col min="298" max="298" width="11.42578125" style="8" customWidth="1"/>
    <col min="299" max="299" width="12.7109375" style="8" customWidth="1"/>
    <col min="300" max="300" width="12.140625" style="8" customWidth="1"/>
    <col min="301" max="301" width="15.28515625" style="8" customWidth="1"/>
    <col min="302" max="302" width="14.7109375" style="8" customWidth="1"/>
    <col min="303" max="303" width="16.85546875" style="8" customWidth="1"/>
    <col min="304" max="304" width="16.42578125" style="8" customWidth="1"/>
    <col min="305" max="305" width="15" style="8" customWidth="1"/>
    <col min="306" max="306" width="12.7109375" style="8" customWidth="1"/>
    <col min="307" max="307" width="17.7109375" style="8" customWidth="1"/>
    <col min="308" max="308" width="12.7109375" style="8" customWidth="1"/>
    <col min="309" max="309" width="16.42578125" style="8" customWidth="1"/>
    <col min="310" max="310" width="18.5703125" style="8" customWidth="1"/>
    <col min="311" max="311" width="9.140625" style="8" customWidth="1"/>
    <col min="312" max="312" width="16.140625" style="8" customWidth="1"/>
    <col min="313" max="313" width="8.42578125" style="8" customWidth="1"/>
    <col min="314" max="314" width="12.5703125" style="8" customWidth="1"/>
    <col min="315" max="315" width="25.42578125" style="8" customWidth="1"/>
    <col min="316" max="316" width="21.42578125" style="8" customWidth="1"/>
    <col min="317" max="317" width="23.140625" style="8" customWidth="1"/>
    <col min="318" max="318" width="9" style="8" bestFit="1" customWidth="1"/>
    <col min="319" max="319" width="14.140625" style="8" bestFit="1" customWidth="1"/>
    <col min="320" max="320" width="11.85546875" style="8" bestFit="1" customWidth="1"/>
    <col min="321" max="321" width="17.42578125" style="8" bestFit="1" customWidth="1"/>
    <col min="322" max="322" width="13.28515625" style="8" bestFit="1" customWidth="1"/>
    <col min="323" max="323" width="15.5703125" style="8" bestFit="1" customWidth="1"/>
    <col min="324" max="324" width="20.85546875" style="8" bestFit="1" customWidth="1"/>
    <col min="325" max="325" width="18.5703125" style="8" bestFit="1" customWidth="1"/>
    <col min="326" max="326" width="15.7109375" style="8" bestFit="1" customWidth="1"/>
    <col min="327" max="327" width="11.85546875" style="8" bestFit="1" customWidth="1"/>
    <col min="328" max="328" width="9" style="8" bestFit="1" customWidth="1"/>
    <col min="329" max="329" width="17.42578125" style="8" bestFit="1" customWidth="1"/>
    <col min="330" max="330" width="13.28515625" style="8" bestFit="1" customWidth="1"/>
    <col min="331" max="331" width="15.5703125" style="8" bestFit="1" customWidth="1"/>
    <col min="332" max="332" width="20.85546875" style="8" bestFit="1" customWidth="1"/>
    <col min="333" max="333" width="18.5703125" style="8" bestFit="1" customWidth="1"/>
    <col min="334" max="334" width="12.7109375" style="8" bestFit="1" customWidth="1"/>
    <col min="335" max="335" width="14.140625" style="8" bestFit="1" customWidth="1"/>
    <col min="336" max="336" width="14.5703125" style="8" bestFit="1" customWidth="1"/>
    <col min="337" max="337" width="13.28515625" style="8" bestFit="1" customWidth="1"/>
    <col min="338" max="338" width="14.7109375" style="8" bestFit="1" customWidth="1"/>
    <col min="339" max="339" width="20.42578125" style="8" bestFit="1" customWidth="1"/>
    <col min="340" max="340" width="15.42578125" style="8" bestFit="1" customWidth="1"/>
    <col min="341" max="341" width="16.85546875" style="8" bestFit="1" customWidth="1"/>
    <col min="342" max="342" width="9" style="8" bestFit="1" customWidth="1"/>
    <col min="343" max="343" width="20" style="8" bestFit="1" customWidth="1"/>
    <col min="344" max="344" width="13.85546875" style="8" bestFit="1" customWidth="1"/>
    <col min="345" max="345" width="12.140625" style="8" bestFit="1" customWidth="1"/>
    <col min="346" max="346" width="15.5703125" style="8" bestFit="1" customWidth="1"/>
    <col min="347" max="347" width="11" style="8" bestFit="1" customWidth="1"/>
    <col min="348" max="348" width="17.85546875" style="8" bestFit="1" customWidth="1"/>
    <col min="349" max="349" width="10.7109375" style="8" bestFit="1" customWidth="1"/>
    <col min="350" max="350" width="8.5703125" style="8" bestFit="1" customWidth="1"/>
    <col min="351" max="351" width="16.140625" style="8" bestFit="1" customWidth="1"/>
    <col min="352" max="352" width="21.140625" style="8" bestFit="1" customWidth="1"/>
    <col min="353" max="353" width="13.7109375" style="8" bestFit="1" customWidth="1"/>
    <col min="354" max="354" width="15.85546875" style="8" bestFit="1" customWidth="1"/>
    <col min="355" max="355" width="15.42578125" style="8" bestFit="1" customWidth="1"/>
    <col min="356" max="356" width="9.85546875" style="8" bestFit="1" customWidth="1"/>
    <col min="357" max="357" width="11.42578125" style="8" bestFit="1" customWidth="1"/>
    <col min="358" max="358" width="15.28515625" style="8" bestFit="1" customWidth="1"/>
    <col min="359" max="359" width="10.85546875" style="8" bestFit="1" customWidth="1"/>
    <col min="360" max="360" width="11.140625" style="8" bestFit="1" customWidth="1"/>
    <col min="361" max="361" width="11.85546875" style="8" bestFit="1" customWidth="1"/>
    <col min="362" max="362" width="11.5703125" style="8" bestFit="1" customWidth="1"/>
    <col min="363" max="363" width="17.140625" style="8" bestFit="1" customWidth="1"/>
    <col min="364" max="364" width="13.5703125" style="8" bestFit="1" customWidth="1"/>
    <col min="365" max="365" width="13.28515625" style="8" bestFit="1" customWidth="1"/>
    <col min="366" max="366" width="12.5703125" style="8" bestFit="1" customWidth="1"/>
    <col min="367" max="367" width="15.28515625" style="8" bestFit="1" customWidth="1"/>
    <col min="368" max="368" width="24.140625" style="8" bestFit="1" customWidth="1"/>
    <col min="369" max="369" width="17.28515625" style="8" bestFit="1" customWidth="1"/>
    <col min="370" max="370" width="16.140625" style="8" bestFit="1" customWidth="1"/>
    <col min="371" max="371" width="10.42578125" style="8" bestFit="1" customWidth="1"/>
    <col min="372" max="372" width="12" style="8" bestFit="1" customWidth="1"/>
    <col min="373" max="373" width="13.7109375" style="8" bestFit="1" customWidth="1"/>
    <col min="374" max="374" width="18.28515625" style="8" bestFit="1" customWidth="1"/>
    <col min="375" max="375" width="16" style="8" bestFit="1" customWidth="1"/>
    <col min="376" max="376" width="18.28515625" style="8" bestFit="1" customWidth="1"/>
    <col min="377" max="377" width="14.85546875" style="8" bestFit="1" customWidth="1"/>
    <col min="378" max="378" width="12.28515625" style="8" bestFit="1" customWidth="1"/>
    <col min="379" max="379" width="20.140625" style="8" bestFit="1" customWidth="1"/>
    <col min="380" max="380" width="18" style="8" bestFit="1" customWidth="1"/>
    <col min="381" max="381" width="15.85546875" style="8" bestFit="1" customWidth="1"/>
    <col min="382" max="382" width="19.85546875" style="8" bestFit="1" customWidth="1"/>
    <col min="383" max="383" width="15.28515625" style="8" bestFit="1" customWidth="1"/>
    <col min="384" max="384" width="16.7109375" style="8" bestFit="1" customWidth="1"/>
    <col min="385" max="385" width="14.5703125" style="8" bestFit="1" customWidth="1"/>
    <col min="386" max="386" width="17.5703125" style="8" bestFit="1" customWidth="1"/>
    <col min="387" max="387" width="12.5703125" style="8" bestFit="1" customWidth="1"/>
    <col min="388" max="388" width="13" style="8" bestFit="1" customWidth="1"/>
    <col min="389" max="389" width="9.140625" style="8"/>
    <col min="390" max="390" width="12.5703125" style="8" bestFit="1" customWidth="1"/>
    <col min="391" max="391" width="16" style="8" bestFit="1" customWidth="1"/>
    <col min="392" max="392" width="14.140625" style="8" bestFit="1" customWidth="1"/>
    <col min="393" max="393" width="20" style="8" bestFit="1" customWidth="1"/>
    <col min="394" max="394" width="10.42578125" style="8" bestFit="1" customWidth="1"/>
    <col min="395" max="395" width="13.28515625" style="8" bestFit="1" customWidth="1"/>
    <col min="396" max="396" width="16.28515625" style="8" bestFit="1" customWidth="1"/>
    <col min="397" max="397" width="8.7109375" style="8" bestFit="1" customWidth="1"/>
    <col min="398" max="398" width="17.85546875" style="8" bestFit="1" customWidth="1"/>
    <col min="399" max="399" width="19.85546875" style="8" bestFit="1" customWidth="1"/>
    <col min="400" max="400" width="13.85546875" style="8" bestFit="1" customWidth="1"/>
    <col min="401" max="401" width="18.5703125" style="8" bestFit="1" customWidth="1"/>
    <col min="402" max="403" width="17.28515625" style="8" bestFit="1" customWidth="1"/>
    <col min="404" max="404" width="17.42578125" style="8" bestFit="1" customWidth="1"/>
    <col min="405" max="405" width="9.140625" style="8"/>
    <col min="406" max="406" width="12" style="8" bestFit="1" customWidth="1"/>
    <col min="407" max="407" width="13.5703125" style="8" bestFit="1" customWidth="1"/>
    <col min="408" max="408" width="14.42578125" style="8" bestFit="1" customWidth="1"/>
    <col min="409" max="409" width="11.28515625" style="8" bestFit="1" customWidth="1"/>
    <col min="410" max="410" width="11.7109375" style="8" bestFit="1" customWidth="1"/>
    <col min="411" max="411" width="11.42578125" style="8" bestFit="1" customWidth="1"/>
    <col min="412" max="412" width="14" style="8" bestFit="1" customWidth="1"/>
    <col min="413" max="413" width="9.5703125" style="8" bestFit="1" customWidth="1"/>
    <col min="414" max="414" width="13.140625" style="8" bestFit="1" customWidth="1"/>
    <col min="415" max="415" width="23.7109375" style="8" bestFit="1" customWidth="1"/>
    <col min="416" max="416" width="19" style="8" bestFit="1" customWidth="1"/>
    <col min="417" max="417" width="11.140625" style="8" bestFit="1" customWidth="1"/>
    <col min="418" max="418" width="12.5703125" style="8" bestFit="1" customWidth="1"/>
    <col min="419" max="419" width="14" style="8" bestFit="1" customWidth="1"/>
    <col min="420" max="420" width="22.85546875" style="8" bestFit="1" customWidth="1"/>
    <col min="421" max="421" width="14.85546875" style="8" bestFit="1" customWidth="1"/>
    <col min="422" max="422" width="15.7109375" style="8" bestFit="1" customWidth="1"/>
    <col min="423" max="423" width="15.28515625" style="8" bestFit="1" customWidth="1"/>
    <col min="424" max="424" width="8.85546875" style="8" bestFit="1" customWidth="1"/>
    <col min="425" max="425" width="14.28515625" style="8" bestFit="1" customWidth="1"/>
    <col min="426" max="426" width="11" style="8" bestFit="1" customWidth="1"/>
    <col min="427" max="428" width="12" style="8" bestFit="1" customWidth="1"/>
    <col min="429" max="429" width="15.85546875" style="8" bestFit="1" customWidth="1"/>
    <col min="430" max="430" width="17.140625" style="8" bestFit="1" customWidth="1"/>
    <col min="431" max="431" width="18.140625" style="8" bestFit="1" customWidth="1"/>
    <col min="432" max="432" width="25" style="8" bestFit="1" customWidth="1"/>
    <col min="433" max="433" width="15.42578125" style="8" bestFit="1" customWidth="1"/>
    <col min="434" max="434" width="20.5703125" style="8" bestFit="1" customWidth="1"/>
    <col min="435" max="435" width="11.85546875" style="8" bestFit="1" customWidth="1"/>
    <col min="436" max="436" width="20.28515625" style="8" bestFit="1" customWidth="1"/>
    <col min="437" max="437" width="18" style="8" bestFit="1" customWidth="1"/>
    <col min="438" max="438" width="12.28515625" style="8" bestFit="1" customWidth="1"/>
    <col min="439" max="439" width="10.28515625" style="8" bestFit="1" customWidth="1"/>
    <col min="440" max="440" width="15.42578125" style="8" bestFit="1" customWidth="1"/>
    <col min="441" max="441" width="16.140625" style="8" bestFit="1" customWidth="1"/>
    <col min="442" max="442" width="15" style="8" bestFit="1" customWidth="1"/>
    <col min="443" max="443" width="13.5703125" style="8" bestFit="1" customWidth="1"/>
    <col min="444" max="444" width="13.140625" style="8" bestFit="1" customWidth="1"/>
    <col min="445" max="445" width="11.85546875" style="8" bestFit="1" customWidth="1"/>
    <col min="446" max="446" width="12.28515625" style="8" bestFit="1" customWidth="1"/>
    <col min="447" max="447" width="13" style="8" bestFit="1" customWidth="1"/>
    <col min="448" max="448" width="11.7109375" style="8" bestFit="1" customWidth="1"/>
    <col min="449" max="449" width="24.5703125" style="8" bestFit="1" customWidth="1"/>
    <col min="450" max="450" width="8.5703125" style="8" bestFit="1" customWidth="1"/>
    <col min="451" max="451" width="10.28515625" style="8" bestFit="1" customWidth="1"/>
    <col min="452" max="452" width="11.42578125" style="8" bestFit="1" customWidth="1"/>
    <col min="453" max="453" width="12.7109375" style="8" bestFit="1" customWidth="1"/>
    <col min="454" max="454" width="12.140625" style="8" bestFit="1" customWidth="1"/>
    <col min="455" max="455" width="15" style="8" bestFit="1" customWidth="1"/>
    <col min="456" max="456" width="14.7109375" style="8" bestFit="1" customWidth="1"/>
    <col min="457" max="457" width="15.5703125" style="8" bestFit="1" customWidth="1"/>
    <col min="458" max="458" width="16.42578125" style="8" bestFit="1" customWidth="1"/>
    <col min="459" max="459" width="15" style="8" bestFit="1" customWidth="1"/>
    <col min="460" max="460" width="12.5703125" style="8" bestFit="1" customWidth="1"/>
    <col min="461" max="461" width="17.5703125" style="8" bestFit="1" customWidth="1"/>
    <col min="462" max="462" width="12.7109375" style="8" bestFit="1" customWidth="1"/>
    <col min="463" max="463" width="16.42578125" style="8" bestFit="1" customWidth="1"/>
    <col min="464" max="464" width="18.5703125" style="8" bestFit="1" customWidth="1"/>
    <col min="465" max="465" width="9.140625" style="8"/>
    <col min="466" max="466" width="16.140625" style="8" bestFit="1" customWidth="1"/>
    <col min="467" max="467" width="8.28515625" style="8" bestFit="1" customWidth="1"/>
    <col min="468" max="468" width="12.5703125" style="8" bestFit="1" customWidth="1"/>
    <col min="469" max="469" width="13.28515625" style="8" bestFit="1" customWidth="1"/>
    <col min="470" max="470" width="15.5703125" style="8" bestFit="1" customWidth="1"/>
    <col min="471" max="471" width="20.85546875" style="8" bestFit="1" customWidth="1"/>
    <col min="472" max="472" width="18.5703125" style="8" bestFit="1" customWidth="1"/>
    <col min="473" max="473" width="25.42578125" style="8" bestFit="1" customWidth="1"/>
    <col min="474" max="475" width="21.42578125" style="8" bestFit="1" customWidth="1"/>
    <col min="476" max="16384" width="9.140625" style="8"/>
  </cols>
  <sheetData>
    <row r="1" spans="1:286" x14ac:dyDescent="0.25">
      <c r="A1" s="1"/>
      <c r="B1" s="1"/>
      <c r="D1" s="99"/>
      <c r="E1" s="120" t="s">
        <v>242</v>
      </c>
      <c r="F1" s="121"/>
      <c r="G1" s="120" t="s">
        <v>243</v>
      </c>
      <c r="H1" s="121"/>
      <c r="I1" s="120" t="s">
        <v>244</v>
      </c>
      <c r="J1" s="121"/>
      <c r="K1" s="3"/>
      <c r="L1" s="4"/>
      <c r="M1" s="5"/>
      <c r="N1" s="3"/>
      <c r="O1" s="6"/>
      <c r="P1" s="6"/>
      <c r="Q1" s="1"/>
      <c r="R1" s="6"/>
      <c r="S1" s="7"/>
      <c r="T1" s="7"/>
      <c r="U1" s="1"/>
      <c r="V1" s="7"/>
      <c r="W1" s="7"/>
      <c r="X1" s="6"/>
      <c r="Y1" s="1"/>
      <c r="Z1" s="7"/>
      <c r="AA1" s="1"/>
      <c r="AB1" s="2"/>
      <c r="AC1" s="7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4"/>
      <c r="AQ1" s="3"/>
      <c r="AR1" s="41"/>
      <c r="AS1" s="41"/>
      <c r="AT1" s="41"/>
      <c r="AU1" s="41"/>
      <c r="AV1" s="110"/>
      <c r="AW1" s="11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</row>
    <row r="2" spans="1:286" ht="14.25" customHeight="1" x14ac:dyDescent="0.25">
      <c r="B2" s="1"/>
      <c r="D2" s="100" t="s">
        <v>245</v>
      </c>
      <c r="E2" s="101">
        <v>22</v>
      </c>
      <c r="F2" s="101">
        <v>27</v>
      </c>
      <c r="G2" s="101">
        <v>28</v>
      </c>
      <c r="H2" s="101">
        <v>32</v>
      </c>
      <c r="I2" s="101">
        <v>33</v>
      </c>
      <c r="J2" s="101">
        <v>52</v>
      </c>
      <c r="K2" s="3"/>
      <c r="L2" s="4"/>
      <c r="M2" s="5"/>
      <c r="N2" s="3"/>
      <c r="O2" s="6"/>
      <c r="P2" s="6"/>
      <c r="Q2" s="1"/>
      <c r="R2" s="6"/>
      <c r="S2" s="7"/>
      <c r="T2" s="7"/>
      <c r="U2" s="1"/>
      <c r="V2" s="7"/>
      <c r="W2" s="7"/>
      <c r="X2" s="6"/>
      <c r="Y2" s="1"/>
      <c r="Z2" s="7"/>
      <c r="AA2" s="1"/>
      <c r="AB2" s="2"/>
      <c r="AC2" s="7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4"/>
      <c r="AQ2" s="3"/>
      <c r="AR2" s="41"/>
      <c r="AS2" s="41"/>
      <c r="AT2" s="41"/>
      <c r="AU2" s="41"/>
      <c r="AV2" s="110"/>
      <c r="AW2" s="11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</row>
    <row r="3" spans="1:286" ht="14.25" customHeight="1" x14ac:dyDescent="0.25">
      <c r="B3" s="1"/>
      <c r="D3" s="102" t="s">
        <v>246</v>
      </c>
      <c r="E3" s="103">
        <v>22</v>
      </c>
      <c r="F3" s="103">
        <v>28</v>
      </c>
      <c r="G3" s="103">
        <v>29</v>
      </c>
      <c r="H3" s="103">
        <v>33</v>
      </c>
      <c r="I3" s="103">
        <v>34</v>
      </c>
      <c r="J3" s="103">
        <v>52</v>
      </c>
      <c r="K3" s="8"/>
      <c r="N3" s="8"/>
      <c r="O3" s="6"/>
      <c r="P3" s="6"/>
      <c r="Q3" s="1"/>
      <c r="R3" s="6"/>
      <c r="S3" s="7"/>
      <c r="T3" s="7"/>
      <c r="U3" s="1"/>
      <c r="V3" s="7"/>
      <c r="W3" s="7"/>
      <c r="X3" s="6"/>
      <c r="Y3" s="1"/>
      <c r="Z3" s="7"/>
      <c r="AA3" s="1"/>
      <c r="AB3" s="2"/>
      <c r="AC3" s="7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4"/>
      <c r="AQ3" s="3"/>
      <c r="AR3" s="41"/>
      <c r="AS3" s="41"/>
      <c r="AT3" s="41"/>
      <c r="AU3" s="41"/>
      <c r="AV3" s="110"/>
      <c r="AW3" s="11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</row>
    <row r="4" spans="1:286" ht="14.25" customHeight="1" x14ac:dyDescent="0.25">
      <c r="B4" s="1"/>
      <c r="D4" s="104" t="s">
        <v>238</v>
      </c>
      <c r="E4" s="105">
        <v>22</v>
      </c>
      <c r="F4" s="105">
        <v>29</v>
      </c>
      <c r="G4" s="105">
        <v>30</v>
      </c>
      <c r="H4" s="105">
        <v>34</v>
      </c>
      <c r="I4" s="105">
        <v>35</v>
      </c>
      <c r="J4" s="105">
        <v>52</v>
      </c>
      <c r="K4" s="8"/>
      <c r="N4" s="8"/>
      <c r="O4" s="6"/>
      <c r="P4" s="6"/>
      <c r="Q4" s="1"/>
      <c r="R4" s="6"/>
      <c r="S4" s="7"/>
      <c r="T4" s="7"/>
      <c r="U4" s="1"/>
      <c r="V4" s="7"/>
      <c r="W4" s="7"/>
      <c r="X4" s="6"/>
      <c r="Y4" s="1"/>
      <c r="Z4" s="7"/>
      <c r="AA4" s="1"/>
      <c r="AB4" s="2"/>
      <c r="AC4" s="7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4"/>
      <c r="AQ4" s="3"/>
      <c r="AR4" s="41"/>
      <c r="AS4" s="41"/>
      <c r="AT4" s="41"/>
      <c r="AU4" s="41"/>
      <c r="AV4" s="110"/>
      <c r="AW4" s="11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  <c r="JM4" s="1"/>
      <c r="JN4" s="1"/>
      <c r="JO4" s="1"/>
      <c r="JP4" s="1"/>
      <c r="JQ4" s="1"/>
      <c r="JR4" s="1"/>
      <c r="JS4" s="1"/>
      <c r="JT4" s="1"/>
      <c r="JU4" s="1"/>
      <c r="JV4" s="1"/>
      <c r="JW4" s="1"/>
      <c r="JX4" s="1"/>
      <c r="JY4" s="1"/>
      <c r="JZ4" s="1"/>
    </row>
    <row r="5" spans="1:286" ht="14.25" customHeight="1" x14ac:dyDescent="0.25">
      <c r="B5" s="1"/>
      <c r="D5" s="106" t="s">
        <v>247</v>
      </c>
      <c r="E5" s="107">
        <v>22</v>
      </c>
      <c r="F5" s="107">
        <v>30</v>
      </c>
      <c r="G5" s="107">
        <v>31</v>
      </c>
      <c r="H5" s="107">
        <v>35</v>
      </c>
      <c r="I5" s="107">
        <v>36</v>
      </c>
      <c r="J5" s="107">
        <v>52</v>
      </c>
      <c r="K5" s="8"/>
      <c r="N5" s="8"/>
      <c r="O5" s="6"/>
      <c r="P5" s="6"/>
      <c r="Q5" s="1"/>
      <c r="R5" s="6"/>
      <c r="S5" s="7"/>
      <c r="T5" s="7"/>
      <c r="U5" s="1"/>
      <c r="V5" s="7"/>
      <c r="W5" s="7"/>
      <c r="X5" s="6"/>
      <c r="Y5" s="1"/>
      <c r="Z5" s="7"/>
      <c r="AA5" s="1"/>
      <c r="AB5" s="2"/>
      <c r="AC5" s="7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4"/>
      <c r="AQ5" s="3"/>
      <c r="AR5" s="41"/>
      <c r="AS5" s="41"/>
      <c r="AT5" s="41"/>
      <c r="AU5" s="41"/>
      <c r="AV5" s="110"/>
      <c r="AW5" s="11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</row>
    <row r="6" spans="1:286" ht="14.25" customHeight="1" x14ac:dyDescent="0.25">
      <c r="B6" s="1"/>
      <c r="D6" s="108" t="s">
        <v>248</v>
      </c>
      <c r="E6" s="109">
        <v>22</v>
      </c>
      <c r="F6" s="109">
        <v>31</v>
      </c>
      <c r="G6" s="109">
        <v>32</v>
      </c>
      <c r="H6" s="109">
        <v>36</v>
      </c>
      <c r="I6" s="109">
        <v>37</v>
      </c>
      <c r="J6" s="109">
        <v>52</v>
      </c>
      <c r="K6" s="8"/>
      <c r="N6" s="8"/>
      <c r="O6" s="6"/>
      <c r="P6" s="6"/>
      <c r="Q6" s="1"/>
      <c r="R6" s="6"/>
      <c r="S6" s="7"/>
      <c r="T6" s="7"/>
      <c r="U6" s="1"/>
      <c r="V6" s="7"/>
      <c r="W6" s="7"/>
      <c r="X6" s="6"/>
      <c r="Y6" s="1"/>
      <c r="Z6" s="7"/>
      <c r="AA6" s="1"/>
      <c r="AB6" s="2"/>
      <c r="AC6" s="7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4"/>
      <c r="AQ6" s="3"/>
      <c r="AR6" s="41"/>
      <c r="AS6" s="41"/>
      <c r="AT6" s="41"/>
      <c r="AU6" s="41"/>
      <c r="AV6" s="110"/>
      <c r="AW6" s="11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</row>
    <row r="7" spans="1:286" ht="14.25" customHeight="1" x14ac:dyDescent="0.25">
      <c r="B7" s="1"/>
      <c r="D7" s="8"/>
      <c r="E7" s="8"/>
      <c r="F7" s="8"/>
      <c r="G7" s="8"/>
      <c r="H7" s="8"/>
      <c r="I7" s="8"/>
      <c r="J7" s="8"/>
      <c r="K7" s="8"/>
      <c r="N7" s="8"/>
      <c r="O7" s="6"/>
      <c r="P7" s="6"/>
      <c r="Q7" s="1"/>
      <c r="R7" s="6"/>
      <c r="S7" s="7"/>
      <c r="T7" s="7"/>
      <c r="U7" s="1"/>
      <c r="V7" s="7"/>
      <c r="W7" s="7"/>
      <c r="X7" s="6"/>
      <c r="Y7" s="1"/>
      <c r="Z7" s="7"/>
      <c r="AA7" s="1"/>
      <c r="AB7" s="2"/>
      <c r="AC7" s="7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4"/>
      <c r="AQ7" s="3"/>
      <c r="AR7" s="41"/>
      <c r="AS7" s="41"/>
      <c r="AT7" s="41"/>
      <c r="AU7" s="41"/>
      <c r="AV7" s="110"/>
      <c r="AW7" s="11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</row>
    <row r="8" spans="1:286" ht="14.25" customHeight="1" x14ac:dyDescent="0.25">
      <c r="B8" s="1"/>
      <c r="G8" s="1"/>
      <c r="H8" s="8"/>
      <c r="I8" s="8"/>
      <c r="J8" s="8"/>
      <c r="K8" s="8"/>
      <c r="N8" s="8"/>
      <c r="O8" s="6"/>
      <c r="P8" s="6"/>
      <c r="Q8" s="1"/>
      <c r="R8" s="6"/>
      <c r="S8" s="7"/>
      <c r="T8" s="7"/>
      <c r="U8" s="1"/>
      <c r="V8" s="7"/>
      <c r="W8" s="7"/>
      <c r="X8" s="6"/>
      <c r="Y8" s="1"/>
      <c r="Z8" s="7"/>
      <c r="AA8" s="1"/>
      <c r="AB8" s="2"/>
      <c r="AC8" s="7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4"/>
      <c r="AQ8" s="3"/>
      <c r="AR8" s="41"/>
      <c r="AS8" s="41"/>
      <c r="AT8" s="41"/>
      <c r="AU8" s="41"/>
      <c r="AV8" s="110"/>
      <c r="AW8" s="11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</row>
    <row r="9" spans="1:286" ht="14.25" customHeight="1" x14ac:dyDescent="0.25">
      <c r="B9" s="1"/>
      <c r="G9" s="1"/>
      <c r="H9" s="25"/>
      <c r="I9" s="4"/>
      <c r="J9" s="93"/>
      <c r="K9" s="3"/>
      <c r="L9" s="4"/>
      <c r="M9" s="5"/>
      <c r="N9" s="3"/>
      <c r="O9" s="6"/>
      <c r="P9" s="6"/>
      <c r="Q9" s="1"/>
      <c r="R9" s="6"/>
      <c r="S9" s="7"/>
      <c r="T9" s="7"/>
      <c r="U9" s="1"/>
      <c r="V9" s="7"/>
      <c r="W9" s="7"/>
      <c r="X9" s="6"/>
      <c r="Y9" s="1"/>
      <c r="Z9" s="7"/>
      <c r="AA9" s="1"/>
      <c r="AB9" s="2"/>
      <c r="AC9" s="7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4"/>
      <c r="AQ9" s="3"/>
      <c r="AR9" s="41"/>
      <c r="AS9" s="41"/>
      <c r="AT9" s="41"/>
      <c r="AU9" s="41"/>
      <c r="AV9" s="110"/>
      <c r="AW9" s="11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</row>
    <row r="10" spans="1:286" s="74" customFormat="1" ht="33" customHeight="1" x14ac:dyDescent="0.25">
      <c r="A10" s="74" t="s">
        <v>35</v>
      </c>
      <c r="B10" s="74" t="s">
        <v>2</v>
      </c>
      <c r="C10" s="75" t="s">
        <v>10</v>
      </c>
      <c r="D10" s="75" t="s">
        <v>41</v>
      </c>
      <c r="E10" s="76" t="s">
        <v>42</v>
      </c>
      <c r="F10" s="76" t="s">
        <v>16</v>
      </c>
      <c r="G10" s="75" t="s">
        <v>63</v>
      </c>
      <c r="H10" s="77" t="s">
        <v>68</v>
      </c>
      <c r="I10" s="118" t="s">
        <v>1</v>
      </c>
      <c r="J10" s="94" t="s">
        <v>241</v>
      </c>
      <c r="K10" s="78" t="s">
        <v>61</v>
      </c>
      <c r="L10" s="119" t="s">
        <v>201</v>
      </c>
      <c r="M10" s="78" t="s">
        <v>11</v>
      </c>
      <c r="N10" s="76" t="s">
        <v>65</v>
      </c>
      <c r="O10" s="78" t="s">
        <v>60</v>
      </c>
      <c r="P10" s="74" t="s">
        <v>17</v>
      </c>
      <c r="Q10" s="74" t="s">
        <v>7</v>
      </c>
      <c r="R10" s="14" t="s">
        <v>58</v>
      </c>
      <c r="S10" s="14" t="s">
        <v>39</v>
      </c>
      <c r="T10" s="15" t="s">
        <v>56</v>
      </c>
      <c r="U10" s="15" t="s">
        <v>51</v>
      </c>
      <c r="V10" s="8" t="s">
        <v>64</v>
      </c>
      <c r="W10" s="15" t="s">
        <v>54</v>
      </c>
      <c r="X10" s="15" t="s">
        <v>55</v>
      </c>
      <c r="Y10" s="14" t="s">
        <v>40</v>
      </c>
      <c r="Z10" s="8" t="s">
        <v>50</v>
      </c>
      <c r="AA10" s="15" t="s">
        <v>37</v>
      </c>
      <c r="AB10" s="8" t="s">
        <v>49</v>
      </c>
      <c r="AC10" s="10" t="s">
        <v>52</v>
      </c>
      <c r="AD10" s="15" t="s">
        <v>53</v>
      </c>
      <c r="AE10" s="8" t="s">
        <v>9</v>
      </c>
      <c r="AF10" s="8" t="s">
        <v>23</v>
      </c>
      <c r="AG10" s="8" t="s">
        <v>3</v>
      </c>
      <c r="AH10" s="8" t="s">
        <v>59</v>
      </c>
      <c r="AI10" s="8" t="s">
        <v>8</v>
      </c>
      <c r="AJ10" s="8" t="s">
        <v>18</v>
      </c>
      <c r="AK10" s="8" t="s">
        <v>22</v>
      </c>
      <c r="AL10" s="8" t="s">
        <v>21</v>
      </c>
      <c r="AM10" s="8" t="s">
        <v>0</v>
      </c>
      <c r="AN10" s="8" t="s">
        <v>20</v>
      </c>
      <c r="AO10" s="8" t="s">
        <v>19</v>
      </c>
      <c r="AP10" s="1" t="s">
        <v>24</v>
      </c>
      <c r="AQ10" s="119" t="s">
        <v>230</v>
      </c>
      <c r="AR10" s="76" t="s">
        <v>209</v>
      </c>
      <c r="AS10" s="76" t="s">
        <v>208</v>
      </c>
      <c r="AT10" s="7" t="s">
        <v>207</v>
      </c>
      <c r="AU10" s="75" t="s">
        <v>206</v>
      </c>
      <c r="AV10" s="112"/>
      <c r="AW10" s="113"/>
    </row>
    <row r="11" spans="1:286" x14ac:dyDescent="0.25">
      <c r="A11" s="90" t="s">
        <v>36</v>
      </c>
      <c r="B11" s="90" t="s">
        <v>249</v>
      </c>
      <c r="C11" s="21" t="s">
        <v>250</v>
      </c>
      <c r="D11" s="21" t="s">
        <v>253</v>
      </c>
      <c r="E11" s="24" t="s">
        <v>254</v>
      </c>
      <c r="F11" s="23">
        <v>41428</v>
      </c>
      <c r="G11" s="22">
        <v>3.8</v>
      </c>
      <c r="H11" s="26"/>
      <c r="I11" s="18" t="s">
        <v>251</v>
      </c>
      <c r="J11" s="95"/>
      <c r="K11" s="11">
        <f>(Table_SQLXAL[[#This Row],[TARGETWEIGHT]]*1000)-Table_SQLXAL[[#This Row],[POWDERWEIGHT]]-Table_SQLXAL[[#This Row],[CHEMICALSWEIGHT]]</f>
        <v>500</v>
      </c>
      <c r="L11" s="24" t="s">
        <v>245</v>
      </c>
      <c r="M11" s="18" t="s">
        <v>252</v>
      </c>
      <c r="N11" s="3">
        <f>ROUNDDOWN((Table_SQLXAL[[#This Row],[PRODWIDTH]]/Table_SQLXAL[[#This Row],[ROLLWIDTH CM]]/10),0)</f>
        <v>6</v>
      </c>
      <c r="O11" s="13">
        <f>Table_SQLXAL[[#This Row],[ROLLWIDTH]]/10</f>
        <v>100</v>
      </c>
      <c r="P11" s="14">
        <v>1000</v>
      </c>
      <c r="Q11" s="16"/>
      <c r="R11" s="14">
        <f>Table_SQLXAL[[#This Row],[QTY]]/Table_SQLXAL[[#This Row],[ROLLWIDTH CM]]*100</f>
        <v>1000</v>
      </c>
      <c r="S11" s="14">
        <v>1000</v>
      </c>
      <c r="T11" s="15">
        <f>Table_SQLXAL[[#This Row],[KG]]-Table_SQLXAL[[#This Row],[poid de poudre]]-Table_SQLXAL[[#This Row],[poid de chemical]]</f>
        <v>500</v>
      </c>
      <c r="U11" s="15">
        <f>Table_SQLXAL[[#This Row],[QTY_PROD_TIME]]*1.2</f>
        <v>0.87719999999999998</v>
      </c>
      <c r="V11" s="19">
        <v>6000</v>
      </c>
      <c r="W11" s="15">
        <f>Table_SQLXAL[[#This Row],[QTY]]*Table_SQLXAL[[#This Row],[POWDERWEIGHT]]/1000</f>
        <v>0</v>
      </c>
      <c r="X11" s="15">
        <f>Table_SQLXAL[[#This Row],[QTY]]*Table_SQLXAL[[#This Row],[CHEMICALSWEIGHT]]/1000</f>
        <v>0</v>
      </c>
      <c r="Y11" s="14">
        <v>500</v>
      </c>
      <c r="Z11" s="15">
        <v>1000</v>
      </c>
      <c r="AA11" s="15">
        <v>0.73099999999999998</v>
      </c>
      <c r="AB11" s="20">
        <v>0.5</v>
      </c>
      <c r="AC11" s="10">
        <v>0</v>
      </c>
      <c r="AD11" s="15">
        <v>0</v>
      </c>
      <c r="AE11" s="16" t="s">
        <v>29</v>
      </c>
      <c r="AF11" s="16" t="s">
        <v>5</v>
      </c>
      <c r="AG11" s="16" t="s">
        <v>5</v>
      </c>
      <c r="AH11" s="16"/>
      <c r="AI11" s="16" t="s">
        <v>26</v>
      </c>
      <c r="AJ11" s="16">
        <v>41428</v>
      </c>
      <c r="AK11" s="16" t="s">
        <v>255</v>
      </c>
      <c r="AL11" s="16" t="s">
        <v>256</v>
      </c>
      <c r="AM11" s="16" t="s">
        <v>15</v>
      </c>
      <c r="AN11" s="16">
        <v>1000</v>
      </c>
      <c r="AO11" s="16">
        <v>41458</v>
      </c>
      <c r="AP11" s="21"/>
      <c r="AQ11" s="83">
        <f>INT(MOD(INT((Table_SQLXAL[[#This Row],[REQDATE]]-2)/7)+0.6,52+5/28))+1</f>
        <v>23</v>
      </c>
      <c r="AR11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0.91374269005847941</v>
      </c>
      <c r="AS11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0.91374999999999995</v>
      </c>
      <c r="AT11" s="7">
        <f>Table_SQLXAL[[#This Row],[processtime]]*Table_SQLXAL[[#This Row],[QTY]]/10000</f>
        <v>0.73099999999999998</v>
      </c>
      <c r="AU11" s="89">
        <v>7.31</v>
      </c>
      <c r="AX11" s="8"/>
      <c r="AY11" s="8"/>
      <c r="AZ11" s="8"/>
      <c r="BC11" s="8"/>
      <c r="BD11" s="8"/>
      <c r="BH11" s="8"/>
      <c r="BJ11" s="8"/>
    </row>
    <row r="12" spans="1:286" x14ac:dyDescent="0.25">
      <c r="A12" s="90" t="s">
        <v>36</v>
      </c>
      <c r="B12" s="90" t="s">
        <v>249</v>
      </c>
      <c r="C12" s="21" t="s">
        <v>265</v>
      </c>
      <c r="D12" s="21" t="s">
        <v>268</v>
      </c>
      <c r="E12" s="24" t="s">
        <v>269</v>
      </c>
      <c r="F12" s="23">
        <v>41428</v>
      </c>
      <c r="G12" s="22">
        <v>14.6</v>
      </c>
      <c r="H12" s="26"/>
      <c r="I12" s="18" t="s">
        <v>266</v>
      </c>
      <c r="J12" s="95"/>
      <c r="K12" s="11">
        <f>(Table_SQLXAL[[#This Row],[TARGETWEIGHT]]*1000)-Table_SQLXAL[[#This Row],[POWDERWEIGHT]]-Table_SQLXAL[[#This Row],[CHEMICALSWEIGHT]]</f>
        <v>110</v>
      </c>
      <c r="L12" s="24" t="s">
        <v>238</v>
      </c>
      <c r="M12" s="18" t="s">
        <v>267</v>
      </c>
      <c r="N12" s="3">
        <f>ROUNDDOWN((Table_SQLXAL[[#This Row],[PRODWIDTH]]/Table_SQLXAL[[#This Row],[ROLLWIDTH CM]]/10),0)</f>
        <v>4</v>
      </c>
      <c r="O12" s="13">
        <f>Table_SQLXAL[[#This Row],[ROLLWIDTH]]/10</f>
        <v>118</v>
      </c>
      <c r="P12" s="14">
        <v>48262</v>
      </c>
      <c r="Q12" s="16"/>
      <c r="R12" s="14">
        <f>Table_SQLXAL[[#This Row],[QTY]]/Table_SQLXAL[[#This Row],[ROLLWIDTH CM]]*100</f>
        <v>40900</v>
      </c>
      <c r="S12" s="14">
        <v>40900</v>
      </c>
      <c r="T12" s="15">
        <f>Table_SQLXAL[[#This Row],[KG]]-Table_SQLXAL[[#This Row],[poid de poudre]]-Table_SQLXAL[[#This Row],[poid de chemical]]</f>
        <v>5308.82</v>
      </c>
      <c r="U12" s="15">
        <f>Table_SQLXAL[[#This Row],[QTY_PROD_TIME]]*1.2</f>
        <v>13.899455999999999</v>
      </c>
      <c r="V12" s="19">
        <v>4850</v>
      </c>
      <c r="W12" s="15">
        <f>Table_SQLXAL[[#This Row],[QTY]]*Table_SQLXAL[[#This Row],[POWDERWEIGHT]]/1000</f>
        <v>0</v>
      </c>
      <c r="X12" s="15">
        <f>Table_SQLXAL[[#This Row],[QTY]]*Table_SQLXAL[[#This Row],[CHEMICALSWEIGHT]]/1000</f>
        <v>0</v>
      </c>
      <c r="Y12" s="14">
        <v>5308.82</v>
      </c>
      <c r="Z12" s="15">
        <v>1180</v>
      </c>
      <c r="AA12" s="15">
        <v>11.582879999999999</v>
      </c>
      <c r="AB12" s="20">
        <v>0.11</v>
      </c>
      <c r="AC12" s="10">
        <v>0</v>
      </c>
      <c r="AD12" s="15">
        <v>0</v>
      </c>
      <c r="AE12" s="16" t="s">
        <v>13</v>
      </c>
      <c r="AF12" s="16" t="s">
        <v>5</v>
      </c>
      <c r="AG12" s="16" t="s">
        <v>5</v>
      </c>
      <c r="AH12" s="16"/>
      <c r="AI12" s="16" t="s">
        <v>26</v>
      </c>
      <c r="AJ12" s="16">
        <v>41428</v>
      </c>
      <c r="AK12" s="16" t="s">
        <v>270</v>
      </c>
      <c r="AL12" s="16" t="s">
        <v>271</v>
      </c>
      <c r="AM12" s="16" t="s">
        <v>57</v>
      </c>
      <c r="AN12" s="16">
        <v>48262</v>
      </c>
      <c r="AO12" s="16">
        <v>41458</v>
      </c>
      <c r="AP12" s="21"/>
      <c r="AQ12" s="83">
        <f>INT(MOD(INT((Table_SQLXAL[[#This Row],[REQDATE]]-2)/7)+0.6,52+5/28))+1</f>
        <v>23</v>
      </c>
      <c r="AR12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14.59046803652968</v>
      </c>
      <c r="AS12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14.478600000000002</v>
      </c>
      <c r="AT12" s="7">
        <f>Table_SQLXAL[[#This Row],[processtime]]*Table_SQLXAL[[#This Row],[QTY]]/10000</f>
        <v>11.582880000000001</v>
      </c>
      <c r="AU12" s="89">
        <v>2.4</v>
      </c>
      <c r="AW12" s="115"/>
      <c r="AX12" s="8"/>
      <c r="AY12" s="8"/>
      <c r="AZ12" s="8"/>
      <c r="BC12" s="8"/>
      <c r="BD12" s="8"/>
      <c r="BH12" s="8"/>
      <c r="BJ12" s="8"/>
    </row>
    <row r="13" spans="1:286" x14ac:dyDescent="0.25">
      <c r="A13" s="90" t="s">
        <v>36</v>
      </c>
      <c r="B13" s="90" t="s">
        <v>249</v>
      </c>
      <c r="C13" s="21" t="s">
        <v>272</v>
      </c>
      <c r="D13" s="21" t="s">
        <v>275</v>
      </c>
      <c r="E13" s="24" t="s">
        <v>276</v>
      </c>
      <c r="F13" s="23">
        <v>41428</v>
      </c>
      <c r="G13" s="22">
        <v>5</v>
      </c>
      <c r="H13" s="26"/>
      <c r="I13" s="18" t="s">
        <v>273</v>
      </c>
      <c r="J13" s="95"/>
      <c r="K13" s="11">
        <f>(Table_SQLXAL[[#This Row],[TARGETWEIGHT]]*1000)-Table_SQLXAL[[#This Row],[POWDERWEIGHT]]-Table_SQLXAL[[#This Row],[CHEMICALSWEIGHT]]</f>
        <v>500</v>
      </c>
      <c r="L13" s="24"/>
      <c r="M13" s="18" t="s">
        <v>274</v>
      </c>
      <c r="N13" s="3">
        <f>ROUNDDOWN((Table_SQLXAL[[#This Row],[PRODWIDTH]]/Table_SQLXAL[[#This Row],[ROLLWIDTH CM]]/10),0)</f>
        <v>3</v>
      </c>
      <c r="O13" s="13">
        <f>Table_SQLXAL[[#This Row],[ROLLWIDTH]]/10</f>
        <v>106</v>
      </c>
      <c r="P13" s="14">
        <v>4000.44</v>
      </c>
      <c r="Q13" s="16"/>
      <c r="R13" s="14">
        <f>Table_SQLXAL[[#This Row],[QTY]]/Table_SQLXAL[[#This Row],[ROLLWIDTH CM]]*100</f>
        <v>3774</v>
      </c>
      <c r="S13" s="14">
        <v>3774</v>
      </c>
      <c r="T13" s="15">
        <f>Table_SQLXAL[[#This Row],[KG]]-Table_SQLXAL[[#This Row],[poid de poudre]]-Table_SQLXAL[[#This Row],[poid de chemical]]</f>
        <v>2000.22</v>
      </c>
      <c r="U13" s="15">
        <f>Table_SQLXAL[[#This Row],[QTY_PROD_TIME]]*1.2</f>
        <v>3.8116187999999998</v>
      </c>
      <c r="V13" s="19">
        <v>4200</v>
      </c>
      <c r="W13" s="15">
        <f>Table_SQLXAL[[#This Row],[QTY]]*Table_SQLXAL[[#This Row],[POWDERWEIGHT]]/1000</f>
        <v>0</v>
      </c>
      <c r="X13" s="15">
        <f>Table_SQLXAL[[#This Row],[QTY]]*Table_SQLXAL[[#This Row],[CHEMICALSWEIGHT]]/1000</f>
        <v>0</v>
      </c>
      <c r="Y13" s="14">
        <v>2000.22</v>
      </c>
      <c r="Z13" s="15">
        <v>1060</v>
      </c>
      <c r="AA13" s="15">
        <v>3.1763490000000001</v>
      </c>
      <c r="AB13" s="20">
        <v>0.5</v>
      </c>
      <c r="AC13" s="10">
        <v>0</v>
      </c>
      <c r="AD13" s="15">
        <v>0</v>
      </c>
      <c r="AE13" s="16" t="s">
        <v>262</v>
      </c>
      <c r="AF13" s="16" t="s">
        <v>5</v>
      </c>
      <c r="AG13" s="16" t="s">
        <v>5</v>
      </c>
      <c r="AH13" s="16"/>
      <c r="AI13" s="16" t="s">
        <v>26</v>
      </c>
      <c r="AJ13" s="16">
        <v>41428</v>
      </c>
      <c r="AK13" s="16" t="s">
        <v>277</v>
      </c>
      <c r="AL13" s="16" t="s">
        <v>278</v>
      </c>
      <c r="AM13" s="16" t="s">
        <v>15</v>
      </c>
      <c r="AN13" s="16">
        <v>4000.44</v>
      </c>
      <c r="AO13" s="16">
        <v>41473</v>
      </c>
      <c r="AP13" s="21"/>
      <c r="AQ13" s="83">
        <f>INT(MOD(INT((Table_SQLXAL[[#This Row],[REQDATE]]-2)/7)+0.6,52+5/28))+1</f>
        <v>23</v>
      </c>
      <c r="AR13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5.2416666666666663</v>
      </c>
      <c r="AS13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3.9704367</v>
      </c>
      <c r="AT13" s="7">
        <f>Table_SQLXAL[[#This Row],[processtime]]*Table_SQLXAL[[#This Row],[QTY]]/10000</f>
        <v>3.1763493600000001</v>
      </c>
      <c r="AU13" s="89">
        <v>7.94</v>
      </c>
      <c r="AX13" s="8"/>
      <c r="AY13" s="8"/>
      <c r="AZ13" s="8"/>
      <c r="BC13" s="8"/>
      <c r="BD13" s="8"/>
      <c r="BH13" s="8"/>
      <c r="BJ13" s="8"/>
    </row>
    <row r="14" spans="1:286" x14ac:dyDescent="0.25">
      <c r="A14" s="90" t="s">
        <v>36</v>
      </c>
      <c r="B14" s="90" t="s">
        <v>249</v>
      </c>
      <c r="C14" s="21" t="s">
        <v>279</v>
      </c>
      <c r="D14" s="21" t="s">
        <v>282</v>
      </c>
      <c r="E14" s="24" t="s">
        <v>283</v>
      </c>
      <c r="F14" s="23">
        <v>41428</v>
      </c>
      <c r="G14" s="22">
        <v>12.5</v>
      </c>
      <c r="H14" s="26"/>
      <c r="I14" s="18" t="s">
        <v>280</v>
      </c>
      <c r="J14" s="95"/>
      <c r="K14" s="11">
        <f>(Table_SQLXAL[[#This Row],[TARGETWEIGHT]]*1000)-Table_SQLXAL[[#This Row],[POWDERWEIGHT]]-Table_SQLXAL[[#This Row],[CHEMICALSWEIGHT]]</f>
        <v>160</v>
      </c>
      <c r="L14" s="24" t="s">
        <v>245</v>
      </c>
      <c r="M14" s="18" t="s">
        <v>281</v>
      </c>
      <c r="N14" s="3">
        <f>ROUNDDOWN((Table_SQLXAL[[#This Row],[PRODWIDTH]]/Table_SQLXAL[[#This Row],[ROLLWIDTH CM]]/10),0)</f>
        <v>2</v>
      </c>
      <c r="O14" s="13">
        <f>Table_SQLXAL[[#This Row],[ROLLWIDTH]]/10</f>
        <v>201</v>
      </c>
      <c r="P14" s="14">
        <v>7508.6</v>
      </c>
      <c r="Q14" s="16"/>
      <c r="R14" s="14">
        <f>Table_SQLXAL[[#This Row],[QTY]]/Table_SQLXAL[[#This Row],[ROLLWIDTH CM]]*100</f>
        <v>3735.6218905472638</v>
      </c>
      <c r="S14" s="14">
        <v>3735.6218909999998</v>
      </c>
      <c r="T14" s="15">
        <f>Table_SQLXAL[[#This Row],[KG]]-Table_SQLXAL[[#This Row],[poid de poudre]]-Table_SQLXAL[[#This Row],[poid de chemical]]</f>
        <v>1201.376</v>
      </c>
      <c r="U14" s="15">
        <f>Table_SQLXAL[[#This Row],[QTY_PROD_TIME]]*1.2</f>
        <v>2.5409099999999998</v>
      </c>
      <c r="V14" s="19">
        <v>5100</v>
      </c>
      <c r="W14" s="15">
        <f>Table_SQLXAL[[#This Row],[QTY]]*Table_SQLXAL[[#This Row],[POWDERWEIGHT]]/1000</f>
        <v>150.172</v>
      </c>
      <c r="X14" s="15">
        <f>Table_SQLXAL[[#This Row],[QTY]]*Table_SQLXAL[[#This Row],[CHEMICALSWEIGHT]]/1000</f>
        <v>0</v>
      </c>
      <c r="Y14" s="14">
        <v>1351.548</v>
      </c>
      <c r="Z14" s="15">
        <v>2010</v>
      </c>
      <c r="AA14" s="15">
        <v>2.1174249999999999</v>
      </c>
      <c r="AB14" s="20">
        <v>0.18</v>
      </c>
      <c r="AC14" s="10">
        <v>20</v>
      </c>
      <c r="AD14" s="15">
        <v>0</v>
      </c>
      <c r="AE14" s="16" t="s">
        <v>12</v>
      </c>
      <c r="AF14" s="16" t="s">
        <v>5</v>
      </c>
      <c r="AG14" s="16" t="s">
        <v>284</v>
      </c>
      <c r="AH14" s="16"/>
      <c r="AI14" s="16" t="s">
        <v>26</v>
      </c>
      <c r="AJ14" s="16">
        <v>41428</v>
      </c>
      <c r="AK14" s="16" t="s">
        <v>285</v>
      </c>
      <c r="AL14" s="16" t="s">
        <v>286</v>
      </c>
      <c r="AM14" s="16" t="s">
        <v>15</v>
      </c>
      <c r="AN14" s="16">
        <v>0</v>
      </c>
      <c r="AO14" s="16">
        <v>1</v>
      </c>
      <c r="AP14" s="21"/>
      <c r="AQ14" s="83">
        <f>INT(MOD(INT((Table_SQLXAL[[#This Row],[REQDATE]]-2)/7)+0.6,52+5/28))+1</f>
        <v>23</v>
      </c>
      <c r="AR14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3.1130182421227204</v>
      </c>
      <c r="AS14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2.6467814999999999</v>
      </c>
      <c r="AT14" s="7">
        <f>Table_SQLXAL[[#This Row],[processtime]]*Table_SQLXAL[[#This Row],[QTY]]/10000</f>
        <v>2.1174252</v>
      </c>
      <c r="AU14" s="89">
        <v>2.82</v>
      </c>
      <c r="AX14" s="8"/>
      <c r="AY14" s="8"/>
      <c r="AZ14" s="8"/>
      <c r="BC14" s="8"/>
      <c r="BD14" s="8"/>
      <c r="BH14" s="8"/>
      <c r="BJ14" s="8"/>
    </row>
    <row r="15" spans="1:286" x14ac:dyDescent="0.25">
      <c r="A15" s="90" t="s">
        <v>36</v>
      </c>
      <c r="B15" s="90" t="s">
        <v>249</v>
      </c>
      <c r="C15" s="21" t="s">
        <v>279</v>
      </c>
      <c r="D15" s="21" t="s">
        <v>282</v>
      </c>
      <c r="E15" s="24" t="s">
        <v>283</v>
      </c>
      <c r="F15" s="23">
        <v>41428</v>
      </c>
      <c r="G15" s="22">
        <v>12.5</v>
      </c>
      <c r="H15" s="26"/>
      <c r="I15" s="18" t="s">
        <v>280</v>
      </c>
      <c r="J15" s="95"/>
      <c r="K15" s="11">
        <f>(Table_SQLXAL[[#This Row],[TARGETWEIGHT]]*1000)-Table_SQLXAL[[#This Row],[POWDERWEIGHT]]-Table_SQLXAL[[#This Row],[CHEMICALSWEIGHT]]</f>
        <v>160</v>
      </c>
      <c r="L15" s="24" t="s">
        <v>245</v>
      </c>
      <c r="M15" s="18" t="s">
        <v>281</v>
      </c>
      <c r="N15" s="3">
        <f>ROUNDDOWN((Table_SQLXAL[[#This Row],[PRODWIDTH]]/Table_SQLXAL[[#This Row],[ROLLWIDTH CM]]/10),0)</f>
        <v>2</v>
      </c>
      <c r="O15" s="13">
        <f>Table_SQLXAL[[#This Row],[ROLLWIDTH]]/10</f>
        <v>201</v>
      </c>
      <c r="P15" s="14">
        <v>25000</v>
      </c>
      <c r="Q15" s="16"/>
      <c r="R15" s="14">
        <f>Table_SQLXAL[[#This Row],[QTY]]/Table_SQLXAL[[#This Row],[ROLLWIDTH CM]]*100</f>
        <v>12437.810945273632</v>
      </c>
      <c r="S15" s="14">
        <v>12437.810944999999</v>
      </c>
      <c r="T15" s="15">
        <f>Table_SQLXAL[[#This Row],[KG]]-Table_SQLXAL[[#This Row],[poid de poudre]]-Table_SQLXAL[[#This Row],[poid de chemical]]</f>
        <v>4000</v>
      </c>
      <c r="U15" s="15">
        <f>Table_SQLXAL[[#This Row],[QTY_PROD_TIME]]*1.2</f>
        <v>8.4599999999999991</v>
      </c>
      <c r="V15" s="19">
        <v>5100</v>
      </c>
      <c r="W15" s="15">
        <f>Table_SQLXAL[[#This Row],[QTY]]*Table_SQLXAL[[#This Row],[POWDERWEIGHT]]/1000</f>
        <v>500</v>
      </c>
      <c r="X15" s="15">
        <f>Table_SQLXAL[[#This Row],[QTY]]*Table_SQLXAL[[#This Row],[CHEMICALSWEIGHT]]/1000</f>
        <v>0</v>
      </c>
      <c r="Y15" s="14">
        <v>4500</v>
      </c>
      <c r="Z15" s="15">
        <v>2010</v>
      </c>
      <c r="AA15" s="15">
        <v>7.05</v>
      </c>
      <c r="AB15" s="20">
        <v>0.18</v>
      </c>
      <c r="AC15" s="10">
        <v>20</v>
      </c>
      <c r="AD15" s="15">
        <v>0</v>
      </c>
      <c r="AE15" s="16" t="s">
        <v>12</v>
      </c>
      <c r="AF15" s="16" t="s">
        <v>5</v>
      </c>
      <c r="AG15" s="16" t="s">
        <v>284</v>
      </c>
      <c r="AH15" s="16"/>
      <c r="AI15" s="16" t="s">
        <v>26</v>
      </c>
      <c r="AJ15" s="16">
        <v>41428</v>
      </c>
      <c r="AK15" s="16" t="s">
        <v>287</v>
      </c>
      <c r="AL15" s="16" t="s">
        <v>288</v>
      </c>
      <c r="AM15" s="16" t="s">
        <v>15</v>
      </c>
      <c r="AN15" s="16">
        <v>0</v>
      </c>
      <c r="AO15" s="16">
        <v>1</v>
      </c>
      <c r="AP15" s="21"/>
      <c r="AQ15" s="83">
        <f>INT(MOD(INT((Table_SQLXAL[[#This Row],[REQDATE]]-2)/7)+0.6,52+5/28))+1</f>
        <v>23</v>
      </c>
      <c r="AR15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10.364842454394696</v>
      </c>
      <c r="AS15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8.8125</v>
      </c>
      <c r="AT15" s="7">
        <f>Table_SQLXAL[[#This Row],[processtime]]*Table_SQLXAL[[#This Row],[QTY]]/10000</f>
        <v>7.05</v>
      </c>
      <c r="AU15" s="89">
        <v>2.82</v>
      </c>
      <c r="AW15" s="115"/>
      <c r="AX15" s="8"/>
      <c r="AY15" s="8"/>
      <c r="AZ15" s="8"/>
      <c r="BC15" s="8"/>
      <c r="BD15" s="8"/>
      <c r="BH15" s="8"/>
      <c r="BJ15" s="8"/>
    </row>
    <row r="16" spans="1:286" x14ac:dyDescent="0.25">
      <c r="A16" s="90" t="s">
        <v>36</v>
      </c>
      <c r="B16" s="90" t="s">
        <v>249</v>
      </c>
      <c r="C16" s="21" t="s">
        <v>289</v>
      </c>
      <c r="D16" s="21" t="s">
        <v>260</v>
      </c>
      <c r="E16" s="24" t="s">
        <v>292</v>
      </c>
      <c r="F16" s="23">
        <v>41428</v>
      </c>
      <c r="G16" s="22">
        <v>9.3000000000000007</v>
      </c>
      <c r="H16" s="26"/>
      <c r="I16" s="18" t="s">
        <v>290</v>
      </c>
      <c r="J16" s="95"/>
      <c r="K16" s="11">
        <f>(Table_SQLXAL[[#This Row],[TARGETWEIGHT]]*1000)-Table_SQLXAL[[#This Row],[POWDERWEIGHT]]-Table_SQLXAL[[#This Row],[CHEMICALSWEIGHT]]</f>
        <v>220</v>
      </c>
      <c r="L16" s="24" t="s">
        <v>247</v>
      </c>
      <c r="M16" s="18" t="s">
        <v>291</v>
      </c>
      <c r="N16" s="3">
        <f>ROUNDDOWN((Table_SQLXAL[[#This Row],[PRODWIDTH]]/Table_SQLXAL[[#This Row],[ROLLWIDTH CM]]/10),0)</f>
        <v>4</v>
      </c>
      <c r="O16" s="13">
        <f>Table_SQLXAL[[#This Row],[ROLLWIDTH]]/10</f>
        <v>120</v>
      </c>
      <c r="P16" s="14">
        <v>10000</v>
      </c>
      <c r="Q16" s="16"/>
      <c r="R16" s="14">
        <f>Table_SQLXAL[[#This Row],[QTY]]/Table_SQLXAL[[#This Row],[ROLLWIDTH CM]]*100</f>
        <v>8333.3333333333321</v>
      </c>
      <c r="S16" s="14">
        <v>8333.3333330000005</v>
      </c>
      <c r="T16" s="15">
        <f>Table_SQLXAL[[#This Row],[KG]]-Table_SQLXAL[[#This Row],[poid de poudre]]-Table_SQLXAL[[#This Row],[poid de chemical]]</f>
        <v>2200</v>
      </c>
      <c r="U16" s="15">
        <f>Table_SQLXAL[[#This Row],[QTY_PROD_TIME]]*1.2</f>
        <v>5.46</v>
      </c>
      <c r="V16" s="19">
        <v>4800</v>
      </c>
      <c r="W16" s="15">
        <f>Table_SQLXAL[[#This Row],[QTY]]*Table_SQLXAL[[#This Row],[POWDERWEIGHT]]/1000</f>
        <v>0</v>
      </c>
      <c r="X16" s="15">
        <f>Table_SQLXAL[[#This Row],[QTY]]*Table_SQLXAL[[#This Row],[CHEMICALSWEIGHT]]/1000</f>
        <v>0</v>
      </c>
      <c r="Y16" s="14">
        <v>2200</v>
      </c>
      <c r="Z16" s="15">
        <v>1200</v>
      </c>
      <c r="AA16" s="15">
        <v>4.55</v>
      </c>
      <c r="AB16" s="20">
        <v>0.22</v>
      </c>
      <c r="AC16" s="10">
        <v>0</v>
      </c>
      <c r="AD16" s="15">
        <v>0</v>
      </c>
      <c r="AE16" s="16" t="s">
        <v>262</v>
      </c>
      <c r="AF16" s="16" t="s">
        <v>5</v>
      </c>
      <c r="AG16" s="16" t="s">
        <v>5</v>
      </c>
      <c r="AH16" s="16"/>
      <c r="AI16" s="16" t="s">
        <v>293</v>
      </c>
      <c r="AJ16" s="16">
        <v>41428</v>
      </c>
      <c r="AK16" s="16" t="s">
        <v>294</v>
      </c>
      <c r="AL16" s="16" t="s">
        <v>295</v>
      </c>
      <c r="AM16" s="16" t="s">
        <v>15</v>
      </c>
      <c r="AN16" s="16">
        <v>10000</v>
      </c>
      <c r="AO16" s="16">
        <v>41508</v>
      </c>
      <c r="AP16" s="21"/>
      <c r="AQ16" s="83">
        <f>INT(MOD(INT((Table_SQLXAL[[#This Row],[REQDATE]]-2)/7)+0.6,52+5/28))+1</f>
        <v>23</v>
      </c>
      <c r="AR16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4.6669653524492229</v>
      </c>
      <c r="AS16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5.6875</v>
      </c>
      <c r="AT16" s="7">
        <f>Table_SQLXAL[[#This Row],[processtime]]*Table_SQLXAL[[#This Row],[QTY]]/10000</f>
        <v>4.55</v>
      </c>
      <c r="AU16" s="89">
        <v>4.55</v>
      </c>
      <c r="AW16" s="115"/>
      <c r="AX16" s="8"/>
      <c r="AY16" s="8"/>
      <c r="AZ16" s="8"/>
      <c r="BC16" s="8"/>
      <c r="BD16" s="8"/>
      <c r="BH16" s="8"/>
      <c r="BJ16" s="8"/>
    </row>
    <row r="17" spans="1:62" x14ac:dyDescent="0.25">
      <c r="A17" s="90" t="s">
        <v>36</v>
      </c>
      <c r="B17" s="90" t="s">
        <v>249</v>
      </c>
      <c r="C17" s="21" t="s">
        <v>257</v>
      </c>
      <c r="D17" s="21" t="s">
        <v>260</v>
      </c>
      <c r="E17" s="24" t="s">
        <v>261</v>
      </c>
      <c r="F17" s="23">
        <v>41429</v>
      </c>
      <c r="G17" s="22">
        <v>9.3000000000000007</v>
      </c>
      <c r="H17" s="26"/>
      <c r="I17" s="18" t="s">
        <v>258</v>
      </c>
      <c r="J17" s="95"/>
      <c r="K17" s="11">
        <f>(Table_SQLXAL[[#This Row],[TARGETWEIGHT]]*1000)-Table_SQLXAL[[#This Row],[POWDERWEIGHT]]-Table_SQLXAL[[#This Row],[CHEMICALSWEIGHT]]</f>
        <v>220</v>
      </c>
      <c r="L17" s="24" t="s">
        <v>247</v>
      </c>
      <c r="M17" s="18" t="s">
        <v>259</v>
      </c>
      <c r="N17" s="3">
        <f>ROUNDDOWN((Table_SQLXAL[[#This Row],[PRODWIDTH]]/Table_SQLXAL[[#This Row],[ROLLWIDTH CM]]/10),0)</f>
        <v>3</v>
      </c>
      <c r="O17" s="13">
        <f>Table_SQLXAL[[#This Row],[ROLLWIDTH]]/10</f>
        <v>160</v>
      </c>
      <c r="P17" s="14">
        <v>1470.4</v>
      </c>
      <c r="Q17" s="16"/>
      <c r="R17" s="14">
        <f>Table_SQLXAL[[#This Row],[QTY]]/Table_SQLXAL[[#This Row],[ROLLWIDTH CM]]*100</f>
        <v>919.00000000000011</v>
      </c>
      <c r="S17" s="14">
        <v>919</v>
      </c>
      <c r="T17" s="15">
        <f>Table_SQLXAL[[#This Row],[KG]]-Table_SQLXAL[[#This Row],[poid de poudre]]-Table_SQLXAL[[#This Row],[poid de chemical]]</f>
        <v>323.488</v>
      </c>
      <c r="U17" s="15">
        <f>Table_SQLXAL[[#This Row],[QTY_PROD_TIME]]*1.2</f>
        <v>0.65815080000000004</v>
      </c>
      <c r="V17" s="19">
        <v>4800</v>
      </c>
      <c r="W17" s="15">
        <f>Table_SQLXAL[[#This Row],[QTY]]*Table_SQLXAL[[#This Row],[POWDERWEIGHT]]/1000</f>
        <v>0</v>
      </c>
      <c r="X17" s="15">
        <f>Table_SQLXAL[[#This Row],[QTY]]*Table_SQLXAL[[#This Row],[CHEMICALSWEIGHT]]/1000</f>
        <v>0</v>
      </c>
      <c r="Y17" s="14">
        <v>323.488</v>
      </c>
      <c r="Z17" s="15">
        <v>1600</v>
      </c>
      <c r="AA17" s="15">
        <v>0.54845900000000003</v>
      </c>
      <c r="AB17" s="20">
        <v>0.22</v>
      </c>
      <c r="AC17" s="10">
        <v>0</v>
      </c>
      <c r="AD17" s="15">
        <v>0</v>
      </c>
      <c r="AE17" s="16" t="s">
        <v>262</v>
      </c>
      <c r="AF17" s="16" t="s">
        <v>5</v>
      </c>
      <c r="AG17" s="16" t="s">
        <v>5</v>
      </c>
      <c r="AH17" s="16"/>
      <c r="AI17" s="16" t="s">
        <v>26</v>
      </c>
      <c r="AJ17" s="16">
        <v>41429</v>
      </c>
      <c r="AK17" s="16" t="s">
        <v>630</v>
      </c>
      <c r="AL17" s="16" t="s">
        <v>263</v>
      </c>
      <c r="AM17" s="16" t="s">
        <v>264</v>
      </c>
      <c r="AN17" s="16">
        <v>1470.4</v>
      </c>
      <c r="AO17" s="16">
        <v>41474</v>
      </c>
      <c r="AP17" s="21"/>
      <c r="AQ17" s="83">
        <f>INT(MOD(INT((Table_SQLXAL[[#This Row],[REQDATE]]-2)/7)+0.6,52+5/28))+1</f>
        <v>23</v>
      </c>
      <c r="AR17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0.68623058542413373</v>
      </c>
      <c r="AS17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0.68557400000000002</v>
      </c>
      <c r="AT17" s="7">
        <f>Table_SQLXAL[[#This Row],[processtime]]*Table_SQLXAL[[#This Row],[QTY]]/10000</f>
        <v>0.54845920000000004</v>
      </c>
      <c r="AU17" s="89">
        <v>3.73</v>
      </c>
      <c r="AX17" s="8"/>
      <c r="AY17" s="8"/>
      <c r="AZ17" s="8"/>
      <c r="BC17" s="8"/>
      <c r="BD17" s="8"/>
      <c r="BH17" s="8"/>
      <c r="BJ17" s="8"/>
    </row>
    <row r="18" spans="1:62" x14ac:dyDescent="0.25">
      <c r="A18" s="90" t="s">
        <v>36</v>
      </c>
      <c r="B18" s="90" t="s">
        <v>249</v>
      </c>
      <c r="C18" s="21" t="s">
        <v>297</v>
      </c>
      <c r="D18" s="21" t="s">
        <v>300</v>
      </c>
      <c r="E18" s="24" t="s">
        <v>301</v>
      </c>
      <c r="F18" s="23">
        <v>41430</v>
      </c>
      <c r="G18" s="22">
        <v>16</v>
      </c>
      <c r="H18" s="26"/>
      <c r="I18" s="18" t="s">
        <v>298</v>
      </c>
      <c r="J18" s="95"/>
      <c r="K18" s="11">
        <f>(Table_SQLXAL[[#This Row],[TARGETWEIGHT]]*1000)-Table_SQLXAL[[#This Row],[POWDERWEIGHT]]-Table_SQLXAL[[#This Row],[CHEMICALSWEIGHT]]</f>
        <v>125</v>
      </c>
      <c r="L18" s="24" t="s">
        <v>245</v>
      </c>
      <c r="M18" s="18" t="s">
        <v>299</v>
      </c>
      <c r="N18" s="3">
        <f>ROUNDDOWN((Table_SQLXAL[[#This Row],[PRODWIDTH]]/Table_SQLXAL[[#This Row],[ROLLWIDTH CM]]/10),0)</f>
        <v>1</v>
      </c>
      <c r="O18" s="13">
        <f>Table_SQLXAL[[#This Row],[ROLLWIDTH]]/10</f>
        <v>306</v>
      </c>
      <c r="P18" s="14">
        <v>3.06</v>
      </c>
      <c r="Q18" s="16"/>
      <c r="R18" s="14">
        <f>Table_SQLXAL[[#This Row],[QTY]]/Table_SQLXAL[[#This Row],[ROLLWIDTH CM]]*100</f>
        <v>1</v>
      </c>
      <c r="S18" s="14">
        <v>1</v>
      </c>
      <c r="T18" s="15">
        <f>Table_SQLXAL[[#This Row],[KG]]-Table_SQLXAL[[#This Row],[poid de poudre]]-Table_SQLXAL[[#This Row],[poid de chemical]]</f>
        <v>0.38249999999999995</v>
      </c>
      <c r="U18" s="15">
        <f>Table_SQLXAL[[#This Row],[QTY_PROD_TIME]]*1.2</f>
        <v>9.683999999999999E-4</v>
      </c>
      <c r="V18" s="19">
        <v>3060</v>
      </c>
      <c r="W18" s="15">
        <f>Table_SQLXAL[[#This Row],[QTY]]*Table_SQLXAL[[#This Row],[POWDERWEIGHT]]/1000</f>
        <v>6.1200000000000004E-2</v>
      </c>
      <c r="X18" s="15">
        <f>Table_SQLXAL[[#This Row],[QTY]]*Table_SQLXAL[[#This Row],[CHEMICALSWEIGHT]]/1000</f>
        <v>0</v>
      </c>
      <c r="Y18" s="14">
        <v>0.44369999999999998</v>
      </c>
      <c r="Z18" s="15">
        <v>3060</v>
      </c>
      <c r="AA18" s="15">
        <v>8.0699999999999999E-4</v>
      </c>
      <c r="AB18" s="20">
        <v>0.14499999999999999</v>
      </c>
      <c r="AC18" s="10">
        <v>20</v>
      </c>
      <c r="AD18" s="15">
        <v>0</v>
      </c>
      <c r="AE18" s="16" t="s">
        <v>12</v>
      </c>
      <c r="AF18" s="16" t="s">
        <v>5</v>
      </c>
      <c r="AG18" s="16" t="s">
        <v>284</v>
      </c>
      <c r="AH18" s="16"/>
      <c r="AI18" s="16" t="s">
        <v>26</v>
      </c>
      <c r="AJ18" s="16">
        <v>41430</v>
      </c>
      <c r="AK18" s="16" t="s">
        <v>302</v>
      </c>
      <c r="AL18" s="16" t="s">
        <v>303</v>
      </c>
      <c r="AM18" s="16" t="s">
        <v>15</v>
      </c>
      <c r="AN18" s="16">
        <v>0</v>
      </c>
      <c r="AO18" s="16">
        <v>1</v>
      </c>
      <c r="AP18" s="21"/>
      <c r="AQ18" s="83">
        <f>INT(MOD(INT((Table_SQLXAL[[#This Row],[REQDATE]]-2)/7)+0.6,52+5/28))+1</f>
        <v>23</v>
      </c>
      <c r="AR18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1.3020833333333333E-3</v>
      </c>
      <c r="AS18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1.0097999999999999E-3</v>
      </c>
      <c r="AT18" s="7">
        <f>Table_SQLXAL[[#This Row],[processtime]]*Table_SQLXAL[[#This Row],[QTY]]/10000</f>
        <v>8.0783999999999999E-4</v>
      </c>
      <c r="AU18" s="89">
        <v>2.64</v>
      </c>
      <c r="AX18" s="8"/>
      <c r="AY18" s="8"/>
      <c r="AZ18" s="8"/>
      <c r="BC18" s="8"/>
      <c r="BD18" s="8"/>
      <c r="BH18" s="8"/>
      <c r="BJ18" s="8"/>
    </row>
    <row r="19" spans="1:62" x14ac:dyDescent="0.25">
      <c r="A19" s="90" t="s">
        <v>36</v>
      </c>
      <c r="B19" s="90" t="s">
        <v>249</v>
      </c>
      <c r="C19" s="21" t="s">
        <v>257</v>
      </c>
      <c r="D19" s="21" t="s">
        <v>260</v>
      </c>
      <c r="E19" s="24" t="s">
        <v>261</v>
      </c>
      <c r="F19" s="23">
        <v>41430</v>
      </c>
      <c r="G19" s="22">
        <v>9.3000000000000007</v>
      </c>
      <c r="H19" s="26"/>
      <c r="I19" s="18" t="s">
        <v>258</v>
      </c>
      <c r="J19" s="95"/>
      <c r="K19" s="11">
        <f>(Table_SQLXAL[[#This Row],[TARGETWEIGHT]]*1000)-Table_SQLXAL[[#This Row],[POWDERWEIGHT]]-Table_SQLXAL[[#This Row],[CHEMICALSWEIGHT]]</f>
        <v>220</v>
      </c>
      <c r="L19" s="24" t="s">
        <v>247</v>
      </c>
      <c r="M19" s="18" t="s">
        <v>259</v>
      </c>
      <c r="N19" s="3">
        <f>ROUNDDOWN((Table_SQLXAL[[#This Row],[PRODWIDTH]]/Table_SQLXAL[[#This Row],[ROLLWIDTH CM]]/10),0)</f>
        <v>3</v>
      </c>
      <c r="O19" s="13">
        <f>Table_SQLXAL[[#This Row],[ROLLWIDTH]]/10</f>
        <v>160</v>
      </c>
      <c r="P19" s="14">
        <v>320</v>
      </c>
      <c r="Q19" s="16"/>
      <c r="R19" s="14">
        <f>Table_SQLXAL[[#This Row],[QTY]]/Table_SQLXAL[[#This Row],[ROLLWIDTH CM]]*100</f>
        <v>200</v>
      </c>
      <c r="S19" s="14">
        <v>200</v>
      </c>
      <c r="T19" s="15">
        <f>Table_SQLXAL[[#This Row],[KG]]-Table_SQLXAL[[#This Row],[poid de poudre]]-Table_SQLXAL[[#This Row],[poid de chemical]]</f>
        <v>70.400000000000006</v>
      </c>
      <c r="U19" s="15">
        <f>Table_SQLXAL[[#This Row],[QTY_PROD_TIME]]*1.2</f>
        <v>0.143232</v>
      </c>
      <c r="V19" s="19">
        <v>4800</v>
      </c>
      <c r="W19" s="15">
        <f>Table_SQLXAL[[#This Row],[QTY]]*Table_SQLXAL[[#This Row],[POWDERWEIGHT]]/1000</f>
        <v>0</v>
      </c>
      <c r="X19" s="15">
        <f>Table_SQLXAL[[#This Row],[QTY]]*Table_SQLXAL[[#This Row],[CHEMICALSWEIGHT]]/1000</f>
        <v>0</v>
      </c>
      <c r="Y19" s="14">
        <v>70.400000000000006</v>
      </c>
      <c r="Z19" s="15">
        <v>1600</v>
      </c>
      <c r="AA19" s="15">
        <v>0.11935999999999999</v>
      </c>
      <c r="AB19" s="20">
        <v>0.22</v>
      </c>
      <c r="AC19" s="10">
        <v>0</v>
      </c>
      <c r="AD19" s="15">
        <v>0</v>
      </c>
      <c r="AE19" s="16" t="s">
        <v>262</v>
      </c>
      <c r="AF19" s="16" t="s">
        <v>5</v>
      </c>
      <c r="AG19" s="16" t="s">
        <v>5</v>
      </c>
      <c r="AH19" s="16"/>
      <c r="AI19" s="16" t="s">
        <v>26</v>
      </c>
      <c r="AJ19" s="16">
        <v>41430</v>
      </c>
      <c r="AK19" s="16" t="s">
        <v>631</v>
      </c>
      <c r="AL19" s="16" t="s">
        <v>296</v>
      </c>
      <c r="AM19" s="16" t="s">
        <v>264</v>
      </c>
      <c r="AN19" s="16">
        <v>320</v>
      </c>
      <c r="AO19" s="16">
        <v>41474</v>
      </c>
      <c r="AP19" s="21"/>
      <c r="AQ19" s="83">
        <f>INT(MOD(INT((Table_SQLXAL[[#This Row],[REQDATE]]-2)/7)+0.6,52+5/28))+1</f>
        <v>23</v>
      </c>
      <c r="AR19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0.14934289127837513</v>
      </c>
      <c r="AS19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0.1492</v>
      </c>
      <c r="AT19" s="7">
        <f>Table_SQLXAL[[#This Row],[processtime]]*Table_SQLXAL[[#This Row],[QTY]]/10000</f>
        <v>0.11935999999999999</v>
      </c>
      <c r="AU19" s="89">
        <v>3.73</v>
      </c>
      <c r="AW19" s="116"/>
      <c r="AX19" s="8"/>
      <c r="AY19" s="8"/>
      <c r="AZ19" s="8"/>
      <c r="BC19" s="8"/>
      <c r="BD19" s="8"/>
      <c r="BH19" s="8"/>
      <c r="BJ19" s="8"/>
    </row>
    <row r="20" spans="1:62" x14ac:dyDescent="0.25">
      <c r="A20" s="90" t="s">
        <v>36</v>
      </c>
      <c r="B20" s="90" t="s">
        <v>249</v>
      </c>
      <c r="C20" s="21" t="s">
        <v>304</v>
      </c>
      <c r="D20" s="21" t="s">
        <v>307</v>
      </c>
      <c r="E20" s="24" t="s">
        <v>308</v>
      </c>
      <c r="F20" s="23">
        <v>41432</v>
      </c>
      <c r="G20" s="22">
        <v>16.2</v>
      </c>
      <c r="H20" s="26"/>
      <c r="I20" s="18" t="s">
        <v>305</v>
      </c>
      <c r="J20" s="95"/>
      <c r="K20" s="11">
        <f>(Table_SQLXAL[[#This Row],[TARGETWEIGHT]]*1000)-Table_SQLXAL[[#This Row],[POWDERWEIGHT]]-Table_SQLXAL[[#This Row],[CHEMICALSWEIGHT]]</f>
        <v>70</v>
      </c>
      <c r="L20" s="24" t="s">
        <v>245</v>
      </c>
      <c r="M20" s="18" t="s">
        <v>306</v>
      </c>
      <c r="N20" s="3">
        <f>ROUNDDOWN((Table_SQLXAL[[#This Row],[PRODWIDTH]]/Table_SQLXAL[[#This Row],[ROLLWIDTH CM]]/10),0)</f>
        <v>3</v>
      </c>
      <c r="O20" s="13">
        <f>Table_SQLXAL[[#This Row],[ROLLWIDTH]]/10</f>
        <v>165</v>
      </c>
      <c r="P20" s="14">
        <v>96525</v>
      </c>
      <c r="Q20" s="16"/>
      <c r="R20" s="14">
        <f>Table_SQLXAL[[#This Row],[QTY]]/Table_SQLXAL[[#This Row],[ROLLWIDTH CM]]*100</f>
        <v>58500</v>
      </c>
      <c r="S20" s="14">
        <v>58500</v>
      </c>
      <c r="T20" s="15">
        <f>Table_SQLXAL[[#This Row],[KG]]-Table_SQLXAL[[#This Row],[poid de poudre]]-Table_SQLXAL[[#This Row],[poid de chemical]]</f>
        <v>6756.75</v>
      </c>
      <c r="U20" s="15">
        <f>Table_SQLXAL[[#This Row],[QTY_PROD_TIME]]*1.2</f>
        <v>23.281829999999999</v>
      </c>
      <c r="V20" s="19">
        <v>5550</v>
      </c>
      <c r="W20" s="15">
        <f>Table_SQLXAL[[#This Row],[QTY]]*Table_SQLXAL[[#This Row],[POWDERWEIGHT]]/1000</f>
        <v>1930.5</v>
      </c>
      <c r="X20" s="15">
        <f>Table_SQLXAL[[#This Row],[QTY]]*Table_SQLXAL[[#This Row],[CHEMICALSWEIGHT]]/1000</f>
        <v>0</v>
      </c>
      <c r="Y20" s="14">
        <v>8687.25</v>
      </c>
      <c r="Z20" s="15">
        <v>1650</v>
      </c>
      <c r="AA20" s="15">
        <v>19.401524999999999</v>
      </c>
      <c r="AB20" s="20">
        <v>0.09</v>
      </c>
      <c r="AC20" s="10">
        <v>20</v>
      </c>
      <c r="AD20" s="15">
        <v>0</v>
      </c>
      <c r="AE20" s="16" t="s">
        <v>12</v>
      </c>
      <c r="AF20" s="16" t="s">
        <v>5</v>
      </c>
      <c r="AG20" s="16" t="s">
        <v>248</v>
      </c>
      <c r="AH20" s="16"/>
      <c r="AI20" s="16" t="s">
        <v>26</v>
      </c>
      <c r="AJ20" s="16">
        <v>41432</v>
      </c>
      <c r="AK20" s="16" t="s">
        <v>309</v>
      </c>
      <c r="AL20" s="16" t="s">
        <v>310</v>
      </c>
      <c r="AM20" s="16" t="s">
        <v>4</v>
      </c>
      <c r="AN20" s="16">
        <v>0</v>
      </c>
      <c r="AO20" s="16">
        <v>1</v>
      </c>
      <c r="AP20" s="21"/>
      <c r="AQ20" s="83">
        <f>INT(MOD(INT((Table_SQLXAL[[#This Row],[REQDATE]]-2)/7)+0.6,52+5/28))+1</f>
        <v>23</v>
      </c>
      <c r="AR20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25.077160493827158</v>
      </c>
      <c r="AS20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24.251906249999994</v>
      </c>
      <c r="AT20" s="7">
        <f>Table_SQLXAL[[#This Row],[processtime]]*Table_SQLXAL[[#This Row],[QTY]]/10000</f>
        <v>19.401524999999996</v>
      </c>
      <c r="AU20" s="89">
        <v>2.0099999999999998</v>
      </c>
      <c r="AX20" s="8"/>
      <c r="AY20" s="8"/>
      <c r="AZ20" s="8"/>
      <c r="BC20" s="8"/>
      <c r="BD20" s="8"/>
      <c r="BH20" s="8"/>
      <c r="BJ20" s="8"/>
    </row>
    <row r="21" spans="1:62" x14ac:dyDescent="0.25">
      <c r="A21" s="90" t="s">
        <v>36</v>
      </c>
      <c r="B21" s="90" t="s">
        <v>249</v>
      </c>
      <c r="C21" s="21" t="s">
        <v>297</v>
      </c>
      <c r="D21" s="21" t="s">
        <v>300</v>
      </c>
      <c r="E21" s="24" t="s">
        <v>301</v>
      </c>
      <c r="F21" s="23">
        <v>41432</v>
      </c>
      <c r="G21" s="22">
        <v>16</v>
      </c>
      <c r="H21" s="26"/>
      <c r="I21" s="18" t="s">
        <v>311</v>
      </c>
      <c r="J21" s="95"/>
      <c r="K21" s="11">
        <f>(Table_SQLXAL[[#This Row],[TARGETWEIGHT]]*1000)-Table_SQLXAL[[#This Row],[POWDERWEIGHT]]-Table_SQLXAL[[#This Row],[CHEMICALSWEIGHT]]</f>
        <v>125</v>
      </c>
      <c r="L21" s="24" t="s">
        <v>245</v>
      </c>
      <c r="M21" s="18" t="s">
        <v>299</v>
      </c>
      <c r="N21" s="3">
        <f>ROUNDDOWN((Table_SQLXAL[[#This Row],[PRODWIDTH]]/Table_SQLXAL[[#This Row],[ROLLWIDTH CM]]/10),0)</f>
        <v>1</v>
      </c>
      <c r="O21" s="13">
        <f>Table_SQLXAL[[#This Row],[ROLLWIDTH]]/10</f>
        <v>406.5</v>
      </c>
      <c r="P21" s="14">
        <v>281448.375</v>
      </c>
      <c r="Q21" s="16"/>
      <c r="R21" s="14">
        <f>Table_SQLXAL[[#This Row],[QTY]]/Table_SQLXAL[[#This Row],[ROLLWIDTH CM]]*100</f>
        <v>69236.992619926197</v>
      </c>
      <c r="S21" s="14">
        <v>69236.992620000005</v>
      </c>
      <c r="T21" s="15">
        <f>Table_SQLXAL[[#This Row],[KG]]-Table_SQLXAL[[#This Row],[poid de poudre]]-Table_SQLXAL[[#This Row],[poid de chemical]]</f>
        <v>35181.046875</v>
      </c>
      <c r="U21" s="15">
        <f>Table_SQLXAL[[#This Row],[QTY_PROD_TIME]]*1.2</f>
        <v>89.162845199999992</v>
      </c>
      <c r="V21" s="19">
        <v>4080</v>
      </c>
      <c r="W21" s="15">
        <f>Table_SQLXAL[[#This Row],[QTY]]*Table_SQLXAL[[#This Row],[POWDERWEIGHT]]/1000</f>
        <v>5628.9674999999997</v>
      </c>
      <c r="X21" s="15">
        <f>Table_SQLXAL[[#This Row],[QTY]]*Table_SQLXAL[[#This Row],[CHEMICALSWEIGHT]]/1000</f>
        <v>0</v>
      </c>
      <c r="Y21" s="14">
        <v>40810.014374999999</v>
      </c>
      <c r="Z21" s="15">
        <v>4065</v>
      </c>
      <c r="AA21" s="15">
        <v>74.302370999999994</v>
      </c>
      <c r="AB21" s="20">
        <v>0.14499999999999999</v>
      </c>
      <c r="AC21" s="10">
        <v>20</v>
      </c>
      <c r="AD21" s="15">
        <v>0</v>
      </c>
      <c r="AE21" s="16" t="s">
        <v>12</v>
      </c>
      <c r="AF21" s="16" t="s">
        <v>5</v>
      </c>
      <c r="AG21" s="16" t="s">
        <v>284</v>
      </c>
      <c r="AH21" s="16"/>
      <c r="AI21" s="16" t="s">
        <v>26</v>
      </c>
      <c r="AJ21" s="16">
        <v>41432</v>
      </c>
      <c r="AK21" s="16" t="s">
        <v>312</v>
      </c>
      <c r="AL21" s="16" t="s">
        <v>237</v>
      </c>
      <c r="AM21" s="16" t="s">
        <v>15</v>
      </c>
      <c r="AN21" s="16">
        <v>0</v>
      </c>
      <c r="AO21" s="16">
        <v>1</v>
      </c>
      <c r="AP21" s="21"/>
      <c r="AQ21" s="83">
        <f>INT(MOD(INT((Table_SQLXAL[[#This Row],[REQDATE]]-2)/7)+0.6,52+5/28))+1</f>
        <v>23</v>
      </c>
      <c r="AR21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90.152334140528893</v>
      </c>
      <c r="AS21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92.877963750000006</v>
      </c>
      <c r="AT21" s="7">
        <f>Table_SQLXAL[[#This Row],[processtime]]*Table_SQLXAL[[#This Row],[QTY]]/10000</f>
        <v>74.302371000000008</v>
      </c>
      <c r="AU21" s="89">
        <v>2.64</v>
      </c>
      <c r="AX21" s="8"/>
      <c r="AY21" s="8"/>
      <c r="AZ21" s="8"/>
      <c r="BC21" s="8"/>
      <c r="BD21" s="8"/>
      <c r="BH21" s="8"/>
      <c r="BJ21" s="8"/>
    </row>
    <row r="22" spans="1:62" x14ac:dyDescent="0.25">
      <c r="A22" s="90" t="s">
        <v>36</v>
      </c>
      <c r="B22" s="90" t="s">
        <v>249</v>
      </c>
      <c r="C22" s="21" t="s">
        <v>313</v>
      </c>
      <c r="D22" s="21" t="s">
        <v>316</v>
      </c>
      <c r="E22" s="24" t="s">
        <v>317</v>
      </c>
      <c r="F22" s="23">
        <v>41432</v>
      </c>
      <c r="G22" s="22">
        <v>20</v>
      </c>
      <c r="H22" s="26"/>
      <c r="I22" s="18" t="s">
        <v>314</v>
      </c>
      <c r="J22" s="95"/>
      <c r="K22" s="11">
        <f>(Table_SQLXAL[[#This Row],[TARGETWEIGHT]]*1000)-Table_SQLXAL[[#This Row],[POWDERWEIGHT]]-Table_SQLXAL[[#This Row],[CHEMICALSWEIGHT]]</f>
        <v>80</v>
      </c>
      <c r="L22" s="24" t="s">
        <v>245</v>
      </c>
      <c r="M22" s="18" t="s">
        <v>315</v>
      </c>
      <c r="N22" s="3">
        <f>ROUNDDOWN((Table_SQLXAL[[#This Row],[PRODWIDTH]]/Table_SQLXAL[[#This Row],[ROLLWIDTH CM]]/10),0)</f>
        <v>4</v>
      </c>
      <c r="O22" s="13">
        <f>Table_SQLXAL[[#This Row],[ROLLWIDTH]]/10</f>
        <v>133</v>
      </c>
      <c r="P22" s="14">
        <v>8285.9</v>
      </c>
      <c r="Q22" s="16"/>
      <c r="R22" s="14">
        <f>Table_SQLXAL[[#This Row],[QTY]]/Table_SQLXAL[[#This Row],[ROLLWIDTH CM]]*100</f>
        <v>6230</v>
      </c>
      <c r="S22" s="14">
        <v>6230</v>
      </c>
      <c r="T22" s="15">
        <f>Table_SQLXAL[[#This Row],[KG]]-Table_SQLXAL[[#This Row],[poid de poudre]]-Table_SQLXAL[[#This Row],[poid de chemical]]</f>
        <v>662.87199999999996</v>
      </c>
      <c r="U22" s="15">
        <f>Table_SQLXAL[[#This Row],[QTY_PROD_TIME]]*1.2</f>
        <v>1.7499815999999999</v>
      </c>
      <c r="V22" s="19">
        <v>5320</v>
      </c>
      <c r="W22" s="15">
        <f>Table_SQLXAL[[#This Row],[QTY]]*Table_SQLXAL[[#This Row],[POWDERWEIGHT]]/1000</f>
        <v>0</v>
      </c>
      <c r="X22" s="15">
        <f>Table_SQLXAL[[#This Row],[QTY]]*Table_SQLXAL[[#This Row],[CHEMICALSWEIGHT]]/1000</f>
        <v>0</v>
      </c>
      <c r="Y22" s="14">
        <v>662.87199999999996</v>
      </c>
      <c r="Z22" s="15">
        <v>1330</v>
      </c>
      <c r="AA22" s="15">
        <v>1.458318</v>
      </c>
      <c r="AB22" s="20">
        <v>0.08</v>
      </c>
      <c r="AC22" s="10">
        <v>0</v>
      </c>
      <c r="AD22" s="15">
        <v>0</v>
      </c>
      <c r="AE22" s="16" t="s">
        <v>12</v>
      </c>
      <c r="AF22" s="16" t="s">
        <v>5</v>
      </c>
      <c r="AG22" s="16" t="s">
        <v>5</v>
      </c>
      <c r="AH22" s="16"/>
      <c r="AI22" s="16" t="s">
        <v>26</v>
      </c>
      <c r="AJ22" s="16">
        <v>41432</v>
      </c>
      <c r="AK22" s="16" t="s">
        <v>634</v>
      </c>
      <c r="AL22" s="16" t="s">
        <v>318</v>
      </c>
      <c r="AM22" s="16" t="s">
        <v>15</v>
      </c>
      <c r="AN22" s="16">
        <v>0</v>
      </c>
      <c r="AO22" s="16">
        <v>1</v>
      </c>
      <c r="AP22" s="21"/>
      <c r="AQ22" s="83">
        <f>INT(MOD(INT((Table_SQLXAL[[#This Row],[REQDATE]]-2)/7)+0.6,52+5/28))+1</f>
        <v>23</v>
      </c>
      <c r="AR22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1.6223958333333328</v>
      </c>
      <c r="AS22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1.8228979999999999</v>
      </c>
      <c r="AT22" s="7">
        <f>Table_SQLXAL[[#This Row],[processtime]]*Table_SQLXAL[[#This Row],[QTY]]/10000</f>
        <v>1.4583184</v>
      </c>
      <c r="AU22" s="89">
        <v>1.76</v>
      </c>
      <c r="AW22" s="115"/>
      <c r="AX22" s="8"/>
      <c r="AY22" s="8"/>
      <c r="AZ22" s="8"/>
      <c r="BC22" s="8"/>
      <c r="BD22" s="8"/>
      <c r="BH22" s="8"/>
      <c r="BJ22" s="8"/>
    </row>
    <row r="23" spans="1:62" x14ac:dyDescent="0.25">
      <c r="A23" s="90" t="s">
        <v>36</v>
      </c>
      <c r="B23" s="90" t="s">
        <v>249</v>
      </c>
      <c r="C23" s="21" t="s">
        <v>325</v>
      </c>
      <c r="D23" s="21" t="s">
        <v>328</v>
      </c>
      <c r="E23" s="24" t="s">
        <v>329</v>
      </c>
      <c r="F23" s="23">
        <v>41435</v>
      </c>
      <c r="G23" s="22">
        <v>15</v>
      </c>
      <c r="H23" s="26"/>
      <c r="I23" s="18" t="s">
        <v>326</v>
      </c>
      <c r="J23" s="95"/>
      <c r="K23" s="11">
        <f>(Table_SQLXAL[[#This Row],[TARGETWEIGHT]]*1000)-Table_SQLXAL[[#This Row],[POWDERWEIGHT]]-Table_SQLXAL[[#This Row],[CHEMICALSWEIGHT]]</f>
        <v>60</v>
      </c>
      <c r="L23" s="24" t="s">
        <v>238</v>
      </c>
      <c r="M23" s="18" t="s">
        <v>327</v>
      </c>
      <c r="N23" s="3">
        <f>ROUNDDOWN((Table_SQLXAL[[#This Row],[PRODWIDTH]]/Table_SQLXAL[[#This Row],[ROLLWIDTH CM]]/10),0)</f>
        <v>2</v>
      </c>
      <c r="O23" s="13">
        <f>Table_SQLXAL[[#This Row],[ROLLWIDTH]]/10</f>
        <v>210</v>
      </c>
      <c r="P23" s="14">
        <v>9597</v>
      </c>
      <c r="Q23" s="16"/>
      <c r="R23" s="14">
        <f>Table_SQLXAL[[#This Row],[QTY]]/Table_SQLXAL[[#This Row],[ROLLWIDTH CM]]*100</f>
        <v>4570</v>
      </c>
      <c r="S23" s="14">
        <v>4570</v>
      </c>
      <c r="T23" s="15">
        <f>Table_SQLXAL[[#This Row],[KG]]-Table_SQLXAL[[#This Row],[poid de poudre]]-Table_SQLXAL[[#This Row],[poid de chemical]]</f>
        <v>575.81999999999994</v>
      </c>
      <c r="U23" s="15">
        <f>Table_SQLXAL[[#This Row],[QTY_PROD_TIME]]*1.2</f>
        <v>3.0518459999999998</v>
      </c>
      <c r="V23" s="19">
        <v>4300</v>
      </c>
      <c r="W23" s="15">
        <f>Table_SQLXAL[[#This Row],[QTY]]*Table_SQLXAL[[#This Row],[POWDERWEIGHT]]/1000</f>
        <v>95.97</v>
      </c>
      <c r="X23" s="15">
        <f>Table_SQLXAL[[#This Row],[QTY]]*Table_SQLXAL[[#This Row],[CHEMICALSWEIGHT]]/1000</f>
        <v>0</v>
      </c>
      <c r="Y23" s="14">
        <v>671.79</v>
      </c>
      <c r="Z23" s="15">
        <v>2100</v>
      </c>
      <c r="AA23" s="15">
        <v>2.5432049999999999</v>
      </c>
      <c r="AB23" s="20">
        <v>7.0000000000000007E-2</v>
      </c>
      <c r="AC23" s="10">
        <v>10</v>
      </c>
      <c r="AD23" s="15">
        <v>0</v>
      </c>
      <c r="AE23" s="16" t="s">
        <v>13</v>
      </c>
      <c r="AF23" s="16" t="s">
        <v>5</v>
      </c>
      <c r="AG23" s="16" t="s">
        <v>248</v>
      </c>
      <c r="AH23" s="16"/>
      <c r="AI23" s="16" t="s">
        <v>26</v>
      </c>
      <c r="AJ23" s="16">
        <v>41435</v>
      </c>
      <c r="AK23" s="16" t="s">
        <v>330</v>
      </c>
      <c r="AL23" s="16" t="s">
        <v>331</v>
      </c>
      <c r="AM23" s="16" t="s">
        <v>332</v>
      </c>
      <c r="AN23" s="16">
        <v>0</v>
      </c>
      <c r="AO23" s="16">
        <v>1</v>
      </c>
      <c r="AP23" s="21"/>
      <c r="AQ23" s="83">
        <f>INT(MOD(INT((Table_SQLXAL[[#This Row],[REQDATE]]-2)/7)+0.6,52+5/28))+1</f>
        <v>24</v>
      </c>
      <c r="AR23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3.1736111111111112</v>
      </c>
      <c r="AS23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3.17900625</v>
      </c>
      <c r="AT23" s="7">
        <f>Table_SQLXAL[[#This Row],[processtime]]*Table_SQLXAL[[#This Row],[QTY]]/10000</f>
        <v>2.5432049999999999</v>
      </c>
      <c r="AU23" s="89">
        <v>2.65</v>
      </c>
      <c r="AW23" s="115"/>
      <c r="AX23" s="8"/>
      <c r="AY23" s="8"/>
      <c r="AZ23" s="8"/>
      <c r="BC23" s="8"/>
      <c r="BD23" s="8"/>
      <c r="BH23" s="8"/>
      <c r="BJ23" s="8"/>
    </row>
    <row r="24" spans="1:62" x14ac:dyDescent="0.25">
      <c r="A24" s="90" t="s">
        <v>36</v>
      </c>
      <c r="B24" s="90" t="s">
        <v>249</v>
      </c>
      <c r="C24" s="21" t="s">
        <v>279</v>
      </c>
      <c r="D24" s="21" t="s">
        <v>334</v>
      </c>
      <c r="E24" s="24" t="s">
        <v>283</v>
      </c>
      <c r="F24" s="23">
        <v>41435</v>
      </c>
      <c r="G24" s="22">
        <v>12.5</v>
      </c>
      <c r="H24" s="26"/>
      <c r="I24" s="18" t="s">
        <v>333</v>
      </c>
      <c r="J24" s="95"/>
      <c r="K24" s="11">
        <f>(Table_SQLXAL[[#This Row],[TARGETWEIGHT]]*1000)-Table_SQLXAL[[#This Row],[POWDERWEIGHT]]-Table_SQLXAL[[#This Row],[CHEMICALSWEIGHT]]</f>
        <v>160</v>
      </c>
      <c r="L24" s="24" t="s">
        <v>245</v>
      </c>
      <c r="M24" s="18" t="s">
        <v>281</v>
      </c>
      <c r="N24" s="3">
        <f>ROUNDDOWN((Table_SQLXAL[[#This Row],[PRODWIDTH]]/Table_SQLXAL[[#This Row],[ROLLWIDTH CM]]/10),0)</f>
        <v>5</v>
      </c>
      <c r="O24" s="13">
        <f>Table_SQLXAL[[#This Row],[ROLLWIDTH]]/10</f>
        <v>100.5</v>
      </c>
      <c r="P24" s="14">
        <v>26895.805</v>
      </c>
      <c r="Q24" s="16"/>
      <c r="R24" s="14">
        <f>Table_SQLXAL[[#This Row],[QTY]]/Table_SQLXAL[[#This Row],[ROLLWIDTH CM]]*100</f>
        <v>26761.995024875621</v>
      </c>
      <c r="S24" s="14">
        <v>26761.995025</v>
      </c>
      <c r="T24" s="15">
        <f>Table_SQLXAL[[#This Row],[KG]]-Table_SQLXAL[[#This Row],[poid de poudre]]-Table_SQLXAL[[#This Row],[poid de chemical]]</f>
        <v>4303.3287999999993</v>
      </c>
      <c r="U24" s="15">
        <f>Table_SQLXAL[[#This Row],[QTY_PROD_TIME]]*1.2</f>
        <v>9.1015403999999993</v>
      </c>
      <c r="V24" s="19">
        <v>5100</v>
      </c>
      <c r="W24" s="15">
        <f>Table_SQLXAL[[#This Row],[QTY]]*Table_SQLXAL[[#This Row],[POWDERWEIGHT]]/1000</f>
        <v>537.91610000000003</v>
      </c>
      <c r="X24" s="15">
        <f>Table_SQLXAL[[#This Row],[QTY]]*Table_SQLXAL[[#This Row],[CHEMICALSWEIGHT]]/1000</f>
        <v>0</v>
      </c>
      <c r="Y24" s="14">
        <v>4841.2448999999997</v>
      </c>
      <c r="Z24" s="15">
        <v>1005</v>
      </c>
      <c r="AA24" s="15">
        <v>7.5846169999999997</v>
      </c>
      <c r="AB24" s="20">
        <v>0.18</v>
      </c>
      <c r="AC24" s="10">
        <v>20</v>
      </c>
      <c r="AD24" s="15">
        <v>0</v>
      </c>
      <c r="AE24" s="16" t="s">
        <v>12</v>
      </c>
      <c r="AF24" s="16" t="s">
        <v>5</v>
      </c>
      <c r="AG24" s="16" t="s">
        <v>284</v>
      </c>
      <c r="AH24" s="16"/>
      <c r="AI24" s="16" t="s">
        <v>26</v>
      </c>
      <c r="AJ24" s="16">
        <v>41435</v>
      </c>
      <c r="AK24" s="16" t="s">
        <v>335</v>
      </c>
      <c r="AL24" s="16" t="s">
        <v>336</v>
      </c>
      <c r="AM24" s="16" t="s">
        <v>57</v>
      </c>
      <c r="AN24" s="16">
        <v>26895.805</v>
      </c>
      <c r="AO24" s="16">
        <v>41473</v>
      </c>
      <c r="AP24" s="21"/>
      <c r="AQ24" s="83">
        <f>INT(MOD(INT((Table_SQLXAL[[#This Row],[REQDATE]]-2)/7)+0.6,52+5/28))+1</f>
        <v>24</v>
      </c>
      <c r="AR24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8.9206650082918735</v>
      </c>
      <c r="AS24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9.4807712625000011</v>
      </c>
      <c r="AT24" s="7">
        <f>Table_SQLXAL[[#This Row],[processtime]]*Table_SQLXAL[[#This Row],[QTY]]/10000</f>
        <v>7.5846170100000005</v>
      </c>
      <c r="AU24" s="89">
        <v>2.82</v>
      </c>
      <c r="AW24" s="116"/>
      <c r="AX24" s="8"/>
      <c r="AY24" s="8"/>
      <c r="AZ24" s="8"/>
      <c r="BC24" s="8"/>
      <c r="BD24" s="8"/>
      <c r="BH24" s="8"/>
      <c r="BJ24" s="8"/>
    </row>
    <row r="25" spans="1:62" x14ac:dyDescent="0.25">
      <c r="A25" s="90" t="s">
        <v>36</v>
      </c>
      <c r="B25" s="90" t="s">
        <v>249</v>
      </c>
      <c r="C25" s="21" t="s">
        <v>279</v>
      </c>
      <c r="D25" s="21" t="s">
        <v>334</v>
      </c>
      <c r="E25" s="24" t="s">
        <v>283</v>
      </c>
      <c r="F25" s="23">
        <v>41435</v>
      </c>
      <c r="G25" s="22">
        <v>12.5</v>
      </c>
      <c r="H25" s="26"/>
      <c r="I25" s="18" t="s">
        <v>333</v>
      </c>
      <c r="J25" s="95"/>
      <c r="K25" s="11">
        <f>(Table_SQLXAL[[#This Row],[TARGETWEIGHT]]*1000)-Table_SQLXAL[[#This Row],[POWDERWEIGHT]]-Table_SQLXAL[[#This Row],[CHEMICALSWEIGHT]]</f>
        <v>160</v>
      </c>
      <c r="L25" s="24" t="s">
        <v>245</v>
      </c>
      <c r="M25" s="18" t="s">
        <v>281</v>
      </c>
      <c r="N25" s="3">
        <f>ROUNDDOWN((Table_SQLXAL[[#This Row],[PRODWIDTH]]/Table_SQLXAL[[#This Row],[ROLLWIDTH CM]]/10),0)</f>
        <v>5</v>
      </c>
      <c r="O25" s="13">
        <f>Table_SQLXAL[[#This Row],[ROLLWIDTH]]/10</f>
        <v>100.5</v>
      </c>
      <c r="P25" s="14">
        <v>13105.2</v>
      </c>
      <c r="Q25" s="16"/>
      <c r="R25" s="14">
        <f>Table_SQLXAL[[#This Row],[QTY]]/Table_SQLXAL[[#This Row],[ROLLWIDTH CM]]*100</f>
        <v>13040</v>
      </c>
      <c r="S25" s="14">
        <v>13040</v>
      </c>
      <c r="T25" s="15">
        <f>Table_SQLXAL[[#This Row],[KG]]-Table_SQLXAL[[#This Row],[poid de poudre]]-Table_SQLXAL[[#This Row],[poid de chemical]]</f>
        <v>2096.8320000000003</v>
      </c>
      <c r="U25" s="15">
        <f>Table_SQLXAL[[#This Row],[QTY_PROD_TIME]]*1.2</f>
        <v>4.4347991999999996</v>
      </c>
      <c r="V25" s="19">
        <v>5100</v>
      </c>
      <c r="W25" s="15">
        <f>Table_SQLXAL[[#This Row],[QTY]]*Table_SQLXAL[[#This Row],[POWDERWEIGHT]]/1000</f>
        <v>262.10399999999998</v>
      </c>
      <c r="X25" s="15">
        <f>Table_SQLXAL[[#This Row],[QTY]]*Table_SQLXAL[[#This Row],[CHEMICALSWEIGHT]]/1000</f>
        <v>0</v>
      </c>
      <c r="Y25" s="14">
        <v>2358.9360000000001</v>
      </c>
      <c r="Z25" s="15">
        <v>1005</v>
      </c>
      <c r="AA25" s="15">
        <v>3.6956660000000001</v>
      </c>
      <c r="AB25" s="20">
        <v>0.18</v>
      </c>
      <c r="AC25" s="10">
        <v>20</v>
      </c>
      <c r="AD25" s="15">
        <v>0</v>
      </c>
      <c r="AE25" s="16" t="s">
        <v>12</v>
      </c>
      <c r="AF25" s="16" t="s">
        <v>5</v>
      </c>
      <c r="AG25" s="16" t="s">
        <v>284</v>
      </c>
      <c r="AH25" s="16"/>
      <c r="AI25" s="16" t="s">
        <v>26</v>
      </c>
      <c r="AJ25" s="16">
        <v>41435</v>
      </c>
      <c r="AK25" s="16" t="s">
        <v>337</v>
      </c>
      <c r="AL25" s="16" t="s">
        <v>338</v>
      </c>
      <c r="AM25" s="16" t="s">
        <v>57</v>
      </c>
      <c r="AN25" s="16">
        <v>13105.2</v>
      </c>
      <c r="AO25" s="16">
        <v>41473</v>
      </c>
      <c r="AP25" s="21"/>
      <c r="AQ25" s="83">
        <f>INT(MOD(INT((Table_SQLXAL[[#This Row],[REQDATE]]-2)/7)+0.6,52+5/28))+1</f>
        <v>24</v>
      </c>
      <c r="AR25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4.3466666666666676</v>
      </c>
      <c r="AS25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4.6195829999999996</v>
      </c>
      <c r="AT25" s="7">
        <f>Table_SQLXAL[[#This Row],[processtime]]*Table_SQLXAL[[#This Row],[QTY]]/10000</f>
        <v>3.6956663999999999</v>
      </c>
      <c r="AU25" s="89">
        <v>2.82</v>
      </c>
      <c r="AW25" s="116"/>
      <c r="AX25" s="8"/>
      <c r="AY25" s="8"/>
      <c r="AZ25" s="8"/>
      <c r="BC25" s="8"/>
      <c r="BD25" s="8"/>
      <c r="BH25" s="8"/>
      <c r="BJ25" s="8"/>
    </row>
    <row r="26" spans="1:62" x14ac:dyDescent="0.25">
      <c r="A26" s="90" t="s">
        <v>36</v>
      </c>
      <c r="B26" s="90" t="s">
        <v>249</v>
      </c>
      <c r="C26" s="21" t="s">
        <v>279</v>
      </c>
      <c r="D26" s="21" t="s">
        <v>334</v>
      </c>
      <c r="E26" s="24" t="s">
        <v>283</v>
      </c>
      <c r="F26" s="23">
        <v>41435</v>
      </c>
      <c r="G26" s="22">
        <v>12.5</v>
      </c>
      <c r="H26" s="26"/>
      <c r="I26" s="18" t="s">
        <v>339</v>
      </c>
      <c r="J26" s="95"/>
      <c r="K26" s="11">
        <f>(Table_SQLXAL[[#This Row],[TARGETWEIGHT]]*1000)-Table_SQLXAL[[#This Row],[POWDERWEIGHT]]-Table_SQLXAL[[#This Row],[CHEMICALSWEIGHT]]</f>
        <v>160</v>
      </c>
      <c r="L26" s="24" t="s">
        <v>245</v>
      </c>
      <c r="M26" s="18" t="s">
        <v>281</v>
      </c>
      <c r="N26" s="3">
        <f>ROUNDDOWN((Table_SQLXAL[[#This Row],[PRODWIDTH]]/Table_SQLXAL[[#This Row],[ROLLWIDTH CM]]/10),0)</f>
        <v>3</v>
      </c>
      <c r="O26" s="13">
        <f>Table_SQLXAL[[#This Row],[ROLLWIDTH]]/10</f>
        <v>151</v>
      </c>
      <c r="P26" s="14">
        <v>25251.73</v>
      </c>
      <c r="Q26" s="16"/>
      <c r="R26" s="14">
        <f>Table_SQLXAL[[#This Row],[QTY]]/Table_SQLXAL[[#This Row],[ROLLWIDTH CM]]*100</f>
        <v>16723</v>
      </c>
      <c r="S26" s="14">
        <v>16723</v>
      </c>
      <c r="T26" s="15">
        <f>Table_SQLXAL[[#This Row],[KG]]-Table_SQLXAL[[#This Row],[poid de poudre]]-Table_SQLXAL[[#This Row],[poid de chemical]]</f>
        <v>4040.2767999999996</v>
      </c>
      <c r="U26" s="15">
        <f>Table_SQLXAL[[#This Row],[QTY_PROD_TIME]]*1.2</f>
        <v>8.5451844000000001</v>
      </c>
      <c r="V26" s="19">
        <v>5100</v>
      </c>
      <c r="W26" s="15">
        <f>Table_SQLXAL[[#This Row],[QTY]]*Table_SQLXAL[[#This Row],[POWDERWEIGHT]]/1000</f>
        <v>505.03459999999995</v>
      </c>
      <c r="X26" s="15">
        <f>Table_SQLXAL[[#This Row],[QTY]]*Table_SQLXAL[[#This Row],[CHEMICALSWEIGHT]]/1000</f>
        <v>0</v>
      </c>
      <c r="Y26" s="14">
        <v>4545.3113999999996</v>
      </c>
      <c r="Z26" s="15">
        <v>1510</v>
      </c>
      <c r="AA26" s="15">
        <v>7.1209870000000004</v>
      </c>
      <c r="AB26" s="20">
        <v>0.18</v>
      </c>
      <c r="AC26" s="10">
        <v>20</v>
      </c>
      <c r="AD26" s="15">
        <v>0</v>
      </c>
      <c r="AE26" s="16" t="s">
        <v>12</v>
      </c>
      <c r="AF26" s="16" t="s">
        <v>5</v>
      </c>
      <c r="AG26" s="16" t="s">
        <v>284</v>
      </c>
      <c r="AH26" s="16"/>
      <c r="AI26" s="16" t="s">
        <v>26</v>
      </c>
      <c r="AJ26" s="16">
        <v>41435</v>
      </c>
      <c r="AK26" s="16" t="s">
        <v>340</v>
      </c>
      <c r="AL26" s="16" t="s">
        <v>336</v>
      </c>
      <c r="AM26" s="16" t="s">
        <v>57</v>
      </c>
      <c r="AN26" s="16">
        <v>0</v>
      </c>
      <c r="AO26" s="16">
        <v>1</v>
      </c>
      <c r="AP26" s="21"/>
      <c r="AQ26" s="83">
        <f>INT(MOD(INT((Table_SQLXAL[[#This Row],[REQDATE]]-2)/7)+0.6,52+5/28))+1</f>
        <v>24</v>
      </c>
      <c r="AR26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9.2905555555555548</v>
      </c>
      <c r="AS26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8.9012348249999995</v>
      </c>
      <c r="AT26" s="7">
        <f>Table_SQLXAL[[#This Row],[processtime]]*Table_SQLXAL[[#This Row],[QTY]]/10000</f>
        <v>7.1209878599999996</v>
      </c>
      <c r="AU26" s="89">
        <v>2.82</v>
      </c>
      <c r="AX26" s="8"/>
      <c r="AY26" s="8"/>
      <c r="AZ26" s="8"/>
      <c r="BC26" s="8"/>
      <c r="BD26" s="8"/>
      <c r="BH26" s="8"/>
      <c r="BJ26" s="8"/>
    </row>
    <row r="27" spans="1:62" x14ac:dyDescent="0.25">
      <c r="A27" s="90" t="s">
        <v>36</v>
      </c>
      <c r="B27" s="90" t="s">
        <v>249</v>
      </c>
      <c r="C27" s="21" t="s">
        <v>257</v>
      </c>
      <c r="D27" s="21" t="s">
        <v>260</v>
      </c>
      <c r="E27" s="24" t="s">
        <v>261</v>
      </c>
      <c r="F27" s="23">
        <v>41435</v>
      </c>
      <c r="G27" s="22">
        <v>9.3000000000000007</v>
      </c>
      <c r="H27" s="26"/>
      <c r="I27" s="18" t="s">
        <v>258</v>
      </c>
      <c r="J27" s="95"/>
      <c r="K27" s="11">
        <f>(Table_SQLXAL[[#This Row],[TARGETWEIGHT]]*1000)-Table_SQLXAL[[#This Row],[POWDERWEIGHT]]-Table_SQLXAL[[#This Row],[CHEMICALSWEIGHT]]</f>
        <v>220</v>
      </c>
      <c r="L27" s="24" t="s">
        <v>247</v>
      </c>
      <c r="M27" s="18" t="s">
        <v>259</v>
      </c>
      <c r="N27" s="3">
        <f>ROUNDDOWN((Table_SQLXAL[[#This Row],[PRODWIDTH]]/Table_SQLXAL[[#This Row],[ROLLWIDTH CM]]/10),0)</f>
        <v>3</v>
      </c>
      <c r="O27" s="13">
        <f>Table_SQLXAL[[#This Row],[ROLLWIDTH]]/10</f>
        <v>160</v>
      </c>
      <c r="P27" s="14">
        <v>11920</v>
      </c>
      <c r="Q27" s="16"/>
      <c r="R27" s="14">
        <f>Table_SQLXAL[[#This Row],[QTY]]/Table_SQLXAL[[#This Row],[ROLLWIDTH CM]]*100</f>
        <v>7450</v>
      </c>
      <c r="S27" s="14">
        <v>7450</v>
      </c>
      <c r="T27" s="15">
        <f>Table_SQLXAL[[#This Row],[KG]]-Table_SQLXAL[[#This Row],[poid de poudre]]-Table_SQLXAL[[#This Row],[poid de chemical]]</f>
        <v>2622.4</v>
      </c>
      <c r="U27" s="15">
        <f>Table_SQLXAL[[#This Row],[QTY_PROD_TIME]]*1.2</f>
        <v>5.3353919999999997</v>
      </c>
      <c r="V27" s="19">
        <v>4800</v>
      </c>
      <c r="W27" s="15">
        <f>Table_SQLXAL[[#This Row],[QTY]]*Table_SQLXAL[[#This Row],[POWDERWEIGHT]]/1000</f>
        <v>0</v>
      </c>
      <c r="X27" s="15">
        <f>Table_SQLXAL[[#This Row],[QTY]]*Table_SQLXAL[[#This Row],[CHEMICALSWEIGHT]]/1000</f>
        <v>0</v>
      </c>
      <c r="Y27" s="14">
        <v>2622.4</v>
      </c>
      <c r="Z27" s="15">
        <v>1600</v>
      </c>
      <c r="AA27" s="15">
        <v>4.4461599999999999</v>
      </c>
      <c r="AB27" s="20">
        <v>0.22</v>
      </c>
      <c r="AC27" s="10">
        <v>0</v>
      </c>
      <c r="AD27" s="15">
        <v>0</v>
      </c>
      <c r="AE27" s="16" t="s">
        <v>262</v>
      </c>
      <c r="AF27" s="16" t="s">
        <v>5</v>
      </c>
      <c r="AG27" s="16" t="s">
        <v>5</v>
      </c>
      <c r="AH27" s="16"/>
      <c r="AI27" s="16" t="s">
        <v>26</v>
      </c>
      <c r="AJ27" s="16">
        <v>41435</v>
      </c>
      <c r="AK27" s="16" t="s">
        <v>632</v>
      </c>
      <c r="AL27" s="16" t="s">
        <v>324</v>
      </c>
      <c r="AM27" s="16" t="s">
        <v>264</v>
      </c>
      <c r="AN27" s="16">
        <v>11920</v>
      </c>
      <c r="AO27" s="16">
        <v>41474</v>
      </c>
      <c r="AP27" s="21"/>
      <c r="AQ27" s="83">
        <f>INT(MOD(INT((Table_SQLXAL[[#This Row],[REQDATE]]-2)/7)+0.6,52+5/28))+1</f>
        <v>24</v>
      </c>
      <c r="AR27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5.5630227001194736</v>
      </c>
      <c r="AS27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5.5576999999999996</v>
      </c>
      <c r="AT27" s="7">
        <f>Table_SQLXAL[[#This Row],[processtime]]*Table_SQLXAL[[#This Row],[QTY]]/10000</f>
        <v>4.4461599999999999</v>
      </c>
      <c r="AU27" s="89">
        <v>3.73</v>
      </c>
      <c r="AW27" s="115"/>
      <c r="AX27" s="8"/>
      <c r="AY27" s="8"/>
      <c r="AZ27" s="8"/>
      <c r="BC27" s="8"/>
      <c r="BD27" s="8"/>
      <c r="BH27" s="8"/>
      <c r="BJ27" s="8"/>
    </row>
    <row r="28" spans="1:62" x14ac:dyDescent="0.25">
      <c r="A28" s="90" t="s">
        <v>36</v>
      </c>
      <c r="B28" s="90" t="s">
        <v>249</v>
      </c>
      <c r="C28" s="21" t="s">
        <v>304</v>
      </c>
      <c r="D28" s="21" t="s">
        <v>307</v>
      </c>
      <c r="E28" s="24" t="s">
        <v>308</v>
      </c>
      <c r="F28" s="23">
        <v>41438</v>
      </c>
      <c r="G28" s="22">
        <v>16.2</v>
      </c>
      <c r="H28" s="26"/>
      <c r="I28" s="18" t="s">
        <v>341</v>
      </c>
      <c r="J28" s="95"/>
      <c r="K28" s="11">
        <f>(Table_SQLXAL[[#This Row],[TARGETWEIGHT]]*1000)-Table_SQLXAL[[#This Row],[POWDERWEIGHT]]-Table_SQLXAL[[#This Row],[CHEMICALSWEIGHT]]</f>
        <v>70</v>
      </c>
      <c r="L28" s="24" t="s">
        <v>245</v>
      </c>
      <c r="M28" s="18" t="s">
        <v>306</v>
      </c>
      <c r="N28" s="3">
        <f>ROUNDDOWN((Table_SQLXAL[[#This Row],[PRODWIDTH]]/Table_SQLXAL[[#This Row],[ROLLWIDTH CM]]/10),0)</f>
        <v>3</v>
      </c>
      <c r="O28" s="13">
        <f>Table_SQLXAL[[#This Row],[ROLLWIDTH]]/10</f>
        <v>185</v>
      </c>
      <c r="P28" s="14">
        <v>24975</v>
      </c>
      <c r="Q28" s="16"/>
      <c r="R28" s="14">
        <f>Table_SQLXAL[[#This Row],[QTY]]/Table_SQLXAL[[#This Row],[ROLLWIDTH CM]]*100</f>
        <v>13500</v>
      </c>
      <c r="S28" s="14">
        <v>13500</v>
      </c>
      <c r="T28" s="15">
        <f>Table_SQLXAL[[#This Row],[KG]]-Table_SQLXAL[[#This Row],[poid de poudre]]-Table_SQLXAL[[#This Row],[poid de chemical]]</f>
        <v>1748.25</v>
      </c>
      <c r="U28" s="15">
        <f>Table_SQLXAL[[#This Row],[QTY_PROD_TIME]]*1.2</f>
        <v>6.0239699999999994</v>
      </c>
      <c r="V28" s="19">
        <v>5550</v>
      </c>
      <c r="W28" s="15">
        <f>Table_SQLXAL[[#This Row],[QTY]]*Table_SQLXAL[[#This Row],[POWDERWEIGHT]]/1000</f>
        <v>499.5</v>
      </c>
      <c r="X28" s="15">
        <f>Table_SQLXAL[[#This Row],[QTY]]*Table_SQLXAL[[#This Row],[CHEMICALSWEIGHT]]/1000</f>
        <v>0</v>
      </c>
      <c r="Y28" s="14">
        <v>2247.75</v>
      </c>
      <c r="Z28" s="15">
        <v>1850</v>
      </c>
      <c r="AA28" s="15">
        <v>5.0199749999999996</v>
      </c>
      <c r="AB28" s="20">
        <v>0.09</v>
      </c>
      <c r="AC28" s="10">
        <v>20</v>
      </c>
      <c r="AD28" s="15">
        <v>0</v>
      </c>
      <c r="AE28" s="16" t="s">
        <v>12</v>
      </c>
      <c r="AF28" s="16" t="s">
        <v>5</v>
      </c>
      <c r="AG28" s="16" t="s">
        <v>248</v>
      </c>
      <c r="AH28" s="16"/>
      <c r="AI28" s="16" t="s">
        <v>26</v>
      </c>
      <c r="AJ28" s="16">
        <v>41438</v>
      </c>
      <c r="AK28" s="16" t="s">
        <v>342</v>
      </c>
      <c r="AL28" s="16" t="s">
        <v>343</v>
      </c>
      <c r="AM28" s="16" t="s">
        <v>4</v>
      </c>
      <c r="AN28" s="16">
        <v>0</v>
      </c>
      <c r="AO28" s="16">
        <v>1</v>
      </c>
      <c r="AP28" s="21"/>
      <c r="AQ28" s="83">
        <f>INT(MOD(INT((Table_SQLXAL[[#This Row],[REQDATE]]-2)/7)+0.6,52+5/28))+1</f>
        <v>24</v>
      </c>
      <c r="AR28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5.7870370370370372</v>
      </c>
      <c r="AS28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6.2749687499999993</v>
      </c>
      <c r="AT28" s="7">
        <f>Table_SQLXAL[[#This Row],[processtime]]*Table_SQLXAL[[#This Row],[QTY]]/10000</f>
        <v>5.0199749999999996</v>
      </c>
      <c r="AU28" s="89">
        <v>2.0099999999999998</v>
      </c>
      <c r="AX28" s="8"/>
      <c r="AY28" s="8"/>
      <c r="AZ28" s="8"/>
      <c r="BC28" s="8"/>
      <c r="BD28" s="8"/>
      <c r="BH28" s="8"/>
      <c r="BJ28" s="8"/>
    </row>
    <row r="29" spans="1:62" x14ac:dyDescent="0.25">
      <c r="A29" s="90" t="s">
        <v>36</v>
      </c>
      <c r="B29" s="90" t="s">
        <v>249</v>
      </c>
      <c r="C29" s="21" t="s">
        <v>304</v>
      </c>
      <c r="D29" s="21" t="s">
        <v>307</v>
      </c>
      <c r="E29" s="24" t="s">
        <v>308</v>
      </c>
      <c r="F29" s="23">
        <v>41439</v>
      </c>
      <c r="G29" s="22">
        <v>16.2</v>
      </c>
      <c r="H29" s="26"/>
      <c r="I29" s="18" t="s">
        <v>305</v>
      </c>
      <c r="J29" s="95"/>
      <c r="K29" s="11">
        <f>(Table_SQLXAL[[#This Row],[TARGETWEIGHT]]*1000)-Table_SQLXAL[[#This Row],[POWDERWEIGHT]]-Table_SQLXAL[[#This Row],[CHEMICALSWEIGHT]]</f>
        <v>70</v>
      </c>
      <c r="L29" s="24" t="s">
        <v>245</v>
      </c>
      <c r="M29" s="18" t="s">
        <v>306</v>
      </c>
      <c r="N29" s="3">
        <f>ROUNDDOWN((Table_SQLXAL[[#This Row],[PRODWIDTH]]/Table_SQLXAL[[#This Row],[ROLLWIDTH CM]]/10),0)</f>
        <v>3</v>
      </c>
      <c r="O29" s="13">
        <f>Table_SQLXAL[[#This Row],[ROLLWIDTH]]/10</f>
        <v>165</v>
      </c>
      <c r="P29" s="14">
        <v>32175</v>
      </c>
      <c r="Q29" s="16"/>
      <c r="R29" s="14">
        <f>Table_SQLXAL[[#This Row],[QTY]]/Table_SQLXAL[[#This Row],[ROLLWIDTH CM]]*100</f>
        <v>19500</v>
      </c>
      <c r="S29" s="14">
        <v>19500</v>
      </c>
      <c r="T29" s="15">
        <f>Table_SQLXAL[[#This Row],[KG]]-Table_SQLXAL[[#This Row],[poid de poudre]]-Table_SQLXAL[[#This Row],[poid de chemical]]</f>
        <v>2252.25</v>
      </c>
      <c r="U29" s="15">
        <f>Table_SQLXAL[[#This Row],[QTY_PROD_TIME]]*1.2</f>
        <v>7.7606099999999998</v>
      </c>
      <c r="V29" s="19">
        <v>5550</v>
      </c>
      <c r="W29" s="15">
        <f>Table_SQLXAL[[#This Row],[QTY]]*Table_SQLXAL[[#This Row],[POWDERWEIGHT]]/1000</f>
        <v>643.5</v>
      </c>
      <c r="X29" s="15">
        <f>Table_SQLXAL[[#This Row],[QTY]]*Table_SQLXAL[[#This Row],[CHEMICALSWEIGHT]]/1000</f>
        <v>0</v>
      </c>
      <c r="Y29" s="14">
        <v>2895.75</v>
      </c>
      <c r="Z29" s="15">
        <v>1650</v>
      </c>
      <c r="AA29" s="15">
        <v>6.4671750000000001</v>
      </c>
      <c r="AB29" s="20">
        <v>0.09</v>
      </c>
      <c r="AC29" s="10">
        <v>20</v>
      </c>
      <c r="AD29" s="15">
        <v>0</v>
      </c>
      <c r="AE29" s="16" t="s">
        <v>12</v>
      </c>
      <c r="AF29" s="16" t="s">
        <v>5</v>
      </c>
      <c r="AG29" s="16" t="s">
        <v>248</v>
      </c>
      <c r="AH29" s="16"/>
      <c r="AI29" s="16" t="s">
        <v>26</v>
      </c>
      <c r="AJ29" s="16">
        <v>41439</v>
      </c>
      <c r="AK29" s="16" t="s">
        <v>344</v>
      </c>
      <c r="AL29" s="16" t="s">
        <v>345</v>
      </c>
      <c r="AM29" s="16" t="s">
        <v>4</v>
      </c>
      <c r="AN29" s="16">
        <v>0</v>
      </c>
      <c r="AO29" s="16">
        <v>1</v>
      </c>
      <c r="AP29" s="21"/>
      <c r="AQ29" s="83">
        <f>INT(MOD(INT((Table_SQLXAL[[#This Row],[REQDATE]]-2)/7)+0.6,52+5/28))+1</f>
        <v>24</v>
      </c>
      <c r="AR29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8.3590534979423872</v>
      </c>
      <c r="AS29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8.0839687499999986</v>
      </c>
      <c r="AT29" s="7">
        <f>Table_SQLXAL[[#This Row],[processtime]]*Table_SQLXAL[[#This Row],[QTY]]/10000</f>
        <v>6.4671749999999992</v>
      </c>
      <c r="AU29" s="89">
        <v>2.0099999999999998</v>
      </c>
      <c r="AW29" s="115"/>
      <c r="AX29" s="8"/>
      <c r="AY29" s="8"/>
      <c r="AZ29" s="8"/>
      <c r="BC29" s="8"/>
      <c r="BD29" s="8"/>
      <c r="BH29" s="8"/>
      <c r="BJ29" s="8"/>
    </row>
    <row r="30" spans="1:62" x14ac:dyDescent="0.25">
      <c r="A30" s="90" t="s">
        <v>36</v>
      </c>
      <c r="B30" s="90" t="s">
        <v>249</v>
      </c>
      <c r="C30" s="21" t="s">
        <v>346</v>
      </c>
      <c r="D30" s="21" t="s">
        <v>349</v>
      </c>
      <c r="E30" s="24" t="s">
        <v>350</v>
      </c>
      <c r="F30" s="23">
        <v>41439</v>
      </c>
      <c r="G30" s="22">
        <v>24.8</v>
      </c>
      <c r="H30" s="26"/>
      <c r="I30" s="18" t="s">
        <v>347</v>
      </c>
      <c r="J30" s="95"/>
      <c r="K30" s="11">
        <f>(Table_SQLXAL[[#This Row],[TARGETWEIGHT]]*1000)-Table_SQLXAL[[#This Row],[POWDERWEIGHT]]-Table_SQLXAL[[#This Row],[CHEMICALSWEIGHT]]</f>
        <v>78</v>
      </c>
      <c r="L30" s="24" t="s">
        <v>246</v>
      </c>
      <c r="M30" s="18" t="s">
        <v>348</v>
      </c>
      <c r="N30" s="3">
        <f>ROUNDDOWN((Table_SQLXAL[[#This Row],[PRODWIDTH]]/Table_SQLXAL[[#This Row],[ROLLWIDTH CM]]/10),0)</f>
        <v>11</v>
      </c>
      <c r="O30" s="13">
        <f>Table_SQLXAL[[#This Row],[ROLLWIDTH]]/10</f>
        <v>46</v>
      </c>
      <c r="P30" s="14">
        <v>39176.36</v>
      </c>
      <c r="Q30" s="16"/>
      <c r="R30" s="14">
        <f>Table_SQLXAL[[#This Row],[QTY]]/Table_SQLXAL[[#This Row],[ROLLWIDTH CM]]*100</f>
        <v>85166</v>
      </c>
      <c r="S30" s="14">
        <v>85166</v>
      </c>
      <c r="T30" s="15">
        <f>Table_SQLXAL[[#This Row],[KG]]-Table_SQLXAL[[#This Row],[poid de poudre]]-Table_SQLXAL[[#This Row],[poid de chemical]]</f>
        <v>3055.7560800000001</v>
      </c>
      <c r="U30" s="15">
        <f>Table_SQLXAL[[#This Row],[QTY_PROD_TIME]]*1.2</f>
        <v>5.7354180000000001</v>
      </c>
      <c r="V30" s="19">
        <v>5400</v>
      </c>
      <c r="W30" s="15">
        <f>Table_SQLXAL[[#This Row],[QTY]]*Table_SQLXAL[[#This Row],[POWDERWEIGHT]]/1000</f>
        <v>0</v>
      </c>
      <c r="X30" s="15">
        <f>Table_SQLXAL[[#This Row],[QTY]]*Table_SQLXAL[[#This Row],[CHEMICALSWEIGHT]]/1000</f>
        <v>0</v>
      </c>
      <c r="Y30" s="14">
        <v>3055.7560800000001</v>
      </c>
      <c r="Z30" s="15">
        <v>460</v>
      </c>
      <c r="AA30" s="15">
        <v>4.779515</v>
      </c>
      <c r="AB30" s="20">
        <v>7.8E-2</v>
      </c>
      <c r="AC30" s="10">
        <v>0</v>
      </c>
      <c r="AD30" s="15">
        <v>0</v>
      </c>
      <c r="AE30" s="16" t="s">
        <v>12</v>
      </c>
      <c r="AF30" s="16" t="s">
        <v>5</v>
      </c>
      <c r="AG30" s="16" t="s">
        <v>5</v>
      </c>
      <c r="AH30" s="16"/>
      <c r="AI30" s="16" t="s">
        <v>351</v>
      </c>
      <c r="AJ30" s="16">
        <v>41439</v>
      </c>
      <c r="AK30" s="16" t="s">
        <v>352</v>
      </c>
      <c r="AL30" s="16" t="s">
        <v>353</v>
      </c>
      <c r="AM30" s="16" t="s">
        <v>239</v>
      </c>
      <c r="AN30" s="16">
        <v>0</v>
      </c>
      <c r="AO30" s="16">
        <v>41428</v>
      </c>
      <c r="AP30" s="21"/>
      <c r="AQ30" s="83">
        <f>INT(MOD(INT((Table_SQLXAL[[#This Row],[REQDATE]]-2)/7)+0.6,52+5/28))+1</f>
        <v>24</v>
      </c>
      <c r="AR30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6.5040017106549364</v>
      </c>
      <c r="AS30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5.974394900000001</v>
      </c>
      <c r="AT30" s="7">
        <f>Table_SQLXAL[[#This Row],[processtime]]*Table_SQLXAL[[#This Row],[QTY]]/10000</f>
        <v>4.7795159200000006</v>
      </c>
      <c r="AU30" s="89">
        <v>1.22</v>
      </c>
      <c r="AW30" s="115"/>
      <c r="AX30" s="8"/>
      <c r="AY30" s="8"/>
      <c r="AZ30" s="8"/>
      <c r="BC30" s="8"/>
      <c r="BD30" s="8"/>
      <c r="BH30" s="8"/>
      <c r="BJ30" s="8"/>
    </row>
    <row r="31" spans="1:62" x14ac:dyDescent="0.25">
      <c r="A31" s="90" t="s">
        <v>36</v>
      </c>
      <c r="B31" s="90" t="s">
        <v>249</v>
      </c>
      <c r="C31" s="21" t="s">
        <v>313</v>
      </c>
      <c r="D31" s="21" t="s">
        <v>316</v>
      </c>
      <c r="E31" s="24" t="s">
        <v>317</v>
      </c>
      <c r="F31" s="23">
        <v>41439</v>
      </c>
      <c r="G31" s="22">
        <v>20</v>
      </c>
      <c r="H31" s="26"/>
      <c r="I31" s="18" t="s">
        <v>314</v>
      </c>
      <c r="J31" s="95"/>
      <c r="K31" s="11">
        <f>(Table_SQLXAL[[#This Row],[TARGETWEIGHT]]*1000)-Table_SQLXAL[[#This Row],[POWDERWEIGHT]]-Table_SQLXAL[[#This Row],[CHEMICALSWEIGHT]]</f>
        <v>80</v>
      </c>
      <c r="L31" s="24" t="s">
        <v>245</v>
      </c>
      <c r="M31" s="18" t="s">
        <v>315</v>
      </c>
      <c r="N31" s="3">
        <f>ROUNDDOWN((Table_SQLXAL[[#This Row],[PRODWIDTH]]/Table_SQLXAL[[#This Row],[ROLLWIDTH CM]]/10),0)</f>
        <v>4</v>
      </c>
      <c r="O31" s="13">
        <f>Table_SQLXAL[[#This Row],[ROLLWIDTH]]/10</f>
        <v>133</v>
      </c>
      <c r="P31" s="14">
        <v>6650</v>
      </c>
      <c r="Q31" s="16"/>
      <c r="R31" s="14">
        <f>Table_SQLXAL[[#This Row],[QTY]]/Table_SQLXAL[[#This Row],[ROLLWIDTH CM]]*100</f>
        <v>5000</v>
      </c>
      <c r="S31" s="14">
        <v>5000</v>
      </c>
      <c r="T31" s="15">
        <f>Table_SQLXAL[[#This Row],[KG]]-Table_SQLXAL[[#This Row],[poid de poudre]]-Table_SQLXAL[[#This Row],[poid de chemical]]</f>
        <v>532</v>
      </c>
      <c r="U31" s="15">
        <f>Table_SQLXAL[[#This Row],[QTY_PROD_TIME]]*1.2</f>
        <v>1.4044800000000002</v>
      </c>
      <c r="V31" s="19">
        <v>5320</v>
      </c>
      <c r="W31" s="15">
        <f>Table_SQLXAL[[#This Row],[QTY]]*Table_SQLXAL[[#This Row],[POWDERWEIGHT]]/1000</f>
        <v>0</v>
      </c>
      <c r="X31" s="15">
        <f>Table_SQLXAL[[#This Row],[QTY]]*Table_SQLXAL[[#This Row],[CHEMICALSWEIGHT]]/1000</f>
        <v>0</v>
      </c>
      <c r="Y31" s="14">
        <v>532</v>
      </c>
      <c r="Z31" s="15">
        <v>1330</v>
      </c>
      <c r="AA31" s="15">
        <v>1.1704000000000001</v>
      </c>
      <c r="AB31" s="20">
        <v>0.08</v>
      </c>
      <c r="AC31" s="10">
        <v>0</v>
      </c>
      <c r="AD31" s="15">
        <v>0</v>
      </c>
      <c r="AE31" s="16" t="s">
        <v>12</v>
      </c>
      <c r="AF31" s="16" t="s">
        <v>5</v>
      </c>
      <c r="AG31" s="16" t="s">
        <v>5</v>
      </c>
      <c r="AH31" s="16"/>
      <c r="AI31" s="16" t="s">
        <v>26</v>
      </c>
      <c r="AJ31" s="16">
        <v>41439</v>
      </c>
      <c r="AK31" s="16" t="s">
        <v>635</v>
      </c>
      <c r="AL31" s="16" t="s">
        <v>636</v>
      </c>
      <c r="AM31" s="16" t="s">
        <v>15</v>
      </c>
      <c r="AN31" s="16">
        <v>0</v>
      </c>
      <c r="AO31" s="16">
        <v>1</v>
      </c>
      <c r="AP31" s="21"/>
      <c r="AQ31" s="83">
        <f>INT(MOD(INT((Table_SQLXAL[[#This Row],[REQDATE]]-2)/7)+0.6,52+5/28))+1</f>
        <v>24</v>
      </c>
      <c r="AR31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1.3020833333333333</v>
      </c>
      <c r="AS31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1.4630000000000001</v>
      </c>
      <c r="AT31" s="7">
        <f>Table_SQLXAL[[#This Row],[processtime]]*Table_SQLXAL[[#This Row],[QTY]]/10000</f>
        <v>1.1704000000000001</v>
      </c>
      <c r="AU31" s="89">
        <v>1.76</v>
      </c>
      <c r="AW31" s="115"/>
      <c r="AX31" s="8"/>
      <c r="AY31" s="8"/>
      <c r="AZ31" s="8"/>
      <c r="BC31" s="8"/>
      <c r="BD31" s="8"/>
      <c r="BH31" s="8"/>
      <c r="BJ31" s="8"/>
    </row>
    <row r="32" spans="1:62" x14ac:dyDescent="0.25">
      <c r="A32" s="90" t="s">
        <v>36</v>
      </c>
      <c r="B32" s="90" t="s">
        <v>249</v>
      </c>
      <c r="C32" s="21" t="s">
        <v>319</v>
      </c>
      <c r="D32" s="21" t="s">
        <v>322</v>
      </c>
      <c r="E32" s="24" t="s">
        <v>323</v>
      </c>
      <c r="F32" s="23">
        <v>41443</v>
      </c>
      <c r="G32" s="22">
        <v>7</v>
      </c>
      <c r="H32" s="26"/>
      <c r="I32" s="18" t="s">
        <v>354</v>
      </c>
      <c r="J32" s="95"/>
      <c r="K32" s="11">
        <f>(Table_SQLXAL[[#This Row],[TARGETWEIGHT]]*1000)-Table_SQLXAL[[#This Row],[POWDERWEIGHT]]-Table_SQLXAL[[#This Row],[CHEMICALSWEIGHT]]</f>
        <v>300</v>
      </c>
      <c r="L32" s="24" t="s">
        <v>247</v>
      </c>
      <c r="M32" s="18" t="s">
        <v>321</v>
      </c>
      <c r="N32" s="3">
        <f>ROUNDDOWN((Table_SQLXAL[[#This Row],[PRODWIDTH]]/Table_SQLXAL[[#This Row],[ROLLWIDTH CM]]/10),0)</f>
        <v>5</v>
      </c>
      <c r="O32" s="13">
        <f>Table_SQLXAL[[#This Row],[ROLLWIDTH]]/10</f>
        <v>120</v>
      </c>
      <c r="P32" s="14">
        <v>1800</v>
      </c>
      <c r="Q32" s="16"/>
      <c r="R32" s="14">
        <f>Table_SQLXAL[[#This Row],[QTY]]/Table_SQLXAL[[#This Row],[ROLLWIDTH CM]]*100</f>
        <v>1500</v>
      </c>
      <c r="S32" s="14">
        <v>1500</v>
      </c>
      <c r="T32" s="15">
        <f>Table_SQLXAL[[#This Row],[KG]]-Table_SQLXAL[[#This Row],[poid de poudre]]-Table_SQLXAL[[#This Row],[poid de chemical]]</f>
        <v>540</v>
      </c>
      <c r="U32" s="15">
        <f>Table_SQLXAL[[#This Row],[QTY_PROD_TIME]]*1.2</f>
        <v>1.0087200000000001</v>
      </c>
      <c r="V32" s="19">
        <v>6000</v>
      </c>
      <c r="W32" s="15">
        <f>Table_SQLXAL[[#This Row],[QTY]]*Table_SQLXAL[[#This Row],[POWDERWEIGHT]]/1000</f>
        <v>0</v>
      </c>
      <c r="X32" s="15">
        <f>Table_SQLXAL[[#This Row],[QTY]]*Table_SQLXAL[[#This Row],[CHEMICALSWEIGHT]]/1000</f>
        <v>0</v>
      </c>
      <c r="Y32" s="14">
        <v>540</v>
      </c>
      <c r="Z32" s="15">
        <v>1200</v>
      </c>
      <c r="AA32" s="15">
        <v>0.84060000000000001</v>
      </c>
      <c r="AB32" s="20">
        <v>0.3</v>
      </c>
      <c r="AC32" s="10">
        <v>0</v>
      </c>
      <c r="AD32" s="15">
        <v>0</v>
      </c>
      <c r="AE32" s="16" t="s">
        <v>262</v>
      </c>
      <c r="AF32" s="16" t="s">
        <v>5</v>
      </c>
      <c r="AG32" s="16" t="s">
        <v>5</v>
      </c>
      <c r="AH32" s="16"/>
      <c r="AI32" s="16" t="s">
        <v>26</v>
      </c>
      <c r="AJ32" s="16">
        <v>41443</v>
      </c>
      <c r="AK32" s="16" t="s">
        <v>355</v>
      </c>
      <c r="AL32" s="16" t="s">
        <v>356</v>
      </c>
      <c r="AM32" s="16" t="s">
        <v>264</v>
      </c>
      <c r="AN32" s="16">
        <v>1800</v>
      </c>
      <c r="AO32" s="16">
        <v>41473</v>
      </c>
      <c r="AP32" s="21"/>
      <c r="AQ32" s="83">
        <f>INT(MOD(INT((Table_SQLXAL[[#This Row],[REQDATE]]-2)/7)+0.6,52+5/28))+1</f>
        <v>25</v>
      </c>
      <c r="AR32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0.89285714285714268</v>
      </c>
      <c r="AS32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1.0507500000000001</v>
      </c>
      <c r="AT32" s="7">
        <f>Table_SQLXAL[[#This Row],[processtime]]*Table_SQLXAL[[#This Row],[QTY]]/10000</f>
        <v>0.84060000000000001</v>
      </c>
      <c r="AU32" s="89">
        <v>4.67</v>
      </c>
      <c r="AW32" s="115"/>
      <c r="AX32" s="8"/>
      <c r="AY32" s="8"/>
      <c r="AZ32" s="8"/>
      <c r="BC32" s="8"/>
      <c r="BD32" s="8"/>
      <c r="BH32" s="8"/>
      <c r="BJ32" s="8"/>
    </row>
    <row r="33" spans="1:62" x14ac:dyDescent="0.25">
      <c r="A33" s="90" t="s">
        <v>36</v>
      </c>
      <c r="B33" s="90" t="s">
        <v>249</v>
      </c>
      <c r="C33" s="21" t="s">
        <v>325</v>
      </c>
      <c r="D33" s="21" t="s">
        <v>328</v>
      </c>
      <c r="E33" s="24" t="s">
        <v>329</v>
      </c>
      <c r="F33" s="23">
        <v>41444</v>
      </c>
      <c r="G33" s="22">
        <v>15</v>
      </c>
      <c r="H33" s="26"/>
      <c r="I33" s="18" t="s">
        <v>326</v>
      </c>
      <c r="J33" s="95"/>
      <c r="K33" s="11">
        <f>(Table_SQLXAL[[#This Row],[TARGETWEIGHT]]*1000)-Table_SQLXAL[[#This Row],[POWDERWEIGHT]]-Table_SQLXAL[[#This Row],[CHEMICALSWEIGHT]]</f>
        <v>60</v>
      </c>
      <c r="L33" s="24" t="s">
        <v>238</v>
      </c>
      <c r="M33" s="18" t="s">
        <v>327</v>
      </c>
      <c r="N33" s="3">
        <f>ROUNDDOWN((Table_SQLXAL[[#This Row],[PRODWIDTH]]/Table_SQLXAL[[#This Row],[ROLLWIDTH CM]]/10),0)</f>
        <v>2</v>
      </c>
      <c r="O33" s="13">
        <f>Table_SQLXAL[[#This Row],[ROLLWIDTH]]/10</f>
        <v>210</v>
      </c>
      <c r="P33" s="14">
        <v>15120</v>
      </c>
      <c r="Q33" s="16"/>
      <c r="R33" s="14">
        <f>Table_SQLXAL[[#This Row],[QTY]]/Table_SQLXAL[[#This Row],[ROLLWIDTH CM]]*100</f>
        <v>7200</v>
      </c>
      <c r="S33" s="14">
        <v>7200</v>
      </c>
      <c r="T33" s="15">
        <f>Table_SQLXAL[[#This Row],[KG]]-Table_SQLXAL[[#This Row],[poid de poudre]]-Table_SQLXAL[[#This Row],[poid de chemical]]</f>
        <v>907.2</v>
      </c>
      <c r="U33" s="15">
        <f>Table_SQLXAL[[#This Row],[QTY_PROD_TIME]]*1.2</f>
        <v>4.80816</v>
      </c>
      <c r="V33" s="19">
        <v>4300</v>
      </c>
      <c r="W33" s="15">
        <f>Table_SQLXAL[[#This Row],[QTY]]*Table_SQLXAL[[#This Row],[POWDERWEIGHT]]/1000</f>
        <v>151.19999999999999</v>
      </c>
      <c r="X33" s="15">
        <f>Table_SQLXAL[[#This Row],[QTY]]*Table_SQLXAL[[#This Row],[CHEMICALSWEIGHT]]/1000</f>
        <v>0</v>
      </c>
      <c r="Y33" s="14">
        <v>1058.4000000000001</v>
      </c>
      <c r="Z33" s="15">
        <v>2100</v>
      </c>
      <c r="AA33" s="15">
        <v>4.0068000000000001</v>
      </c>
      <c r="AB33" s="20">
        <v>7.0000000000000007E-2</v>
      </c>
      <c r="AC33" s="10">
        <v>10</v>
      </c>
      <c r="AD33" s="15">
        <v>0</v>
      </c>
      <c r="AE33" s="16" t="s">
        <v>13</v>
      </c>
      <c r="AF33" s="16" t="s">
        <v>5</v>
      </c>
      <c r="AG33" s="16" t="s">
        <v>248</v>
      </c>
      <c r="AH33" s="16"/>
      <c r="AI33" s="16" t="s">
        <v>26</v>
      </c>
      <c r="AJ33" s="16">
        <v>41444</v>
      </c>
      <c r="AK33" s="16" t="s">
        <v>357</v>
      </c>
      <c r="AL33" s="16" t="s">
        <v>358</v>
      </c>
      <c r="AM33" s="16" t="s">
        <v>332</v>
      </c>
      <c r="AN33" s="16">
        <v>0</v>
      </c>
      <c r="AO33" s="16">
        <v>1</v>
      </c>
      <c r="AP33" s="21"/>
      <c r="AQ33" s="83">
        <f>INT(MOD(INT((Table_SQLXAL[[#This Row],[REQDATE]]-2)/7)+0.6,52+5/28))+1</f>
        <v>25</v>
      </c>
      <c r="AR33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5</v>
      </c>
      <c r="AS33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5.0084999999999997</v>
      </c>
      <c r="AT33" s="7">
        <f>Table_SQLXAL[[#This Row],[processtime]]*Table_SQLXAL[[#This Row],[QTY]]/10000</f>
        <v>4.0068000000000001</v>
      </c>
      <c r="AU33" s="89">
        <v>2.65</v>
      </c>
      <c r="AX33" s="8"/>
      <c r="AY33" s="8"/>
      <c r="AZ33" s="8"/>
      <c r="BC33" s="8"/>
      <c r="BD33" s="8"/>
      <c r="BH33" s="8"/>
      <c r="BJ33" s="8"/>
    </row>
    <row r="34" spans="1:62" x14ac:dyDescent="0.25">
      <c r="A34" s="90" t="s">
        <v>36</v>
      </c>
      <c r="B34" s="90" t="s">
        <v>249</v>
      </c>
      <c r="C34" s="21" t="s">
        <v>359</v>
      </c>
      <c r="D34" s="21" t="s">
        <v>300</v>
      </c>
      <c r="E34" s="24" t="s">
        <v>301</v>
      </c>
      <c r="F34" s="23">
        <v>41445</v>
      </c>
      <c r="G34" s="22">
        <v>14</v>
      </c>
      <c r="H34" s="26"/>
      <c r="I34" s="18" t="s">
        <v>360</v>
      </c>
      <c r="J34" s="95"/>
      <c r="K34" s="11">
        <f>(Table_SQLXAL[[#This Row],[TARGETWEIGHT]]*1000)-Table_SQLXAL[[#This Row],[POWDERWEIGHT]]-Table_SQLXAL[[#This Row],[CHEMICALSWEIGHT]]</f>
        <v>180</v>
      </c>
      <c r="L34" s="24" t="s">
        <v>245</v>
      </c>
      <c r="M34" s="18" t="s">
        <v>299</v>
      </c>
      <c r="N34" s="3">
        <f>ROUNDDOWN((Table_SQLXAL[[#This Row],[PRODWIDTH]]/Table_SQLXAL[[#This Row],[ROLLWIDTH CM]]/10),0)</f>
        <v>1</v>
      </c>
      <c r="O34" s="13">
        <f>Table_SQLXAL[[#This Row],[ROLLWIDTH]]/10</f>
        <v>406.5</v>
      </c>
      <c r="P34" s="14">
        <v>25263.97</v>
      </c>
      <c r="Q34" s="16"/>
      <c r="R34" s="14">
        <f>Table_SQLXAL[[#This Row],[QTY]]/Table_SQLXAL[[#This Row],[ROLLWIDTH CM]]*100</f>
        <v>6214.9987699877001</v>
      </c>
      <c r="S34" s="14">
        <v>6214.9987700000001</v>
      </c>
      <c r="T34" s="15">
        <f>Table_SQLXAL[[#This Row],[KG]]-Table_SQLXAL[[#This Row],[poid de poudre]]-Table_SQLXAL[[#This Row],[poid de chemical]]</f>
        <v>4547.5145999999995</v>
      </c>
      <c r="U34" s="15">
        <f>Table_SQLXAL[[#This Row],[QTY_PROD_TIME]]*1.2</f>
        <v>8.8524948000000006</v>
      </c>
      <c r="V34" s="19">
        <v>4080</v>
      </c>
      <c r="W34" s="15">
        <f>Table_SQLXAL[[#This Row],[QTY]]*Table_SQLXAL[[#This Row],[POWDERWEIGHT]]/1000</f>
        <v>505.27940000000001</v>
      </c>
      <c r="X34" s="15">
        <f>Table_SQLXAL[[#This Row],[QTY]]*Table_SQLXAL[[#This Row],[CHEMICALSWEIGHT]]/1000</f>
        <v>0</v>
      </c>
      <c r="Y34" s="14">
        <v>5052.7939999999999</v>
      </c>
      <c r="Z34" s="15">
        <v>4065</v>
      </c>
      <c r="AA34" s="15">
        <v>7.3770790000000002</v>
      </c>
      <c r="AB34" s="20">
        <v>0.2</v>
      </c>
      <c r="AC34" s="10">
        <v>20</v>
      </c>
      <c r="AD34" s="15">
        <v>0</v>
      </c>
      <c r="AE34" s="16" t="s">
        <v>12</v>
      </c>
      <c r="AF34" s="16" t="s">
        <v>5</v>
      </c>
      <c r="AG34" s="16" t="s">
        <v>284</v>
      </c>
      <c r="AH34" s="16"/>
      <c r="AI34" s="16" t="s">
        <v>351</v>
      </c>
      <c r="AJ34" s="16">
        <v>41445</v>
      </c>
      <c r="AK34" s="16" t="s">
        <v>361</v>
      </c>
      <c r="AL34" s="16" t="s">
        <v>362</v>
      </c>
      <c r="AM34" s="16" t="s">
        <v>15</v>
      </c>
      <c r="AN34" s="16">
        <v>25263.97</v>
      </c>
      <c r="AO34" s="16">
        <v>41458</v>
      </c>
      <c r="AP34" s="21"/>
      <c r="AQ34" s="83">
        <f>INT(MOD(INT((Table_SQLXAL[[#This Row],[REQDATE]]-2)/7)+0.6,52+5/28))+1</f>
        <v>25</v>
      </c>
      <c r="AR34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9.2485100743864557</v>
      </c>
      <c r="AS34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9.2213490500000006</v>
      </c>
      <c r="AT34" s="7">
        <f>Table_SQLXAL[[#This Row],[processtime]]*Table_SQLXAL[[#This Row],[QTY]]/10000</f>
        <v>7.3770792400000005</v>
      </c>
      <c r="AU34" s="89">
        <v>2.92</v>
      </c>
      <c r="AW34" s="116"/>
      <c r="AX34" s="8"/>
      <c r="AY34" s="8"/>
      <c r="AZ34" s="8"/>
      <c r="BC34" s="8"/>
      <c r="BD34" s="8"/>
      <c r="BH34" s="8"/>
      <c r="BJ34" s="8"/>
    </row>
    <row r="35" spans="1:62" x14ac:dyDescent="0.25">
      <c r="A35" s="90" t="s">
        <v>36</v>
      </c>
      <c r="B35" s="90" t="s">
        <v>249</v>
      </c>
      <c r="C35" s="21" t="s">
        <v>304</v>
      </c>
      <c r="D35" s="21" t="s">
        <v>307</v>
      </c>
      <c r="E35" s="24" t="s">
        <v>308</v>
      </c>
      <c r="F35" s="23">
        <v>41446</v>
      </c>
      <c r="G35" s="22">
        <v>16.2</v>
      </c>
      <c r="H35" s="26"/>
      <c r="I35" s="18" t="s">
        <v>305</v>
      </c>
      <c r="J35" s="95"/>
      <c r="K35" s="11">
        <f>(Table_SQLXAL[[#This Row],[TARGETWEIGHT]]*1000)-Table_SQLXAL[[#This Row],[POWDERWEIGHT]]-Table_SQLXAL[[#This Row],[CHEMICALSWEIGHT]]</f>
        <v>70</v>
      </c>
      <c r="L35" s="24" t="s">
        <v>245</v>
      </c>
      <c r="M35" s="18" t="s">
        <v>306</v>
      </c>
      <c r="N35" s="3">
        <f>ROUNDDOWN((Table_SQLXAL[[#This Row],[PRODWIDTH]]/Table_SQLXAL[[#This Row],[ROLLWIDTH CM]]/10),0)</f>
        <v>3</v>
      </c>
      <c r="O35" s="13">
        <f>Table_SQLXAL[[#This Row],[ROLLWIDTH]]/10</f>
        <v>165</v>
      </c>
      <c r="P35" s="14">
        <v>19800</v>
      </c>
      <c r="Q35" s="16"/>
      <c r="R35" s="14">
        <f>Table_SQLXAL[[#This Row],[QTY]]/Table_SQLXAL[[#This Row],[ROLLWIDTH CM]]*100</f>
        <v>12000</v>
      </c>
      <c r="S35" s="14">
        <v>12000</v>
      </c>
      <c r="T35" s="15">
        <f>Table_SQLXAL[[#This Row],[KG]]-Table_SQLXAL[[#This Row],[poid de poudre]]-Table_SQLXAL[[#This Row],[poid de chemical]]</f>
        <v>1386</v>
      </c>
      <c r="U35" s="15">
        <f>Table_SQLXAL[[#This Row],[QTY_PROD_TIME]]*1.2</f>
        <v>4.77576</v>
      </c>
      <c r="V35" s="19">
        <v>5550</v>
      </c>
      <c r="W35" s="15">
        <f>Table_SQLXAL[[#This Row],[QTY]]*Table_SQLXAL[[#This Row],[POWDERWEIGHT]]/1000</f>
        <v>396</v>
      </c>
      <c r="X35" s="15">
        <f>Table_SQLXAL[[#This Row],[QTY]]*Table_SQLXAL[[#This Row],[CHEMICALSWEIGHT]]/1000</f>
        <v>0</v>
      </c>
      <c r="Y35" s="14">
        <v>1782</v>
      </c>
      <c r="Z35" s="15">
        <v>1650</v>
      </c>
      <c r="AA35" s="15">
        <v>3.9798</v>
      </c>
      <c r="AB35" s="20">
        <v>0.09</v>
      </c>
      <c r="AC35" s="10">
        <v>20</v>
      </c>
      <c r="AD35" s="15">
        <v>0</v>
      </c>
      <c r="AE35" s="16" t="s">
        <v>12</v>
      </c>
      <c r="AF35" s="16" t="s">
        <v>5</v>
      </c>
      <c r="AG35" s="16" t="s">
        <v>248</v>
      </c>
      <c r="AH35" s="16"/>
      <c r="AI35" s="16" t="s">
        <v>26</v>
      </c>
      <c r="AJ35" s="16">
        <v>41446</v>
      </c>
      <c r="AK35" s="16" t="s">
        <v>363</v>
      </c>
      <c r="AL35" s="16" t="s">
        <v>364</v>
      </c>
      <c r="AM35" s="16" t="s">
        <v>4</v>
      </c>
      <c r="AN35" s="16">
        <v>0</v>
      </c>
      <c r="AO35" s="16">
        <v>1</v>
      </c>
      <c r="AP35" s="21"/>
      <c r="AQ35" s="83">
        <f>INT(MOD(INT((Table_SQLXAL[[#This Row],[REQDATE]]-2)/7)+0.6,52+5/28))+1</f>
        <v>25</v>
      </c>
      <c r="AR35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5.144032921810699</v>
      </c>
      <c r="AS35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4.9747499999999985</v>
      </c>
      <c r="AT35" s="7">
        <f>Table_SQLXAL[[#This Row],[processtime]]*Table_SQLXAL[[#This Row],[QTY]]/10000</f>
        <v>3.9797999999999991</v>
      </c>
      <c r="AU35" s="89">
        <v>2.0099999999999998</v>
      </c>
      <c r="AW35" s="116"/>
      <c r="AX35" s="8"/>
      <c r="AY35" s="8"/>
      <c r="AZ35" s="8"/>
      <c r="BC35" s="8"/>
      <c r="BD35" s="8"/>
      <c r="BH35" s="8"/>
      <c r="BJ35" s="8"/>
    </row>
    <row r="36" spans="1:62" x14ac:dyDescent="0.25">
      <c r="A36" s="90" t="s">
        <v>36</v>
      </c>
      <c r="B36" s="90" t="s">
        <v>249</v>
      </c>
      <c r="C36" s="21" t="s">
        <v>313</v>
      </c>
      <c r="D36" s="21" t="s">
        <v>316</v>
      </c>
      <c r="E36" s="24" t="s">
        <v>317</v>
      </c>
      <c r="F36" s="23">
        <v>41446</v>
      </c>
      <c r="G36" s="22">
        <v>20</v>
      </c>
      <c r="H36" s="26"/>
      <c r="I36" s="18" t="s">
        <v>314</v>
      </c>
      <c r="J36" s="95"/>
      <c r="K36" s="11">
        <f>(Table_SQLXAL[[#This Row],[TARGETWEIGHT]]*1000)-Table_SQLXAL[[#This Row],[POWDERWEIGHT]]-Table_SQLXAL[[#This Row],[CHEMICALSWEIGHT]]</f>
        <v>80</v>
      </c>
      <c r="L36" s="24" t="s">
        <v>245</v>
      </c>
      <c r="M36" s="18" t="s">
        <v>315</v>
      </c>
      <c r="N36" s="3">
        <f>ROUNDDOWN((Table_SQLXAL[[#This Row],[PRODWIDTH]]/Table_SQLXAL[[#This Row],[ROLLWIDTH CM]]/10),0)</f>
        <v>4</v>
      </c>
      <c r="O36" s="13">
        <f>Table_SQLXAL[[#This Row],[ROLLWIDTH]]/10</f>
        <v>133</v>
      </c>
      <c r="P36" s="14">
        <v>6650</v>
      </c>
      <c r="Q36" s="16"/>
      <c r="R36" s="14">
        <f>Table_SQLXAL[[#This Row],[QTY]]/Table_SQLXAL[[#This Row],[ROLLWIDTH CM]]*100</f>
        <v>5000</v>
      </c>
      <c r="S36" s="14">
        <v>5000</v>
      </c>
      <c r="T36" s="15">
        <f>Table_SQLXAL[[#This Row],[KG]]-Table_SQLXAL[[#This Row],[poid de poudre]]-Table_SQLXAL[[#This Row],[poid de chemical]]</f>
        <v>532</v>
      </c>
      <c r="U36" s="15">
        <f>Table_SQLXAL[[#This Row],[QTY_PROD_TIME]]*1.2</f>
        <v>1.4044800000000002</v>
      </c>
      <c r="V36" s="19">
        <v>5320</v>
      </c>
      <c r="W36" s="15">
        <f>Table_SQLXAL[[#This Row],[QTY]]*Table_SQLXAL[[#This Row],[POWDERWEIGHT]]/1000</f>
        <v>0</v>
      </c>
      <c r="X36" s="15">
        <f>Table_SQLXAL[[#This Row],[QTY]]*Table_SQLXAL[[#This Row],[CHEMICALSWEIGHT]]/1000</f>
        <v>0</v>
      </c>
      <c r="Y36" s="14">
        <v>532</v>
      </c>
      <c r="Z36" s="15">
        <v>1330</v>
      </c>
      <c r="AA36" s="15">
        <v>1.1704000000000001</v>
      </c>
      <c r="AB36" s="20">
        <v>0.08</v>
      </c>
      <c r="AC36" s="10">
        <v>0</v>
      </c>
      <c r="AD36" s="15">
        <v>0</v>
      </c>
      <c r="AE36" s="16" t="s">
        <v>12</v>
      </c>
      <c r="AF36" s="16" t="s">
        <v>5</v>
      </c>
      <c r="AG36" s="16" t="s">
        <v>5</v>
      </c>
      <c r="AH36" s="16"/>
      <c r="AI36" s="16" t="s">
        <v>26</v>
      </c>
      <c r="AJ36" s="16">
        <v>41446</v>
      </c>
      <c r="AK36" s="16" t="s">
        <v>637</v>
      </c>
      <c r="AL36" s="16" t="s">
        <v>638</v>
      </c>
      <c r="AM36" s="16" t="s">
        <v>15</v>
      </c>
      <c r="AN36" s="16">
        <v>6650</v>
      </c>
      <c r="AO36" s="16">
        <v>41459</v>
      </c>
      <c r="AP36" s="21"/>
      <c r="AQ36" s="83">
        <f>INT(MOD(INT((Table_SQLXAL[[#This Row],[REQDATE]]-2)/7)+0.6,52+5/28))+1</f>
        <v>25</v>
      </c>
      <c r="AR36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1.3020833333333333</v>
      </c>
      <c r="AS36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1.4630000000000001</v>
      </c>
      <c r="AT36" s="7">
        <f>Table_SQLXAL[[#This Row],[processtime]]*Table_SQLXAL[[#This Row],[QTY]]/10000</f>
        <v>1.1704000000000001</v>
      </c>
      <c r="AU36" s="89">
        <v>1.76</v>
      </c>
      <c r="AW36" s="115"/>
      <c r="AX36" s="8"/>
      <c r="AY36" s="8"/>
      <c r="AZ36" s="8"/>
      <c r="BC36" s="8"/>
      <c r="BD36" s="8"/>
      <c r="BH36" s="8"/>
      <c r="BJ36" s="8"/>
    </row>
    <row r="37" spans="1:62" x14ac:dyDescent="0.25">
      <c r="A37" s="90" t="s">
        <v>36</v>
      </c>
      <c r="B37" s="90" t="s">
        <v>249</v>
      </c>
      <c r="C37" s="21" t="s">
        <v>313</v>
      </c>
      <c r="D37" s="21" t="s">
        <v>316</v>
      </c>
      <c r="E37" s="24" t="s">
        <v>317</v>
      </c>
      <c r="F37" s="23">
        <v>41446</v>
      </c>
      <c r="G37" s="22">
        <v>20</v>
      </c>
      <c r="H37" s="26"/>
      <c r="I37" s="18" t="s">
        <v>639</v>
      </c>
      <c r="J37" s="95"/>
      <c r="K37" s="11">
        <f>(Table_SQLXAL[[#This Row],[TARGETWEIGHT]]*1000)-Table_SQLXAL[[#This Row],[POWDERWEIGHT]]-Table_SQLXAL[[#This Row],[CHEMICALSWEIGHT]]</f>
        <v>80</v>
      </c>
      <c r="L37" s="24" t="s">
        <v>245</v>
      </c>
      <c r="M37" s="18" t="s">
        <v>315</v>
      </c>
      <c r="N37" s="3">
        <f>ROUNDDOWN((Table_SQLXAL[[#This Row],[PRODWIDTH]]/Table_SQLXAL[[#This Row],[ROLLWIDTH CM]]/10),0)</f>
        <v>2</v>
      </c>
      <c r="O37" s="13">
        <f>Table_SQLXAL[[#This Row],[ROLLWIDTH]]/10</f>
        <v>210</v>
      </c>
      <c r="P37" s="14">
        <v>18018</v>
      </c>
      <c r="Q37" s="16"/>
      <c r="R37" s="14">
        <f>Table_SQLXAL[[#This Row],[QTY]]/Table_SQLXAL[[#This Row],[ROLLWIDTH CM]]*100</f>
        <v>8580</v>
      </c>
      <c r="S37" s="14">
        <v>8580</v>
      </c>
      <c r="T37" s="15">
        <f>Table_SQLXAL[[#This Row],[KG]]-Table_SQLXAL[[#This Row],[poid de poudre]]-Table_SQLXAL[[#This Row],[poid de chemical]]</f>
        <v>1441.44</v>
      </c>
      <c r="U37" s="15">
        <f>Table_SQLXAL[[#This Row],[QTY_PROD_TIME]]*1.2</f>
        <v>3.8054016000000002</v>
      </c>
      <c r="V37" s="19">
        <v>5320</v>
      </c>
      <c r="W37" s="15">
        <f>Table_SQLXAL[[#This Row],[QTY]]*Table_SQLXAL[[#This Row],[POWDERWEIGHT]]/1000</f>
        <v>0</v>
      </c>
      <c r="X37" s="15">
        <f>Table_SQLXAL[[#This Row],[QTY]]*Table_SQLXAL[[#This Row],[CHEMICALSWEIGHT]]/1000</f>
        <v>0</v>
      </c>
      <c r="Y37" s="14">
        <v>1441.44</v>
      </c>
      <c r="Z37" s="15">
        <v>2100</v>
      </c>
      <c r="AA37" s="15">
        <v>3.1711680000000002</v>
      </c>
      <c r="AB37" s="20">
        <v>0.08</v>
      </c>
      <c r="AC37" s="10">
        <v>0</v>
      </c>
      <c r="AD37" s="15">
        <v>0</v>
      </c>
      <c r="AE37" s="16" t="s">
        <v>12</v>
      </c>
      <c r="AF37" s="16" t="s">
        <v>5</v>
      </c>
      <c r="AG37" s="16" t="s">
        <v>5</v>
      </c>
      <c r="AH37" s="16"/>
      <c r="AI37" s="16" t="s">
        <v>26</v>
      </c>
      <c r="AJ37" s="16">
        <v>41446</v>
      </c>
      <c r="AK37" s="16" t="s">
        <v>640</v>
      </c>
      <c r="AL37" s="16" t="s">
        <v>638</v>
      </c>
      <c r="AM37" s="16" t="s">
        <v>15</v>
      </c>
      <c r="AN37" s="16">
        <v>18018</v>
      </c>
      <c r="AO37" s="16">
        <v>41459</v>
      </c>
      <c r="AP37" s="21"/>
      <c r="AQ37" s="83">
        <f>INT(MOD(INT((Table_SQLXAL[[#This Row],[REQDATE]]-2)/7)+0.6,52+5/28))+1</f>
        <v>25</v>
      </c>
      <c r="AR37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4.46875</v>
      </c>
      <c r="AS37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3.9639600000000002</v>
      </c>
      <c r="AT37" s="7">
        <f>Table_SQLXAL[[#This Row],[processtime]]*Table_SQLXAL[[#This Row],[QTY]]/10000</f>
        <v>3.1711680000000002</v>
      </c>
      <c r="AU37" s="89">
        <v>1.76</v>
      </c>
      <c r="AW37" s="115"/>
      <c r="AX37" s="8"/>
      <c r="AY37" s="8"/>
      <c r="AZ37" s="8"/>
      <c r="BC37" s="8"/>
      <c r="BD37" s="8"/>
      <c r="BH37" s="8"/>
      <c r="BJ37" s="8"/>
    </row>
    <row r="38" spans="1:62" x14ac:dyDescent="0.25">
      <c r="A38" s="90" t="s">
        <v>36</v>
      </c>
      <c r="B38" s="90" t="s">
        <v>249</v>
      </c>
      <c r="C38" s="21" t="s">
        <v>257</v>
      </c>
      <c r="D38" s="21" t="s">
        <v>260</v>
      </c>
      <c r="E38" s="24" t="s">
        <v>261</v>
      </c>
      <c r="F38" s="23">
        <v>41449</v>
      </c>
      <c r="G38" s="22">
        <v>9.3000000000000007</v>
      </c>
      <c r="H38" s="26"/>
      <c r="I38" s="18" t="s">
        <v>366</v>
      </c>
      <c r="J38" s="95"/>
      <c r="K38" s="11">
        <f>(Table_SQLXAL[[#This Row],[TARGETWEIGHT]]*1000)-Table_SQLXAL[[#This Row],[POWDERWEIGHT]]-Table_SQLXAL[[#This Row],[CHEMICALSWEIGHT]]</f>
        <v>220</v>
      </c>
      <c r="L38" s="24" t="s">
        <v>247</v>
      </c>
      <c r="M38" s="18" t="s">
        <v>259</v>
      </c>
      <c r="N38" s="3">
        <f>ROUNDDOWN((Table_SQLXAL[[#This Row],[PRODWIDTH]]/Table_SQLXAL[[#This Row],[ROLLWIDTH CM]]/10),0)</f>
        <v>3</v>
      </c>
      <c r="O38" s="13">
        <f>Table_SQLXAL[[#This Row],[ROLLWIDTH]]/10</f>
        <v>160</v>
      </c>
      <c r="P38" s="14">
        <v>4440</v>
      </c>
      <c r="Q38" s="16"/>
      <c r="R38" s="14">
        <f>Table_SQLXAL[[#This Row],[QTY]]/Table_SQLXAL[[#This Row],[ROLLWIDTH CM]]*100</f>
        <v>2775</v>
      </c>
      <c r="S38" s="14">
        <v>2775</v>
      </c>
      <c r="T38" s="15">
        <f>Table_SQLXAL[[#This Row],[KG]]-Table_SQLXAL[[#This Row],[poid de poudre]]-Table_SQLXAL[[#This Row],[poid de chemical]]</f>
        <v>976.8</v>
      </c>
      <c r="U38" s="15">
        <f>Table_SQLXAL[[#This Row],[QTY_PROD_TIME]]*1.2</f>
        <v>1.987344</v>
      </c>
      <c r="V38" s="19">
        <v>4800</v>
      </c>
      <c r="W38" s="15">
        <f>Table_SQLXAL[[#This Row],[QTY]]*Table_SQLXAL[[#This Row],[POWDERWEIGHT]]/1000</f>
        <v>0</v>
      </c>
      <c r="X38" s="15">
        <f>Table_SQLXAL[[#This Row],[QTY]]*Table_SQLXAL[[#This Row],[CHEMICALSWEIGHT]]/1000</f>
        <v>0</v>
      </c>
      <c r="Y38" s="14">
        <v>976.8</v>
      </c>
      <c r="Z38" s="15">
        <v>1600</v>
      </c>
      <c r="AA38" s="15">
        <v>1.65612</v>
      </c>
      <c r="AB38" s="20">
        <v>0.22</v>
      </c>
      <c r="AC38" s="10">
        <v>0</v>
      </c>
      <c r="AD38" s="15">
        <v>0</v>
      </c>
      <c r="AE38" s="16" t="s">
        <v>262</v>
      </c>
      <c r="AF38" s="16" t="s">
        <v>5</v>
      </c>
      <c r="AG38" s="16" t="s">
        <v>5</v>
      </c>
      <c r="AH38" s="16"/>
      <c r="AI38" s="16" t="s">
        <v>26</v>
      </c>
      <c r="AJ38" s="16">
        <v>41449</v>
      </c>
      <c r="AK38" s="16" t="s">
        <v>367</v>
      </c>
      <c r="AL38" s="16" t="s">
        <v>368</v>
      </c>
      <c r="AM38" s="16" t="s">
        <v>4</v>
      </c>
      <c r="AN38" s="16">
        <v>4440</v>
      </c>
      <c r="AO38" s="16">
        <v>41473</v>
      </c>
      <c r="AP38" s="21"/>
      <c r="AQ38" s="83">
        <f>INT(MOD(INT((Table_SQLXAL[[#This Row],[REQDATE]]-2)/7)+0.6,52+5/28))+1</f>
        <v>26</v>
      </c>
      <c r="AR38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2.0721326164874552</v>
      </c>
      <c r="AS38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2.0701499999999999</v>
      </c>
      <c r="AT38" s="7">
        <f>Table_SQLXAL[[#This Row],[processtime]]*Table_SQLXAL[[#This Row],[QTY]]/10000</f>
        <v>1.65612</v>
      </c>
      <c r="AU38" s="89">
        <v>3.73</v>
      </c>
      <c r="AX38" s="8"/>
      <c r="AY38" s="8"/>
      <c r="AZ38" s="8"/>
      <c r="BC38" s="8"/>
      <c r="BD38" s="8"/>
      <c r="BH38" s="8"/>
      <c r="BJ38" s="8"/>
    </row>
    <row r="39" spans="1:62" x14ac:dyDescent="0.25">
      <c r="A39" s="90" t="s">
        <v>36</v>
      </c>
      <c r="B39" s="90" t="s">
        <v>249</v>
      </c>
      <c r="C39" s="21" t="s">
        <v>257</v>
      </c>
      <c r="D39" s="21" t="s">
        <v>260</v>
      </c>
      <c r="E39" s="24" t="s">
        <v>261</v>
      </c>
      <c r="F39" s="23">
        <v>41449</v>
      </c>
      <c r="G39" s="22">
        <v>9.3000000000000007</v>
      </c>
      <c r="H39" s="26"/>
      <c r="I39" s="18" t="s">
        <v>258</v>
      </c>
      <c r="J39" s="95"/>
      <c r="K39" s="11">
        <f>(Table_SQLXAL[[#This Row],[TARGETWEIGHT]]*1000)-Table_SQLXAL[[#This Row],[POWDERWEIGHT]]-Table_SQLXAL[[#This Row],[CHEMICALSWEIGHT]]</f>
        <v>220</v>
      </c>
      <c r="L39" s="24" t="s">
        <v>247</v>
      </c>
      <c r="M39" s="18" t="s">
        <v>259</v>
      </c>
      <c r="N39" s="3">
        <f>ROUNDDOWN((Table_SQLXAL[[#This Row],[PRODWIDTH]]/Table_SQLXAL[[#This Row],[ROLLWIDTH CM]]/10),0)</f>
        <v>3</v>
      </c>
      <c r="O39" s="13">
        <f>Table_SQLXAL[[#This Row],[ROLLWIDTH]]/10</f>
        <v>160</v>
      </c>
      <c r="P39" s="14">
        <v>3257.6</v>
      </c>
      <c r="Q39" s="16"/>
      <c r="R39" s="14">
        <f>Table_SQLXAL[[#This Row],[QTY]]/Table_SQLXAL[[#This Row],[ROLLWIDTH CM]]*100</f>
        <v>2036</v>
      </c>
      <c r="S39" s="14">
        <v>2036</v>
      </c>
      <c r="T39" s="15">
        <f>Table_SQLXAL[[#This Row],[KG]]-Table_SQLXAL[[#This Row],[poid de poudre]]-Table_SQLXAL[[#This Row],[poid de chemical]]</f>
        <v>716.67200000000003</v>
      </c>
      <c r="U39" s="15">
        <f>Table_SQLXAL[[#This Row],[QTY_PROD_TIME]]*1.2</f>
        <v>1.4581008</v>
      </c>
      <c r="V39" s="19">
        <v>4800</v>
      </c>
      <c r="W39" s="15">
        <f>Table_SQLXAL[[#This Row],[QTY]]*Table_SQLXAL[[#This Row],[POWDERWEIGHT]]/1000</f>
        <v>0</v>
      </c>
      <c r="X39" s="15">
        <f>Table_SQLXAL[[#This Row],[QTY]]*Table_SQLXAL[[#This Row],[CHEMICALSWEIGHT]]/1000</f>
        <v>0</v>
      </c>
      <c r="Y39" s="14">
        <v>716.67200000000003</v>
      </c>
      <c r="Z39" s="15">
        <v>1600</v>
      </c>
      <c r="AA39" s="15">
        <v>1.2150840000000001</v>
      </c>
      <c r="AB39" s="20">
        <v>0.22</v>
      </c>
      <c r="AC39" s="10">
        <v>0</v>
      </c>
      <c r="AD39" s="15">
        <v>0</v>
      </c>
      <c r="AE39" s="16" t="s">
        <v>262</v>
      </c>
      <c r="AF39" s="16" t="s">
        <v>5</v>
      </c>
      <c r="AG39" s="16" t="s">
        <v>5</v>
      </c>
      <c r="AH39" s="16"/>
      <c r="AI39" s="16" t="s">
        <v>26</v>
      </c>
      <c r="AJ39" s="16">
        <v>41449</v>
      </c>
      <c r="AK39" s="16" t="s">
        <v>633</v>
      </c>
      <c r="AL39" s="16" t="s">
        <v>365</v>
      </c>
      <c r="AM39" s="16" t="s">
        <v>264</v>
      </c>
      <c r="AN39" s="16">
        <v>3257.6</v>
      </c>
      <c r="AO39" s="16">
        <v>41474</v>
      </c>
      <c r="AP39" s="21"/>
      <c r="AQ39" s="83">
        <f>INT(MOD(INT((Table_SQLXAL[[#This Row],[REQDATE]]-2)/7)+0.6,52+5/28))+1</f>
        <v>26</v>
      </c>
      <c r="AR39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1.5203106332138587</v>
      </c>
      <c r="AS39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1.518856</v>
      </c>
      <c r="AT39" s="7">
        <f>Table_SQLXAL[[#This Row],[processtime]]*Table_SQLXAL[[#This Row],[QTY]]/10000</f>
        <v>1.2150848000000001</v>
      </c>
      <c r="AU39" s="89">
        <v>3.73</v>
      </c>
      <c r="AW39" s="116"/>
      <c r="AX39" s="8"/>
      <c r="AY39" s="8"/>
      <c r="AZ39" s="8"/>
      <c r="BC39" s="8"/>
      <c r="BD39" s="8"/>
      <c r="BH39" s="8"/>
      <c r="BJ39" s="8"/>
    </row>
    <row r="40" spans="1:62" x14ac:dyDescent="0.25">
      <c r="A40" s="90" t="s">
        <v>36</v>
      </c>
      <c r="B40" s="90" t="s">
        <v>249</v>
      </c>
      <c r="C40" s="21" t="s">
        <v>319</v>
      </c>
      <c r="D40" s="21" t="s">
        <v>322</v>
      </c>
      <c r="E40" s="24" t="s">
        <v>323</v>
      </c>
      <c r="F40" s="23">
        <v>41450</v>
      </c>
      <c r="G40" s="22">
        <v>7</v>
      </c>
      <c r="H40" s="26"/>
      <c r="I40" s="18" t="s">
        <v>369</v>
      </c>
      <c r="J40" s="95"/>
      <c r="K40" s="11">
        <f>(Table_SQLXAL[[#This Row],[TARGETWEIGHT]]*1000)-Table_SQLXAL[[#This Row],[POWDERWEIGHT]]-Table_SQLXAL[[#This Row],[CHEMICALSWEIGHT]]</f>
        <v>300</v>
      </c>
      <c r="L40" s="24" t="s">
        <v>247</v>
      </c>
      <c r="M40" s="18" t="s">
        <v>321</v>
      </c>
      <c r="N40" s="3">
        <f>ROUNDDOWN((Table_SQLXAL[[#This Row],[PRODWIDTH]]/Table_SQLXAL[[#This Row],[ROLLWIDTH CM]]/10),0)</f>
        <v>3</v>
      </c>
      <c r="O40" s="13">
        <f>Table_SQLXAL[[#This Row],[ROLLWIDTH]]/10</f>
        <v>160</v>
      </c>
      <c r="P40" s="14">
        <v>2400</v>
      </c>
      <c r="Q40" s="16"/>
      <c r="R40" s="14">
        <f>Table_SQLXAL[[#This Row],[QTY]]/Table_SQLXAL[[#This Row],[ROLLWIDTH CM]]*100</f>
        <v>1500</v>
      </c>
      <c r="S40" s="14">
        <v>1500</v>
      </c>
      <c r="T40" s="15">
        <f>Table_SQLXAL[[#This Row],[KG]]-Table_SQLXAL[[#This Row],[poid de poudre]]-Table_SQLXAL[[#This Row],[poid de chemical]]</f>
        <v>720</v>
      </c>
      <c r="U40" s="15">
        <f>Table_SQLXAL[[#This Row],[QTY_PROD_TIME]]*1.2</f>
        <v>1.3449599999999999</v>
      </c>
      <c r="V40" s="19">
        <v>6000</v>
      </c>
      <c r="W40" s="15">
        <f>Table_SQLXAL[[#This Row],[QTY]]*Table_SQLXAL[[#This Row],[POWDERWEIGHT]]/1000</f>
        <v>0</v>
      </c>
      <c r="X40" s="15">
        <f>Table_SQLXAL[[#This Row],[QTY]]*Table_SQLXAL[[#This Row],[CHEMICALSWEIGHT]]/1000</f>
        <v>0</v>
      </c>
      <c r="Y40" s="14">
        <v>720</v>
      </c>
      <c r="Z40" s="15">
        <v>1600</v>
      </c>
      <c r="AA40" s="15">
        <v>1.1208</v>
      </c>
      <c r="AB40" s="20">
        <v>0.3</v>
      </c>
      <c r="AC40" s="10">
        <v>0</v>
      </c>
      <c r="AD40" s="15">
        <v>0</v>
      </c>
      <c r="AE40" s="16" t="s">
        <v>262</v>
      </c>
      <c r="AF40" s="16" t="s">
        <v>5</v>
      </c>
      <c r="AG40" s="16" t="s">
        <v>5</v>
      </c>
      <c r="AH40" s="16"/>
      <c r="AI40" s="16" t="s">
        <v>26</v>
      </c>
      <c r="AJ40" s="16">
        <v>41450</v>
      </c>
      <c r="AK40" s="16" t="s">
        <v>370</v>
      </c>
      <c r="AL40" s="16" t="s">
        <v>371</v>
      </c>
      <c r="AM40" s="16" t="s">
        <v>264</v>
      </c>
      <c r="AN40" s="16">
        <v>2400</v>
      </c>
      <c r="AO40" s="16">
        <v>41473</v>
      </c>
      <c r="AP40" s="21"/>
      <c r="AQ40" s="83">
        <f>INT(MOD(INT((Table_SQLXAL[[#This Row],[REQDATE]]-2)/7)+0.6,52+5/28))+1</f>
        <v>26</v>
      </c>
      <c r="AR40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1.4880952380952379</v>
      </c>
      <c r="AS40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1.401</v>
      </c>
      <c r="AT40" s="7">
        <f>Table_SQLXAL[[#This Row],[processtime]]*Table_SQLXAL[[#This Row],[QTY]]/10000</f>
        <v>1.1208</v>
      </c>
      <c r="AU40" s="89">
        <v>4.67</v>
      </c>
      <c r="AW40" s="115"/>
      <c r="AX40" s="8"/>
      <c r="AY40" s="8"/>
      <c r="AZ40" s="8"/>
      <c r="BC40" s="8"/>
      <c r="BD40" s="8"/>
      <c r="BH40" s="8"/>
      <c r="BJ40" s="8"/>
    </row>
    <row r="41" spans="1:62" x14ac:dyDescent="0.25">
      <c r="A41" s="90" t="s">
        <v>36</v>
      </c>
      <c r="B41" s="90" t="s">
        <v>249</v>
      </c>
      <c r="C41" s="21" t="s">
        <v>325</v>
      </c>
      <c r="D41" s="21" t="s">
        <v>328</v>
      </c>
      <c r="E41" s="24" t="s">
        <v>329</v>
      </c>
      <c r="F41" s="23">
        <v>41451</v>
      </c>
      <c r="G41" s="22">
        <v>15</v>
      </c>
      <c r="H41" s="26"/>
      <c r="I41" s="18" t="s">
        <v>326</v>
      </c>
      <c r="J41" s="95"/>
      <c r="K41" s="11">
        <f>(Table_SQLXAL[[#This Row],[TARGETWEIGHT]]*1000)-Table_SQLXAL[[#This Row],[POWDERWEIGHT]]-Table_SQLXAL[[#This Row],[CHEMICALSWEIGHT]]</f>
        <v>60</v>
      </c>
      <c r="L41" s="24" t="s">
        <v>238</v>
      </c>
      <c r="M41" s="18" t="s">
        <v>327</v>
      </c>
      <c r="N41" s="3">
        <f>ROUNDDOWN((Table_SQLXAL[[#This Row],[PRODWIDTH]]/Table_SQLXAL[[#This Row],[ROLLWIDTH CM]]/10),0)</f>
        <v>2</v>
      </c>
      <c r="O41" s="13">
        <f>Table_SQLXAL[[#This Row],[ROLLWIDTH]]/10</f>
        <v>210</v>
      </c>
      <c r="P41" s="14">
        <v>17640</v>
      </c>
      <c r="Q41" s="16"/>
      <c r="R41" s="14">
        <f>Table_SQLXAL[[#This Row],[QTY]]/Table_SQLXAL[[#This Row],[ROLLWIDTH CM]]*100</f>
        <v>8400</v>
      </c>
      <c r="S41" s="14">
        <v>8400</v>
      </c>
      <c r="T41" s="15">
        <f>Table_SQLXAL[[#This Row],[KG]]-Table_SQLXAL[[#This Row],[poid de poudre]]-Table_SQLXAL[[#This Row],[poid de chemical]]</f>
        <v>1058.3999999999999</v>
      </c>
      <c r="U41" s="15">
        <f>Table_SQLXAL[[#This Row],[QTY_PROD_TIME]]*1.2</f>
        <v>5.6095199999999998</v>
      </c>
      <c r="V41" s="19">
        <v>4300</v>
      </c>
      <c r="W41" s="15">
        <f>Table_SQLXAL[[#This Row],[QTY]]*Table_SQLXAL[[#This Row],[POWDERWEIGHT]]/1000</f>
        <v>176.4</v>
      </c>
      <c r="X41" s="15">
        <f>Table_SQLXAL[[#This Row],[QTY]]*Table_SQLXAL[[#This Row],[CHEMICALSWEIGHT]]/1000</f>
        <v>0</v>
      </c>
      <c r="Y41" s="14">
        <v>1234.8</v>
      </c>
      <c r="Z41" s="15">
        <v>2100</v>
      </c>
      <c r="AA41" s="15">
        <v>4.6745999999999999</v>
      </c>
      <c r="AB41" s="20">
        <v>7.0000000000000007E-2</v>
      </c>
      <c r="AC41" s="10">
        <v>10</v>
      </c>
      <c r="AD41" s="15">
        <v>0</v>
      </c>
      <c r="AE41" s="16" t="s">
        <v>13</v>
      </c>
      <c r="AF41" s="16" t="s">
        <v>5</v>
      </c>
      <c r="AG41" s="16" t="s">
        <v>248</v>
      </c>
      <c r="AH41" s="16"/>
      <c r="AI41" s="16" t="s">
        <v>26</v>
      </c>
      <c r="AJ41" s="16">
        <v>41451</v>
      </c>
      <c r="AK41" s="16" t="s">
        <v>372</v>
      </c>
      <c r="AL41" s="16" t="s">
        <v>373</v>
      </c>
      <c r="AM41" s="16" t="s">
        <v>332</v>
      </c>
      <c r="AN41" s="16">
        <v>0</v>
      </c>
      <c r="AO41" s="16">
        <v>1</v>
      </c>
      <c r="AP41" s="21"/>
      <c r="AQ41" s="83">
        <f>INT(MOD(INT((Table_SQLXAL[[#This Row],[REQDATE]]-2)/7)+0.6,52+5/28))+1</f>
        <v>26</v>
      </c>
      <c r="AR41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5.833333333333333</v>
      </c>
      <c r="AS41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5.8432499999999994</v>
      </c>
      <c r="AT41" s="7">
        <f>Table_SQLXAL[[#This Row],[processtime]]*Table_SQLXAL[[#This Row],[QTY]]/10000</f>
        <v>4.6745999999999999</v>
      </c>
      <c r="AU41" s="89">
        <v>2.65</v>
      </c>
      <c r="AW41" s="116"/>
      <c r="AX41" s="8"/>
      <c r="AY41" s="8"/>
      <c r="AZ41" s="8"/>
      <c r="BC41" s="8"/>
      <c r="BD41" s="8"/>
      <c r="BH41" s="8"/>
      <c r="BJ41" s="8"/>
    </row>
    <row r="42" spans="1:62" x14ac:dyDescent="0.25">
      <c r="A42" s="90" t="s">
        <v>36</v>
      </c>
      <c r="B42" s="90" t="s">
        <v>249</v>
      </c>
      <c r="C42" s="21" t="s">
        <v>374</v>
      </c>
      <c r="D42" s="21" t="s">
        <v>377</v>
      </c>
      <c r="E42" s="24" t="s">
        <v>378</v>
      </c>
      <c r="F42" s="23">
        <v>41452</v>
      </c>
      <c r="G42" s="22">
        <v>7.6</v>
      </c>
      <c r="H42" s="26"/>
      <c r="I42" s="18" t="s">
        <v>375</v>
      </c>
      <c r="J42" s="95"/>
      <c r="K42" s="11">
        <f>(Table_SQLXAL[[#This Row],[TARGETWEIGHT]]*1000)-Table_SQLXAL[[#This Row],[POWDERWEIGHT]]-Table_SQLXAL[[#This Row],[CHEMICALSWEIGHT]]</f>
        <v>300</v>
      </c>
      <c r="L42" s="24" t="s">
        <v>247</v>
      </c>
      <c r="M42" s="18" t="s">
        <v>376</v>
      </c>
      <c r="N42" s="3">
        <f>ROUNDDOWN((Table_SQLXAL[[#This Row],[PRODWIDTH]]/Table_SQLXAL[[#This Row],[ROLLWIDTH CM]]/10),0)</f>
        <v>4</v>
      </c>
      <c r="O42" s="13">
        <f>Table_SQLXAL[[#This Row],[ROLLWIDTH]]/10</f>
        <v>152</v>
      </c>
      <c r="P42" s="14">
        <v>4028</v>
      </c>
      <c r="Q42" s="16"/>
      <c r="R42" s="14">
        <f>Table_SQLXAL[[#This Row],[QTY]]/Table_SQLXAL[[#This Row],[ROLLWIDTH CM]]*100</f>
        <v>2650</v>
      </c>
      <c r="S42" s="14">
        <v>2650</v>
      </c>
      <c r="T42" s="15">
        <f>Table_SQLXAL[[#This Row],[KG]]-Table_SQLXAL[[#This Row],[poid de poudre]]-Table_SQLXAL[[#This Row],[poid de chemical]]</f>
        <v>1208.4000000000001</v>
      </c>
      <c r="U42" s="15">
        <f>Table_SQLXAL[[#This Row],[QTY_PROD_TIME]]*1.2</f>
        <v>2.0397791999999999</v>
      </c>
      <c r="V42" s="19">
        <v>6080</v>
      </c>
      <c r="W42" s="15">
        <f>Table_SQLXAL[[#This Row],[QTY]]*Table_SQLXAL[[#This Row],[POWDERWEIGHT]]/1000</f>
        <v>0</v>
      </c>
      <c r="X42" s="15">
        <f>Table_SQLXAL[[#This Row],[QTY]]*Table_SQLXAL[[#This Row],[CHEMICALSWEIGHT]]/1000</f>
        <v>0</v>
      </c>
      <c r="Y42" s="14">
        <v>1208.4000000000001</v>
      </c>
      <c r="Z42" s="15">
        <v>1520</v>
      </c>
      <c r="AA42" s="15">
        <v>1.699816</v>
      </c>
      <c r="AB42" s="20">
        <v>0.3</v>
      </c>
      <c r="AC42" s="10">
        <v>0</v>
      </c>
      <c r="AD42" s="15">
        <v>0</v>
      </c>
      <c r="AE42" s="16" t="s">
        <v>262</v>
      </c>
      <c r="AF42" s="16" t="s">
        <v>5</v>
      </c>
      <c r="AG42" s="16" t="s">
        <v>5</v>
      </c>
      <c r="AH42" s="16"/>
      <c r="AI42" s="16" t="s">
        <v>26</v>
      </c>
      <c r="AJ42" s="16">
        <v>41452</v>
      </c>
      <c r="AK42" s="16" t="s">
        <v>379</v>
      </c>
      <c r="AL42" s="16" t="s">
        <v>380</v>
      </c>
      <c r="AM42" s="16" t="s">
        <v>264</v>
      </c>
      <c r="AN42" s="16">
        <v>4028</v>
      </c>
      <c r="AO42" s="16">
        <v>41473</v>
      </c>
      <c r="AP42" s="21"/>
      <c r="AQ42" s="83">
        <f>INT(MOD(INT((Table_SQLXAL[[#This Row],[REQDATE]]-2)/7)+0.6,52+5/28))+1</f>
        <v>26</v>
      </c>
      <c r="AR42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1.8160635964912279</v>
      </c>
      <c r="AS42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2.1247699999999998</v>
      </c>
      <c r="AT42" s="7">
        <f>Table_SQLXAL[[#This Row],[processtime]]*Table_SQLXAL[[#This Row],[QTY]]/10000</f>
        <v>1.699816</v>
      </c>
      <c r="AU42" s="89">
        <v>4.22</v>
      </c>
      <c r="AW42" s="115"/>
      <c r="AX42" s="8"/>
      <c r="AY42" s="8"/>
      <c r="AZ42" s="8"/>
      <c r="BC42" s="8"/>
      <c r="BD42" s="8"/>
      <c r="BH42" s="8"/>
      <c r="BJ42" s="8"/>
    </row>
    <row r="43" spans="1:62" x14ac:dyDescent="0.25">
      <c r="A43" s="90" t="s">
        <v>36</v>
      </c>
      <c r="B43" s="90" t="s">
        <v>249</v>
      </c>
      <c r="C43" s="21" t="s">
        <v>257</v>
      </c>
      <c r="D43" s="21" t="s">
        <v>260</v>
      </c>
      <c r="E43" s="24" t="s">
        <v>261</v>
      </c>
      <c r="F43" s="23">
        <v>41452</v>
      </c>
      <c r="G43" s="22">
        <v>9.3000000000000007</v>
      </c>
      <c r="H43" s="26"/>
      <c r="I43" s="18" t="s">
        <v>381</v>
      </c>
      <c r="J43" s="95"/>
      <c r="K43" s="11">
        <f>(Table_SQLXAL[[#This Row],[TARGETWEIGHT]]*1000)-Table_SQLXAL[[#This Row],[POWDERWEIGHT]]-Table_SQLXAL[[#This Row],[CHEMICALSWEIGHT]]</f>
        <v>220</v>
      </c>
      <c r="L43" s="24" t="s">
        <v>247</v>
      </c>
      <c r="M43" s="18" t="s">
        <v>259</v>
      </c>
      <c r="N43" s="3">
        <f>ROUNDDOWN((Table_SQLXAL[[#This Row],[PRODWIDTH]]/Table_SQLXAL[[#This Row],[ROLLWIDTH CM]]/10),0)</f>
        <v>3</v>
      </c>
      <c r="O43" s="13">
        <f>Table_SQLXAL[[#This Row],[ROLLWIDTH]]/10</f>
        <v>150</v>
      </c>
      <c r="P43" s="14">
        <v>4800</v>
      </c>
      <c r="Q43" s="16"/>
      <c r="R43" s="14">
        <f>Table_SQLXAL[[#This Row],[QTY]]/Table_SQLXAL[[#This Row],[ROLLWIDTH CM]]*100</f>
        <v>3200</v>
      </c>
      <c r="S43" s="14">
        <v>3200</v>
      </c>
      <c r="T43" s="15">
        <f>Table_SQLXAL[[#This Row],[KG]]-Table_SQLXAL[[#This Row],[poid de poudre]]-Table_SQLXAL[[#This Row],[poid de chemical]]</f>
        <v>1056</v>
      </c>
      <c r="U43" s="15">
        <f>Table_SQLXAL[[#This Row],[QTY_PROD_TIME]]*1.2</f>
        <v>2.1484799999999997</v>
      </c>
      <c r="V43" s="19">
        <v>4800</v>
      </c>
      <c r="W43" s="15">
        <f>Table_SQLXAL[[#This Row],[QTY]]*Table_SQLXAL[[#This Row],[POWDERWEIGHT]]/1000</f>
        <v>0</v>
      </c>
      <c r="X43" s="15">
        <f>Table_SQLXAL[[#This Row],[QTY]]*Table_SQLXAL[[#This Row],[CHEMICALSWEIGHT]]/1000</f>
        <v>0</v>
      </c>
      <c r="Y43" s="14">
        <v>1056</v>
      </c>
      <c r="Z43" s="15">
        <v>1500</v>
      </c>
      <c r="AA43" s="15">
        <v>1.7904</v>
      </c>
      <c r="AB43" s="20">
        <v>0.22</v>
      </c>
      <c r="AC43" s="10">
        <v>0</v>
      </c>
      <c r="AD43" s="15">
        <v>0</v>
      </c>
      <c r="AE43" s="16" t="s">
        <v>262</v>
      </c>
      <c r="AF43" s="16" t="s">
        <v>5</v>
      </c>
      <c r="AG43" s="16" t="s">
        <v>5</v>
      </c>
      <c r="AH43" s="16"/>
      <c r="AI43" s="16" t="s">
        <v>26</v>
      </c>
      <c r="AJ43" s="16">
        <v>41452</v>
      </c>
      <c r="AK43" s="16" t="s">
        <v>382</v>
      </c>
      <c r="AL43" s="16" t="s">
        <v>383</v>
      </c>
      <c r="AM43" s="16" t="s">
        <v>264</v>
      </c>
      <c r="AN43" s="16">
        <v>4800</v>
      </c>
      <c r="AO43" s="16">
        <v>41473</v>
      </c>
      <c r="AP43" s="21"/>
      <c r="AQ43" s="83">
        <f>INT(MOD(INT((Table_SQLXAL[[#This Row],[REQDATE]]-2)/7)+0.6,52+5/28))+1</f>
        <v>26</v>
      </c>
      <c r="AR43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2.3894862604540021</v>
      </c>
      <c r="AS43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2.238</v>
      </c>
      <c r="AT43" s="7">
        <f>Table_SQLXAL[[#This Row],[processtime]]*Table_SQLXAL[[#This Row],[QTY]]/10000</f>
        <v>1.7904</v>
      </c>
      <c r="AU43" s="89">
        <v>3.73</v>
      </c>
      <c r="AW43" s="115"/>
      <c r="AX43" s="8"/>
      <c r="AY43" s="8"/>
      <c r="AZ43" s="8"/>
      <c r="BC43" s="8"/>
      <c r="BD43" s="8"/>
      <c r="BH43" s="8"/>
      <c r="BJ43" s="8"/>
    </row>
    <row r="44" spans="1:62" x14ac:dyDescent="0.25">
      <c r="A44" s="90" t="s">
        <v>36</v>
      </c>
      <c r="B44" s="90" t="s">
        <v>249</v>
      </c>
      <c r="C44" s="21" t="s">
        <v>304</v>
      </c>
      <c r="D44" s="21" t="s">
        <v>307</v>
      </c>
      <c r="E44" s="24" t="s">
        <v>308</v>
      </c>
      <c r="F44" s="23">
        <v>41453</v>
      </c>
      <c r="G44" s="22">
        <v>16.2</v>
      </c>
      <c r="H44" s="26"/>
      <c r="I44" s="18" t="s">
        <v>305</v>
      </c>
      <c r="J44" s="95"/>
      <c r="K44" s="11">
        <f>(Table_SQLXAL[[#This Row],[TARGETWEIGHT]]*1000)-Table_SQLXAL[[#This Row],[POWDERWEIGHT]]-Table_SQLXAL[[#This Row],[CHEMICALSWEIGHT]]</f>
        <v>70</v>
      </c>
      <c r="L44" s="24" t="s">
        <v>245</v>
      </c>
      <c r="M44" s="18" t="s">
        <v>306</v>
      </c>
      <c r="N44" s="3">
        <f>ROUNDDOWN((Table_SQLXAL[[#This Row],[PRODWIDTH]]/Table_SQLXAL[[#This Row],[ROLLWIDTH CM]]/10),0)</f>
        <v>3</v>
      </c>
      <c r="O44" s="13">
        <f>Table_SQLXAL[[#This Row],[ROLLWIDTH]]/10</f>
        <v>165</v>
      </c>
      <c r="P44" s="14">
        <v>29700</v>
      </c>
      <c r="Q44" s="16"/>
      <c r="R44" s="14">
        <f>Table_SQLXAL[[#This Row],[QTY]]/Table_SQLXAL[[#This Row],[ROLLWIDTH CM]]*100</f>
        <v>18000</v>
      </c>
      <c r="S44" s="14">
        <v>18000</v>
      </c>
      <c r="T44" s="15">
        <f>Table_SQLXAL[[#This Row],[KG]]-Table_SQLXAL[[#This Row],[poid de poudre]]-Table_SQLXAL[[#This Row],[poid de chemical]]</f>
        <v>2079</v>
      </c>
      <c r="U44" s="15">
        <f>Table_SQLXAL[[#This Row],[QTY_PROD_TIME]]*1.2</f>
        <v>7.1636399999999991</v>
      </c>
      <c r="V44" s="19">
        <v>5550</v>
      </c>
      <c r="W44" s="15">
        <f>Table_SQLXAL[[#This Row],[QTY]]*Table_SQLXAL[[#This Row],[POWDERWEIGHT]]/1000</f>
        <v>594</v>
      </c>
      <c r="X44" s="15">
        <f>Table_SQLXAL[[#This Row],[QTY]]*Table_SQLXAL[[#This Row],[CHEMICALSWEIGHT]]/1000</f>
        <v>0</v>
      </c>
      <c r="Y44" s="14">
        <v>2673</v>
      </c>
      <c r="Z44" s="15">
        <v>1650</v>
      </c>
      <c r="AA44" s="15">
        <v>5.9696999999999996</v>
      </c>
      <c r="AB44" s="20">
        <v>0.09</v>
      </c>
      <c r="AC44" s="10">
        <v>20</v>
      </c>
      <c r="AD44" s="15">
        <v>0</v>
      </c>
      <c r="AE44" s="16" t="s">
        <v>12</v>
      </c>
      <c r="AF44" s="16" t="s">
        <v>5</v>
      </c>
      <c r="AG44" s="16" t="s">
        <v>248</v>
      </c>
      <c r="AH44" s="16"/>
      <c r="AI44" s="16" t="s">
        <v>26</v>
      </c>
      <c r="AJ44" s="16">
        <v>41453</v>
      </c>
      <c r="AK44" s="16" t="s">
        <v>384</v>
      </c>
      <c r="AL44" s="16" t="s">
        <v>385</v>
      </c>
      <c r="AM44" s="16" t="s">
        <v>4</v>
      </c>
      <c r="AN44" s="16">
        <v>29700</v>
      </c>
      <c r="AO44" s="16">
        <v>41508</v>
      </c>
      <c r="AP44" s="21"/>
      <c r="AQ44" s="83">
        <f>INT(MOD(INT((Table_SQLXAL[[#This Row],[REQDATE]]-2)/7)+0.6,52+5/28))+1</f>
        <v>26</v>
      </c>
      <c r="AR44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7.716049382716049</v>
      </c>
      <c r="AS44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7.4621249999999995</v>
      </c>
      <c r="AT44" s="7">
        <f>Table_SQLXAL[[#This Row],[processtime]]*Table_SQLXAL[[#This Row],[QTY]]/10000</f>
        <v>5.9696999999999996</v>
      </c>
      <c r="AU44" s="89">
        <v>2.0099999999999998</v>
      </c>
      <c r="AX44" s="8"/>
      <c r="AY44" s="8"/>
      <c r="AZ44" s="8"/>
      <c r="BC44" s="8"/>
      <c r="BD44" s="8"/>
      <c r="BH44" s="8"/>
      <c r="BJ44" s="8"/>
    </row>
    <row r="45" spans="1:62" x14ac:dyDescent="0.25">
      <c r="A45" s="90" t="s">
        <v>36</v>
      </c>
      <c r="B45" s="90" t="s">
        <v>249</v>
      </c>
      <c r="C45" s="21" t="s">
        <v>313</v>
      </c>
      <c r="D45" s="21" t="s">
        <v>316</v>
      </c>
      <c r="E45" s="24" t="s">
        <v>317</v>
      </c>
      <c r="F45" s="23">
        <v>41453</v>
      </c>
      <c r="G45" s="22">
        <v>20</v>
      </c>
      <c r="H45" s="26"/>
      <c r="I45" s="18" t="s">
        <v>314</v>
      </c>
      <c r="J45" s="95"/>
      <c r="K45" s="11">
        <f>(Table_SQLXAL[[#This Row],[TARGETWEIGHT]]*1000)-Table_SQLXAL[[#This Row],[POWDERWEIGHT]]-Table_SQLXAL[[#This Row],[CHEMICALSWEIGHT]]</f>
        <v>80</v>
      </c>
      <c r="L45" s="24" t="s">
        <v>245</v>
      </c>
      <c r="M45" s="18" t="s">
        <v>315</v>
      </c>
      <c r="N45" s="3">
        <f>ROUNDDOWN((Table_SQLXAL[[#This Row],[PRODWIDTH]]/Table_SQLXAL[[#This Row],[ROLLWIDTH CM]]/10),0)</f>
        <v>4</v>
      </c>
      <c r="O45" s="13">
        <f>Table_SQLXAL[[#This Row],[ROLLWIDTH]]/10</f>
        <v>133</v>
      </c>
      <c r="P45" s="14">
        <v>6650</v>
      </c>
      <c r="Q45" s="16"/>
      <c r="R45" s="14">
        <f>Table_SQLXAL[[#This Row],[QTY]]/Table_SQLXAL[[#This Row],[ROLLWIDTH CM]]*100</f>
        <v>5000</v>
      </c>
      <c r="S45" s="14">
        <v>5000</v>
      </c>
      <c r="T45" s="15">
        <f>Table_SQLXAL[[#This Row],[KG]]-Table_SQLXAL[[#This Row],[poid de poudre]]-Table_SQLXAL[[#This Row],[poid de chemical]]</f>
        <v>532</v>
      </c>
      <c r="U45" s="15">
        <f>Table_SQLXAL[[#This Row],[QTY_PROD_TIME]]*1.2</f>
        <v>1.4044800000000002</v>
      </c>
      <c r="V45" s="19">
        <v>5320</v>
      </c>
      <c r="W45" s="15">
        <f>Table_SQLXAL[[#This Row],[QTY]]*Table_SQLXAL[[#This Row],[POWDERWEIGHT]]/1000</f>
        <v>0</v>
      </c>
      <c r="X45" s="15">
        <f>Table_SQLXAL[[#This Row],[QTY]]*Table_SQLXAL[[#This Row],[CHEMICALSWEIGHT]]/1000</f>
        <v>0</v>
      </c>
      <c r="Y45" s="14">
        <v>532</v>
      </c>
      <c r="Z45" s="15">
        <v>1330</v>
      </c>
      <c r="AA45" s="15">
        <v>1.1704000000000001</v>
      </c>
      <c r="AB45" s="20">
        <v>0.08</v>
      </c>
      <c r="AC45" s="10">
        <v>0</v>
      </c>
      <c r="AD45" s="15">
        <v>0</v>
      </c>
      <c r="AE45" s="16" t="s">
        <v>12</v>
      </c>
      <c r="AF45" s="16" t="s">
        <v>5</v>
      </c>
      <c r="AG45" s="16" t="s">
        <v>5</v>
      </c>
      <c r="AH45" s="16"/>
      <c r="AI45" s="16" t="s">
        <v>26</v>
      </c>
      <c r="AJ45" s="16">
        <v>41453</v>
      </c>
      <c r="AK45" s="16" t="s">
        <v>641</v>
      </c>
      <c r="AL45" s="16" t="s">
        <v>642</v>
      </c>
      <c r="AM45" s="16" t="s">
        <v>15</v>
      </c>
      <c r="AN45" s="16">
        <v>6650</v>
      </c>
      <c r="AO45" s="16">
        <v>41459</v>
      </c>
      <c r="AP45" s="21"/>
      <c r="AQ45" s="83">
        <f>INT(MOD(INT((Table_SQLXAL[[#This Row],[REQDATE]]-2)/7)+0.6,52+5/28))+1</f>
        <v>26</v>
      </c>
      <c r="AR45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1.3020833333333333</v>
      </c>
      <c r="AS45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1.4630000000000001</v>
      </c>
      <c r="AT45" s="7">
        <f>Table_SQLXAL[[#This Row],[processtime]]*Table_SQLXAL[[#This Row],[QTY]]/10000</f>
        <v>1.1704000000000001</v>
      </c>
      <c r="AU45" s="89">
        <v>1.76</v>
      </c>
      <c r="AW45" s="115"/>
      <c r="AX45" s="8"/>
      <c r="AY45" s="8"/>
      <c r="AZ45" s="8"/>
      <c r="BC45" s="8"/>
      <c r="BD45" s="8"/>
      <c r="BH45" s="8"/>
      <c r="BJ45" s="8"/>
    </row>
    <row r="46" spans="1:62" x14ac:dyDescent="0.25">
      <c r="A46" s="90" t="s">
        <v>36</v>
      </c>
      <c r="B46" s="90" t="s">
        <v>249</v>
      </c>
      <c r="C46" s="21" t="s">
        <v>313</v>
      </c>
      <c r="D46" s="21" t="s">
        <v>316</v>
      </c>
      <c r="E46" s="24" t="s">
        <v>317</v>
      </c>
      <c r="F46" s="23">
        <v>41453</v>
      </c>
      <c r="G46" s="22">
        <v>20</v>
      </c>
      <c r="H46" s="26"/>
      <c r="I46" s="18" t="s">
        <v>639</v>
      </c>
      <c r="J46" s="95"/>
      <c r="K46" s="11">
        <f>(Table_SQLXAL[[#This Row],[TARGETWEIGHT]]*1000)-Table_SQLXAL[[#This Row],[POWDERWEIGHT]]-Table_SQLXAL[[#This Row],[CHEMICALSWEIGHT]]</f>
        <v>80</v>
      </c>
      <c r="L46" s="24" t="s">
        <v>245</v>
      </c>
      <c r="M46" s="18" t="s">
        <v>315</v>
      </c>
      <c r="N46" s="3">
        <f>ROUNDDOWN((Table_SQLXAL[[#This Row],[PRODWIDTH]]/Table_SQLXAL[[#This Row],[ROLLWIDTH CM]]/10),0)</f>
        <v>2</v>
      </c>
      <c r="O46" s="13">
        <f>Table_SQLXAL[[#This Row],[ROLLWIDTH]]/10</f>
        <v>210</v>
      </c>
      <c r="P46" s="14">
        <v>73500</v>
      </c>
      <c r="Q46" s="16"/>
      <c r="R46" s="14">
        <f>Table_SQLXAL[[#This Row],[QTY]]/Table_SQLXAL[[#This Row],[ROLLWIDTH CM]]*100</f>
        <v>35000</v>
      </c>
      <c r="S46" s="14">
        <v>35000</v>
      </c>
      <c r="T46" s="15">
        <f>Table_SQLXAL[[#This Row],[KG]]-Table_SQLXAL[[#This Row],[poid de poudre]]-Table_SQLXAL[[#This Row],[poid de chemical]]</f>
        <v>5880</v>
      </c>
      <c r="U46" s="15">
        <f>Table_SQLXAL[[#This Row],[QTY_PROD_TIME]]*1.2</f>
        <v>15.523199999999999</v>
      </c>
      <c r="V46" s="19">
        <v>5320</v>
      </c>
      <c r="W46" s="15">
        <f>Table_SQLXAL[[#This Row],[QTY]]*Table_SQLXAL[[#This Row],[POWDERWEIGHT]]/1000</f>
        <v>0</v>
      </c>
      <c r="X46" s="15">
        <f>Table_SQLXAL[[#This Row],[QTY]]*Table_SQLXAL[[#This Row],[CHEMICALSWEIGHT]]/1000</f>
        <v>0</v>
      </c>
      <c r="Y46" s="14">
        <v>5880</v>
      </c>
      <c r="Z46" s="15">
        <v>2100</v>
      </c>
      <c r="AA46" s="15">
        <v>12.936</v>
      </c>
      <c r="AB46" s="20">
        <v>0.08</v>
      </c>
      <c r="AC46" s="10">
        <v>0</v>
      </c>
      <c r="AD46" s="15">
        <v>0</v>
      </c>
      <c r="AE46" s="16" t="s">
        <v>12</v>
      </c>
      <c r="AF46" s="16" t="s">
        <v>5</v>
      </c>
      <c r="AG46" s="16" t="s">
        <v>5</v>
      </c>
      <c r="AH46" s="16"/>
      <c r="AI46" s="16" t="s">
        <v>26</v>
      </c>
      <c r="AJ46" s="16">
        <v>41453</v>
      </c>
      <c r="AK46" s="16" t="s">
        <v>643</v>
      </c>
      <c r="AL46" s="16" t="s">
        <v>642</v>
      </c>
      <c r="AM46" s="16" t="s">
        <v>15</v>
      </c>
      <c r="AN46" s="16">
        <v>73500</v>
      </c>
      <c r="AO46" s="16">
        <v>41459</v>
      </c>
      <c r="AP46" s="21"/>
      <c r="AQ46" s="83">
        <f>INT(MOD(INT((Table_SQLXAL[[#This Row],[REQDATE]]-2)/7)+0.6,52+5/28))+1</f>
        <v>26</v>
      </c>
      <c r="AR46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18.229166666666668</v>
      </c>
      <c r="AS46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16.170000000000002</v>
      </c>
      <c r="AT46" s="7">
        <f>Table_SQLXAL[[#This Row],[processtime]]*Table_SQLXAL[[#This Row],[QTY]]/10000</f>
        <v>12.936</v>
      </c>
      <c r="AU46" s="89">
        <v>1.76</v>
      </c>
      <c r="AW46" s="115"/>
      <c r="AX46" s="8"/>
      <c r="AY46" s="8"/>
      <c r="AZ46" s="8"/>
      <c r="BC46" s="8"/>
      <c r="BD46" s="8"/>
      <c r="BH46" s="8"/>
      <c r="BJ46" s="8"/>
    </row>
    <row r="47" spans="1:62" x14ac:dyDescent="0.25">
      <c r="A47" s="90" t="s">
        <v>36</v>
      </c>
      <c r="B47" s="90" t="s">
        <v>249</v>
      </c>
      <c r="C47" s="21" t="s">
        <v>319</v>
      </c>
      <c r="D47" s="21" t="s">
        <v>322</v>
      </c>
      <c r="E47" s="24" t="s">
        <v>323</v>
      </c>
      <c r="F47" s="23">
        <v>41456</v>
      </c>
      <c r="G47" s="22">
        <v>7</v>
      </c>
      <c r="H47" s="26"/>
      <c r="I47" s="18" t="s">
        <v>386</v>
      </c>
      <c r="J47" s="95"/>
      <c r="K47" s="11">
        <f>(Table_SQLXAL[[#This Row],[TARGETWEIGHT]]*1000)-Table_SQLXAL[[#This Row],[POWDERWEIGHT]]-Table_SQLXAL[[#This Row],[CHEMICALSWEIGHT]]</f>
        <v>300</v>
      </c>
      <c r="L47" s="24" t="s">
        <v>247</v>
      </c>
      <c r="M47" s="18" t="s">
        <v>321</v>
      </c>
      <c r="N47" s="3">
        <f>ROUNDDOWN((Table_SQLXAL[[#This Row],[PRODWIDTH]]/Table_SQLXAL[[#This Row],[ROLLWIDTH CM]]/10),0)</f>
        <v>5</v>
      </c>
      <c r="O47" s="13">
        <f>Table_SQLXAL[[#This Row],[ROLLWIDTH]]/10</f>
        <v>120</v>
      </c>
      <c r="P47" s="14">
        <v>2160</v>
      </c>
      <c r="Q47" s="16"/>
      <c r="R47" s="14">
        <f>Table_SQLXAL[[#This Row],[QTY]]/Table_SQLXAL[[#This Row],[ROLLWIDTH CM]]*100</f>
        <v>1800</v>
      </c>
      <c r="S47" s="14">
        <v>1800</v>
      </c>
      <c r="T47" s="15">
        <f>Table_SQLXAL[[#This Row],[KG]]-Table_SQLXAL[[#This Row],[poid de poudre]]-Table_SQLXAL[[#This Row],[poid de chemical]]</f>
        <v>648</v>
      </c>
      <c r="U47" s="15">
        <f>Table_SQLXAL[[#This Row],[QTY_PROD_TIME]]*1.2</f>
        <v>1.210464</v>
      </c>
      <c r="V47" s="19">
        <v>6000</v>
      </c>
      <c r="W47" s="15">
        <f>Table_SQLXAL[[#This Row],[QTY]]*Table_SQLXAL[[#This Row],[POWDERWEIGHT]]/1000</f>
        <v>0</v>
      </c>
      <c r="X47" s="15">
        <f>Table_SQLXAL[[#This Row],[QTY]]*Table_SQLXAL[[#This Row],[CHEMICALSWEIGHT]]/1000</f>
        <v>0</v>
      </c>
      <c r="Y47" s="14">
        <v>648</v>
      </c>
      <c r="Z47" s="15">
        <v>1200</v>
      </c>
      <c r="AA47" s="15">
        <v>1.0087200000000001</v>
      </c>
      <c r="AB47" s="20">
        <v>0.3</v>
      </c>
      <c r="AC47" s="10">
        <v>0</v>
      </c>
      <c r="AD47" s="15">
        <v>0</v>
      </c>
      <c r="AE47" s="16" t="s">
        <v>262</v>
      </c>
      <c r="AF47" s="16" t="s">
        <v>5</v>
      </c>
      <c r="AG47" s="16" t="s">
        <v>5</v>
      </c>
      <c r="AH47" s="16"/>
      <c r="AI47" s="16" t="s">
        <v>26</v>
      </c>
      <c r="AJ47" s="16">
        <v>41456</v>
      </c>
      <c r="AK47" s="16" t="s">
        <v>387</v>
      </c>
      <c r="AL47" s="16" t="s">
        <v>388</v>
      </c>
      <c r="AM47" s="16" t="s">
        <v>264</v>
      </c>
      <c r="AN47" s="16">
        <v>2160</v>
      </c>
      <c r="AO47" s="16">
        <v>41473</v>
      </c>
      <c r="AP47" s="21"/>
      <c r="AQ47" s="83">
        <f>INT(MOD(INT((Table_SQLXAL[[#This Row],[REQDATE]]-2)/7)+0.6,52+5/28))+1</f>
        <v>27</v>
      </c>
      <c r="AR47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1.0714285714285714</v>
      </c>
      <c r="AS47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1.2609000000000001</v>
      </c>
      <c r="AT47" s="7">
        <f>Table_SQLXAL[[#This Row],[processtime]]*Table_SQLXAL[[#This Row],[QTY]]/10000</f>
        <v>1.0087200000000001</v>
      </c>
      <c r="AU47" s="89">
        <v>4.67</v>
      </c>
      <c r="AW47" s="115"/>
      <c r="AX47" s="8"/>
      <c r="AY47" s="8"/>
      <c r="AZ47" s="8"/>
      <c r="BC47" s="8"/>
      <c r="BD47" s="8"/>
      <c r="BH47" s="8"/>
      <c r="BJ47" s="8"/>
    </row>
    <row r="48" spans="1:62" x14ac:dyDescent="0.25">
      <c r="A48" s="90" t="s">
        <v>36</v>
      </c>
      <c r="B48" s="90" t="s">
        <v>249</v>
      </c>
      <c r="C48" s="21" t="s">
        <v>297</v>
      </c>
      <c r="D48" s="21" t="s">
        <v>300</v>
      </c>
      <c r="E48" s="24" t="s">
        <v>301</v>
      </c>
      <c r="F48" s="23">
        <v>41456</v>
      </c>
      <c r="G48" s="22">
        <v>16</v>
      </c>
      <c r="H48" s="26"/>
      <c r="I48" s="18" t="s">
        <v>311</v>
      </c>
      <c r="J48" s="95"/>
      <c r="K48" s="11">
        <f>(Table_SQLXAL[[#This Row],[TARGETWEIGHT]]*1000)-Table_SQLXAL[[#This Row],[POWDERWEIGHT]]-Table_SQLXAL[[#This Row],[CHEMICALSWEIGHT]]</f>
        <v>125</v>
      </c>
      <c r="L48" s="24" t="s">
        <v>245</v>
      </c>
      <c r="M48" s="18" t="s">
        <v>299</v>
      </c>
      <c r="N48" s="3">
        <f>ROUNDDOWN((Table_SQLXAL[[#This Row],[PRODWIDTH]]/Table_SQLXAL[[#This Row],[ROLLWIDTH CM]]/10),0)</f>
        <v>1</v>
      </c>
      <c r="O48" s="13">
        <f>Table_SQLXAL[[#This Row],[ROLLWIDTH]]/10</f>
        <v>406.5</v>
      </c>
      <c r="P48" s="14">
        <v>384142.5</v>
      </c>
      <c r="Q48" s="16"/>
      <c r="R48" s="14">
        <f>Table_SQLXAL[[#This Row],[QTY]]/Table_SQLXAL[[#This Row],[ROLLWIDTH CM]]*100</f>
        <v>94500</v>
      </c>
      <c r="S48" s="14">
        <v>94500</v>
      </c>
      <c r="T48" s="15">
        <f>Table_SQLXAL[[#This Row],[KG]]-Table_SQLXAL[[#This Row],[poid de poudre]]-Table_SQLXAL[[#This Row],[poid de chemical]]</f>
        <v>48017.8125</v>
      </c>
      <c r="U48" s="15">
        <f>Table_SQLXAL[[#This Row],[QTY_PROD_TIME]]*1.2</f>
        <v>121.69634399999998</v>
      </c>
      <c r="V48" s="19">
        <v>4080</v>
      </c>
      <c r="W48" s="15">
        <f>Table_SQLXAL[[#This Row],[QTY]]*Table_SQLXAL[[#This Row],[POWDERWEIGHT]]/1000</f>
        <v>7682.85</v>
      </c>
      <c r="X48" s="15">
        <f>Table_SQLXAL[[#This Row],[QTY]]*Table_SQLXAL[[#This Row],[CHEMICALSWEIGHT]]/1000</f>
        <v>0</v>
      </c>
      <c r="Y48" s="14">
        <v>55700.662499999999</v>
      </c>
      <c r="Z48" s="15">
        <v>4065</v>
      </c>
      <c r="AA48" s="15">
        <v>101.41361999999999</v>
      </c>
      <c r="AB48" s="20">
        <v>0.14499999999999999</v>
      </c>
      <c r="AC48" s="10">
        <v>20</v>
      </c>
      <c r="AD48" s="15">
        <v>0</v>
      </c>
      <c r="AE48" s="16" t="s">
        <v>12</v>
      </c>
      <c r="AF48" s="16" t="s">
        <v>5</v>
      </c>
      <c r="AG48" s="16" t="s">
        <v>284</v>
      </c>
      <c r="AH48" s="16"/>
      <c r="AI48" s="16" t="s">
        <v>26</v>
      </c>
      <c r="AJ48" s="16">
        <v>41456</v>
      </c>
      <c r="AK48" s="16" t="s">
        <v>389</v>
      </c>
      <c r="AL48" s="16" t="s">
        <v>240</v>
      </c>
      <c r="AM48" s="16" t="s">
        <v>15</v>
      </c>
      <c r="AN48" s="16">
        <v>192760.96936274509</v>
      </c>
      <c r="AO48" s="16">
        <v>41513</v>
      </c>
      <c r="AP48" s="21"/>
      <c r="AQ48" s="83">
        <f>INT(MOD(INT((Table_SQLXAL[[#This Row],[REQDATE]]-2)/7)+0.6,52+5/28))+1</f>
        <v>27</v>
      </c>
      <c r="AR48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123.04687499999997</v>
      </c>
      <c r="AS48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126.76702500000002</v>
      </c>
      <c r="AT48" s="7">
        <f>Table_SQLXAL[[#This Row],[processtime]]*Table_SQLXAL[[#This Row],[QTY]]/10000</f>
        <v>101.41362000000001</v>
      </c>
      <c r="AU48" s="89">
        <v>2.64</v>
      </c>
      <c r="AW48" s="115"/>
      <c r="AX48" s="8"/>
      <c r="AY48" s="8"/>
      <c r="AZ48" s="8"/>
      <c r="BC48" s="8"/>
      <c r="BD48" s="8"/>
      <c r="BH48" s="8"/>
      <c r="BJ48" s="8"/>
    </row>
    <row r="49" spans="1:62" x14ac:dyDescent="0.25">
      <c r="A49" s="90" t="s">
        <v>36</v>
      </c>
      <c r="B49" s="90" t="s">
        <v>249</v>
      </c>
      <c r="C49" s="21" t="s">
        <v>297</v>
      </c>
      <c r="D49" s="21" t="s">
        <v>300</v>
      </c>
      <c r="E49" s="24" t="s">
        <v>301</v>
      </c>
      <c r="F49" s="23">
        <v>41456</v>
      </c>
      <c r="G49" s="22">
        <v>16</v>
      </c>
      <c r="H49" s="26"/>
      <c r="I49" s="18" t="s">
        <v>298</v>
      </c>
      <c r="J49" s="95"/>
      <c r="K49" s="11">
        <f>(Table_SQLXAL[[#This Row],[TARGETWEIGHT]]*1000)-Table_SQLXAL[[#This Row],[POWDERWEIGHT]]-Table_SQLXAL[[#This Row],[CHEMICALSWEIGHT]]</f>
        <v>125</v>
      </c>
      <c r="L49" s="24" t="s">
        <v>245</v>
      </c>
      <c r="M49" s="18" t="s">
        <v>299</v>
      </c>
      <c r="N49" s="3">
        <f>ROUNDDOWN((Table_SQLXAL[[#This Row],[PRODWIDTH]]/Table_SQLXAL[[#This Row],[ROLLWIDTH CM]]/10),0)</f>
        <v>1</v>
      </c>
      <c r="O49" s="13">
        <f>Table_SQLXAL[[#This Row],[ROLLWIDTH]]/10</f>
        <v>306</v>
      </c>
      <c r="P49" s="14">
        <v>22032</v>
      </c>
      <c r="Q49" s="16"/>
      <c r="R49" s="14">
        <f>Table_SQLXAL[[#This Row],[QTY]]/Table_SQLXAL[[#This Row],[ROLLWIDTH CM]]*100</f>
        <v>7200</v>
      </c>
      <c r="S49" s="14">
        <v>7200</v>
      </c>
      <c r="T49" s="15">
        <f>Table_SQLXAL[[#This Row],[KG]]-Table_SQLXAL[[#This Row],[poid de poudre]]-Table_SQLXAL[[#This Row],[poid de chemical]]</f>
        <v>2754</v>
      </c>
      <c r="U49" s="15">
        <f>Table_SQLXAL[[#This Row],[QTY_PROD_TIME]]*1.2</f>
        <v>6.9797376</v>
      </c>
      <c r="V49" s="19">
        <v>3060</v>
      </c>
      <c r="W49" s="15">
        <f>Table_SQLXAL[[#This Row],[QTY]]*Table_SQLXAL[[#This Row],[POWDERWEIGHT]]/1000</f>
        <v>440.64</v>
      </c>
      <c r="X49" s="15">
        <f>Table_SQLXAL[[#This Row],[QTY]]*Table_SQLXAL[[#This Row],[CHEMICALSWEIGHT]]/1000</f>
        <v>0</v>
      </c>
      <c r="Y49" s="14">
        <v>3194.64</v>
      </c>
      <c r="Z49" s="15">
        <v>3060</v>
      </c>
      <c r="AA49" s="15">
        <v>5.8164480000000003</v>
      </c>
      <c r="AB49" s="20">
        <v>0.14499999999999999</v>
      </c>
      <c r="AC49" s="10">
        <v>20</v>
      </c>
      <c r="AD49" s="15">
        <v>0</v>
      </c>
      <c r="AE49" s="16" t="s">
        <v>12</v>
      </c>
      <c r="AF49" s="16" t="s">
        <v>5</v>
      </c>
      <c r="AG49" s="16" t="s">
        <v>284</v>
      </c>
      <c r="AH49" s="16"/>
      <c r="AI49" s="16" t="s">
        <v>26</v>
      </c>
      <c r="AJ49" s="16">
        <v>41456</v>
      </c>
      <c r="AK49" s="16" t="s">
        <v>390</v>
      </c>
      <c r="AL49" s="16" t="s">
        <v>240</v>
      </c>
      <c r="AM49" s="16" t="s">
        <v>15</v>
      </c>
      <c r="AN49" s="16">
        <v>22032</v>
      </c>
      <c r="AO49" s="16">
        <v>41508</v>
      </c>
      <c r="AP49" s="21"/>
      <c r="AQ49" s="83">
        <f>INT(MOD(INT((Table_SQLXAL[[#This Row],[REQDATE]]-2)/7)+0.6,52+5/28))+1</f>
        <v>27</v>
      </c>
      <c r="AR49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9.375</v>
      </c>
      <c r="AS49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7.2705600000000006</v>
      </c>
      <c r="AT49" s="7">
        <f>Table_SQLXAL[[#This Row],[processtime]]*Table_SQLXAL[[#This Row],[QTY]]/10000</f>
        <v>5.8164480000000003</v>
      </c>
      <c r="AU49" s="89">
        <v>2.64</v>
      </c>
      <c r="AW49" s="115"/>
      <c r="AX49" s="8"/>
      <c r="AY49" s="8"/>
      <c r="AZ49" s="8"/>
      <c r="BC49" s="8"/>
      <c r="BD49" s="8"/>
      <c r="BH49" s="8"/>
      <c r="BJ49" s="8"/>
    </row>
    <row r="50" spans="1:62" x14ac:dyDescent="0.25">
      <c r="A50" s="90" t="s">
        <v>36</v>
      </c>
      <c r="B50" s="90" t="s">
        <v>249</v>
      </c>
      <c r="C50" s="21" t="s">
        <v>391</v>
      </c>
      <c r="D50" s="21" t="s">
        <v>393</v>
      </c>
      <c r="E50" s="24" t="s">
        <v>254</v>
      </c>
      <c r="F50" s="23">
        <v>41456</v>
      </c>
      <c r="G50" s="22">
        <v>3.8</v>
      </c>
      <c r="H50" s="26"/>
      <c r="I50" s="18" t="s">
        <v>392</v>
      </c>
      <c r="J50" s="95"/>
      <c r="K50" s="11">
        <f>(Table_SQLXAL[[#This Row],[TARGETWEIGHT]]*1000)-Table_SQLXAL[[#This Row],[POWDERWEIGHT]]-Table_SQLXAL[[#This Row],[CHEMICALSWEIGHT]]</f>
        <v>280</v>
      </c>
      <c r="L50" s="24" t="s">
        <v>245</v>
      </c>
      <c r="M50" s="18" t="s">
        <v>252</v>
      </c>
      <c r="N50" s="3">
        <f>ROUNDDOWN((Table_SQLXAL[[#This Row],[PRODWIDTH]]/Table_SQLXAL[[#This Row],[ROLLWIDTH CM]]/10),0)</f>
        <v>6</v>
      </c>
      <c r="O50" s="13">
        <f>Table_SQLXAL[[#This Row],[ROLLWIDTH]]/10</f>
        <v>100</v>
      </c>
      <c r="P50" s="14">
        <v>5040</v>
      </c>
      <c r="Q50" s="16"/>
      <c r="R50" s="14">
        <f>Table_SQLXAL[[#This Row],[QTY]]/Table_SQLXAL[[#This Row],[ROLLWIDTH CM]]*100</f>
        <v>5040</v>
      </c>
      <c r="S50" s="14">
        <v>5040</v>
      </c>
      <c r="T50" s="15">
        <f>Table_SQLXAL[[#This Row],[KG]]-Table_SQLXAL[[#This Row],[poid de poudre]]-Table_SQLXAL[[#This Row],[poid de chemical]]</f>
        <v>1411.2</v>
      </c>
      <c r="U50" s="15">
        <f>Table_SQLXAL[[#This Row],[QTY_PROD_TIME]]*1.2</f>
        <v>4.4210880000000001</v>
      </c>
      <c r="V50" s="19">
        <v>6000</v>
      </c>
      <c r="W50" s="15">
        <f>Table_SQLXAL[[#This Row],[QTY]]*Table_SQLXAL[[#This Row],[POWDERWEIGHT]]/1000</f>
        <v>0</v>
      </c>
      <c r="X50" s="15">
        <f>Table_SQLXAL[[#This Row],[QTY]]*Table_SQLXAL[[#This Row],[CHEMICALSWEIGHT]]/1000</f>
        <v>0</v>
      </c>
      <c r="Y50" s="14">
        <v>1411.2</v>
      </c>
      <c r="Z50" s="15">
        <v>1000</v>
      </c>
      <c r="AA50" s="15">
        <v>3.68424</v>
      </c>
      <c r="AB50" s="20">
        <v>0.28000000000000003</v>
      </c>
      <c r="AC50" s="10">
        <v>0</v>
      </c>
      <c r="AD50" s="15">
        <v>0</v>
      </c>
      <c r="AE50" s="16" t="s">
        <v>29</v>
      </c>
      <c r="AF50" s="16" t="s">
        <v>5</v>
      </c>
      <c r="AG50" s="16" t="s">
        <v>5</v>
      </c>
      <c r="AH50" s="16"/>
      <c r="AI50" s="16" t="s">
        <v>26</v>
      </c>
      <c r="AJ50" s="16">
        <v>41456</v>
      </c>
      <c r="AK50" s="16" t="s">
        <v>394</v>
      </c>
      <c r="AL50" s="16" t="s">
        <v>395</v>
      </c>
      <c r="AM50" s="16" t="s">
        <v>15</v>
      </c>
      <c r="AN50" s="16">
        <v>5040</v>
      </c>
      <c r="AO50" s="16">
        <v>41458</v>
      </c>
      <c r="AP50" s="21"/>
      <c r="AQ50" s="83">
        <f>INT(MOD(INT((Table_SQLXAL[[#This Row],[REQDATE]]-2)/7)+0.6,52+5/28))+1</f>
        <v>27</v>
      </c>
      <c r="AR50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4.6052631578947363</v>
      </c>
      <c r="AS50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4.6052999999999997</v>
      </c>
      <c r="AT50" s="7">
        <f>Table_SQLXAL[[#This Row],[processtime]]*Table_SQLXAL[[#This Row],[QTY]]/10000</f>
        <v>3.68424</v>
      </c>
      <c r="AU50" s="89">
        <v>7.31</v>
      </c>
      <c r="AX50" s="8"/>
      <c r="AY50" s="8"/>
      <c r="AZ50" s="8"/>
      <c r="BC50" s="8"/>
      <c r="BD50" s="8"/>
      <c r="BH50" s="8"/>
      <c r="BJ50" s="8"/>
    </row>
    <row r="51" spans="1:62" x14ac:dyDescent="0.25">
      <c r="A51" s="90" t="s">
        <v>36</v>
      </c>
      <c r="B51" s="90" t="s">
        <v>249</v>
      </c>
      <c r="C51" s="21" t="s">
        <v>257</v>
      </c>
      <c r="D51" s="21" t="s">
        <v>260</v>
      </c>
      <c r="E51" s="24" t="s">
        <v>261</v>
      </c>
      <c r="F51" s="23">
        <v>41456</v>
      </c>
      <c r="G51" s="22">
        <v>9.3000000000000007</v>
      </c>
      <c r="H51" s="26"/>
      <c r="I51" s="18" t="s">
        <v>366</v>
      </c>
      <c r="J51" s="95"/>
      <c r="K51" s="11">
        <f>(Table_SQLXAL[[#This Row],[TARGETWEIGHT]]*1000)-Table_SQLXAL[[#This Row],[POWDERWEIGHT]]-Table_SQLXAL[[#This Row],[CHEMICALSWEIGHT]]</f>
        <v>220</v>
      </c>
      <c r="L51" s="24" t="s">
        <v>247</v>
      </c>
      <c r="M51" s="18" t="s">
        <v>259</v>
      </c>
      <c r="N51" s="3">
        <f>ROUNDDOWN((Table_SQLXAL[[#This Row],[PRODWIDTH]]/Table_SQLXAL[[#This Row],[ROLLWIDTH CM]]/10),0)</f>
        <v>3</v>
      </c>
      <c r="O51" s="13">
        <f>Table_SQLXAL[[#This Row],[ROLLWIDTH]]/10</f>
        <v>160</v>
      </c>
      <c r="P51" s="14">
        <v>7240</v>
      </c>
      <c r="Q51" s="16"/>
      <c r="R51" s="14">
        <f>Table_SQLXAL[[#This Row],[QTY]]/Table_SQLXAL[[#This Row],[ROLLWIDTH CM]]*100</f>
        <v>4525</v>
      </c>
      <c r="S51" s="14">
        <v>4525</v>
      </c>
      <c r="T51" s="15">
        <f>Table_SQLXAL[[#This Row],[KG]]-Table_SQLXAL[[#This Row],[poid de poudre]]-Table_SQLXAL[[#This Row],[poid de chemical]]</f>
        <v>1592.8</v>
      </c>
      <c r="U51" s="15">
        <f>Table_SQLXAL[[#This Row],[QTY_PROD_TIME]]*1.2</f>
        <v>3.2406239999999999</v>
      </c>
      <c r="V51" s="19">
        <v>4800</v>
      </c>
      <c r="W51" s="15">
        <f>Table_SQLXAL[[#This Row],[QTY]]*Table_SQLXAL[[#This Row],[POWDERWEIGHT]]/1000</f>
        <v>0</v>
      </c>
      <c r="X51" s="15">
        <f>Table_SQLXAL[[#This Row],[QTY]]*Table_SQLXAL[[#This Row],[CHEMICALSWEIGHT]]/1000</f>
        <v>0</v>
      </c>
      <c r="Y51" s="14">
        <v>1592.8</v>
      </c>
      <c r="Z51" s="15">
        <v>1600</v>
      </c>
      <c r="AA51" s="15">
        <v>2.70052</v>
      </c>
      <c r="AB51" s="20">
        <v>0.22</v>
      </c>
      <c r="AC51" s="10">
        <v>0</v>
      </c>
      <c r="AD51" s="15">
        <v>0</v>
      </c>
      <c r="AE51" s="16" t="s">
        <v>262</v>
      </c>
      <c r="AF51" s="16" t="s">
        <v>5</v>
      </c>
      <c r="AG51" s="16" t="s">
        <v>5</v>
      </c>
      <c r="AH51" s="16"/>
      <c r="AI51" s="16" t="s">
        <v>26</v>
      </c>
      <c r="AJ51" s="16">
        <v>41456</v>
      </c>
      <c r="AK51" s="16" t="s">
        <v>396</v>
      </c>
      <c r="AL51" s="16" t="s">
        <v>397</v>
      </c>
      <c r="AM51" s="16" t="s">
        <v>4</v>
      </c>
      <c r="AN51" s="16">
        <v>7240</v>
      </c>
      <c r="AO51" s="16">
        <v>41473</v>
      </c>
      <c r="AP51" s="21"/>
      <c r="AQ51" s="83">
        <f>INT(MOD(INT((Table_SQLXAL[[#This Row],[REQDATE]]-2)/7)+0.6,52+5/28))+1</f>
        <v>27</v>
      </c>
      <c r="AR51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3.3788829151732371</v>
      </c>
      <c r="AS51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3.3756500000000003</v>
      </c>
      <c r="AT51" s="7">
        <f>Table_SQLXAL[[#This Row],[processtime]]*Table_SQLXAL[[#This Row],[QTY]]/10000</f>
        <v>2.70052</v>
      </c>
      <c r="AU51" s="89">
        <v>3.73</v>
      </c>
      <c r="AW51" s="116"/>
      <c r="AX51" s="8"/>
      <c r="AY51" s="8"/>
      <c r="AZ51" s="8"/>
      <c r="BC51" s="8"/>
      <c r="BD51" s="8"/>
      <c r="BH51" s="8"/>
      <c r="BJ51" s="8"/>
    </row>
    <row r="52" spans="1:62" x14ac:dyDescent="0.25">
      <c r="A52" s="90" t="s">
        <v>36</v>
      </c>
      <c r="B52" s="90" t="s">
        <v>249</v>
      </c>
      <c r="C52" s="21" t="s">
        <v>319</v>
      </c>
      <c r="D52" s="21" t="s">
        <v>322</v>
      </c>
      <c r="E52" s="24" t="s">
        <v>323</v>
      </c>
      <c r="F52" s="23">
        <v>41456</v>
      </c>
      <c r="G52" s="22">
        <v>7</v>
      </c>
      <c r="H52" s="26"/>
      <c r="I52" s="18" t="s">
        <v>398</v>
      </c>
      <c r="J52" s="95"/>
      <c r="K52" s="11">
        <f>(Table_SQLXAL[[#This Row],[TARGETWEIGHT]]*1000)-Table_SQLXAL[[#This Row],[POWDERWEIGHT]]-Table_SQLXAL[[#This Row],[CHEMICALSWEIGHT]]</f>
        <v>300</v>
      </c>
      <c r="L52" s="24" t="s">
        <v>247</v>
      </c>
      <c r="M52" s="18" t="s">
        <v>321</v>
      </c>
      <c r="N52" s="3">
        <f>ROUNDDOWN((Table_SQLXAL[[#This Row],[PRODWIDTH]]/Table_SQLXAL[[#This Row],[ROLLWIDTH CM]]/10),0)</f>
        <v>3</v>
      </c>
      <c r="O52" s="13">
        <f>Table_SQLXAL[[#This Row],[ROLLWIDTH]]/10</f>
        <v>160</v>
      </c>
      <c r="P52" s="14">
        <v>960</v>
      </c>
      <c r="Q52" s="16"/>
      <c r="R52" s="14">
        <f>Table_SQLXAL[[#This Row],[QTY]]/Table_SQLXAL[[#This Row],[ROLLWIDTH CM]]*100</f>
        <v>600</v>
      </c>
      <c r="S52" s="14">
        <v>600</v>
      </c>
      <c r="T52" s="15">
        <f>Table_SQLXAL[[#This Row],[KG]]-Table_SQLXAL[[#This Row],[poid de poudre]]-Table_SQLXAL[[#This Row],[poid de chemical]]</f>
        <v>288</v>
      </c>
      <c r="U52" s="15">
        <f>Table_SQLXAL[[#This Row],[QTY_PROD_TIME]]*1.2</f>
        <v>0.53798400000000002</v>
      </c>
      <c r="V52" s="19">
        <v>6000</v>
      </c>
      <c r="W52" s="15">
        <f>Table_SQLXAL[[#This Row],[QTY]]*Table_SQLXAL[[#This Row],[POWDERWEIGHT]]/1000</f>
        <v>0</v>
      </c>
      <c r="X52" s="15">
        <f>Table_SQLXAL[[#This Row],[QTY]]*Table_SQLXAL[[#This Row],[CHEMICALSWEIGHT]]/1000</f>
        <v>0</v>
      </c>
      <c r="Y52" s="14">
        <v>288</v>
      </c>
      <c r="Z52" s="15">
        <v>1600</v>
      </c>
      <c r="AA52" s="15">
        <v>0.44832</v>
      </c>
      <c r="AB52" s="20">
        <v>0.3</v>
      </c>
      <c r="AC52" s="10">
        <v>0</v>
      </c>
      <c r="AD52" s="15">
        <v>0</v>
      </c>
      <c r="AE52" s="16" t="s">
        <v>262</v>
      </c>
      <c r="AF52" s="16" t="s">
        <v>5</v>
      </c>
      <c r="AG52" s="16" t="s">
        <v>5</v>
      </c>
      <c r="AH52" s="16"/>
      <c r="AI52" s="16" t="s">
        <v>26</v>
      </c>
      <c r="AJ52" s="16">
        <v>41456</v>
      </c>
      <c r="AK52" s="16" t="s">
        <v>399</v>
      </c>
      <c r="AL52" s="16" t="s">
        <v>400</v>
      </c>
      <c r="AM52" s="16" t="s">
        <v>4</v>
      </c>
      <c r="AN52" s="16">
        <v>960</v>
      </c>
      <c r="AO52" s="16">
        <v>41473</v>
      </c>
      <c r="AP52" s="21"/>
      <c r="AQ52" s="83">
        <f>INT(MOD(INT((Table_SQLXAL[[#This Row],[REQDATE]]-2)/7)+0.6,52+5/28))+1</f>
        <v>27</v>
      </c>
      <c r="AR52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0.59523809523809523</v>
      </c>
      <c r="AS52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0.56040000000000001</v>
      </c>
      <c r="AT52" s="7">
        <f>Table_SQLXAL[[#This Row],[processtime]]*Table_SQLXAL[[#This Row],[QTY]]/10000</f>
        <v>0.44832</v>
      </c>
      <c r="AU52" s="89">
        <v>4.67</v>
      </c>
      <c r="AW52" s="115"/>
      <c r="AX52" s="8"/>
      <c r="AY52" s="8"/>
      <c r="AZ52" s="8"/>
      <c r="BC52" s="8"/>
      <c r="BD52" s="8"/>
      <c r="BH52" s="8"/>
      <c r="BJ52" s="8"/>
    </row>
    <row r="53" spans="1:62" x14ac:dyDescent="0.25">
      <c r="A53" s="90" t="s">
        <v>36</v>
      </c>
      <c r="B53" s="90" t="s">
        <v>249</v>
      </c>
      <c r="C53" s="21" t="s">
        <v>257</v>
      </c>
      <c r="D53" s="21" t="s">
        <v>260</v>
      </c>
      <c r="E53" s="24" t="s">
        <v>261</v>
      </c>
      <c r="F53" s="23">
        <v>41456</v>
      </c>
      <c r="G53" s="22">
        <v>9.3000000000000007</v>
      </c>
      <c r="H53" s="26"/>
      <c r="I53" s="18" t="s">
        <v>401</v>
      </c>
      <c r="J53" s="95"/>
      <c r="K53" s="11">
        <f>(Table_SQLXAL[[#This Row],[TARGETWEIGHT]]*1000)-Table_SQLXAL[[#This Row],[POWDERWEIGHT]]-Table_SQLXAL[[#This Row],[CHEMICALSWEIGHT]]</f>
        <v>220</v>
      </c>
      <c r="L53" s="24" t="s">
        <v>247</v>
      </c>
      <c r="M53" s="18" t="s">
        <v>259</v>
      </c>
      <c r="N53" s="3">
        <f>ROUNDDOWN((Table_SQLXAL[[#This Row],[PRODWIDTH]]/Table_SQLXAL[[#This Row],[ROLLWIDTH CM]]/10),0)</f>
        <v>3</v>
      </c>
      <c r="O53" s="13">
        <f>Table_SQLXAL[[#This Row],[ROLLWIDTH]]/10</f>
        <v>160</v>
      </c>
      <c r="P53" s="14">
        <v>1433.6</v>
      </c>
      <c r="Q53" s="16"/>
      <c r="R53" s="14">
        <f>Table_SQLXAL[[#This Row],[QTY]]/Table_SQLXAL[[#This Row],[ROLLWIDTH CM]]*100</f>
        <v>895.99999999999989</v>
      </c>
      <c r="S53" s="14">
        <v>896</v>
      </c>
      <c r="T53" s="15">
        <f>Table_SQLXAL[[#This Row],[KG]]-Table_SQLXAL[[#This Row],[poid de poudre]]-Table_SQLXAL[[#This Row],[poid de chemical]]</f>
        <v>315.392</v>
      </c>
      <c r="U53" s="15">
        <f>Table_SQLXAL[[#This Row],[QTY_PROD_TIME]]*1.2</f>
        <v>0.64167839999999998</v>
      </c>
      <c r="V53" s="19">
        <v>4800</v>
      </c>
      <c r="W53" s="15">
        <f>Table_SQLXAL[[#This Row],[QTY]]*Table_SQLXAL[[#This Row],[POWDERWEIGHT]]/1000</f>
        <v>0</v>
      </c>
      <c r="X53" s="15">
        <f>Table_SQLXAL[[#This Row],[QTY]]*Table_SQLXAL[[#This Row],[CHEMICALSWEIGHT]]/1000</f>
        <v>0</v>
      </c>
      <c r="Y53" s="14">
        <v>315.392</v>
      </c>
      <c r="Z53" s="15">
        <v>1600</v>
      </c>
      <c r="AA53" s="15">
        <v>0.53473199999999999</v>
      </c>
      <c r="AB53" s="20">
        <v>0.22</v>
      </c>
      <c r="AC53" s="10">
        <v>0</v>
      </c>
      <c r="AD53" s="15">
        <v>0</v>
      </c>
      <c r="AE53" s="16" t="s">
        <v>262</v>
      </c>
      <c r="AF53" s="16" t="s">
        <v>5</v>
      </c>
      <c r="AG53" s="16" t="s">
        <v>5</v>
      </c>
      <c r="AH53" s="16"/>
      <c r="AI53" s="16" t="s">
        <v>26</v>
      </c>
      <c r="AJ53" s="16">
        <v>41456</v>
      </c>
      <c r="AK53" s="16" t="s">
        <v>402</v>
      </c>
      <c r="AL53" s="16" t="s">
        <v>403</v>
      </c>
      <c r="AM53" s="16" t="s">
        <v>264</v>
      </c>
      <c r="AN53" s="16">
        <v>1433.6</v>
      </c>
      <c r="AO53" s="16">
        <v>41473</v>
      </c>
      <c r="AP53" s="21"/>
      <c r="AQ53" s="83">
        <f>INT(MOD(INT((Table_SQLXAL[[#This Row],[REQDATE]]-2)/7)+0.6,52+5/28))+1</f>
        <v>27</v>
      </c>
      <c r="AR53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0.66905615292712051</v>
      </c>
      <c r="AS53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0.6684159999999999</v>
      </c>
      <c r="AT53" s="7">
        <f>Table_SQLXAL[[#This Row],[processtime]]*Table_SQLXAL[[#This Row],[QTY]]/10000</f>
        <v>0.5347327999999999</v>
      </c>
      <c r="AU53" s="89">
        <v>3.73</v>
      </c>
      <c r="AW53" s="115"/>
      <c r="AX53" s="8"/>
      <c r="AY53" s="8"/>
      <c r="AZ53" s="8"/>
      <c r="BC53" s="8"/>
      <c r="BD53" s="8"/>
      <c r="BH53" s="8"/>
      <c r="BJ53" s="8"/>
    </row>
    <row r="54" spans="1:62" x14ac:dyDescent="0.25">
      <c r="A54" s="90" t="s">
        <v>36</v>
      </c>
      <c r="B54" s="90" t="s">
        <v>249</v>
      </c>
      <c r="C54" s="21" t="s">
        <v>404</v>
      </c>
      <c r="D54" s="21" t="s">
        <v>349</v>
      </c>
      <c r="E54" s="24" t="s">
        <v>350</v>
      </c>
      <c r="F54" s="23">
        <v>41456</v>
      </c>
      <c r="G54" s="22">
        <v>24.8</v>
      </c>
      <c r="H54" s="26"/>
      <c r="I54" s="18" t="s">
        <v>405</v>
      </c>
      <c r="J54" s="95"/>
      <c r="K54" s="11">
        <f>(Table_SQLXAL[[#This Row],[TARGETWEIGHT]]*1000)-Table_SQLXAL[[#This Row],[POWDERWEIGHT]]-Table_SQLXAL[[#This Row],[CHEMICALSWEIGHT]]</f>
        <v>75</v>
      </c>
      <c r="L54" s="24" t="s">
        <v>246</v>
      </c>
      <c r="M54" s="18" t="s">
        <v>348</v>
      </c>
      <c r="N54" s="3">
        <f>ROUNDDOWN((Table_SQLXAL[[#This Row],[PRODWIDTH]]/Table_SQLXAL[[#This Row],[ROLLWIDTH CM]]/10),0)</f>
        <v>6</v>
      </c>
      <c r="O54" s="13">
        <f>Table_SQLXAL[[#This Row],[ROLLWIDTH]]/10</f>
        <v>82</v>
      </c>
      <c r="P54" s="14">
        <v>4587.08</v>
      </c>
      <c r="Q54" s="16"/>
      <c r="R54" s="14">
        <f>Table_SQLXAL[[#This Row],[QTY]]/Table_SQLXAL[[#This Row],[ROLLWIDTH CM]]*100</f>
        <v>5594</v>
      </c>
      <c r="S54" s="14">
        <v>5594</v>
      </c>
      <c r="T54" s="15">
        <f>Table_SQLXAL[[#This Row],[KG]]-Table_SQLXAL[[#This Row],[poid de poudre]]-Table_SQLXAL[[#This Row],[poid de chemical]]</f>
        <v>344.03100000000001</v>
      </c>
      <c r="U54" s="15">
        <f>Table_SQLXAL[[#This Row],[QTY_PROD_TIME]]*1.2</f>
        <v>0.70457519999999996</v>
      </c>
      <c r="V54" s="19">
        <v>5400</v>
      </c>
      <c r="W54" s="15">
        <f>Table_SQLXAL[[#This Row],[QTY]]*Table_SQLXAL[[#This Row],[POWDERWEIGHT]]/1000</f>
        <v>0</v>
      </c>
      <c r="X54" s="15">
        <f>Table_SQLXAL[[#This Row],[QTY]]*Table_SQLXAL[[#This Row],[CHEMICALSWEIGHT]]/1000</f>
        <v>0</v>
      </c>
      <c r="Y54" s="14">
        <v>344.03100000000001</v>
      </c>
      <c r="Z54" s="15">
        <v>820</v>
      </c>
      <c r="AA54" s="15">
        <v>0.58714599999999995</v>
      </c>
      <c r="AB54" s="20">
        <v>7.4999999999999997E-2</v>
      </c>
      <c r="AC54" s="10">
        <v>0</v>
      </c>
      <c r="AD54" s="15">
        <v>0</v>
      </c>
      <c r="AE54" s="16" t="s">
        <v>12</v>
      </c>
      <c r="AF54" s="16" t="s">
        <v>5</v>
      </c>
      <c r="AG54" s="16" t="s">
        <v>5</v>
      </c>
      <c r="AH54" s="16"/>
      <c r="AI54" s="16" t="s">
        <v>26</v>
      </c>
      <c r="AJ54" s="16">
        <v>41456</v>
      </c>
      <c r="AK54" s="16" t="s">
        <v>406</v>
      </c>
      <c r="AL54" s="16" t="s">
        <v>407</v>
      </c>
      <c r="AM54" s="16" t="s">
        <v>239</v>
      </c>
      <c r="AN54" s="16">
        <v>4587.08</v>
      </c>
      <c r="AO54" s="16">
        <v>41509</v>
      </c>
      <c r="AP54" s="21"/>
      <c r="AQ54" s="83">
        <f>INT(MOD(INT((Table_SQLXAL[[#This Row],[REQDATE]]-2)/7)+0.6,52+5/28))+1</f>
        <v>27</v>
      </c>
      <c r="AR54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0.78321012544802859</v>
      </c>
      <c r="AS54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0.73393280000000005</v>
      </c>
      <c r="AT54" s="7">
        <f>Table_SQLXAL[[#This Row],[processtime]]*Table_SQLXAL[[#This Row],[QTY]]/10000</f>
        <v>0.58714624000000004</v>
      </c>
      <c r="AU54" s="89">
        <v>1.28</v>
      </c>
      <c r="AW54" s="115"/>
      <c r="AX54" s="8"/>
      <c r="AY54" s="8"/>
      <c r="AZ54" s="8"/>
      <c r="BC54" s="8"/>
      <c r="BD54" s="8"/>
      <c r="BH54" s="8"/>
      <c r="BJ54" s="8"/>
    </row>
    <row r="55" spans="1:62" x14ac:dyDescent="0.25">
      <c r="A55" s="90" t="s">
        <v>36</v>
      </c>
      <c r="B55" s="90" t="s">
        <v>249</v>
      </c>
      <c r="C55" s="21" t="s">
        <v>319</v>
      </c>
      <c r="D55" s="21" t="s">
        <v>322</v>
      </c>
      <c r="E55" s="24" t="s">
        <v>323</v>
      </c>
      <c r="F55" s="23">
        <v>41457</v>
      </c>
      <c r="G55" s="22">
        <v>7</v>
      </c>
      <c r="H55" s="26"/>
      <c r="I55" s="18" t="s">
        <v>369</v>
      </c>
      <c r="J55" s="95"/>
      <c r="K55" s="11">
        <f>(Table_SQLXAL[[#This Row],[TARGETWEIGHT]]*1000)-Table_SQLXAL[[#This Row],[POWDERWEIGHT]]-Table_SQLXAL[[#This Row],[CHEMICALSWEIGHT]]</f>
        <v>300</v>
      </c>
      <c r="L55" s="24" t="s">
        <v>247</v>
      </c>
      <c r="M55" s="18" t="s">
        <v>321</v>
      </c>
      <c r="N55" s="3">
        <f>ROUNDDOWN((Table_SQLXAL[[#This Row],[PRODWIDTH]]/Table_SQLXAL[[#This Row],[ROLLWIDTH CM]]/10),0)</f>
        <v>3</v>
      </c>
      <c r="O55" s="13">
        <f>Table_SQLXAL[[#This Row],[ROLLWIDTH]]/10</f>
        <v>160</v>
      </c>
      <c r="P55" s="14">
        <v>6480</v>
      </c>
      <c r="Q55" s="16"/>
      <c r="R55" s="14">
        <f>Table_SQLXAL[[#This Row],[QTY]]/Table_SQLXAL[[#This Row],[ROLLWIDTH CM]]*100</f>
        <v>4050</v>
      </c>
      <c r="S55" s="14">
        <v>4050</v>
      </c>
      <c r="T55" s="15">
        <f>Table_SQLXAL[[#This Row],[KG]]-Table_SQLXAL[[#This Row],[poid de poudre]]-Table_SQLXAL[[#This Row],[poid de chemical]]</f>
        <v>1944</v>
      </c>
      <c r="U55" s="15">
        <f>Table_SQLXAL[[#This Row],[QTY_PROD_TIME]]*1.2</f>
        <v>3.631392</v>
      </c>
      <c r="V55" s="19">
        <v>6000</v>
      </c>
      <c r="W55" s="15">
        <f>Table_SQLXAL[[#This Row],[QTY]]*Table_SQLXAL[[#This Row],[POWDERWEIGHT]]/1000</f>
        <v>0</v>
      </c>
      <c r="X55" s="15">
        <f>Table_SQLXAL[[#This Row],[QTY]]*Table_SQLXAL[[#This Row],[CHEMICALSWEIGHT]]/1000</f>
        <v>0</v>
      </c>
      <c r="Y55" s="14">
        <v>1944</v>
      </c>
      <c r="Z55" s="15">
        <v>1600</v>
      </c>
      <c r="AA55" s="15">
        <v>3.02616</v>
      </c>
      <c r="AB55" s="20">
        <v>0.3</v>
      </c>
      <c r="AC55" s="10">
        <v>0</v>
      </c>
      <c r="AD55" s="15">
        <v>0</v>
      </c>
      <c r="AE55" s="16" t="s">
        <v>262</v>
      </c>
      <c r="AF55" s="16" t="s">
        <v>5</v>
      </c>
      <c r="AG55" s="16" t="s">
        <v>5</v>
      </c>
      <c r="AH55" s="16"/>
      <c r="AI55" s="16" t="s">
        <v>26</v>
      </c>
      <c r="AJ55" s="16">
        <v>41457</v>
      </c>
      <c r="AK55" s="16" t="s">
        <v>408</v>
      </c>
      <c r="AL55" s="16" t="s">
        <v>409</v>
      </c>
      <c r="AM55" s="16" t="s">
        <v>264</v>
      </c>
      <c r="AN55" s="16">
        <v>6480</v>
      </c>
      <c r="AO55" s="16">
        <v>41473</v>
      </c>
      <c r="AP55" s="21"/>
      <c r="AQ55" s="83">
        <f>INT(MOD(INT((Table_SQLXAL[[#This Row],[REQDATE]]-2)/7)+0.6,52+5/28))+1</f>
        <v>27</v>
      </c>
      <c r="AR55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4.0178571428571423</v>
      </c>
      <c r="AS55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3.7827000000000002</v>
      </c>
      <c r="AT55" s="7">
        <f>Table_SQLXAL[[#This Row],[processtime]]*Table_SQLXAL[[#This Row],[QTY]]/10000</f>
        <v>3.02616</v>
      </c>
      <c r="AU55" s="89">
        <v>4.67</v>
      </c>
      <c r="AX55" s="8"/>
      <c r="AY55" s="8"/>
      <c r="AZ55" s="8"/>
      <c r="BC55" s="8"/>
      <c r="BD55" s="8"/>
      <c r="BH55" s="8"/>
      <c r="BJ55" s="8"/>
    </row>
    <row r="56" spans="1:62" x14ac:dyDescent="0.25">
      <c r="A56" s="90" t="s">
        <v>36</v>
      </c>
      <c r="B56" s="90" t="s">
        <v>249</v>
      </c>
      <c r="C56" s="21" t="s">
        <v>257</v>
      </c>
      <c r="D56" s="21" t="s">
        <v>260</v>
      </c>
      <c r="E56" s="24" t="s">
        <v>261</v>
      </c>
      <c r="F56" s="23">
        <v>41457</v>
      </c>
      <c r="G56" s="22">
        <v>9.3000000000000007</v>
      </c>
      <c r="H56" s="26"/>
      <c r="I56" s="18" t="s">
        <v>410</v>
      </c>
      <c r="J56" s="95"/>
      <c r="K56" s="11">
        <f>(Table_SQLXAL[[#This Row],[TARGETWEIGHT]]*1000)-Table_SQLXAL[[#This Row],[POWDERWEIGHT]]-Table_SQLXAL[[#This Row],[CHEMICALSWEIGHT]]</f>
        <v>220</v>
      </c>
      <c r="L56" s="24" t="s">
        <v>247</v>
      </c>
      <c r="M56" s="18" t="s">
        <v>259</v>
      </c>
      <c r="N56" s="3">
        <f>ROUNDDOWN((Table_SQLXAL[[#This Row],[PRODWIDTH]]/Table_SQLXAL[[#This Row],[ROLLWIDTH CM]]/10),0)</f>
        <v>3</v>
      </c>
      <c r="O56" s="13">
        <f>Table_SQLXAL[[#This Row],[ROLLWIDTH]]/10</f>
        <v>160</v>
      </c>
      <c r="P56" s="14">
        <v>2560</v>
      </c>
      <c r="Q56" s="16"/>
      <c r="R56" s="14">
        <f>Table_SQLXAL[[#This Row],[QTY]]/Table_SQLXAL[[#This Row],[ROLLWIDTH CM]]*100</f>
        <v>1600</v>
      </c>
      <c r="S56" s="14">
        <v>1600</v>
      </c>
      <c r="T56" s="15">
        <f>Table_SQLXAL[[#This Row],[KG]]-Table_SQLXAL[[#This Row],[poid de poudre]]-Table_SQLXAL[[#This Row],[poid de chemical]]</f>
        <v>563.20000000000005</v>
      </c>
      <c r="U56" s="15">
        <f>Table_SQLXAL[[#This Row],[QTY_PROD_TIME]]*1.2</f>
        <v>1.145856</v>
      </c>
      <c r="V56" s="19">
        <v>4800</v>
      </c>
      <c r="W56" s="15">
        <f>Table_SQLXAL[[#This Row],[QTY]]*Table_SQLXAL[[#This Row],[POWDERWEIGHT]]/1000</f>
        <v>0</v>
      </c>
      <c r="X56" s="15">
        <f>Table_SQLXAL[[#This Row],[QTY]]*Table_SQLXAL[[#This Row],[CHEMICALSWEIGHT]]/1000</f>
        <v>0</v>
      </c>
      <c r="Y56" s="14">
        <v>563.20000000000005</v>
      </c>
      <c r="Z56" s="15">
        <v>1600</v>
      </c>
      <c r="AA56" s="15">
        <v>0.95487999999999995</v>
      </c>
      <c r="AB56" s="20">
        <v>0.22</v>
      </c>
      <c r="AC56" s="10">
        <v>0</v>
      </c>
      <c r="AD56" s="15">
        <v>0</v>
      </c>
      <c r="AE56" s="16" t="s">
        <v>262</v>
      </c>
      <c r="AF56" s="16" t="s">
        <v>5</v>
      </c>
      <c r="AG56" s="16" t="s">
        <v>5</v>
      </c>
      <c r="AH56" s="16"/>
      <c r="AI56" s="16" t="s">
        <v>26</v>
      </c>
      <c r="AJ56" s="16">
        <v>41457</v>
      </c>
      <c r="AK56" s="16" t="s">
        <v>411</v>
      </c>
      <c r="AL56" s="16" t="s">
        <v>412</v>
      </c>
      <c r="AM56" s="16" t="s">
        <v>264</v>
      </c>
      <c r="AN56" s="16">
        <v>2560</v>
      </c>
      <c r="AO56" s="16">
        <v>41473</v>
      </c>
      <c r="AP56" s="21"/>
      <c r="AQ56" s="83">
        <f>INT(MOD(INT((Table_SQLXAL[[#This Row],[REQDATE]]-2)/7)+0.6,52+5/28))+1</f>
        <v>27</v>
      </c>
      <c r="AR56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1.1947431302270011</v>
      </c>
      <c r="AS56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1.1936</v>
      </c>
      <c r="AT56" s="7">
        <f>Table_SQLXAL[[#This Row],[processtime]]*Table_SQLXAL[[#This Row],[QTY]]/10000</f>
        <v>0.95487999999999995</v>
      </c>
      <c r="AU56" s="89">
        <v>3.73</v>
      </c>
      <c r="AW56" s="115"/>
      <c r="AX56" s="8"/>
      <c r="AY56" s="8"/>
      <c r="AZ56" s="8"/>
      <c r="BC56" s="8"/>
      <c r="BD56" s="8"/>
      <c r="BH56" s="8"/>
      <c r="BJ56" s="8"/>
    </row>
    <row r="57" spans="1:62" x14ac:dyDescent="0.25">
      <c r="A57" s="90" t="s">
        <v>36</v>
      </c>
      <c r="B57" s="90" t="s">
        <v>249</v>
      </c>
      <c r="C57" s="21" t="s">
        <v>265</v>
      </c>
      <c r="D57" s="21" t="s">
        <v>268</v>
      </c>
      <c r="E57" s="24" t="s">
        <v>269</v>
      </c>
      <c r="F57" s="23">
        <v>41458</v>
      </c>
      <c r="G57" s="22">
        <v>14.6</v>
      </c>
      <c r="H57" s="26"/>
      <c r="I57" s="18" t="s">
        <v>266</v>
      </c>
      <c r="J57" s="95"/>
      <c r="K57" s="11">
        <f>(Table_SQLXAL[[#This Row],[TARGETWEIGHT]]*1000)-Table_SQLXAL[[#This Row],[POWDERWEIGHT]]-Table_SQLXAL[[#This Row],[CHEMICALSWEIGHT]]</f>
        <v>110</v>
      </c>
      <c r="L57" s="24" t="s">
        <v>238</v>
      </c>
      <c r="M57" s="18" t="s">
        <v>267</v>
      </c>
      <c r="N57" s="3">
        <f>ROUNDDOWN((Table_SQLXAL[[#This Row],[PRODWIDTH]]/Table_SQLXAL[[#This Row],[ROLLWIDTH CM]]/10),0)</f>
        <v>4</v>
      </c>
      <c r="O57" s="13">
        <f>Table_SQLXAL[[#This Row],[ROLLWIDTH]]/10</f>
        <v>118</v>
      </c>
      <c r="P57" s="14">
        <v>52156</v>
      </c>
      <c r="Q57" s="16"/>
      <c r="R57" s="14">
        <f>Table_SQLXAL[[#This Row],[QTY]]/Table_SQLXAL[[#This Row],[ROLLWIDTH CM]]*100</f>
        <v>44200</v>
      </c>
      <c r="S57" s="14">
        <v>44200</v>
      </c>
      <c r="T57" s="15">
        <f>Table_SQLXAL[[#This Row],[KG]]-Table_SQLXAL[[#This Row],[poid de poudre]]-Table_SQLXAL[[#This Row],[poid de chemical]]</f>
        <v>5737.16</v>
      </c>
      <c r="U57" s="15">
        <f>Table_SQLXAL[[#This Row],[QTY_PROD_TIME]]*1.2</f>
        <v>15.020928</v>
      </c>
      <c r="V57" s="19">
        <v>4850</v>
      </c>
      <c r="W57" s="15">
        <f>Table_SQLXAL[[#This Row],[QTY]]*Table_SQLXAL[[#This Row],[POWDERWEIGHT]]/1000</f>
        <v>0</v>
      </c>
      <c r="X57" s="15">
        <f>Table_SQLXAL[[#This Row],[QTY]]*Table_SQLXAL[[#This Row],[CHEMICALSWEIGHT]]/1000</f>
        <v>0</v>
      </c>
      <c r="Y57" s="14">
        <v>5737.16</v>
      </c>
      <c r="Z57" s="15">
        <v>1180</v>
      </c>
      <c r="AA57" s="15">
        <v>12.517440000000001</v>
      </c>
      <c r="AB57" s="20">
        <v>0.11</v>
      </c>
      <c r="AC57" s="10">
        <v>0</v>
      </c>
      <c r="AD57" s="15">
        <v>0</v>
      </c>
      <c r="AE57" s="16" t="s">
        <v>13</v>
      </c>
      <c r="AF57" s="16" t="s">
        <v>5</v>
      </c>
      <c r="AG57" s="16" t="s">
        <v>5</v>
      </c>
      <c r="AH57" s="16"/>
      <c r="AI57" s="16" t="s">
        <v>26</v>
      </c>
      <c r="AJ57" s="16">
        <v>41458</v>
      </c>
      <c r="AK57" s="16" t="s">
        <v>413</v>
      </c>
      <c r="AL57" s="16" t="s">
        <v>414</v>
      </c>
      <c r="AM57" s="16" t="s">
        <v>57</v>
      </c>
      <c r="AN57" s="16">
        <v>52156</v>
      </c>
      <c r="AO57" s="16">
        <v>41508</v>
      </c>
      <c r="AP57" s="21"/>
      <c r="AQ57" s="83">
        <f>INT(MOD(INT((Table_SQLXAL[[#This Row],[REQDATE]]-2)/7)+0.6,52+5/28))+1</f>
        <v>27</v>
      </c>
      <c r="AR57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15.767694063926939</v>
      </c>
      <c r="AS57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15.646799999999999</v>
      </c>
      <c r="AT57" s="7">
        <f>Table_SQLXAL[[#This Row],[processtime]]*Table_SQLXAL[[#This Row],[QTY]]/10000</f>
        <v>12.517439999999999</v>
      </c>
      <c r="AU57" s="89">
        <v>2.4</v>
      </c>
      <c r="AX57" s="8"/>
      <c r="AY57" s="8"/>
      <c r="AZ57" s="8"/>
      <c r="BC57" s="8"/>
      <c r="BD57" s="8"/>
      <c r="BH57" s="8"/>
      <c r="BJ57" s="8"/>
    </row>
    <row r="58" spans="1:62" x14ac:dyDescent="0.25">
      <c r="A58" s="90" t="s">
        <v>36</v>
      </c>
      <c r="B58" s="90" t="s">
        <v>249</v>
      </c>
      <c r="C58" s="21" t="s">
        <v>415</v>
      </c>
      <c r="D58" s="21" t="s">
        <v>418</v>
      </c>
      <c r="E58" s="24" t="s">
        <v>419</v>
      </c>
      <c r="F58" s="23">
        <v>41459</v>
      </c>
      <c r="G58" s="22">
        <v>16</v>
      </c>
      <c r="H58" s="26"/>
      <c r="I58" s="18" t="s">
        <v>416</v>
      </c>
      <c r="J58" s="95"/>
      <c r="K58" s="11">
        <f>(Table_SQLXAL[[#This Row],[TARGETWEIGHT]]*1000)-Table_SQLXAL[[#This Row],[POWDERWEIGHT]]-Table_SQLXAL[[#This Row],[CHEMICALSWEIGHT]]</f>
        <v>50</v>
      </c>
      <c r="L58" s="24" t="s">
        <v>238</v>
      </c>
      <c r="M58" s="18" t="s">
        <v>417</v>
      </c>
      <c r="N58" s="3">
        <f>ROUNDDOWN((Table_SQLXAL[[#This Row],[PRODWIDTH]]/Table_SQLXAL[[#This Row],[ROLLWIDTH CM]]/10),0)</f>
        <v>2</v>
      </c>
      <c r="O58" s="13">
        <f>Table_SQLXAL[[#This Row],[ROLLWIDTH]]/10</f>
        <v>225</v>
      </c>
      <c r="P58" s="14">
        <v>18562.5</v>
      </c>
      <c r="Q58" s="16"/>
      <c r="R58" s="14">
        <f>Table_SQLXAL[[#This Row],[QTY]]/Table_SQLXAL[[#This Row],[ROLLWIDTH CM]]*100</f>
        <v>8250</v>
      </c>
      <c r="S58" s="14">
        <v>8250</v>
      </c>
      <c r="T58" s="15">
        <f>Table_SQLXAL[[#This Row],[KG]]-Table_SQLXAL[[#This Row],[poid de poudre]]-Table_SQLXAL[[#This Row],[poid de chemical]]</f>
        <v>928.125</v>
      </c>
      <c r="U58" s="15">
        <f>Table_SQLXAL[[#This Row],[QTY_PROD_TIME]]*1.2</f>
        <v>4.8559499999999991</v>
      </c>
      <c r="V58" s="19">
        <v>5300</v>
      </c>
      <c r="W58" s="15">
        <f>Table_SQLXAL[[#This Row],[QTY]]*Table_SQLXAL[[#This Row],[POWDERWEIGHT]]/1000</f>
        <v>185.625</v>
      </c>
      <c r="X58" s="15">
        <f>Table_SQLXAL[[#This Row],[QTY]]*Table_SQLXAL[[#This Row],[CHEMICALSWEIGHT]]/1000</f>
        <v>0</v>
      </c>
      <c r="Y58" s="14">
        <v>1113.75</v>
      </c>
      <c r="Z58" s="15">
        <v>2250</v>
      </c>
      <c r="AA58" s="15">
        <v>4.0466249999999997</v>
      </c>
      <c r="AB58" s="20">
        <v>0.06</v>
      </c>
      <c r="AC58" s="10">
        <v>10</v>
      </c>
      <c r="AD58" s="15">
        <v>0</v>
      </c>
      <c r="AE58" s="16" t="s">
        <v>262</v>
      </c>
      <c r="AF58" s="16" t="s">
        <v>5</v>
      </c>
      <c r="AG58" s="16" t="s">
        <v>248</v>
      </c>
      <c r="AH58" s="16"/>
      <c r="AI58" s="16" t="s">
        <v>26</v>
      </c>
      <c r="AJ58" s="16">
        <v>41459</v>
      </c>
      <c r="AK58" s="16" t="s">
        <v>420</v>
      </c>
      <c r="AL58" s="16" t="s">
        <v>421</v>
      </c>
      <c r="AM58" s="16" t="s">
        <v>332</v>
      </c>
      <c r="AN58" s="16">
        <v>0</v>
      </c>
      <c r="AO58" s="16">
        <v>1</v>
      </c>
      <c r="AP58" s="21"/>
      <c r="AQ58" s="83">
        <f>INT(MOD(INT((Table_SQLXAL[[#This Row],[REQDATE]]-2)/7)+0.6,52+5/28))+1</f>
        <v>27</v>
      </c>
      <c r="AR58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5.37109375</v>
      </c>
      <c r="AS58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5.0582812499999994</v>
      </c>
      <c r="AT58" s="7">
        <f>Table_SQLXAL[[#This Row],[processtime]]*Table_SQLXAL[[#This Row],[QTY]]/10000</f>
        <v>4.0466249999999997</v>
      </c>
      <c r="AU58" s="89">
        <v>2.1800000000000002</v>
      </c>
      <c r="AW58" s="115"/>
      <c r="AX58" s="8"/>
      <c r="AY58" s="8"/>
      <c r="AZ58" s="8"/>
      <c r="BC58" s="8"/>
      <c r="BD58" s="8"/>
      <c r="BH58" s="8"/>
      <c r="BJ58" s="8"/>
    </row>
    <row r="59" spans="1:62" x14ac:dyDescent="0.25">
      <c r="A59" s="90" t="s">
        <v>36</v>
      </c>
      <c r="B59" s="90" t="s">
        <v>249</v>
      </c>
      <c r="C59" s="21" t="s">
        <v>415</v>
      </c>
      <c r="D59" s="21" t="s">
        <v>418</v>
      </c>
      <c r="E59" s="24" t="s">
        <v>419</v>
      </c>
      <c r="F59" s="23">
        <v>41459</v>
      </c>
      <c r="G59" s="22">
        <v>16</v>
      </c>
      <c r="H59" s="26"/>
      <c r="I59" s="18" t="s">
        <v>422</v>
      </c>
      <c r="J59" s="95"/>
      <c r="K59" s="11">
        <f>(Table_SQLXAL[[#This Row],[TARGETWEIGHT]]*1000)-Table_SQLXAL[[#This Row],[POWDERWEIGHT]]-Table_SQLXAL[[#This Row],[CHEMICALSWEIGHT]]</f>
        <v>50</v>
      </c>
      <c r="L59" s="24" t="s">
        <v>238</v>
      </c>
      <c r="M59" s="18" t="s">
        <v>417</v>
      </c>
      <c r="N59" s="3">
        <f>ROUNDDOWN((Table_SQLXAL[[#This Row],[PRODWIDTH]]/Table_SQLXAL[[#This Row],[ROLLWIDTH CM]]/10),0)</f>
        <v>2</v>
      </c>
      <c r="O59" s="13">
        <f>Table_SQLXAL[[#This Row],[ROLLWIDTH]]/10</f>
        <v>265</v>
      </c>
      <c r="P59" s="14">
        <v>1987.5</v>
      </c>
      <c r="Q59" s="16"/>
      <c r="R59" s="14">
        <f>Table_SQLXAL[[#This Row],[QTY]]/Table_SQLXAL[[#This Row],[ROLLWIDTH CM]]*100</f>
        <v>750</v>
      </c>
      <c r="S59" s="14">
        <v>750</v>
      </c>
      <c r="T59" s="15">
        <f>Table_SQLXAL[[#This Row],[KG]]-Table_SQLXAL[[#This Row],[poid de poudre]]-Table_SQLXAL[[#This Row],[poid de chemical]]</f>
        <v>99.375</v>
      </c>
      <c r="U59" s="15">
        <f>Table_SQLXAL[[#This Row],[QTY_PROD_TIME]]*1.2</f>
        <v>0.51993</v>
      </c>
      <c r="V59" s="19">
        <v>5300</v>
      </c>
      <c r="W59" s="15">
        <f>Table_SQLXAL[[#This Row],[QTY]]*Table_SQLXAL[[#This Row],[POWDERWEIGHT]]/1000</f>
        <v>19.875</v>
      </c>
      <c r="X59" s="15">
        <f>Table_SQLXAL[[#This Row],[QTY]]*Table_SQLXAL[[#This Row],[CHEMICALSWEIGHT]]/1000</f>
        <v>0</v>
      </c>
      <c r="Y59" s="14">
        <v>119.25</v>
      </c>
      <c r="Z59" s="15">
        <v>2650</v>
      </c>
      <c r="AA59" s="15">
        <v>0.43327500000000002</v>
      </c>
      <c r="AB59" s="20">
        <v>0.06</v>
      </c>
      <c r="AC59" s="10">
        <v>10</v>
      </c>
      <c r="AD59" s="15">
        <v>0</v>
      </c>
      <c r="AE59" s="16" t="s">
        <v>262</v>
      </c>
      <c r="AF59" s="16" t="s">
        <v>5</v>
      </c>
      <c r="AG59" s="16" t="s">
        <v>248</v>
      </c>
      <c r="AH59" s="16"/>
      <c r="AI59" s="16" t="s">
        <v>26</v>
      </c>
      <c r="AJ59" s="16">
        <v>41459</v>
      </c>
      <c r="AK59" s="16" t="s">
        <v>423</v>
      </c>
      <c r="AL59" s="16" t="s">
        <v>421</v>
      </c>
      <c r="AM59" s="16" t="s">
        <v>332</v>
      </c>
      <c r="AN59" s="16">
        <v>0</v>
      </c>
      <c r="AO59" s="16">
        <v>1</v>
      </c>
      <c r="AP59" s="21"/>
      <c r="AQ59" s="83">
        <f>INT(MOD(INT((Table_SQLXAL[[#This Row],[REQDATE]]-2)/7)+0.6,52+5/28))+1</f>
        <v>27</v>
      </c>
      <c r="AR59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0.48828125</v>
      </c>
      <c r="AS59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0.54159374999999998</v>
      </c>
      <c r="AT59" s="7">
        <f>Table_SQLXAL[[#This Row],[processtime]]*Table_SQLXAL[[#This Row],[QTY]]/10000</f>
        <v>0.43327500000000002</v>
      </c>
      <c r="AU59" s="89">
        <v>2.1800000000000002</v>
      </c>
      <c r="AW59" s="116"/>
      <c r="AX59" s="8"/>
      <c r="AY59" s="8"/>
      <c r="AZ59" s="8"/>
      <c r="BC59" s="8"/>
      <c r="BD59" s="8"/>
      <c r="BH59" s="8"/>
      <c r="BJ59" s="8"/>
    </row>
    <row r="60" spans="1:62" x14ac:dyDescent="0.25">
      <c r="A60" s="90" t="s">
        <v>36</v>
      </c>
      <c r="B60" s="90" t="s">
        <v>249</v>
      </c>
      <c r="C60" s="21" t="s">
        <v>319</v>
      </c>
      <c r="D60" s="21" t="s">
        <v>322</v>
      </c>
      <c r="E60" s="24" t="s">
        <v>323</v>
      </c>
      <c r="F60" s="23">
        <v>41459</v>
      </c>
      <c r="G60" s="22">
        <v>7</v>
      </c>
      <c r="H60" s="26"/>
      <c r="I60" s="18" t="s">
        <v>424</v>
      </c>
      <c r="J60" s="95"/>
      <c r="K60" s="11">
        <f>(Table_SQLXAL[[#This Row],[TARGETWEIGHT]]*1000)-Table_SQLXAL[[#This Row],[POWDERWEIGHT]]-Table_SQLXAL[[#This Row],[CHEMICALSWEIGHT]]</f>
        <v>300</v>
      </c>
      <c r="L60" s="24" t="s">
        <v>247</v>
      </c>
      <c r="M60" s="18" t="s">
        <v>321</v>
      </c>
      <c r="N60" s="3">
        <f>ROUNDDOWN((Table_SQLXAL[[#This Row],[PRODWIDTH]]/Table_SQLXAL[[#This Row],[ROLLWIDTH CM]]/10),0)</f>
        <v>3</v>
      </c>
      <c r="O60" s="13">
        <f>Table_SQLXAL[[#This Row],[ROLLWIDTH]]/10</f>
        <v>160</v>
      </c>
      <c r="P60" s="14">
        <v>2880</v>
      </c>
      <c r="Q60" s="16"/>
      <c r="R60" s="14">
        <f>Table_SQLXAL[[#This Row],[QTY]]/Table_SQLXAL[[#This Row],[ROLLWIDTH CM]]*100</f>
        <v>1800</v>
      </c>
      <c r="S60" s="14">
        <v>1800</v>
      </c>
      <c r="T60" s="15">
        <f>Table_SQLXAL[[#This Row],[KG]]-Table_SQLXAL[[#This Row],[poid de poudre]]-Table_SQLXAL[[#This Row],[poid de chemical]]</f>
        <v>864</v>
      </c>
      <c r="U60" s="15">
        <f>Table_SQLXAL[[#This Row],[QTY_PROD_TIME]]*1.2</f>
        <v>1.6139519999999998</v>
      </c>
      <c r="V60" s="19">
        <v>6000</v>
      </c>
      <c r="W60" s="15">
        <f>Table_SQLXAL[[#This Row],[QTY]]*Table_SQLXAL[[#This Row],[POWDERWEIGHT]]/1000</f>
        <v>0</v>
      </c>
      <c r="X60" s="15">
        <f>Table_SQLXAL[[#This Row],[QTY]]*Table_SQLXAL[[#This Row],[CHEMICALSWEIGHT]]/1000</f>
        <v>0</v>
      </c>
      <c r="Y60" s="14">
        <v>864</v>
      </c>
      <c r="Z60" s="15">
        <v>1600</v>
      </c>
      <c r="AA60" s="15">
        <v>1.3449599999999999</v>
      </c>
      <c r="AB60" s="20">
        <v>0.3</v>
      </c>
      <c r="AC60" s="10">
        <v>0</v>
      </c>
      <c r="AD60" s="15">
        <v>0</v>
      </c>
      <c r="AE60" s="16" t="s">
        <v>262</v>
      </c>
      <c r="AF60" s="16" t="s">
        <v>5</v>
      </c>
      <c r="AG60" s="16" t="s">
        <v>5</v>
      </c>
      <c r="AH60" s="16"/>
      <c r="AI60" s="16" t="s">
        <v>26</v>
      </c>
      <c r="AJ60" s="16">
        <v>41459</v>
      </c>
      <c r="AK60" s="16" t="s">
        <v>425</v>
      </c>
      <c r="AL60" s="16" t="s">
        <v>426</v>
      </c>
      <c r="AM60" s="16" t="s">
        <v>264</v>
      </c>
      <c r="AN60" s="16">
        <v>2880</v>
      </c>
      <c r="AO60" s="16">
        <v>41473</v>
      </c>
      <c r="AP60" s="21"/>
      <c r="AQ60" s="83">
        <f>INT(MOD(INT((Table_SQLXAL[[#This Row],[REQDATE]]-2)/7)+0.6,52+5/28))+1</f>
        <v>27</v>
      </c>
      <c r="AR60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1.7857142857142854</v>
      </c>
      <c r="AS60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1.6812</v>
      </c>
      <c r="AT60" s="7">
        <f>Table_SQLXAL[[#This Row],[processtime]]*Table_SQLXAL[[#This Row],[QTY]]/10000</f>
        <v>1.3449599999999999</v>
      </c>
      <c r="AU60" s="89">
        <v>4.67</v>
      </c>
      <c r="AX60" s="8"/>
      <c r="AY60" s="8"/>
      <c r="AZ60" s="8"/>
      <c r="BC60" s="8"/>
      <c r="BD60" s="8"/>
      <c r="BH60" s="8"/>
      <c r="BJ60" s="8"/>
    </row>
    <row r="61" spans="1:62" x14ac:dyDescent="0.25">
      <c r="A61" s="90" t="s">
        <v>36</v>
      </c>
      <c r="B61" s="90" t="s">
        <v>249</v>
      </c>
      <c r="C61" s="21" t="s">
        <v>319</v>
      </c>
      <c r="D61" s="21" t="s">
        <v>322</v>
      </c>
      <c r="E61" s="24" t="s">
        <v>323</v>
      </c>
      <c r="F61" s="23">
        <v>41460</v>
      </c>
      <c r="G61" s="22">
        <v>7</v>
      </c>
      <c r="H61" s="26"/>
      <c r="I61" s="18" t="s">
        <v>427</v>
      </c>
      <c r="J61" s="95"/>
      <c r="K61" s="11">
        <f>(Table_SQLXAL[[#This Row],[TARGETWEIGHT]]*1000)-Table_SQLXAL[[#This Row],[POWDERWEIGHT]]-Table_SQLXAL[[#This Row],[CHEMICALSWEIGHT]]</f>
        <v>300</v>
      </c>
      <c r="L61" s="24" t="s">
        <v>247</v>
      </c>
      <c r="M61" s="18" t="s">
        <v>321</v>
      </c>
      <c r="N61" s="3">
        <f>ROUNDDOWN((Table_SQLXAL[[#This Row],[PRODWIDTH]]/Table_SQLXAL[[#This Row],[ROLLWIDTH CM]]/10),0)</f>
        <v>3</v>
      </c>
      <c r="O61" s="13">
        <f>Table_SQLXAL[[#This Row],[ROLLWIDTH]]/10</f>
        <v>160</v>
      </c>
      <c r="P61" s="14">
        <v>960</v>
      </c>
      <c r="Q61" s="16"/>
      <c r="R61" s="14">
        <f>Table_SQLXAL[[#This Row],[QTY]]/Table_SQLXAL[[#This Row],[ROLLWIDTH CM]]*100</f>
        <v>600</v>
      </c>
      <c r="S61" s="14">
        <v>600</v>
      </c>
      <c r="T61" s="15">
        <f>Table_SQLXAL[[#This Row],[KG]]-Table_SQLXAL[[#This Row],[poid de poudre]]-Table_SQLXAL[[#This Row],[poid de chemical]]</f>
        <v>288</v>
      </c>
      <c r="U61" s="15">
        <f>Table_SQLXAL[[#This Row],[QTY_PROD_TIME]]*1.2</f>
        <v>0.53798400000000002</v>
      </c>
      <c r="V61" s="19">
        <v>6000</v>
      </c>
      <c r="W61" s="15">
        <f>Table_SQLXAL[[#This Row],[QTY]]*Table_SQLXAL[[#This Row],[POWDERWEIGHT]]/1000</f>
        <v>0</v>
      </c>
      <c r="X61" s="15">
        <f>Table_SQLXAL[[#This Row],[QTY]]*Table_SQLXAL[[#This Row],[CHEMICALSWEIGHT]]/1000</f>
        <v>0</v>
      </c>
      <c r="Y61" s="14">
        <v>288</v>
      </c>
      <c r="Z61" s="15">
        <v>1600</v>
      </c>
      <c r="AA61" s="15">
        <v>0.44832</v>
      </c>
      <c r="AB61" s="20">
        <v>0.3</v>
      </c>
      <c r="AC61" s="10">
        <v>0</v>
      </c>
      <c r="AD61" s="15">
        <v>0</v>
      </c>
      <c r="AE61" s="16" t="s">
        <v>262</v>
      </c>
      <c r="AF61" s="16" t="s">
        <v>5</v>
      </c>
      <c r="AG61" s="16" t="s">
        <v>5</v>
      </c>
      <c r="AH61" s="16"/>
      <c r="AI61" s="16" t="s">
        <v>26</v>
      </c>
      <c r="AJ61" s="16">
        <v>41460</v>
      </c>
      <c r="AK61" s="16" t="s">
        <v>428</v>
      </c>
      <c r="AL61" s="16" t="s">
        <v>429</v>
      </c>
      <c r="AM61" s="16" t="s">
        <v>4</v>
      </c>
      <c r="AN61" s="16">
        <v>960</v>
      </c>
      <c r="AO61" s="16">
        <v>41473</v>
      </c>
      <c r="AP61" s="21"/>
      <c r="AQ61" s="83">
        <f>INT(MOD(INT((Table_SQLXAL[[#This Row],[REQDATE]]-2)/7)+0.6,52+5/28))+1</f>
        <v>27</v>
      </c>
      <c r="AR61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0.59523809523809523</v>
      </c>
      <c r="AS61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0.56040000000000001</v>
      </c>
      <c r="AT61" s="7">
        <f>Table_SQLXAL[[#This Row],[processtime]]*Table_SQLXAL[[#This Row],[QTY]]/10000</f>
        <v>0.44832</v>
      </c>
      <c r="AU61" s="89">
        <v>4.67</v>
      </c>
      <c r="AW61" s="116"/>
      <c r="AX61" s="8"/>
      <c r="AY61" s="8"/>
      <c r="AZ61" s="8"/>
      <c r="BC61" s="8"/>
      <c r="BD61" s="8"/>
      <c r="BH61" s="8"/>
      <c r="BJ61" s="8"/>
    </row>
    <row r="62" spans="1:62" x14ac:dyDescent="0.25">
      <c r="A62" s="90" t="s">
        <v>36</v>
      </c>
      <c r="B62" s="90" t="s">
        <v>249</v>
      </c>
      <c r="C62" s="21" t="s">
        <v>404</v>
      </c>
      <c r="D62" s="21" t="s">
        <v>349</v>
      </c>
      <c r="E62" s="24" t="s">
        <v>350</v>
      </c>
      <c r="F62" s="23">
        <v>41460</v>
      </c>
      <c r="G62" s="22">
        <v>24.8</v>
      </c>
      <c r="H62" s="26"/>
      <c r="I62" s="18" t="s">
        <v>405</v>
      </c>
      <c r="J62" s="95"/>
      <c r="K62" s="11">
        <f>(Table_SQLXAL[[#This Row],[TARGETWEIGHT]]*1000)-Table_SQLXAL[[#This Row],[POWDERWEIGHT]]-Table_SQLXAL[[#This Row],[CHEMICALSWEIGHT]]</f>
        <v>75</v>
      </c>
      <c r="L62" s="24" t="s">
        <v>246</v>
      </c>
      <c r="M62" s="18" t="s">
        <v>348</v>
      </c>
      <c r="N62" s="3">
        <f>ROUNDDOWN((Table_SQLXAL[[#This Row],[PRODWIDTH]]/Table_SQLXAL[[#This Row],[ROLLWIDTH CM]]/10),0)</f>
        <v>6</v>
      </c>
      <c r="O62" s="13">
        <f>Table_SQLXAL[[#This Row],[ROLLWIDTH]]/10</f>
        <v>82</v>
      </c>
      <c r="P62" s="14">
        <v>75768</v>
      </c>
      <c r="Q62" s="16"/>
      <c r="R62" s="14">
        <f>Table_SQLXAL[[#This Row],[QTY]]/Table_SQLXAL[[#This Row],[ROLLWIDTH CM]]*100</f>
        <v>92400</v>
      </c>
      <c r="S62" s="14">
        <v>92400</v>
      </c>
      <c r="T62" s="15">
        <f>Table_SQLXAL[[#This Row],[KG]]-Table_SQLXAL[[#This Row],[poid de poudre]]-Table_SQLXAL[[#This Row],[poid de chemical]]</f>
        <v>5682.6</v>
      </c>
      <c r="U62" s="15">
        <f>Table_SQLXAL[[#This Row],[QTY_PROD_TIME]]*1.2</f>
        <v>11.637964800000001</v>
      </c>
      <c r="V62" s="19">
        <v>5400</v>
      </c>
      <c r="W62" s="15">
        <f>Table_SQLXAL[[#This Row],[QTY]]*Table_SQLXAL[[#This Row],[POWDERWEIGHT]]/1000</f>
        <v>0</v>
      </c>
      <c r="X62" s="15">
        <f>Table_SQLXAL[[#This Row],[QTY]]*Table_SQLXAL[[#This Row],[CHEMICALSWEIGHT]]/1000</f>
        <v>0</v>
      </c>
      <c r="Y62" s="14">
        <v>5682.6</v>
      </c>
      <c r="Z62" s="15">
        <v>820</v>
      </c>
      <c r="AA62" s="15">
        <v>9.6983040000000003</v>
      </c>
      <c r="AB62" s="20">
        <v>7.4999999999999997E-2</v>
      </c>
      <c r="AC62" s="10">
        <v>0</v>
      </c>
      <c r="AD62" s="15">
        <v>0</v>
      </c>
      <c r="AE62" s="16" t="s">
        <v>12</v>
      </c>
      <c r="AF62" s="16" t="s">
        <v>5</v>
      </c>
      <c r="AG62" s="16" t="s">
        <v>5</v>
      </c>
      <c r="AH62" s="16"/>
      <c r="AI62" s="16" t="s">
        <v>26</v>
      </c>
      <c r="AJ62" s="16">
        <v>41460</v>
      </c>
      <c r="AK62" s="16" t="s">
        <v>430</v>
      </c>
      <c r="AL62" s="16" t="s">
        <v>431</v>
      </c>
      <c r="AM62" s="16" t="s">
        <v>239</v>
      </c>
      <c r="AN62" s="16">
        <v>75768</v>
      </c>
      <c r="AO62" s="16">
        <v>41509</v>
      </c>
      <c r="AP62" s="21"/>
      <c r="AQ62" s="83">
        <f>INT(MOD(INT((Table_SQLXAL[[#This Row],[REQDATE]]-2)/7)+0.6,52+5/28))+1</f>
        <v>27</v>
      </c>
      <c r="AR62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12.936827956989246</v>
      </c>
      <c r="AS62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12.12288</v>
      </c>
      <c r="AT62" s="7">
        <f>Table_SQLXAL[[#This Row],[processtime]]*Table_SQLXAL[[#This Row],[QTY]]/10000</f>
        <v>9.6983040000000003</v>
      </c>
      <c r="AU62" s="89">
        <v>1.28</v>
      </c>
      <c r="AW62" s="115"/>
      <c r="AX62" s="8"/>
      <c r="AY62" s="8"/>
      <c r="AZ62" s="8"/>
      <c r="BC62" s="8"/>
      <c r="BD62" s="8"/>
      <c r="BH62" s="8"/>
      <c r="BJ62" s="8"/>
    </row>
    <row r="63" spans="1:62" x14ac:dyDescent="0.25">
      <c r="A63" s="90" t="s">
        <v>36</v>
      </c>
      <c r="B63" s="90" t="s">
        <v>249</v>
      </c>
      <c r="C63" s="21" t="s">
        <v>313</v>
      </c>
      <c r="D63" s="21" t="s">
        <v>316</v>
      </c>
      <c r="E63" s="24" t="s">
        <v>317</v>
      </c>
      <c r="F63" s="23">
        <v>41460</v>
      </c>
      <c r="G63" s="22">
        <v>20</v>
      </c>
      <c r="H63" s="26"/>
      <c r="I63" s="18" t="s">
        <v>644</v>
      </c>
      <c r="J63" s="95"/>
      <c r="K63" s="11">
        <f>(Table_SQLXAL[[#This Row],[TARGETWEIGHT]]*1000)-Table_SQLXAL[[#This Row],[POWDERWEIGHT]]-Table_SQLXAL[[#This Row],[CHEMICALSWEIGHT]]</f>
        <v>80</v>
      </c>
      <c r="L63" s="24" t="s">
        <v>245</v>
      </c>
      <c r="M63" s="18" t="s">
        <v>315</v>
      </c>
      <c r="N63" s="3">
        <f>ROUNDDOWN((Table_SQLXAL[[#This Row],[PRODWIDTH]]/Table_SQLXAL[[#This Row],[ROLLWIDTH CM]]/10),0)</f>
        <v>3</v>
      </c>
      <c r="O63" s="13">
        <f>Table_SQLXAL[[#This Row],[ROLLWIDTH]]/10</f>
        <v>158</v>
      </c>
      <c r="P63" s="14">
        <v>1415.68</v>
      </c>
      <c r="Q63" s="16"/>
      <c r="R63" s="14">
        <f>Table_SQLXAL[[#This Row],[QTY]]/Table_SQLXAL[[#This Row],[ROLLWIDTH CM]]*100</f>
        <v>896.00000000000011</v>
      </c>
      <c r="S63" s="14">
        <v>896</v>
      </c>
      <c r="T63" s="15">
        <f>Table_SQLXAL[[#This Row],[KG]]-Table_SQLXAL[[#This Row],[poid de poudre]]-Table_SQLXAL[[#This Row],[poid de chemical]]</f>
        <v>113.2544</v>
      </c>
      <c r="U63" s="15">
        <f>Table_SQLXAL[[#This Row],[QTY_PROD_TIME]]*1.2</f>
        <v>0.2989908</v>
      </c>
      <c r="V63" s="19">
        <v>5320</v>
      </c>
      <c r="W63" s="15">
        <f>Table_SQLXAL[[#This Row],[QTY]]*Table_SQLXAL[[#This Row],[POWDERWEIGHT]]/1000</f>
        <v>0</v>
      </c>
      <c r="X63" s="15">
        <f>Table_SQLXAL[[#This Row],[QTY]]*Table_SQLXAL[[#This Row],[CHEMICALSWEIGHT]]/1000</f>
        <v>0</v>
      </c>
      <c r="Y63" s="14">
        <v>113.2544</v>
      </c>
      <c r="Z63" s="15">
        <v>1580</v>
      </c>
      <c r="AA63" s="15">
        <v>0.24915899999999999</v>
      </c>
      <c r="AB63" s="20">
        <v>0.08</v>
      </c>
      <c r="AC63" s="10">
        <v>0</v>
      </c>
      <c r="AD63" s="15">
        <v>0</v>
      </c>
      <c r="AE63" s="16" t="s">
        <v>12</v>
      </c>
      <c r="AF63" s="16" t="s">
        <v>5</v>
      </c>
      <c r="AG63" s="16" t="s">
        <v>5</v>
      </c>
      <c r="AH63" s="16"/>
      <c r="AI63" s="16" t="s">
        <v>26</v>
      </c>
      <c r="AJ63" s="16">
        <v>41460</v>
      </c>
      <c r="AK63" s="16" t="s">
        <v>645</v>
      </c>
      <c r="AL63" s="16" t="s">
        <v>646</v>
      </c>
      <c r="AM63" s="16" t="s">
        <v>15</v>
      </c>
      <c r="AN63" s="16">
        <v>0</v>
      </c>
      <c r="AO63" s="16">
        <v>1</v>
      </c>
      <c r="AP63" s="21"/>
      <c r="AQ63" s="83">
        <f>INT(MOD(INT((Table_SQLXAL[[#This Row],[REQDATE]]-2)/7)+0.6,52+5/28))+1</f>
        <v>27</v>
      </c>
      <c r="AR63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0.31111111111111106</v>
      </c>
      <c r="AS63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0.31144960000000005</v>
      </c>
      <c r="AT63" s="7">
        <f>Table_SQLXAL[[#This Row],[processtime]]*Table_SQLXAL[[#This Row],[QTY]]/10000</f>
        <v>0.24915968000000002</v>
      </c>
      <c r="AU63" s="89">
        <v>1.76</v>
      </c>
      <c r="AX63" s="8"/>
      <c r="AY63" s="8"/>
      <c r="AZ63" s="8"/>
      <c r="BC63" s="8"/>
      <c r="BD63" s="8"/>
      <c r="BH63" s="8"/>
      <c r="BJ63" s="8"/>
    </row>
    <row r="64" spans="1:62" x14ac:dyDescent="0.25">
      <c r="A64" s="90" t="s">
        <v>36</v>
      </c>
      <c r="B64" s="90" t="s">
        <v>249</v>
      </c>
      <c r="C64" s="21" t="s">
        <v>313</v>
      </c>
      <c r="D64" s="21" t="s">
        <v>316</v>
      </c>
      <c r="E64" s="24" t="s">
        <v>317</v>
      </c>
      <c r="F64" s="23">
        <v>41460</v>
      </c>
      <c r="G64" s="22">
        <v>20</v>
      </c>
      <c r="H64" s="26"/>
      <c r="I64" s="18" t="s">
        <v>314</v>
      </c>
      <c r="J64" s="95"/>
      <c r="K64" s="11">
        <f>(Table_SQLXAL[[#This Row],[TARGETWEIGHT]]*1000)-Table_SQLXAL[[#This Row],[POWDERWEIGHT]]-Table_SQLXAL[[#This Row],[CHEMICALSWEIGHT]]</f>
        <v>80</v>
      </c>
      <c r="L64" s="24" t="s">
        <v>245</v>
      </c>
      <c r="M64" s="18" t="s">
        <v>315</v>
      </c>
      <c r="N64" s="3">
        <f>ROUNDDOWN((Table_SQLXAL[[#This Row],[PRODWIDTH]]/Table_SQLXAL[[#This Row],[ROLLWIDTH CM]]/10),0)</f>
        <v>4</v>
      </c>
      <c r="O64" s="13">
        <f>Table_SQLXAL[[#This Row],[ROLLWIDTH]]/10</f>
        <v>133</v>
      </c>
      <c r="P64" s="14">
        <v>6650</v>
      </c>
      <c r="Q64" s="16"/>
      <c r="R64" s="14">
        <f>Table_SQLXAL[[#This Row],[QTY]]/Table_SQLXAL[[#This Row],[ROLLWIDTH CM]]*100</f>
        <v>5000</v>
      </c>
      <c r="S64" s="14">
        <v>5000</v>
      </c>
      <c r="T64" s="15">
        <f>Table_SQLXAL[[#This Row],[KG]]-Table_SQLXAL[[#This Row],[poid de poudre]]-Table_SQLXAL[[#This Row],[poid de chemical]]</f>
        <v>532</v>
      </c>
      <c r="U64" s="15">
        <f>Table_SQLXAL[[#This Row],[QTY_PROD_TIME]]*1.2</f>
        <v>1.4044800000000002</v>
      </c>
      <c r="V64" s="19">
        <v>5320</v>
      </c>
      <c r="W64" s="15">
        <f>Table_SQLXAL[[#This Row],[QTY]]*Table_SQLXAL[[#This Row],[POWDERWEIGHT]]/1000</f>
        <v>0</v>
      </c>
      <c r="X64" s="15">
        <f>Table_SQLXAL[[#This Row],[QTY]]*Table_SQLXAL[[#This Row],[CHEMICALSWEIGHT]]/1000</f>
        <v>0</v>
      </c>
      <c r="Y64" s="14">
        <v>532</v>
      </c>
      <c r="Z64" s="15">
        <v>1330</v>
      </c>
      <c r="AA64" s="15">
        <v>1.1704000000000001</v>
      </c>
      <c r="AB64" s="20">
        <v>0.08</v>
      </c>
      <c r="AC64" s="10">
        <v>0</v>
      </c>
      <c r="AD64" s="15">
        <v>0</v>
      </c>
      <c r="AE64" s="16" t="s">
        <v>12</v>
      </c>
      <c r="AF64" s="16" t="s">
        <v>5</v>
      </c>
      <c r="AG64" s="16" t="s">
        <v>5</v>
      </c>
      <c r="AH64" s="16"/>
      <c r="AI64" s="16" t="s">
        <v>26</v>
      </c>
      <c r="AJ64" s="16">
        <v>41460</v>
      </c>
      <c r="AK64" s="16" t="s">
        <v>647</v>
      </c>
      <c r="AL64" s="16" t="s">
        <v>646</v>
      </c>
      <c r="AM64" s="16" t="s">
        <v>15</v>
      </c>
      <c r="AN64" s="16">
        <v>0</v>
      </c>
      <c r="AO64" s="16">
        <v>1</v>
      </c>
      <c r="AP64" s="21"/>
      <c r="AQ64" s="83">
        <f>INT(MOD(INT((Table_SQLXAL[[#This Row],[REQDATE]]-2)/7)+0.6,52+5/28))+1</f>
        <v>27</v>
      </c>
      <c r="AR64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1.3020833333333333</v>
      </c>
      <c r="AS64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1.4630000000000001</v>
      </c>
      <c r="AT64" s="7">
        <f>Table_SQLXAL[[#This Row],[processtime]]*Table_SQLXAL[[#This Row],[QTY]]/10000</f>
        <v>1.1704000000000001</v>
      </c>
      <c r="AU64" s="89">
        <v>1.76</v>
      </c>
      <c r="AX64" s="8"/>
      <c r="AY64" s="8"/>
      <c r="AZ64" s="8"/>
      <c r="BC64" s="8"/>
      <c r="BD64" s="8"/>
      <c r="BH64" s="8"/>
      <c r="BJ64" s="8"/>
    </row>
    <row r="65" spans="1:62" x14ac:dyDescent="0.25">
      <c r="A65" s="90" t="s">
        <v>36</v>
      </c>
      <c r="B65" s="90" t="s">
        <v>249</v>
      </c>
      <c r="C65" s="21" t="s">
        <v>313</v>
      </c>
      <c r="D65" s="21" t="s">
        <v>316</v>
      </c>
      <c r="E65" s="24" t="s">
        <v>317</v>
      </c>
      <c r="F65" s="23">
        <v>41460</v>
      </c>
      <c r="G65" s="22">
        <v>20</v>
      </c>
      <c r="H65" s="26"/>
      <c r="I65" s="18" t="s">
        <v>639</v>
      </c>
      <c r="J65" s="95"/>
      <c r="K65" s="11">
        <f>(Table_SQLXAL[[#This Row],[TARGETWEIGHT]]*1000)-Table_SQLXAL[[#This Row],[POWDERWEIGHT]]-Table_SQLXAL[[#This Row],[CHEMICALSWEIGHT]]</f>
        <v>80</v>
      </c>
      <c r="L65" s="24" t="s">
        <v>245</v>
      </c>
      <c r="M65" s="18" t="s">
        <v>315</v>
      </c>
      <c r="N65" s="3">
        <f>ROUNDDOWN((Table_SQLXAL[[#This Row],[PRODWIDTH]]/Table_SQLXAL[[#This Row],[ROLLWIDTH CM]]/10),0)</f>
        <v>2</v>
      </c>
      <c r="O65" s="13">
        <f>Table_SQLXAL[[#This Row],[ROLLWIDTH]]/10</f>
        <v>210</v>
      </c>
      <c r="P65" s="14">
        <v>73500</v>
      </c>
      <c r="Q65" s="16"/>
      <c r="R65" s="14">
        <f>Table_SQLXAL[[#This Row],[QTY]]/Table_SQLXAL[[#This Row],[ROLLWIDTH CM]]*100</f>
        <v>35000</v>
      </c>
      <c r="S65" s="14">
        <v>35000</v>
      </c>
      <c r="T65" s="15">
        <f>Table_SQLXAL[[#This Row],[KG]]-Table_SQLXAL[[#This Row],[poid de poudre]]-Table_SQLXAL[[#This Row],[poid de chemical]]</f>
        <v>5880</v>
      </c>
      <c r="U65" s="15">
        <f>Table_SQLXAL[[#This Row],[QTY_PROD_TIME]]*1.2</f>
        <v>15.523199999999999</v>
      </c>
      <c r="V65" s="19">
        <v>5320</v>
      </c>
      <c r="W65" s="15">
        <f>Table_SQLXAL[[#This Row],[QTY]]*Table_SQLXAL[[#This Row],[POWDERWEIGHT]]/1000</f>
        <v>0</v>
      </c>
      <c r="X65" s="15">
        <f>Table_SQLXAL[[#This Row],[QTY]]*Table_SQLXAL[[#This Row],[CHEMICALSWEIGHT]]/1000</f>
        <v>0</v>
      </c>
      <c r="Y65" s="14">
        <v>5880</v>
      </c>
      <c r="Z65" s="15">
        <v>2100</v>
      </c>
      <c r="AA65" s="15">
        <v>12.936</v>
      </c>
      <c r="AB65" s="20">
        <v>0.08</v>
      </c>
      <c r="AC65" s="10">
        <v>0</v>
      </c>
      <c r="AD65" s="15">
        <v>0</v>
      </c>
      <c r="AE65" s="16" t="s">
        <v>12</v>
      </c>
      <c r="AF65" s="16" t="s">
        <v>5</v>
      </c>
      <c r="AG65" s="16" t="s">
        <v>5</v>
      </c>
      <c r="AH65" s="16"/>
      <c r="AI65" s="16" t="s">
        <v>26</v>
      </c>
      <c r="AJ65" s="16">
        <v>41460</v>
      </c>
      <c r="AK65" s="16" t="s">
        <v>648</v>
      </c>
      <c r="AL65" s="16" t="s">
        <v>646</v>
      </c>
      <c r="AM65" s="16" t="s">
        <v>15</v>
      </c>
      <c r="AN65" s="16">
        <v>0</v>
      </c>
      <c r="AO65" s="16">
        <v>1</v>
      </c>
      <c r="AP65" s="21"/>
      <c r="AQ65" s="83">
        <f>INT(MOD(INT((Table_SQLXAL[[#This Row],[REQDATE]]-2)/7)+0.6,52+5/28))+1</f>
        <v>27</v>
      </c>
      <c r="AR65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18.229166666666668</v>
      </c>
      <c r="AS65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16.170000000000002</v>
      </c>
      <c r="AT65" s="7">
        <f>Table_SQLXAL[[#This Row],[processtime]]*Table_SQLXAL[[#This Row],[QTY]]/10000</f>
        <v>12.936</v>
      </c>
      <c r="AU65" s="89">
        <v>1.76</v>
      </c>
      <c r="AW65" s="116"/>
      <c r="AX65" s="8"/>
      <c r="AY65" s="8"/>
      <c r="AZ65" s="8"/>
      <c r="BC65" s="8"/>
      <c r="BD65" s="8"/>
      <c r="BH65" s="8"/>
      <c r="BJ65" s="8"/>
    </row>
    <row r="66" spans="1:62" x14ac:dyDescent="0.25">
      <c r="A66" s="90" t="s">
        <v>36</v>
      </c>
      <c r="B66" s="90" t="s">
        <v>249</v>
      </c>
      <c r="C66" s="21" t="s">
        <v>404</v>
      </c>
      <c r="D66" s="21" t="s">
        <v>349</v>
      </c>
      <c r="E66" s="24" t="s">
        <v>350</v>
      </c>
      <c r="F66" s="23">
        <v>41463</v>
      </c>
      <c r="G66" s="22">
        <v>24.8</v>
      </c>
      <c r="H66" s="26"/>
      <c r="I66" s="18" t="s">
        <v>432</v>
      </c>
      <c r="J66" s="95"/>
      <c r="K66" s="11">
        <f>(Table_SQLXAL[[#This Row],[TARGETWEIGHT]]*1000)-Table_SQLXAL[[#This Row],[POWDERWEIGHT]]-Table_SQLXAL[[#This Row],[CHEMICALSWEIGHT]]</f>
        <v>75</v>
      </c>
      <c r="L66" s="24" t="s">
        <v>246</v>
      </c>
      <c r="M66" s="18" t="s">
        <v>348</v>
      </c>
      <c r="N66" s="3">
        <f>ROUNDDOWN((Table_SQLXAL[[#This Row],[PRODWIDTH]]/Table_SQLXAL[[#This Row],[ROLLWIDTH CM]]/10),0)</f>
        <v>6</v>
      </c>
      <c r="O66" s="13">
        <f>Table_SQLXAL[[#This Row],[ROLLWIDTH]]/10</f>
        <v>90</v>
      </c>
      <c r="P66" s="14">
        <v>75600</v>
      </c>
      <c r="Q66" s="16"/>
      <c r="R66" s="14">
        <f>Table_SQLXAL[[#This Row],[QTY]]/Table_SQLXAL[[#This Row],[ROLLWIDTH CM]]*100</f>
        <v>84000</v>
      </c>
      <c r="S66" s="14">
        <v>84000</v>
      </c>
      <c r="T66" s="15">
        <f>Table_SQLXAL[[#This Row],[KG]]-Table_SQLXAL[[#This Row],[poid de poudre]]-Table_SQLXAL[[#This Row],[poid de chemical]]</f>
        <v>5670</v>
      </c>
      <c r="U66" s="15">
        <f>Table_SQLXAL[[#This Row],[QTY_PROD_TIME]]*1.2</f>
        <v>11.612159999999999</v>
      </c>
      <c r="V66" s="19">
        <v>5400</v>
      </c>
      <c r="W66" s="15">
        <f>Table_SQLXAL[[#This Row],[QTY]]*Table_SQLXAL[[#This Row],[POWDERWEIGHT]]/1000</f>
        <v>0</v>
      </c>
      <c r="X66" s="15">
        <f>Table_SQLXAL[[#This Row],[QTY]]*Table_SQLXAL[[#This Row],[CHEMICALSWEIGHT]]/1000</f>
        <v>0</v>
      </c>
      <c r="Y66" s="14">
        <v>5670</v>
      </c>
      <c r="Z66" s="15">
        <v>900</v>
      </c>
      <c r="AA66" s="15">
        <v>9.6768000000000001</v>
      </c>
      <c r="AB66" s="20">
        <v>7.4999999999999997E-2</v>
      </c>
      <c r="AC66" s="10">
        <v>0</v>
      </c>
      <c r="AD66" s="15">
        <v>0</v>
      </c>
      <c r="AE66" s="16" t="s">
        <v>12</v>
      </c>
      <c r="AF66" s="16" t="s">
        <v>5</v>
      </c>
      <c r="AG66" s="16" t="s">
        <v>5</v>
      </c>
      <c r="AH66" s="16"/>
      <c r="AI66" s="16" t="s">
        <v>26</v>
      </c>
      <c r="AJ66" s="16">
        <v>41463</v>
      </c>
      <c r="AK66" s="16" t="s">
        <v>433</v>
      </c>
      <c r="AL66" s="16" t="s">
        <v>434</v>
      </c>
      <c r="AM66" s="16" t="s">
        <v>239</v>
      </c>
      <c r="AN66" s="16">
        <v>75600</v>
      </c>
      <c r="AO66" s="16">
        <v>41508</v>
      </c>
      <c r="AP66" s="21"/>
      <c r="AQ66" s="83">
        <f>INT(MOD(INT((Table_SQLXAL[[#This Row],[REQDATE]]-2)/7)+0.6,52+5/28))+1</f>
        <v>28</v>
      </c>
      <c r="AR66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11.760752688172042</v>
      </c>
      <c r="AS66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12.096</v>
      </c>
      <c r="AT66" s="7">
        <f>Table_SQLXAL[[#This Row],[processtime]]*Table_SQLXAL[[#This Row],[QTY]]/10000</f>
        <v>9.6768000000000001</v>
      </c>
      <c r="AU66" s="89">
        <v>1.28</v>
      </c>
      <c r="AW66" s="115"/>
      <c r="AX66" s="8"/>
      <c r="AY66" s="8"/>
      <c r="AZ66" s="8"/>
      <c r="BC66" s="8"/>
      <c r="BD66" s="8"/>
      <c r="BH66" s="8"/>
      <c r="BJ66" s="8"/>
    </row>
    <row r="67" spans="1:62" x14ac:dyDescent="0.25">
      <c r="A67" s="90" t="s">
        <v>36</v>
      </c>
      <c r="B67" s="90" t="s">
        <v>249</v>
      </c>
      <c r="C67" s="21" t="s">
        <v>319</v>
      </c>
      <c r="D67" s="21" t="s">
        <v>322</v>
      </c>
      <c r="E67" s="24" t="s">
        <v>323</v>
      </c>
      <c r="F67" s="23">
        <v>41463</v>
      </c>
      <c r="G67" s="22">
        <v>7</v>
      </c>
      <c r="H67" s="26"/>
      <c r="I67" s="18" t="s">
        <v>435</v>
      </c>
      <c r="J67" s="95"/>
      <c r="K67" s="11">
        <f>(Table_SQLXAL[[#This Row],[TARGETWEIGHT]]*1000)-Table_SQLXAL[[#This Row],[POWDERWEIGHT]]-Table_SQLXAL[[#This Row],[CHEMICALSWEIGHT]]</f>
        <v>300</v>
      </c>
      <c r="L67" s="24" t="s">
        <v>247</v>
      </c>
      <c r="M67" s="18" t="s">
        <v>321</v>
      </c>
      <c r="N67" s="3">
        <f>ROUNDDOWN((Table_SQLXAL[[#This Row],[PRODWIDTH]]/Table_SQLXAL[[#This Row],[ROLLWIDTH CM]]/10),0)</f>
        <v>5</v>
      </c>
      <c r="O67" s="13">
        <f>Table_SQLXAL[[#This Row],[ROLLWIDTH]]/10</f>
        <v>120</v>
      </c>
      <c r="P67" s="14">
        <v>240</v>
      </c>
      <c r="Q67" s="16"/>
      <c r="R67" s="14">
        <f>Table_SQLXAL[[#This Row],[QTY]]/Table_SQLXAL[[#This Row],[ROLLWIDTH CM]]*100</f>
        <v>200</v>
      </c>
      <c r="S67" s="14">
        <v>200</v>
      </c>
      <c r="T67" s="15">
        <f>Table_SQLXAL[[#This Row],[KG]]-Table_SQLXAL[[#This Row],[poid de poudre]]-Table_SQLXAL[[#This Row],[poid de chemical]]</f>
        <v>72</v>
      </c>
      <c r="U67" s="15">
        <f>Table_SQLXAL[[#This Row],[QTY_PROD_TIME]]*1.2</f>
        <v>0.134496</v>
      </c>
      <c r="V67" s="19">
        <v>6000</v>
      </c>
      <c r="W67" s="15">
        <f>Table_SQLXAL[[#This Row],[QTY]]*Table_SQLXAL[[#This Row],[POWDERWEIGHT]]/1000</f>
        <v>0</v>
      </c>
      <c r="X67" s="15">
        <f>Table_SQLXAL[[#This Row],[QTY]]*Table_SQLXAL[[#This Row],[CHEMICALSWEIGHT]]/1000</f>
        <v>0</v>
      </c>
      <c r="Y67" s="14">
        <v>72</v>
      </c>
      <c r="Z67" s="15">
        <v>1200</v>
      </c>
      <c r="AA67" s="15">
        <v>0.11208</v>
      </c>
      <c r="AB67" s="20">
        <v>0.3</v>
      </c>
      <c r="AC67" s="10">
        <v>0</v>
      </c>
      <c r="AD67" s="15">
        <v>0</v>
      </c>
      <c r="AE67" s="16" t="s">
        <v>262</v>
      </c>
      <c r="AF67" s="16" t="s">
        <v>5</v>
      </c>
      <c r="AG67" s="16" t="s">
        <v>5</v>
      </c>
      <c r="AH67" s="16"/>
      <c r="AI67" s="16" t="s">
        <v>26</v>
      </c>
      <c r="AJ67" s="16">
        <v>41463</v>
      </c>
      <c r="AK67" s="16" t="s">
        <v>436</v>
      </c>
      <c r="AL67" s="16" t="s">
        <v>437</v>
      </c>
      <c r="AM67" s="16" t="s">
        <v>264</v>
      </c>
      <c r="AN67" s="16">
        <v>240</v>
      </c>
      <c r="AO67" s="16">
        <v>41473</v>
      </c>
      <c r="AP67" s="21"/>
      <c r="AQ67" s="83">
        <f>INT(MOD(INT((Table_SQLXAL[[#This Row],[REQDATE]]-2)/7)+0.6,52+5/28))+1</f>
        <v>28</v>
      </c>
      <c r="AR67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0.11904761904761905</v>
      </c>
      <c r="AS67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0.1401</v>
      </c>
      <c r="AT67" s="7">
        <f>Table_SQLXAL[[#This Row],[processtime]]*Table_SQLXAL[[#This Row],[QTY]]/10000</f>
        <v>0.11208</v>
      </c>
      <c r="AU67" s="89">
        <v>4.67</v>
      </c>
      <c r="AX67" s="8"/>
      <c r="AY67" s="8"/>
      <c r="AZ67" s="8"/>
      <c r="BC67" s="8"/>
      <c r="BD67" s="8"/>
      <c r="BH67" s="8"/>
      <c r="BJ67" s="8"/>
    </row>
    <row r="68" spans="1:62" x14ac:dyDescent="0.25">
      <c r="A68" s="90" t="s">
        <v>36</v>
      </c>
      <c r="B68" s="90" t="s">
        <v>249</v>
      </c>
      <c r="C68" s="21" t="s">
        <v>319</v>
      </c>
      <c r="D68" s="21" t="s">
        <v>322</v>
      </c>
      <c r="E68" s="24" t="s">
        <v>323</v>
      </c>
      <c r="F68" s="23">
        <v>41463</v>
      </c>
      <c r="G68" s="22">
        <v>7</v>
      </c>
      <c r="H68" s="26"/>
      <c r="I68" s="18" t="s">
        <v>386</v>
      </c>
      <c r="J68" s="95"/>
      <c r="K68" s="11">
        <f>(Table_SQLXAL[[#This Row],[TARGETWEIGHT]]*1000)-Table_SQLXAL[[#This Row],[POWDERWEIGHT]]-Table_SQLXAL[[#This Row],[CHEMICALSWEIGHT]]</f>
        <v>300</v>
      </c>
      <c r="L68" s="24" t="s">
        <v>247</v>
      </c>
      <c r="M68" s="18" t="s">
        <v>321</v>
      </c>
      <c r="N68" s="3">
        <f>ROUNDDOWN((Table_SQLXAL[[#This Row],[PRODWIDTH]]/Table_SQLXAL[[#This Row],[ROLLWIDTH CM]]/10),0)</f>
        <v>5</v>
      </c>
      <c r="O68" s="13">
        <f>Table_SQLXAL[[#This Row],[ROLLWIDTH]]/10</f>
        <v>120</v>
      </c>
      <c r="P68" s="14">
        <v>1080</v>
      </c>
      <c r="Q68" s="16"/>
      <c r="R68" s="14">
        <f>Table_SQLXAL[[#This Row],[QTY]]/Table_SQLXAL[[#This Row],[ROLLWIDTH CM]]*100</f>
        <v>900</v>
      </c>
      <c r="S68" s="14">
        <v>900</v>
      </c>
      <c r="T68" s="15">
        <f>Table_SQLXAL[[#This Row],[KG]]-Table_SQLXAL[[#This Row],[poid de poudre]]-Table_SQLXAL[[#This Row],[poid de chemical]]</f>
        <v>324</v>
      </c>
      <c r="U68" s="15">
        <f>Table_SQLXAL[[#This Row],[QTY_PROD_TIME]]*1.2</f>
        <v>0.60523199999999999</v>
      </c>
      <c r="V68" s="19">
        <v>6000</v>
      </c>
      <c r="W68" s="15">
        <f>Table_SQLXAL[[#This Row],[QTY]]*Table_SQLXAL[[#This Row],[POWDERWEIGHT]]/1000</f>
        <v>0</v>
      </c>
      <c r="X68" s="15">
        <f>Table_SQLXAL[[#This Row],[QTY]]*Table_SQLXAL[[#This Row],[CHEMICALSWEIGHT]]/1000</f>
        <v>0</v>
      </c>
      <c r="Y68" s="14">
        <v>324</v>
      </c>
      <c r="Z68" s="15">
        <v>1200</v>
      </c>
      <c r="AA68" s="15">
        <v>0.50436000000000003</v>
      </c>
      <c r="AB68" s="20">
        <v>0.3</v>
      </c>
      <c r="AC68" s="10">
        <v>0</v>
      </c>
      <c r="AD68" s="15">
        <v>0</v>
      </c>
      <c r="AE68" s="16" t="s">
        <v>262</v>
      </c>
      <c r="AF68" s="16" t="s">
        <v>5</v>
      </c>
      <c r="AG68" s="16" t="s">
        <v>5</v>
      </c>
      <c r="AH68" s="16"/>
      <c r="AI68" s="16" t="s">
        <v>26</v>
      </c>
      <c r="AJ68" s="16">
        <v>41463</v>
      </c>
      <c r="AK68" s="16" t="s">
        <v>438</v>
      </c>
      <c r="AL68" s="16" t="s">
        <v>439</v>
      </c>
      <c r="AM68" s="16" t="s">
        <v>264</v>
      </c>
      <c r="AN68" s="16">
        <v>1080</v>
      </c>
      <c r="AO68" s="16">
        <v>41473</v>
      </c>
      <c r="AP68" s="21"/>
      <c r="AQ68" s="83">
        <f>INT(MOD(INT((Table_SQLXAL[[#This Row],[REQDATE]]-2)/7)+0.6,52+5/28))+1</f>
        <v>28</v>
      </c>
      <c r="AR68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0.5357142857142857</v>
      </c>
      <c r="AS68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0.63045000000000007</v>
      </c>
      <c r="AT68" s="7">
        <f>Table_SQLXAL[[#This Row],[processtime]]*Table_SQLXAL[[#This Row],[QTY]]/10000</f>
        <v>0.50436000000000003</v>
      </c>
      <c r="AU68" s="89">
        <v>4.67</v>
      </c>
      <c r="AW68" s="116"/>
      <c r="AX68" s="8"/>
      <c r="AY68" s="8"/>
      <c r="AZ68" s="8"/>
      <c r="BC68" s="8"/>
      <c r="BD68" s="8"/>
      <c r="BH68" s="8"/>
      <c r="BJ68" s="8"/>
    </row>
    <row r="69" spans="1:62" x14ac:dyDescent="0.25">
      <c r="A69" s="90" t="s">
        <v>36</v>
      </c>
      <c r="B69" s="90" t="s">
        <v>249</v>
      </c>
      <c r="C69" s="21" t="s">
        <v>257</v>
      </c>
      <c r="D69" s="21" t="s">
        <v>260</v>
      </c>
      <c r="E69" s="24" t="s">
        <v>261</v>
      </c>
      <c r="F69" s="23">
        <v>41463</v>
      </c>
      <c r="G69" s="22">
        <v>9.3000000000000007</v>
      </c>
      <c r="H69" s="26"/>
      <c r="I69" s="18" t="s">
        <v>366</v>
      </c>
      <c r="J69" s="95"/>
      <c r="K69" s="11">
        <f>(Table_SQLXAL[[#This Row],[TARGETWEIGHT]]*1000)-Table_SQLXAL[[#This Row],[POWDERWEIGHT]]-Table_SQLXAL[[#This Row],[CHEMICALSWEIGHT]]</f>
        <v>220</v>
      </c>
      <c r="L69" s="24" t="s">
        <v>247</v>
      </c>
      <c r="M69" s="18" t="s">
        <v>259</v>
      </c>
      <c r="N69" s="3">
        <f>ROUNDDOWN((Table_SQLXAL[[#This Row],[PRODWIDTH]]/Table_SQLXAL[[#This Row],[ROLLWIDTH CM]]/10),0)</f>
        <v>3</v>
      </c>
      <c r="O69" s="13">
        <f>Table_SQLXAL[[#This Row],[ROLLWIDTH]]/10</f>
        <v>160</v>
      </c>
      <c r="P69" s="14">
        <v>16960</v>
      </c>
      <c r="Q69" s="16"/>
      <c r="R69" s="14">
        <f>Table_SQLXAL[[#This Row],[QTY]]/Table_SQLXAL[[#This Row],[ROLLWIDTH CM]]*100</f>
        <v>10600</v>
      </c>
      <c r="S69" s="14">
        <v>10600</v>
      </c>
      <c r="T69" s="15">
        <f>Table_SQLXAL[[#This Row],[KG]]-Table_SQLXAL[[#This Row],[poid de poudre]]-Table_SQLXAL[[#This Row],[poid de chemical]]</f>
        <v>3731.2</v>
      </c>
      <c r="U69" s="15">
        <f>Table_SQLXAL[[#This Row],[QTY_PROD_TIME]]*1.2</f>
        <v>7.5912959999999998</v>
      </c>
      <c r="V69" s="19">
        <v>4800</v>
      </c>
      <c r="W69" s="15">
        <f>Table_SQLXAL[[#This Row],[QTY]]*Table_SQLXAL[[#This Row],[POWDERWEIGHT]]/1000</f>
        <v>0</v>
      </c>
      <c r="X69" s="15">
        <f>Table_SQLXAL[[#This Row],[QTY]]*Table_SQLXAL[[#This Row],[CHEMICALSWEIGHT]]/1000</f>
        <v>0</v>
      </c>
      <c r="Y69" s="14">
        <v>3731.2</v>
      </c>
      <c r="Z69" s="15">
        <v>1600</v>
      </c>
      <c r="AA69" s="15">
        <v>6.3260800000000001</v>
      </c>
      <c r="AB69" s="20">
        <v>0.22</v>
      </c>
      <c r="AC69" s="10">
        <v>0</v>
      </c>
      <c r="AD69" s="15">
        <v>0</v>
      </c>
      <c r="AE69" s="16" t="s">
        <v>262</v>
      </c>
      <c r="AF69" s="16" t="s">
        <v>5</v>
      </c>
      <c r="AG69" s="16" t="s">
        <v>5</v>
      </c>
      <c r="AH69" s="16"/>
      <c r="AI69" s="16" t="s">
        <v>26</v>
      </c>
      <c r="AJ69" s="16">
        <v>41463</v>
      </c>
      <c r="AK69" s="16" t="s">
        <v>440</v>
      </c>
      <c r="AL69" s="16" t="s">
        <v>441</v>
      </c>
      <c r="AM69" s="16" t="s">
        <v>4</v>
      </c>
      <c r="AN69" s="16">
        <v>16960</v>
      </c>
      <c r="AO69" s="16">
        <v>41473</v>
      </c>
      <c r="AP69" s="21"/>
      <c r="AQ69" s="83">
        <f>INT(MOD(INT((Table_SQLXAL[[#This Row],[REQDATE]]-2)/7)+0.6,52+5/28))+1</f>
        <v>28</v>
      </c>
      <c r="AR69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7.9151732377538817</v>
      </c>
      <c r="AS69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7.9076000000000004</v>
      </c>
      <c r="AT69" s="7">
        <f>Table_SQLXAL[[#This Row],[processtime]]*Table_SQLXAL[[#This Row],[QTY]]/10000</f>
        <v>6.3260800000000001</v>
      </c>
      <c r="AU69" s="89">
        <v>3.73</v>
      </c>
      <c r="AX69" s="8"/>
      <c r="AY69" s="8"/>
      <c r="AZ69" s="8"/>
      <c r="BC69" s="8"/>
      <c r="BD69" s="8"/>
      <c r="BH69" s="8"/>
      <c r="BJ69" s="8"/>
    </row>
    <row r="70" spans="1:62" x14ac:dyDescent="0.25">
      <c r="A70" s="90" t="s">
        <v>36</v>
      </c>
      <c r="B70" s="90" t="s">
        <v>249</v>
      </c>
      <c r="C70" s="21" t="s">
        <v>319</v>
      </c>
      <c r="D70" s="21" t="s">
        <v>322</v>
      </c>
      <c r="E70" s="24" t="s">
        <v>323</v>
      </c>
      <c r="F70" s="23">
        <v>41463</v>
      </c>
      <c r="G70" s="22">
        <v>7</v>
      </c>
      <c r="H70" s="26"/>
      <c r="I70" s="18" t="s">
        <v>398</v>
      </c>
      <c r="J70" s="95"/>
      <c r="K70" s="11">
        <f>(Table_SQLXAL[[#This Row],[TARGETWEIGHT]]*1000)-Table_SQLXAL[[#This Row],[POWDERWEIGHT]]-Table_SQLXAL[[#This Row],[CHEMICALSWEIGHT]]</f>
        <v>300</v>
      </c>
      <c r="L70" s="24" t="s">
        <v>247</v>
      </c>
      <c r="M70" s="18" t="s">
        <v>321</v>
      </c>
      <c r="N70" s="3">
        <f>ROUNDDOWN((Table_SQLXAL[[#This Row],[PRODWIDTH]]/Table_SQLXAL[[#This Row],[ROLLWIDTH CM]]/10),0)</f>
        <v>3</v>
      </c>
      <c r="O70" s="13">
        <f>Table_SQLXAL[[#This Row],[ROLLWIDTH]]/10</f>
        <v>160</v>
      </c>
      <c r="P70" s="14">
        <v>960</v>
      </c>
      <c r="Q70" s="16"/>
      <c r="R70" s="14">
        <f>Table_SQLXAL[[#This Row],[QTY]]/Table_SQLXAL[[#This Row],[ROLLWIDTH CM]]*100</f>
        <v>600</v>
      </c>
      <c r="S70" s="14">
        <v>600</v>
      </c>
      <c r="T70" s="15">
        <f>Table_SQLXAL[[#This Row],[KG]]-Table_SQLXAL[[#This Row],[poid de poudre]]-Table_SQLXAL[[#This Row],[poid de chemical]]</f>
        <v>288</v>
      </c>
      <c r="U70" s="15">
        <f>Table_SQLXAL[[#This Row],[QTY_PROD_TIME]]*1.2</f>
        <v>0.53798400000000002</v>
      </c>
      <c r="V70" s="19">
        <v>6000</v>
      </c>
      <c r="W70" s="15">
        <f>Table_SQLXAL[[#This Row],[QTY]]*Table_SQLXAL[[#This Row],[POWDERWEIGHT]]/1000</f>
        <v>0</v>
      </c>
      <c r="X70" s="15">
        <f>Table_SQLXAL[[#This Row],[QTY]]*Table_SQLXAL[[#This Row],[CHEMICALSWEIGHT]]/1000</f>
        <v>0</v>
      </c>
      <c r="Y70" s="14">
        <v>288</v>
      </c>
      <c r="Z70" s="15">
        <v>1600</v>
      </c>
      <c r="AA70" s="15">
        <v>0.44832</v>
      </c>
      <c r="AB70" s="20">
        <v>0.3</v>
      </c>
      <c r="AC70" s="10">
        <v>0</v>
      </c>
      <c r="AD70" s="15">
        <v>0</v>
      </c>
      <c r="AE70" s="16" t="s">
        <v>262</v>
      </c>
      <c r="AF70" s="16" t="s">
        <v>5</v>
      </c>
      <c r="AG70" s="16" t="s">
        <v>5</v>
      </c>
      <c r="AH70" s="16"/>
      <c r="AI70" s="16" t="s">
        <v>26</v>
      </c>
      <c r="AJ70" s="16">
        <v>41463</v>
      </c>
      <c r="AK70" s="16" t="s">
        <v>442</v>
      </c>
      <c r="AL70" s="16" t="s">
        <v>443</v>
      </c>
      <c r="AM70" s="16" t="s">
        <v>4</v>
      </c>
      <c r="AN70" s="16">
        <v>960</v>
      </c>
      <c r="AO70" s="16">
        <v>41473</v>
      </c>
      <c r="AP70" s="21"/>
      <c r="AQ70" s="83">
        <f>INT(MOD(INT((Table_SQLXAL[[#This Row],[REQDATE]]-2)/7)+0.6,52+5/28))+1</f>
        <v>28</v>
      </c>
      <c r="AR70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0.59523809523809523</v>
      </c>
      <c r="AS70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0.56040000000000001</v>
      </c>
      <c r="AT70" s="7">
        <f>Table_SQLXAL[[#This Row],[processtime]]*Table_SQLXAL[[#This Row],[QTY]]/10000</f>
        <v>0.44832</v>
      </c>
      <c r="AU70" s="89">
        <v>4.67</v>
      </c>
      <c r="AW70" s="116"/>
      <c r="AX70" s="8"/>
      <c r="AY70" s="8"/>
      <c r="AZ70" s="8"/>
      <c r="BC70" s="8"/>
      <c r="BD70" s="8"/>
      <c r="BH70" s="8"/>
      <c r="BJ70" s="8"/>
    </row>
    <row r="71" spans="1:62" x14ac:dyDescent="0.25">
      <c r="A71" s="90" t="s">
        <v>36</v>
      </c>
      <c r="B71" s="90" t="s">
        <v>249</v>
      </c>
      <c r="C71" s="21" t="s">
        <v>257</v>
      </c>
      <c r="D71" s="21" t="s">
        <v>260</v>
      </c>
      <c r="E71" s="24" t="s">
        <v>261</v>
      </c>
      <c r="F71" s="23">
        <v>41463</v>
      </c>
      <c r="G71" s="22">
        <v>9.3000000000000007</v>
      </c>
      <c r="H71" s="26"/>
      <c r="I71" s="18" t="s">
        <v>401</v>
      </c>
      <c r="J71" s="95"/>
      <c r="K71" s="11">
        <f>(Table_SQLXAL[[#This Row],[TARGETWEIGHT]]*1000)-Table_SQLXAL[[#This Row],[POWDERWEIGHT]]-Table_SQLXAL[[#This Row],[CHEMICALSWEIGHT]]</f>
        <v>220</v>
      </c>
      <c r="L71" s="24" t="s">
        <v>247</v>
      </c>
      <c r="M71" s="18" t="s">
        <v>259</v>
      </c>
      <c r="N71" s="3">
        <f>ROUNDDOWN((Table_SQLXAL[[#This Row],[PRODWIDTH]]/Table_SQLXAL[[#This Row],[ROLLWIDTH CM]]/10),0)</f>
        <v>3</v>
      </c>
      <c r="O71" s="13">
        <f>Table_SQLXAL[[#This Row],[ROLLWIDTH]]/10</f>
        <v>160</v>
      </c>
      <c r="P71" s="14">
        <v>5120</v>
      </c>
      <c r="Q71" s="16"/>
      <c r="R71" s="14">
        <f>Table_SQLXAL[[#This Row],[QTY]]/Table_SQLXAL[[#This Row],[ROLLWIDTH CM]]*100</f>
        <v>3200</v>
      </c>
      <c r="S71" s="14">
        <v>3200</v>
      </c>
      <c r="T71" s="15">
        <f>Table_SQLXAL[[#This Row],[KG]]-Table_SQLXAL[[#This Row],[poid de poudre]]-Table_SQLXAL[[#This Row],[poid de chemical]]</f>
        <v>1126.4000000000001</v>
      </c>
      <c r="U71" s="15">
        <f>Table_SQLXAL[[#This Row],[QTY_PROD_TIME]]*1.2</f>
        <v>2.291712</v>
      </c>
      <c r="V71" s="19">
        <v>4800</v>
      </c>
      <c r="W71" s="15">
        <f>Table_SQLXAL[[#This Row],[QTY]]*Table_SQLXAL[[#This Row],[POWDERWEIGHT]]/1000</f>
        <v>0</v>
      </c>
      <c r="X71" s="15">
        <f>Table_SQLXAL[[#This Row],[QTY]]*Table_SQLXAL[[#This Row],[CHEMICALSWEIGHT]]/1000</f>
        <v>0</v>
      </c>
      <c r="Y71" s="14">
        <v>1126.4000000000001</v>
      </c>
      <c r="Z71" s="15">
        <v>1600</v>
      </c>
      <c r="AA71" s="15">
        <v>1.9097599999999999</v>
      </c>
      <c r="AB71" s="20">
        <v>0.22</v>
      </c>
      <c r="AC71" s="10">
        <v>0</v>
      </c>
      <c r="AD71" s="15">
        <v>0</v>
      </c>
      <c r="AE71" s="16" t="s">
        <v>262</v>
      </c>
      <c r="AF71" s="16" t="s">
        <v>5</v>
      </c>
      <c r="AG71" s="16" t="s">
        <v>5</v>
      </c>
      <c r="AH71" s="16"/>
      <c r="AI71" s="16" t="s">
        <v>26</v>
      </c>
      <c r="AJ71" s="16">
        <v>41463</v>
      </c>
      <c r="AK71" s="16" t="s">
        <v>444</v>
      </c>
      <c r="AL71" s="16" t="s">
        <v>445</v>
      </c>
      <c r="AM71" s="16" t="s">
        <v>264</v>
      </c>
      <c r="AN71" s="16">
        <v>5120</v>
      </c>
      <c r="AO71" s="16">
        <v>41473</v>
      </c>
      <c r="AP71" s="21"/>
      <c r="AQ71" s="83">
        <f>INT(MOD(INT((Table_SQLXAL[[#This Row],[REQDATE]]-2)/7)+0.6,52+5/28))+1</f>
        <v>28</v>
      </c>
      <c r="AR71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2.3894862604540021</v>
      </c>
      <c r="AS71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2.3872</v>
      </c>
      <c r="AT71" s="7">
        <f>Table_SQLXAL[[#This Row],[processtime]]*Table_SQLXAL[[#This Row],[QTY]]/10000</f>
        <v>1.9097599999999999</v>
      </c>
      <c r="AU71" s="89">
        <v>3.73</v>
      </c>
      <c r="AW71" s="115"/>
      <c r="AX71" s="8"/>
      <c r="AY71" s="8"/>
      <c r="AZ71" s="8"/>
      <c r="BC71" s="8"/>
      <c r="BD71" s="8"/>
      <c r="BH71" s="8"/>
      <c r="BJ71" s="8"/>
    </row>
    <row r="72" spans="1:62" x14ac:dyDescent="0.25">
      <c r="A72" s="90" t="s">
        <v>36</v>
      </c>
      <c r="B72" s="90" t="s">
        <v>249</v>
      </c>
      <c r="C72" s="21" t="s">
        <v>325</v>
      </c>
      <c r="D72" s="21" t="s">
        <v>328</v>
      </c>
      <c r="E72" s="24" t="s">
        <v>329</v>
      </c>
      <c r="F72" s="23">
        <v>41464</v>
      </c>
      <c r="G72" s="22">
        <v>15</v>
      </c>
      <c r="H72" s="26"/>
      <c r="I72" s="18" t="s">
        <v>326</v>
      </c>
      <c r="J72" s="95"/>
      <c r="K72" s="11">
        <f>(Table_SQLXAL[[#This Row],[TARGETWEIGHT]]*1000)-Table_SQLXAL[[#This Row],[POWDERWEIGHT]]-Table_SQLXAL[[#This Row],[CHEMICALSWEIGHT]]</f>
        <v>60</v>
      </c>
      <c r="L72" s="24" t="s">
        <v>238</v>
      </c>
      <c r="M72" s="18" t="s">
        <v>327</v>
      </c>
      <c r="N72" s="3">
        <f>ROUNDDOWN((Table_SQLXAL[[#This Row],[PRODWIDTH]]/Table_SQLXAL[[#This Row],[ROLLWIDTH CM]]/10),0)</f>
        <v>2</v>
      </c>
      <c r="O72" s="13">
        <f>Table_SQLXAL[[#This Row],[ROLLWIDTH]]/10</f>
        <v>210</v>
      </c>
      <c r="P72" s="14">
        <v>5040</v>
      </c>
      <c r="Q72" s="16"/>
      <c r="R72" s="14">
        <f>Table_SQLXAL[[#This Row],[QTY]]/Table_SQLXAL[[#This Row],[ROLLWIDTH CM]]*100</f>
        <v>2400</v>
      </c>
      <c r="S72" s="14">
        <v>2400</v>
      </c>
      <c r="T72" s="15">
        <f>Table_SQLXAL[[#This Row],[KG]]-Table_SQLXAL[[#This Row],[poid de poudre]]-Table_SQLXAL[[#This Row],[poid de chemical]]</f>
        <v>302.40000000000003</v>
      </c>
      <c r="U72" s="15">
        <f>Table_SQLXAL[[#This Row],[QTY_PROD_TIME]]*1.2</f>
        <v>1.6027199999999999</v>
      </c>
      <c r="V72" s="19">
        <v>4300</v>
      </c>
      <c r="W72" s="15">
        <f>Table_SQLXAL[[#This Row],[QTY]]*Table_SQLXAL[[#This Row],[POWDERWEIGHT]]/1000</f>
        <v>50.4</v>
      </c>
      <c r="X72" s="15">
        <f>Table_SQLXAL[[#This Row],[QTY]]*Table_SQLXAL[[#This Row],[CHEMICALSWEIGHT]]/1000</f>
        <v>0</v>
      </c>
      <c r="Y72" s="14">
        <v>352.8</v>
      </c>
      <c r="Z72" s="15">
        <v>2100</v>
      </c>
      <c r="AA72" s="15">
        <v>1.3355999999999999</v>
      </c>
      <c r="AB72" s="20">
        <v>7.0000000000000007E-2</v>
      </c>
      <c r="AC72" s="10">
        <v>10</v>
      </c>
      <c r="AD72" s="15">
        <v>0</v>
      </c>
      <c r="AE72" s="16" t="s">
        <v>13</v>
      </c>
      <c r="AF72" s="16" t="s">
        <v>5</v>
      </c>
      <c r="AG72" s="16" t="s">
        <v>248</v>
      </c>
      <c r="AH72" s="16"/>
      <c r="AI72" s="16" t="s">
        <v>26</v>
      </c>
      <c r="AJ72" s="16">
        <v>41464</v>
      </c>
      <c r="AK72" s="16" t="s">
        <v>446</v>
      </c>
      <c r="AL72" s="16" t="s">
        <v>447</v>
      </c>
      <c r="AM72" s="16" t="s">
        <v>332</v>
      </c>
      <c r="AN72" s="16">
        <v>5040</v>
      </c>
      <c r="AO72" s="16">
        <v>41508</v>
      </c>
      <c r="AP72" s="21"/>
      <c r="AQ72" s="83">
        <f>INT(MOD(INT((Table_SQLXAL[[#This Row],[REQDATE]]-2)/7)+0.6,52+5/28))+1</f>
        <v>28</v>
      </c>
      <c r="AR72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1.6666666666666665</v>
      </c>
      <c r="AS72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1.6694999999999998</v>
      </c>
      <c r="AT72" s="7">
        <f>Table_SQLXAL[[#This Row],[processtime]]*Table_SQLXAL[[#This Row],[QTY]]/10000</f>
        <v>1.3355999999999999</v>
      </c>
      <c r="AU72" s="89">
        <v>2.65</v>
      </c>
      <c r="AW72" s="116"/>
      <c r="AX72" s="8"/>
      <c r="AY72" s="8"/>
      <c r="AZ72" s="8"/>
      <c r="BC72" s="8"/>
      <c r="BD72" s="8"/>
      <c r="BH72" s="8"/>
      <c r="BJ72" s="8"/>
    </row>
    <row r="73" spans="1:62" x14ac:dyDescent="0.25">
      <c r="A73" s="90" t="s">
        <v>36</v>
      </c>
      <c r="B73" s="90" t="s">
        <v>249</v>
      </c>
      <c r="C73" s="21" t="s">
        <v>257</v>
      </c>
      <c r="D73" s="21" t="s">
        <v>260</v>
      </c>
      <c r="E73" s="24" t="s">
        <v>261</v>
      </c>
      <c r="F73" s="23">
        <v>41464</v>
      </c>
      <c r="G73" s="22">
        <v>9.3000000000000007</v>
      </c>
      <c r="H73" s="26"/>
      <c r="I73" s="18" t="s">
        <v>448</v>
      </c>
      <c r="J73" s="95"/>
      <c r="K73" s="11">
        <f>(Table_SQLXAL[[#This Row],[TARGETWEIGHT]]*1000)-Table_SQLXAL[[#This Row],[POWDERWEIGHT]]-Table_SQLXAL[[#This Row],[CHEMICALSWEIGHT]]</f>
        <v>220</v>
      </c>
      <c r="L73" s="24" t="s">
        <v>247</v>
      </c>
      <c r="M73" s="18" t="s">
        <v>259</v>
      </c>
      <c r="N73" s="3">
        <f>ROUNDDOWN((Table_SQLXAL[[#This Row],[PRODWIDTH]]/Table_SQLXAL[[#This Row],[ROLLWIDTH CM]]/10),0)</f>
        <v>3</v>
      </c>
      <c r="O73" s="13">
        <f>Table_SQLXAL[[#This Row],[ROLLWIDTH]]/10</f>
        <v>160</v>
      </c>
      <c r="P73" s="14">
        <v>3520</v>
      </c>
      <c r="Q73" s="16"/>
      <c r="R73" s="14">
        <f>Table_SQLXAL[[#This Row],[QTY]]/Table_SQLXAL[[#This Row],[ROLLWIDTH CM]]*100</f>
        <v>2200</v>
      </c>
      <c r="S73" s="14">
        <v>2200</v>
      </c>
      <c r="T73" s="15">
        <f>Table_SQLXAL[[#This Row],[KG]]-Table_SQLXAL[[#This Row],[poid de poudre]]-Table_SQLXAL[[#This Row],[poid de chemical]]</f>
        <v>774.4</v>
      </c>
      <c r="U73" s="15">
        <f>Table_SQLXAL[[#This Row],[QTY_PROD_TIME]]*1.2</f>
        <v>1.5755519999999998</v>
      </c>
      <c r="V73" s="19">
        <v>4800</v>
      </c>
      <c r="W73" s="15">
        <f>Table_SQLXAL[[#This Row],[QTY]]*Table_SQLXAL[[#This Row],[POWDERWEIGHT]]/1000</f>
        <v>0</v>
      </c>
      <c r="X73" s="15">
        <f>Table_SQLXAL[[#This Row],[QTY]]*Table_SQLXAL[[#This Row],[CHEMICALSWEIGHT]]/1000</f>
        <v>0</v>
      </c>
      <c r="Y73" s="14">
        <v>774.4</v>
      </c>
      <c r="Z73" s="15">
        <v>1600</v>
      </c>
      <c r="AA73" s="15">
        <v>1.3129599999999999</v>
      </c>
      <c r="AB73" s="20">
        <v>0.22</v>
      </c>
      <c r="AC73" s="10">
        <v>0</v>
      </c>
      <c r="AD73" s="15">
        <v>0</v>
      </c>
      <c r="AE73" s="16" t="s">
        <v>262</v>
      </c>
      <c r="AF73" s="16" t="s">
        <v>5</v>
      </c>
      <c r="AG73" s="16" t="s">
        <v>5</v>
      </c>
      <c r="AH73" s="16"/>
      <c r="AI73" s="16" t="s">
        <v>26</v>
      </c>
      <c r="AJ73" s="16">
        <v>41464</v>
      </c>
      <c r="AK73" s="16" t="s">
        <v>449</v>
      </c>
      <c r="AL73" s="16" t="s">
        <v>450</v>
      </c>
      <c r="AM73" s="16" t="s">
        <v>4</v>
      </c>
      <c r="AN73" s="16">
        <v>3520</v>
      </c>
      <c r="AO73" s="16">
        <v>41473</v>
      </c>
      <c r="AP73" s="21"/>
      <c r="AQ73" s="83">
        <f>INT(MOD(INT((Table_SQLXAL[[#This Row],[REQDATE]]-2)/7)+0.6,52+5/28))+1</f>
        <v>28</v>
      </c>
      <c r="AR73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1.6427718040621266</v>
      </c>
      <c r="AS73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1.6412000000000002</v>
      </c>
      <c r="AT73" s="7">
        <f>Table_SQLXAL[[#This Row],[processtime]]*Table_SQLXAL[[#This Row],[QTY]]/10000</f>
        <v>1.3129600000000001</v>
      </c>
      <c r="AU73" s="89">
        <v>3.73</v>
      </c>
      <c r="AX73" s="8"/>
      <c r="AY73" s="8"/>
      <c r="AZ73" s="8"/>
      <c r="BC73" s="8"/>
      <c r="BD73" s="8"/>
      <c r="BH73" s="8"/>
      <c r="BJ73" s="8"/>
    </row>
    <row r="74" spans="1:62" x14ac:dyDescent="0.25">
      <c r="A74" s="90" t="s">
        <v>36</v>
      </c>
      <c r="B74" s="90" t="s">
        <v>249</v>
      </c>
      <c r="C74" s="21" t="s">
        <v>319</v>
      </c>
      <c r="D74" s="21" t="s">
        <v>322</v>
      </c>
      <c r="E74" s="24" t="s">
        <v>323</v>
      </c>
      <c r="F74" s="23">
        <v>41464</v>
      </c>
      <c r="G74" s="22">
        <v>7</v>
      </c>
      <c r="H74" s="26"/>
      <c r="I74" s="18" t="s">
        <v>369</v>
      </c>
      <c r="J74" s="95"/>
      <c r="K74" s="11">
        <f>(Table_SQLXAL[[#This Row],[TARGETWEIGHT]]*1000)-Table_SQLXAL[[#This Row],[POWDERWEIGHT]]-Table_SQLXAL[[#This Row],[CHEMICALSWEIGHT]]</f>
        <v>300</v>
      </c>
      <c r="L74" s="24" t="s">
        <v>247</v>
      </c>
      <c r="M74" s="18" t="s">
        <v>321</v>
      </c>
      <c r="N74" s="3">
        <f>ROUNDDOWN((Table_SQLXAL[[#This Row],[PRODWIDTH]]/Table_SQLXAL[[#This Row],[ROLLWIDTH CM]]/10),0)</f>
        <v>3</v>
      </c>
      <c r="O74" s="13">
        <f>Table_SQLXAL[[#This Row],[ROLLWIDTH]]/10</f>
        <v>160</v>
      </c>
      <c r="P74" s="14">
        <v>4800</v>
      </c>
      <c r="Q74" s="16"/>
      <c r="R74" s="14">
        <f>Table_SQLXAL[[#This Row],[QTY]]/Table_SQLXAL[[#This Row],[ROLLWIDTH CM]]*100</f>
        <v>3000</v>
      </c>
      <c r="S74" s="14">
        <v>3000</v>
      </c>
      <c r="T74" s="15">
        <f>Table_SQLXAL[[#This Row],[KG]]-Table_SQLXAL[[#This Row],[poid de poudre]]-Table_SQLXAL[[#This Row],[poid de chemical]]</f>
        <v>1440</v>
      </c>
      <c r="U74" s="15">
        <f>Table_SQLXAL[[#This Row],[QTY_PROD_TIME]]*1.2</f>
        <v>2.6899199999999999</v>
      </c>
      <c r="V74" s="19">
        <v>6000</v>
      </c>
      <c r="W74" s="15">
        <f>Table_SQLXAL[[#This Row],[QTY]]*Table_SQLXAL[[#This Row],[POWDERWEIGHT]]/1000</f>
        <v>0</v>
      </c>
      <c r="X74" s="15">
        <f>Table_SQLXAL[[#This Row],[QTY]]*Table_SQLXAL[[#This Row],[CHEMICALSWEIGHT]]/1000</f>
        <v>0</v>
      </c>
      <c r="Y74" s="14">
        <v>1440</v>
      </c>
      <c r="Z74" s="15">
        <v>1600</v>
      </c>
      <c r="AA74" s="15">
        <v>2.2416</v>
      </c>
      <c r="AB74" s="20">
        <v>0.3</v>
      </c>
      <c r="AC74" s="10">
        <v>0</v>
      </c>
      <c r="AD74" s="15">
        <v>0</v>
      </c>
      <c r="AE74" s="16" t="s">
        <v>262</v>
      </c>
      <c r="AF74" s="16" t="s">
        <v>5</v>
      </c>
      <c r="AG74" s="16" t="s">
        <v>5</v>
      </c>
      <c r="AH74" s="16"/>
      <c r="AI74" s="16" t="s">
        <v>26</v>
      </c>
      <c r="AJ74" s="16">
        <v>41464</v>
      </c>
      <c r="AK74" s="16" t="s">
        <v>451</v>
      </c>
      <c r="AL74" s="16" t="s">
        <v>450</v>
      </c>
      <c r="AM74" s="16" t="s">
        <v>264</v>
      </c>
      <c r="AN74" s="16">
        <v>4800</v>
      </c>
      <c r="AO74" s="16">
        <v>41473</v>
      </c>
      <c r="AP74" s="21"/>
      <c r="AQ74" s="83">
        <f>INT(MOD(INT((Table_SQLXAL[[#This Row],[REQDATE]]-2)/7)+0.6,52+5/28))+1</f>
        <v>28</v>
      </c>
      <c r="AR74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2.9761904761904758</v>
      </c>
      <c r="AS74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2.802</v>
      </c>
      <c r="AT74" s="7">
        <f>Table_SQLXAL[[#This Row],[processtime]]*Table_SQLXAL[[#This Row],[QTY]]/10000</f>
        <v>2.2416</v>
      </c>
      <c r="AU74" s="89">
        <v>4.67</v>
      </c>
      <c r="AX74" s="8"/>
      <c r="AY74" s="8"/>
      <c r="AZ74" s="8"/>
      <c r="BC74" s="8"/>
      <c r="BD74" s="8"/>
      <c r="BH74" s="8"/>
      <c r="BJ74" s="8"/>
    </row>
    <row r="75" spans="1:62" x14ac:dyDescent="0.25">
      <c r="A75" s="90" t="s">
        <v>36</v>
      </c>
      <c r="B75" s="90" t="s">
        <v>249</v>
      </c>
      <c r="C75" s="21" t="s">
        <v>319</v>
      </c>
      <c r="D75" s="21" t="s">
        <v>322</v>
      </c>
      <c r="E75" s="24" t="s">
        <v>323</v>
      </c>
      <c r="F75" s="23">
        <v>41464</v>
      </c>
      <c r="G75" s="22">
        <v>7</v>
      </c>
      <c r="H75" s="26"/>
      <c r="I75" s="18" t="s">
        <v>452</v>
      </c>
      <c r="J75" s="95"/>
      <c r="K75" s="11">
        <f>(Table_SQLXAL[[#This Row],[TARGETWEIGHT]]*1000)-Table_SQLXAL[[#This Row],[POWDERWEIGHT]]-Table_SQLXAL[[#This Row],[CHEMICALSWEIGHT]]</f>
        <v>300</v>
      </c>
      <c r="L75" s="24" t="s">
        <v>247</v>
      </c>
      <c r="M75" s="18" t="s">
        <v>321</v>
      </c>
      <c r="N75" s="3">
        <f>ROUNDDOWN((Table_SQLXAL[[#This Row],[PRODWIDTH]]/Table_SQLXAL[[#This Row],[ROLLWIDTH CM]]/10),0)</f>
        <v>3</v>
      </c>
      <c r="O75" s="13">
        <f>Table_SQLXAL[[#This Row],[ROLLWIDTH]]/10</f>
        <v>160</v>
      </c>
      <c r="P75" s="14">
        <v>1920</v>
      </c>
      <c r="Q75" s="16"/>
      <c r="R75" s="14">
        <f>Table_SQLXAL[[#This Row],[QTY]]/Table_SQLXAL[[#This Row],[ROLLWIDTH CM]]*100</f>
        <v>1200</v>
      </c>
      <c r="S75" s="14">
        <v>1200</v>
      </c>
      <c r="T75" s="15">
        <f>Table_SQLXAL[[#This Row],[KG]]-Table_SQLXAL[[#This Row],[poid de poudre]]-Table_SQLXAL[[#This Row],[poid de chemical]]</f>
        <v>576</v>
      </c>
      <c r="U75" s="15">
        <f>Table_SQLXAL[[#This Row],[QTY_PROD_TIME]]*1.2</f>
        <v>1.075968</v>
      </c>
      <c r="V75" s="19">
        <v>6000</v>
      </c>
      <c r="W75" s="15">
        <f>Table_SQLXAL[[#This Row],[QTY]]*Table_SQLXAL[[#This Row],[POWDERWEIGHT]]/1000</f>
        <v>0</v>
      </c>
      <c r="X75" s="15">
        <f>Table_SQLXAL[[#This Row],[QTY]]*Table_SQLXAL[[#This Row],[CHEMICALSWEIGHT]]/1000</f>
        <v>0</v>
      </c>
      <c r="Y75" s="14">
        <v>576</v>
      </c>
      <c r="Z75" s="15">
        <v>1600</v>
      </c>
      <c r="AA75" s="15">
        <v>0.89663999999999999</v>
      </c>
      <c r="AB75" s="20">
        <v>0.3</v>
      </c>
      <c r="AC75" s="10">
        <v>0</v>
      </c>
      <c r="AD75" s="15">
        <v>0</v>
      </c>
      <c r="AE75" s="16" t="s">
        <v>262</v>
      </c>
      <c r="AF75" s="16" t="s">
        <v>5</v>
      </c>
      <c r="AG75" s="16" t="s">
        <v>5</v>
      </c>
      <c r="AH75" s="16"/>
      <c r="AI75" s="16" t="s">
        <v>26</v>
      </c>
      <c r="AJ75" s="16">
        <v>41464</v>
      </c>
      <c r="AK75" s="16" t="s">
        <v>453</v>
      </c>
      <c r="AL75" s="16" t="s">
        <v>454</v>
      </c>
      <c r="AM75" s="16" t="s">
        <v>264</v>
      </c>
      <c r="AN75" s="16">
        <v>1920</v>
      </c>
      <c r="AO75" s="16">
        <v>41473</v>
      </c>
      <c r="AP75" s="21"/>
      <c r="AQ75" s="83">
        <f>INT(MOD(INT((Table_SQLXAL[[#This Row],[REQDATE]]-2)/7)+0.6,52+5/28))+1</f>
        <v>28</v>
      </c>
      <c r="AR75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1.1904761904761905</v>
      </c>
      <c r="AS75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1.1208</v>
      </c>
      <c r="AT75" s="7">
        <f>Table_SQLXAL[[#This Row],[processtime]]*Table_SQLXAL[[#This Row],[QTY]]/10000</f>
        <v>0.89663999999999999</v>
      </c>
      <c r="AU75" s="89">
        <v>4.67</v>
      </c>
      <c r="AX75" s="8"/>
      <c r="AY75" s="8"/>
      <c r="AZ75" s="8"/>
      <c r="BC75" s="8"/>
      <c r="BD75" s="8"/>
      <c r="BH75" s="8"/>
      <c r="BJ75" s="8"/>
    </row>
    <row r="76" spans="1:62" x14ac:dyDescent="0.25">
      <c r="A76" s="90" t="s">
        <v>36</v>
      </c>
      <c r="B76" s="90" t="s">
        <v>249</v>
      </c>
      <c r="C76" s="21" t="s">
        <v>257</v>
      </c>
      <c r="D76" s="21" t="s">
        <v>260</v>
      </c>
      <c r="E76" s="24" t="s">
        <v>261</v>
      </c>
      <c r="F76" s="23">
        <v>41464</v>
      </c>
      <c r="G76" s="22">
        <v>9.3000000000000007</v>
      </c>
      <c r="H76" s="26"/>
      <c r="I76" s="18" t="s">
        <v>410</v>
      </c>
      <c r="J76" s="95"/>
      <c r="K76" s="11">
        <f>(Table_SQLXAL[[#This Row],[TARGETWEIGHT]]*1000)-Table_SQLXAL[[#This Row],[POWDERWEIGHT]]-Table_SQLXAL[[#This Row],[CHEMICALSWEIGHT]]</f>
        <v>220</v>
      </c>
      <c r="L76" s="24" t="s">
        <v>247</v>
      </c>
      <c r="M76" s="18" t="s">
        <v>259</v>
      </c>
      <c r="N76" s="3">
        <f>ROUNDDOWN((Table_SQLXAL[[#This Row],[PRODWIDTH]]/Table_SQLXAL[[#This Row],[ROLLWIDTH CM]]/10),0)</f>
        <v>3</v>
      </c>
      <c r="O76" s="13">
        <f>Table_SQLXAL[[#This Row],[ROLLWIDTH]]/10</f>
        <v>160</v>
      </c>
      <c r="P76" s="14">
        <v>1280</v>
      </c>
      <c r="Q76" s="16"/>
      <c r="R76" s="14">
        <f>Table_SQLXAL[[#This Row],[QTY]]/Table_SQLXAL[[#This Row],[ROLLWIDTH CM]]*100</f>
        <v>800</v>
      </c>
      <c r="S76" s="14">
        <v>800</v>
      </c>
      <c r="T76" s="15">
        <f>Table_SQLXAL[[#This Row],[KG]]-Table_SQLXAL[[#This Row],[poid de poudre]]-Table_SQLXAL[[#This Row],[poid de chemical]]</f>
        <v>281.60000000000002</v>
      </c>
      <c r="U76" s="15">
        <f>Table_SQLXAL[[#This Row],[QTY_PROD_TIME]]*1.2</f>
        <v>0.57292799999999999</v>
      </c>
      <c r="V76" s="19">
        <v>4800</v>
      </c>
      <c r="W76" s="15">
        <f>Table_SQLXAL[[#This Row],[QTY]]*Table_SQLXAL[[#This Row],[POWDERWEIGHT]]/1000</f>
        <v>0</v>
      </c>
      <c r="X76" s="15">
        <f>Table_SQLXAL[[#This Row],[QTY]]*Table_SQLXAL[[#This Row],[CHEMICALSWEIGHT]]/1000</f>
        <v>0</v>
      </c>
      <c r="Y76" s="14">
        <v>281.60000000000002</v>
      </c>
      <c r="Z76" s="15">
        <v>1600</v>
      </c>
      <c r="AA76" s="15">
        <v>0.47743999999999998</v>
      </c>
      <c r="AB76" s="20">
        <v>0.22</v>
      </c>
      <c r="AC76" s="10">
        <v>0</v>
      </c>
      <c r="AD76" s="15">
        <v>0</v>
      </c>
      <c r="AE76" s="16" t="s">
        <v>262</v>
      </c>
      <c r="AF76" s="16" t="s">
        <v>5</v>
      </c>
      <c r="AG76" s="16" t="s">
        <v>5</v>
      </c>
      <c r="AH76" s="16"/>
      <c r="AI76" s="16" t="s">
        <v>26</v>
      </c>
      <c r="AJ76" s="16">
        <v>41464</v>
      </c>
      <c r="AK76" s="16" t="s">
        <v>455</v>
      </c>
      <c r="AL76" s="16" t="s">
        <v>456</v>
      </c>
      <c r="AM76" s="16" t="s">
        <v>264</v>
      </c>
      <c r="AN76" s="16">
        <v>1280</v>
      </c>
      <c r="AO76" s="16">
        <v>41473</v>
      </c>
      <c r="AP76" s="21"/>
      <c r="AQ76" s="83">
        <f>INT(MOD(INT((Table_SQLXAL[[#This Row],[REQDATE]]-2)/7)+0.6,52+5/28))+1</f>
        <v>28</v>
      </c>
      <c r="AR76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0.59737156511350054</v>
      </c>
      <c r="AS76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0.5968</v>
      </c>
      <c r="AT76" s="7">
        <f>Table_SQLXAL[[#This Row],[processtime]]*Table_SQLXAL[[#This Row],[QTY]]/10000</f>
        <v>0.47743999999999998</v>
      </c>
      <c r="AU76" s="89">
        <v>3.73</v>
      </c>
      <c r="AW76" s="116"/>
      <c r="AX76" s="8"/>
      <c r="AY76" s="8"/>
      <c r="AZ76" s="8"/>
      <c r="BC76" s="8"/>
      <c r="BD76" s="8"/>
      <c r="BH76" s="8"/>
      <c r="BJ76" s="8"/>
    </row>
    <row r="77" spans="1:62" x14ac:dyDescent="0.25">
      <c r="A77" s="90" t="s">
        <v>36</v>
      </c>
      <c r="B77" s="90" t="s">
        <v>249</v>
      </c>
      <c r="C77" s="21" t="s">
        <v>374</v>
      </c>
      <c r="D77" s="21" t="s">
        <v>377</v>
      </c>
      <c r="E77" s="24" t="s">
        <v>378</v>
      </c>
      <c r="F77" s="23">
        <v>41466</v>
      </c>
      <c r="G77" s="22">
        <v>7.6</v>
      </c>
      <c r="H77" s="26"/>
      <c r="I77" s="18" t="s">
        <v>375</v>
      </c>
      <c r="J77" s="95"/>
      <c r="K77" s="11">
        <f>(Table_SQLXAL[[#This Row],[TARGETWEIGHT]]*1000)-Table_SQLXAL[[#This Row],[POWDERWEIGHT]]-Table_SQLXAL[[#This Row],[CHEMICALSWEIGHT]]</f>
        <v>300</v>
      </c>
      <c r="L77" s="24" t="s">
        <v>247</v>
      </c>
      <c r="M77" s="18" t="s">
        <v>376</v>
      </c>
      <c r="N77" s="3">
        <f>ROUNDDOWN((Table_SQLXAL[[#This Row],[PRODWIDTH]]/Table_SQLXAL[[#This Row],[ROLLWIDTH CM]]/10),0)</f>
        <v>4</v>
      </c>
      <c r="O77" s="13">
        <f>Table_SQLXAL[[#This Row],[ROLLWIDTH]]/10</f>
        <v>152</v>
      </c>
      <c r="P77" s="14">
        <v>7296</v>
      </c>
      <c r="Q77" s="16"/>
      <c r="R77" s="14">
        <f>Table_SQLXAL[[#This Row],[QTY]]/Table_SQLXAL[[#This Row],[ROLLWIDTH CM]]*100</f>
        <v>4800</v>
      </c>
      <c r="S77" s="14">
        <v>4800</v>
      </c>
      <c r="T77" s="15">
        <f>Table_SQLXAL[[#This Row],[KG]]-Table_SQLXAL[[#This Row],[poid de poudre]]-Table_SQLXAL[[#This Row],[poid de chemical]]</f>
        <v>2188.8000000000002</v>
      </c>
      <c r="U77" s="15">
        <f>Table_SQLXAL[[#This Row],[QTY_PROD_TIME]]*1.2</f>
        <v>3.6946943999999995</v>
      </c>
      <c r="V77" s="19">
        <v>6080</v>
      </c>
      <c r="W77" s="15">
        <f>Table_SQLXAL[[#This Row],[QTY]]*Table_SQLXAL[[#This Row],[POWDERWEIGHT]]/1000</f>
        <v>0</v>
      </c>
      <c r="X77" s="15">
        <f>Table_SQLXAL[[#This Row],[QTY]]*Table_SQLXAL[[#This Row],[CHEMICALSWEIGHT]]/1000</f>
        <v>0</v>
      </c>
      <c r="Y77" s="14">
        <v>2188.8000000000002</v>
      </c>
      <c r="Z77" s="15">
        <v>1520</v>
      </c>
      <c r="AA77" s="15">
        <v>3.0789119999999999</v>
      </c>
      <c r="AB77" s="20">
        <v>0.3</v>
      </c>
      <c r="AC77" s="10">
        <v>0</v>
      </c>
      <c r="AD77" s="15">
        <v>0</v>
      </c>
      <c r="AE77" s="16" t="s">
        <v>262</v>
      </c>
      <c r="AF77" s="16" t="s">
        <v>5</v>
      </c>
      <c r="AG77" s="16" t="s">
        <v>5</v>
      </c>
      <c r="AH77" s="16"/>
      <c r="AI77" s="16" t="s">
        <v>26</v>
      </c>
      <c r="AJ77" s="16">
        <v>41466</v>
      </c>
      <c r="AK77" s="16" t="s">
        <v>457</v>
      </c>
      <c r="AL77" s="16" t="s">
        <v>458</v>
      </c>
      <c r="AM77" s="16" t="s">
        <v>264</v>
      </c>
      <c r="AN77" s="16">
        <v>7296</v>
      </c>
      <c r="AO77" s="16">
        <v>41473</v>
      </c>
      <c r="AP77" s="21"/>
      <c r="AQ77" s="83">
        <f>INT(MOD(INT((Table_SQLXAL[[#This Row],[REQDATE]]-2)/7)+0.6,52+5/28))+1</f>
        <v>28</v>
      </c>
      <c r="AR77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3.2894736842105257</v>
      </c>
      <c r="AS77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3.8486399999999996</v>
      </c>
      <c r="AT77" s="7">
        <f>Table_SQLXAL[[#This Row],[processtime]]*Table_SQLXAL[[#This Row],[QTY]]/10000</f>
        <v>3.0789119999999999</v>
      </c>
      <c r="AU77" s="89">
        <v>4.22</v>
      </c>
      <c r="AW77" s="115"/>
      <c r="AX77" s="8"/>
      <c r="AY77" s="8"/>
      <c r="AZ77" s="8"/>
      <c r="BC77" s="8"/>
      <c r="BD77" s="8"/>
      <c r="BH77" s="8"/>
      <c r="BJ77" s="8"/>
    </row>
    <row r="78" spans="1:62" x14ac:dyDescent="0.25">
      <c r="A78" s="90" t="s">
        <v>36</v>
      </c>
      <c r="B78" s="90" t="s">
        <v>249</v>
      </c>
      <c r="C78" s="21" t="s">
        <v>313</v>
      </c>
      <c r="D78" s="21" t="s">
        <v>460</v>
      </c>
      <c r="E78" s="24" t="s">
        <v>317</v>
      </c>
      <c r="F78" s="23">
        <v>41466</v>
      </c>
      <c r="G78" s="22">
        <v>18</v>
      </c>
      <c r="H78" s="26"/>
      <c r="I78" s="18" t="s">
        <v>459</v>
      </c>
      <c r="J78" s="95"/>
      <c r="K78" s="11">
        <f>(Table_SQLXAL[[#This Row],[TARGETWEIGHT]]*1000)-Table_SQLXAL[[#This Row],[POWDERWEIGHT]]-Table_SQLXAL[[#This Row],[CHEMICALSWEIGHT]]</f>
        <v>80</v>
      </c>
      <c r="L78" s="24" t="s">
        <v>245</v>
      </c>
      <c r="M78" s="18" t="s">
        <v>315</v>
      </c>
      <c r="N78" s="3">
        <f>ROUNDDOWN((Table_SQLXAL[[#This Row],[PRODWIDTH]]/Table_SQLXAL[[#This Row],[ROLLWIDTH CM]]/10),0)</f>
        <v>2</v>
      </c>
      <c r="O78" s="13">
        <f>Table_SQLXAL[[#This Row],[ROLLWIDTH]]/10</f>
        <v>208</v>
      </c>
      <c r="P78" s="14">
        <v>16640</v>
      </c>
      <c r="Q78" s="16"/>
      <c r="R78" s="14">
        <f>Table_SQLXAL[[#This Row],[QTY]]/Table_SQLXAL[[#This Row],[ROLLWIDTH CM]]*100</f>
        <v>8000</v>
      </c>
      <c r="S78" s="14">
        <v>8000</v>
      </c>
      <c r="T78" s="15">
        <f>Table_SQLXAL[[#This Row],[KG]]-Table_SQLXAL[[#This Row],[poid de poudre]]-Table_SQLXAL[[#This Row],[poid de chemical]]</f>
        <v>1331.2</v>
      </c>
      <c r="U78" s="15">
        <f>Table_SQLXAL[[#This Row],[QTY_PROD_TIME]]*1.2</f>
        <v>3.5143680000000002</v>
      </c>
      <c r="V78" s="19">
        <v>4800</v>
      </c>
      <c r="W78" s="15">
        <f>Table_SQLXAL[[#This Row],[QTY]]*Table_SQLXAL[[#This Row],[POWDERWEIGHT]]/1000</f>
        <v>0</v>
      </c>
      <c r="X78" s="15">
        <f>Table_SQLXAL[[#This Row],[QTY]]*Table_SQLXAL[[#This Row],[CHEMICALSWEIGHT]]/1000</f>
        <v>0</v>
      </c>
      <c r="Y78" s="14">
        <v>1331.2</v>
      </c>
      <c r="Z78" s="15">
        <v>2080</v>
      </c>
      <c r="AA78" s="15">
        <v>2.9286400000000001</v>
      </c>
      <c r="AB78" s="20">
        <v>0.08</v>
      </c>
      <c r="AC78" s="10">
        <v>0</v>
      </c>
      <c r="AD78" s="15">
        <v>0</v>
      </c>
      <c r="AE78" s="16" t="s">
        <v>12</v>
      </c>
      <c r="AF78" s="16" t="s">
        <v>5</v>
      </c>
      <c r="AG78" s="16" t="s">
        <v>5</v>
      </c>
      <c r="AH78" s="16"/>
      <c r="AI78" s="16" t="s">
        <v>26</v>
      </c>
      <c r="AJ78" s="16">
        <v>41466</v>
      </c>
      <c r="AK78" s="16" t="s">
        <v>461</v>
      </c>
      <c r="AL78" s="16" t="s">
        <v>462</v>
      </c>
      <c r="AM78" s="16" t="s">
        <v>15</v>
      </c>
      <c r="AN78" s="16">
        <v>16640</v>
      </c>
      <c r="AO78" s="16">
        <v>41473</v>
      </c>
      <c r="AP78" s="21"/>
      <c r="AQ78" s="83">
        <f>INT(MOD(INT((Table_SQLXAL[[#This Row],[REQDATE]]-2)/7)+0.6,52+5/28))+1</f>
        <v>28</v>
      </c>
      <c r="AR78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4.6296296296296298</v>
      </c>
      <c r="AS78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3.6608000000000001</v>
      </c>
      <c r="AT78" s="7">
        <f>Table_SQLXAL[[#This Row],[processtime]]*Table_SQLXAL[[#This Row],[QTY]]/10000</f>
        <v>2.9286400000000001</v>
      </c>
      <c r="AU78" s="89">
        <v>1.76</v>
      </c>
      <c r="AW78" s="115"/>
      <c r="AX78" s="8"/>
      <c r="AY78" s="8"/>
      <c r="AZ78" s="8"/>
      <c r="BC78" s="8"/>
      <c r="BD78" s="8"/>
      <c r="BH78" s="8"/>
      <c r="BJ78" s="8"/>
    </row>
    <row r="79" spans="1:62" x14ac:dyDescent="0.25">
      <c r="A79" s="90" t="s">
        <v>36</v>
      </c>
      <c r="B79" s="90" t="s">
        <v>249</v>
      </c>
      <c r="C79" s="21" t="s">
        <v>463</v>
      </c>
      <c r="D79" s="21" t="s">
        <v>466</v>
      </c>
      <c r="E79" s="24" t="s">
        <v>467</v>
      </c>
      <c r="F79" s="23">
        <v>41466</v>
      </c>
      <c r="G79" s="22">
        <v>24.2</v>
      </c>
      <c r="H79" s="26"/>
      <c r="I79" s="18" t="s">
        <v>464</v>
      </c>
      <c r="J79" s="95"/>
      <c r="K79" s="11">
        <f>(Table_SQLXAL[[#This Row],[TARGETWEIGHT]]*1000)-Table_SQLXAL[[#This Row],[POWDERWEIGHT]]-Table_SQLXAL[[#This Row],[CHEMICALSWEIGHT]]</f>
        <v>70</v>
      </c>
      <c r="L79" s="24" t="s">
        <v>245</v>
      </c>
      <c r="M79" s="18" t="s">
        <v>465</v>
      </c>
      <c r="N79" s="3">
        <f>ROUNDDOWN((Table_SQLXAL[[#This Row],[PRODWIDTH]]/Table_SQLXAL[[#This Row],[ROLLWIDTH CM]]/10),0)</f>
        <v>1</v>
      </c>
      <c r="O79" s="13">
        <f>Table_SQLXAL[[#This Row],[ROLLWIDTH]]/10</f>
        <v>318</v>
      </c>
      <c r="P79" s="14">
        <v>244224</v>
      </c>
      <c r="Q79" s="16"/>
      <c r="R79" s="14">
        <f>Table_SQLXAL[[#This Row],[QTY]]/Table_SQLXAL[[#This Row],[ROLLWIDTH CM]]*100</f>
        <v>76800</v>
      </c>
      <c r="S79" s="14">
        <v>76800</v>
      </c>
      <c r="T79" s="15">
        <f>Table_SQLXAL[[#This Row],[KG]]-Table_SQLXAL[[#This Row],[poid de poudre]]-Table_SQLXAL[[#This Row],[poid de chemical]]</f>
        <v>17095.68</v>
      </c>
      <c r="U79" s="15">
        <f>Table_SQLXAL[[#This Row],[QTY_PROD_TIME]]*1.2</f>
        <v>63.595929599999998</v>
      </c>
      <c r="V79" s="19">
        <v>5400</v>
      </c>
      <c r="W79" s="15">
        <f>Table_SQLXAL[[#This Row],[QTY]]*Table_SQLXAL[[#This Row],[POWDERWEIGHT]]/1000</f>
        <v>0</v>
      </c>
      <c r="X79" s="15">
        <f>Table_SQLXAL[[#This Row],[QTY]]*Table_SQLXAL[[#This Row],[CHEMICALSWEIGHT]]/1000</f>
        <v>0</v>
      </c>
      <c r="Y79" s="14">
        <v>17095.68</v>
      </c>
      <c r="Z79" s="15">
        <v>3180</v>
      </c>
      <c r="AA79" s="15">
        <v>52.996608000000002</v>
      </c>
      <c r="AB79" s="20">
        <v>7.0000000000000007E-2</v>
      </c>
      <c r="AC79" s="10">
        <v>0</v>
      </c>
      <c r="AD79" s="15">
        <v>0</v>
      </c>
      <c r="AE79" s="16" t="s">
        <v>12</v>
      </c>
      <c r="AF79" s="16" t="s">
        <v>5</v>
      </c>
      <c r="AG79" s="16" t="s">
        <v>5</v>
      </c>
      <c r="AH79" s="16"/>
      <c r="AI79" s="16" t="s">
        <v>26</v>
      </c>
      <c r="AJ79" s="16">
        <v>41466</v>
      </c>
      <c r="AK79" s="16" t="s">
        <v>468</v>
      </c>
      <c r="AL79" s="16" t="s">
        <v>469</v>
      </c>
      <c r="AM79" s="16" t="s">
        <v>106</v>
      </c>
      <c r="AN79" s="16">
        <v>244224</v>
      </c>
      <c r="AO79" s="16">
        <v>41512</v>
      </c>
      <c r="AP79" s="21"/>
      <c r="AQ79" s="83">
        <f>INT(MOD(INT((Table_SQLXAL[[#This Row],[REQDATE]]-2)/7)+0.6,52+5/28))+1</f>
        <v>28</v>
      </c>
      <c r="AR79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66.115702479338836</v>
      </c>
      <c r="AS79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66.24575999999999</v>
      </c>
      <c r="AT79" s="7">
        <f>Table_SQLXAL[[#This Row],[processtime]]*Table_SQLXAL[[#This Row],[QTY]]/10000</f>
        <v>52.996607999999995</v>
      </c>
      <c r="AU79" s="89">
        <v>2.17</v>
      </c>
      <c r="AX79" s="8"/>
      <c r="AY79" s="8"/>
      <c r="AZ79" s="8"/>
      <c r="BC79" s="8"/>
      <c r="BD79" s="8"/>
      <c r="BH79" s="8"/>
      <c r="BJ79" s="8"/>
    </row>
    <row r="80" spans="1:62" x14ac:dyDescent="0.25">
      <c r="A80" s="91" t="s">
        <v>36</v>
      </c>
      <c r="B80" s="91" t="s">
        <v>249</v>
      </c>
      <c r="C80" s="28" t="s">
        <v>415</v>
      </c>
      <c r="D80" s="28" t="s">
        <v>418</v>
      </c>
      <c r="E80" s="29" t="s">
        <v>419</v>
      </c>
      <c r="F80" s="30">
        <v>41466</v>
      </c>
      <c r="G80" s="31">
        <v>16</v>
      </c>
      <c r="H80" s="32"/>
      <c r="I80" s="34" t="s">
        <v>416</v>
      </c>
      <c r="J80" s="96"/>
      <c r="K80" s="33">
        <f>(Table_SQLXAL[[#This Row],[TARGETWEIGHT]]*1000)-Table_SQLXAL[[#This Row],[POWDERWEIGHT]]-Table_SQLXAL[[#This Row],[CHEMICALSWEIGHT]]</f>
        <v>50</v>
      </c>
      <c r="L80" s="24" t="s">
        <v>238</v>
      </c>
      <c r="M80" s="34" t="s">
        <v>417</v>
      </c>
      <c r="N80" s="98">
        <f>ROUNDDOWN((Table_SQLXAL[[#This Row],[PRODWIDTH]]/Table_SQLXAL[[#This Row],[ROLLWIDTH CM]]/10),0)</f>
        <v>2</v>
      </c>
      <c r="O80" s="35">
        <f>Table_SQLXAL[[#This Row],[ROLLWIDTH]]/10</f>
        <v>225</v>
      </c>
      <c r="P80" s="36">
        <v>18562.5</v>
      </c>
      <c r="Q80" s="27"/>
      <c r="R80" s="36">
        <f>Table_SQLXAL[[#This Row],[QTY]]/Table_SQLXAL[[#This Row],[ROLLWIDTH CM]]*100</f>
        <v>8250</v>
      </c>
      <c r="S80" s="36">
        <v>8250</v>
      </c>
      <c r="T80" s="37">
        <f>Table_SQLXAL[[#This Row],[KG]]-Table_SQLXAL[[#This Row],[poid de poudre]]-Table_SQLXAL[[#This Row],[poid de chemical]]</f>
        <v>928.125</v>
      </c>
      <c r="U80" s="37">
        <f>Table_SQLXAL[[#This Row],[QTY_PROD_TIME]]*1.2</f>
        <v>4.8559499999999991</v>
      </c>
      <c r="V80" s="38">
        <v>5300</v>
      </c>
      <c r="W80" s="37">
        <f>Table_SQLXAL[[#This Row],[QTY]]*Table_SQLXAL[[#This Row],[POWDERWEIGHT]]/1000</f>
        <v>185.625</v>
      </c>
      <c r="X80" s="37">
        <f>Table_SQLXAL[[#This Row],[QTY]]*Table_SQLXAL[[#This Row],[CHEMICALSWEIGHT]]/1000</f>
        <v>0</v>
      </c>
      <c r="Y80" s="36">
        <v>1113.75</v>
      </c>
      <c r="Z80" s="37">
        <v>2250</v>
      </c>
      <c r="AA80" s="37">
        <v>4.0466249999999997</v>
      </c>
      <c r="AB80" s="39">
        <v>0.06</v>
      </c>
      <c r="AC80" s="40">
        <v>10</v>
      </c>
      <c r="AD80" s="37">
        <v>0</v>
      </c>
      <c r="AE80" s="27" t="s">
        <v>262</v>
      </c>
      <c r="AF80" s="27" t="s">
        <v>5</v>
      </c>
      <c r="AG80" s="27" t="s">
        <v>248</v>
      </c>
      <c r="AH80" s="27"/>
      <c r="AI80" s="27" t="s">
        <v>26</v>
      </c>
      <c r="AJ80" s="27">
        <v>41466</v>
      </c>
      <c r="AK80" s="27" t="s">
        <v>470</v>
      </c>
      <c r="AL80" s="27" t="s">
        <v>471</v>
      </c>
      <c r="AM80" s="27" t="s">
        <v>332</v>
      </c>
      <c r="AN80" s="27">
        <v>0</v>
      </c>
      <c r="AO80" s="27">
        <v>1</v>
      </c>
      <c r="AP80" s="28"/>
      <c r="AQ80" s="85">
        <f>INT(MOD(INT((Table_SQLXAL[[#This Row],[REQDATE]]-2)/7)+0.6,52+5/28))+1</f>
        <v>28</v>
      </c>
      <c r="AR80" s="86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5.37109375</v>
      </c>
      <c r="AS80" s="86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5.0582812499999994</v>
      </c>
      <c r="AT80" s="43">
        <f>Table_SQLXAL[[#This Row],[processtime]]*Table_SQLXAL[[#This Row],[QTY]]/10000</f>
        <v>4.0466249999999997</v>
      </c>
      <c r="AU80" s="89">
        <v>2.1800000000000002</v>
      </c>
      <c r="AW80" s="115"/>
      <c r="AX80" s="8"/>
      <c r="AY80" s="8"/>
      <c r="AZ80" s="8"/>
      <c r="BC80" s="8"/>
      <c r="BD80" s="8"/>
      <c r="BH80" s="8"/>
      <c r="BJ80" s="8"/>
    </row>
    <row r="81" spans="1:62" x14ac:dyDescent="0.25">
      <c r="A81" s="90" t="s">
        <v>36</v>
      </c>
      <c r="B81" s="90" t="s">
        <v>249</v>
      </c>
      <c r="C81" s="21" t="s">
        <v>415</v>
      </c>
      <c r="D81" s="21" t="s">
        <v>418</v>
      </c>
      <c r="E81" s="24" t="s">
        <v>419</v>
      </c>
      <c r="F81" s="23">
        <v>41466</v>
      </c>
      <c r="G81" s="22">
        <v>16</v>
      </c>
      <c r="H81" s="26"/>
      <c r="I81" s="18" t="s">
        <v>422</v>
      </c>
      <c r="J81" s="95"/>
      <c r="K81" s="11">
        <f>(Table_SQLXAL[[#This Row],[TARGETWEIGHT]]*1000)-Table_SQLXAL[[#This Row],[POWDERWEIGHT]]-Table_SQLXAL[[#This Row],[CHEMICALSWEIGHT]]</f>
        <v>50</v>
      </c>
      <c r="L81" s="24" t="s">
        <v>238</v>
      </c>
      <c r="M81" s="18" t="s">
        <v>417</v>
      </c>
      <c r="N81" s="3">
        <f>ROUNDDOWN((Table_SQLXAL[[#This Row],[PRODWIDTH]]/Table_SQLXAL[[#This Row],[ROLLWIDTH CM]]/10),0)</f>
        <v>2</v>
      </c>
      <c r="O81" s="13">
        <f>Table_SQLXAL[[#This Row],[ROLLWIDTH]]/10</f>
        <v>265</v>
      </c>
      <c r="P81" s="14">
        <v>7950</v>
      </c>
      <c r="Q81" s="16"/>
      <c r="R81" s="14">
        <f>Table_SQLXAL[[#This Row],[QTY]]/Table_SQLXAL[[#This Row],[ROLLWIDTH CM]]*100</f>
        <v>3000</v>
      </c>
      <c r="S81" s="14">
        <v>3000</v>
      </c>
      <c r="T81" s="15">
        <f>Table_SQLXAL[[#This Row],[KG]]-Table_SQLXAL[[#This Row],[poid de poudre]]-Table_SQLXAL[[#This Row],[poid de chemical]]</f>
        <v>397.5</v>
      </c>
      <c r="U81" s="15">
        <f>Table_SQLXAL[[#This Row],[QTY_PROD_TIME]]*1.2</f>
        <v>2.07972</v>
      </c>
      <c r="V81" s="19">
        <v>5300</v>
      </c>
      <c r="W81" s="15">
        <f>Table_SQLXAL[[#This Row],[QTY]]*Table_SQLXAL[[#This Row],[POWDERWEIGHT]]/1000</f>
        <v>79.5</v>
      </c>
      <c r="X81" s="15">
        <f>Table_SQLXAL[[#This Row],[QTY]]*Table_SQLXAL[[#This Row],[CHEMICALSWEIGHT]]/1000</f>
        <v>0</v>
      </c>
      <c r="Y81" s="14">
        <v>477</v>
      </c>
      <c r="Z81" s="15">
        <v>2650</v>
      </c>
      <c r="AA81" s="15">
        <v>1.7331000000000001</v>
      </c>
      <c r="AB81" s="20">
        <v>0.06</v>
      </c>
      <c r="AC81" s="10">
        <v>10</v>
      </c>
      <c r="AD81" s="15">
        <v>0</v>
      </c>
      <c r="AE81" s="16" t="s">
        <v>262</v>
      </c>
      <c r="AF81" s="16" t="s">
        <v>5</v>
      </c>
      <c r="AG81" s="16" t="s">
        <v>248</v>
      </c>
      <c r="AH81" s="16"/>
      <c r="AI81" s="16" t="s">
        <v>26</v>
      </c>
      <c r="AJ81" s="16">
        <v>41466</v>
      </c>
      <c r="AK81" s="16" t="s">
        <v>472</v>
      </c>
      <c r="AL81" s="16" t="s">
        <v>471</v>
      </c>
      <c r="AM81" s="16" t="s">
        <v>332</v>
      </c>
      <c r="AN81" s="16">
        <v>0</v>
      </c>
      <c r="AO81" s="16">
        <v>1</v>
      </c>
      <c r="AP81" s="21"/>
      <c r="AQ81" s="83">
        <f>INT(MOD(INT((Table_SQLXAL[[#This Row],[REQDATE]]-2)/7)+0.6,52+5/28))+1</f>
        <v>28</v>
      </c>
      <c r="AR81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1.953125</v>
      </c>
      <c r="AS81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2.1663749999999999</v>
      </c>
      <c r="AT81" s="7">
        <f>Table_SQLXAL[[#This Row],[processtime]]*Table_SQLXAL[[#This Row],[QTY]]/10000</f>
        <v>1.7331000000000001</v>
      </c>
      <c r="AU81" s="89">
        <v>2.1800000000000002</v>
      </c>
      <c r="AW81" s="115"/>
      <c r="AX81" s="8"/>
      <c r="AY81" s="8"/>
      <c r="AZ81" s="8"/>
      <c r="BC81" s="8"/>
      <c r="BD81" s="8"/>
      <c r="BH81" s="8"/>
      <c r="BJ81" s="8"/>
    </row>
    <row r="82" spans="1:62" x14ac:dyDescent="0.25">
      <c r="A82" s="90" t="s">
        <v>36</v>
      </c>
      <c r="B82" s="90" t="s">
        <v>249</v>
      </c>
      <c r="C82" s="21" t="s">
        <v>257</v>
      </c>
      <c r="D82" s="21" t="s">
        <v>260</v>
      </c>
      <c r="E82" s="24" t="s">
        <v>261</v>
      </c>
      <c r="F82" s="23">
        <v>41466</v>
      </c>
      <c r="G82" s="22">
        <v>9.3000000000000007</v>
      </c>
      <c r="H82" s="26"/>
      <c r="I82" s="18" t="s">
        <v>381</v>
      </c>
      <c r="J82" s="95"/>
      <c r="K82" s="11">
        <f>(Table_SQLXAL[[#This Row],[TARGETWEIGHT]]*1000)-Table_SQLXAL[[#This Row],[POWDERWEIGHT]]-Table_SQLXAL[[#This Row],[CHEMICALSWEIGHT]]</f>
        <v>220</v>
      </c>
      <c r="L82" s="24" t="s">
        <v>247</v>
      </c>
      <c r="M82" s="18" t="s">
        <v>259</v>
      </c>
      <c r="N82" s="3">
        <f>ROUNDDOWN((Table_SQLXAL[[#This Row],[PRODWIDTH]]/Table_SQLXAL[[#This Row],[ROLLWIDTH CM]]/10),0)</f>
        <v>3</v>
      </c>
      <c r="O82" s="13">
        <f>Table_SQLXAL[[#This Row],[ROLLWIDTH]]/10</f>
        <v>150</v>
      </c>
      <c r="P82" s="14">
        <v>8400</v>
      </c>
      <c r="Q82" s="16"/>
      <c r="R82" s="14">
        <f>Table_SQLXAL[[#This Row],[QTY]]/Table_SQLXAL[[#This Row],[ROLLWIDTH CM]]*100</f>
        <v>5600</v>
      </c>
      <c r="S82" s="14">
        <v>5600</v>
      </c>
      <c r="T82" s="15">
        <f>Table_SQLXAL[[#This Row],[KG]]-Table_SQLXAL[[#This Row],[poid de poudre]]-Table_SQLXAL[[#This Row],[poid de chemical]]</f>
        <v>1848</v>
      </c>
      <c r="U82" s="15">
        <f>Table_SQLXAL[[#This Row],[QTY_PROD_TIME]]*1.2</f>
        <v>3.7598399999999996</v>
      </c>
      <c r="V82" s="19">
        <v>4800</v>
      </c>
      <c r="W82" s="15">
        <f>Table_SQLXAL[[#This Row],[QTY]]*Table_SQLXAL[[#This Row],[POWDERWEIGHT]]/1000</f>
        <v>0</v>
      </c>
      <c r="X82" s="15">
        <f>Table_SQLXAL[[#This Row],[QTY]]*Table_SQLXAL[[#This Row],[CHEMICALSWEIGHT]]/1000</f>
        <v>0</v>
      </c>
      <c r="Y82" s="14">
        <v>1848</v>
      </c>
      <c r="Z82" s="15">
        <v>1500</v>
      </c>
      <c r="AA82" s="15">
        <v>3.1332</v>
      </c>
      <c r="AB82" s="20">
        <v>0.22</v>
      </c>
      <c r="AC82" s="10">
        <v>0</v>
      </c>
      <c r="AD82" s="15">
        <v>0</v>
      </c>
      <c r="AE82" s="16" t="s">
        <v>262</v>
      </c>
      <c r="AF82" s="16" t="s">
        <v>5</v>
      </c>
      <c r="AG82" s="16" t="s">
        <v>5</v>
      </c>
      <c r="AH82" s="16"/>
      <c r="AI82" s="16" t="s">
        <v>26</v>
      </c>
      <c r="AJ82" s="16">
        <v>41466</v>
      </c>
      <c r="AK82" s="16" t="s">
        <v>473</v>
      </c>
      <c r="AL82" s="16" t="s">
        <v>474</v>
      </c>
      <c r="AM82" s="16" t="s">
        <v>264</v>
      </c>
      <c r="AN82" s="16">
        <v>8400</v>
      </c>
      <c r="AO82" s="16">
        <v>41473</v>
      </c>
      <c r="AP82" s="21"/>
      <c r="AQ82" s="83">
        <f>INT(MOD(INT((Table_SQLXAL[[#This Row],[REQDATE]]-2)/7)+0.6,52+5/28))+1</f>
        <v>28</v>
      </c>
      <c r="AR82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4.1816009557945035</v>
      </c>
      <c r="AS82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3.9165000000000001</v>
      </c>
      <c r="AT82" s="7">
        <f>Table_SQLXAL[[#This Row],[processtime]]*Table_SQLXAL[[#This Row],[QTY]]/10000</f>
        <v>3.1332</v>
      </c>
      <c r="AU82" s="89">
        <v>3.73</v>
      </c>
      <c r="AX82" s="8"/>
      <c r="AY82" s="8"/>
      <c r="AZ82" s="8"/>
      <c r="BC82" s="8"/>
      <c r="BD82" s="8"/>
      <c r="BH82" s="8"/>
      <c r="BJ82" s="8"/>
    </row>
    <row r="83" spans="1:62" x14ac:dyDescent="0.25">
      <c r="A83" s="90" t="s">
        <v>36</v>
      </c>
      <c r="B83" s="90" t="s">
        <v>249</v>
      </c>
      <c r="C83" s="21" t="s">
        <v>304</v>
      </c>
      <c r="D83" s="21" t="s">
        <v>307</v>
      </c>
      <c r="E83" s="24" t="s">
        <v>308</v>
      </c>
      <c r="F83" s="23">
        <v>41467</v>
      </c>
      <c r="G83" s="22">
        <v>16.2</v>
      </c>
      <c r="H83" s="26"/>
      <c r="I83" s="18" t="s">
        <v>305</v>
      </c>
      <c r="J83" s="95"/>
      <c r="K83" s="11">
        <f>(Table_SQLXAL[[#This Row],[TARGETWEIGHT]]*1000)-Table_SQLXAL[[#This Row],[POWDERWEIGHT]]-Table_SQLXAL[[#This Row],[CHEMICALSWEIGHT]]</f>
        <v>70</v>
      </c>
      <c r="L83" s="24" t="s">
        <v>245</v>
      </c>
      <c r="M83" s="18" t="s">
        <v>306</v>
      </c>
      <c r="N83" s="3">
        <f>ROUNDDOWN((Table_SQLXAL[[#This Row],[PRODWIDTH]]/Table_SQLXAL[[#This Row],[ROLLWIDTH CM]]/10),0)</f>
        <v>3</v>
      </c>
      <c r="O83" s="13">
        <f>Table_SQLXAL[[#This Row],[ROLLWIDTH]]/10</f>
        <v>165</v>
      </c>
      <c r="P83" s="14">
        <v>14850</v>
      </c>
      <c r="Q83" s="16"/>
      <c r="R83" s="14">
        <f>Table_SQLXAL[[#This Row],[QTY]]/Table_SQLXAL[[#This Row],[ROLLWIDTH CM]]*100</f>
        <v>9000</v>
      </c>
      <c r="S83" s="14">
        <v>9000</v>
      </c>
      <c r="T83" s="15">
        <f>Table_SQLXAL[[#This Row],[KG]]-Table_SQLXAL[[#This Row],[poid de poudre]]-Table_SQLXAL[[#This Row],[poid de chemical]]</f>
        <v>1039.5</v>
      </c>
      <c r="U83" s="15">
        <f>Table_SQLXAL[[#This Row],[QTY_PROD_TIME]]*1.2</f>
        <v>3.5818199999999996</v>
      </c>
      <c r="V83" s="19">
        <v>5550</v>
      </c>
      <c r="W83" s="15">
        <f>Table_SQLXAL[[#This Row],[QTY]]*Table_SQLXAL[[#This Row],[POWDERWEIGHT]]/1000</f>
        <v>297</v>
      </c>
      <c r="X83" s="15">
        <f>Table_SQLXAL[[#This Row],[QTY]]*Table_SQLXAL[[#This Row],[CHEMICALSWEIGHT]]/1000</f>
        <v>0</v>
      </c>
      <c r="Y83" s="14">
        <v>1336.5</v>
      </c>
      <c r="Z83" s="15">
        <v>1650</v>
      </c>
      <c r="AA83" s="15">
        <v>2.9848499999999998</v>
      </c>
      <c r="AB83" s="20">
        <v>0.09</v>
      </c>
      <c r="AC83" s="10">
        <v>20</v>
      </c>
      <c r="AD83" s="15">
        <v>0</v>
      </c>
      <c r="AE83" s="16" t="s">
        <v>12</v>
      </c>
      <c r="AF83" s="16" t="s">
        <v>5</v>
      </c>
      <c r="AG83" s="16" t="s">
        <v>248</v>
      </c>
      <c r="AH83" s="16"/>
      <c r="AI83" s="16" t="s">
        <v>26</v>
      </c>
      <c r="AJ83" s="16">
        <v>41467</v>
      </c>
      <c r="AK83" s="16" t="s">
        <v>475</v>
      </c>
      <c r="AL83" s="16" t="s">
        <v>476</v>
      </c>
      <c r="AM83" s="16" t="s">
        <v>4</v>
      </c>
      <c r="AN83" s="16">
        <v>14850</v>
      </c>
      <c r="AO83" s="16">
        <v>41508</v>
      </c>
      <c r="AP83" s="21"/>
      <c r="AQ83" s="83">
        <f>INT(MOD(INT((Table_SQLXAL[[#This Row],[REQDATE]]-2)/7)+0.6,52+5/28))+1</f>
        <v>28</v>
      </c>
      <c r="AR83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3.8580246913580245</v>
      </c>
      <c r="AS83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3.7310624999999997</v>
      </c>
      <c r="AT83" s="7">
        <f>Table_SQLXAL[[#This Row],[processtime]]*Table_SQLXAL[[#This Row],[QTY]]/10000</f>
        <v>2.9848499999999998</v>
      </c>
      <c r="AU83" s="89">
        <v>2.0099999999999998</v>
      </c>
      <c r="AW83" s="115"/>
      <c r="AX83" s="8"/>
      <c r="AY83" s="8"/>
      <c r="AZ83" s="8"/>
      <c r="BC83" s="8"/>
      <c r="BD83" s="8"/>
      <c r="BH83" s="8"/>
      <c r="BJ83" s="8"/>
    </row>
    <row r="84" spans="1:62" x14ac:dyDescent="0.25">
      <c r="A84" s="90" t="s">
        <v>36</v>
      </c>
      <c r="B84" s="90" t="s">
        <v>249</v>
      </c>
      <c r="C84" s="21" t="s">
        <v>404</v>
      </c>
      <c r="D84" s="21" t="s">
        <v>349</v>
      </c>
      <c r="E84" s="24" t="s">
        <v>350</v>
      </c>
      <c r="F84" s="23">
        <v>41467</v>
      </c>
      <c r="G84" s="22">
        <v>24.8</v>
      </c>
      <c r="H84" s="26"/>
      <c r="I84" s="18" t="s">
        <v>405</v>
      </c>
      <c r="J84" s="95"/>
      <c r="K84" s="11">
        <f>(Table_SQLXAL[[#This Row],[TARGETWEIGHT]]*1000)-Table_SQLXAL[[#This Row],[POWDERWEIGHT]]-Table_SQLXAL[[#This Row],[CHEMICALSWEIGHT]]</f>
        <v>75</v>
      </c>
      <c r="L84" s="24" t="s">
        <v>246</v>
      </c>
      <c r="M84" s="18" t="s">
        <v>348</v>
      </c>
      <c r="N84" s="3">
        <f>ROUNDDOWN((Table_SQLXAL[[#This Row],[PRODWIDTH]]/Table_SQLXAL[[#This Row],[ROLLWIDTH CM]]/10),0)</f>
        <v>6</v>
      </c>
      <c r="O84" s="13">
        <f>Table_SQLXAL[[#This Row],[ROLLWIDTH]]/10</f>
        <v>82</v>
      </c>
      <c r="P84" s="14">
        <v>75768</v>
      </c>
      <c r="Q84" s="16"/>
      <c r="R84" s="14">
        <f>Table_SQLXAL[[#This Row],[QTY]]/Table_SQLXAL[[#This Row],[ROLLWIDTH CM]]*100</f>
        <v>92400</v>
      </c>
      <c r="S84" s="14">
        <v>92400</v>
      </c>
      <c r="T84" s="15">
        <f>Table_SQLXAL[[#This Row],[KG]]-Table_SQLXAL[[#This Row],[poid de poudre]]-Table_SQLXAL[[#This Row],[poid de chemical]]</f>
        <v>5682.6</v>
      </c>
      <c r="U84" s="15">
        <f>Table_SQLXAL[[#This Row],[QTY_PROD_TIME]]*1.2</f>
        <v>11.637964800000001</v>
      </c>
      <c r="V84" s="19">
        <v>5400</v>
      </c>
      <c r="W84" s="15">
        <f>Table_SQLXAL[[#This Row],[QTY]]*Table_SQLXAL[[#This Row],[POWDERWEIGHT]]/1000</f>
        <v>0</v>
      </c>
      <c r="X84" s="15">
        <f>Table_SQLXAL[[#This Row],[QTY]]*Table_SQLXAL[[#This Row],[CHEMICALSWEIGHT]]/1000</f>
        <v>0</v>
      </c>
      <c r="Y84" s="14">
        <v>5682.6</v>
      </c>
      <c r="Z84" s="15">
        <v>820</v>
      </c>
      <c r="AA84" s="15">
        <v>9.6983040000000003</v>
      </c>
      <c r="AB84" s="20">
        <v>7.4999999999999997E-2</v>
      </c>
      <c r="AC84" s="10">
        <v>0</v>
      </c>
      <c r="AD84" s="15">
        <v>0</v>
      </c>
      <c r="AE84" s="16" t="s">
        <v>12</v>
      </c>
      <c r="AF84" s="16" t="s">
        <v>5</v>
      </c>
      <c r="AG84" s="16" t="s">
        <v>5</v>
      </c>
      <c r="AH84" s="16"/>
      <c r="AI84" s="16" t="s">
        <v>26</v>
      </c>
      <c r="AJ84" s="16">
        <v>41467</v>
      </c>
      <c r="AK84" s="16" t="s">
        <v>477</v>
      </c>
      <c r="AL84" s="16" t="s">
        <v>478</v>
      </c>
      <c r="AM84" s="16" t="s">
        <v>239</v>
      </c>
      <c r="AN84" s="16">
        <v>75768</v>
      </c>
      <c r="AO84" s="16">
        <v>41509</v>
      </c>
      <c r="AP84" s="21"/>
      <c r="AQ84" s="83">
        <f>INT(MOD(INT((Table_SQLXAL[[#This Row],[REQDATE]]-2)/7)+0.6,52+5/28))+1</f>
        <v>28</v>
      </c>
      <c r="AR84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12.936827956989246</v>
      </c>
      <c r="AS84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12.12288</v>
      </c>
      <c r="AT84" s="7">
        <f>Table_SQLXAL[[#This Row],[processtime]]*Table_SQLXAL[[#This Row],[QTY]]/10000</f>
        <v>9.6983040000000003</v>
      </c>
      <c r="AU84" s="89">
        <v>1.28</v>
      </c>
      <c r="AW84" s="115"/>
      <c r="AX84" s="8"/>
      <c r="AY84" s="8"/>
      <c r="AZ84" s="8"/>
      <c r="BC84" s="8"/>
      <c r="BD84" s="8"/>
      <c r="BH84" s="8"/>
      <c r="BJ84" s="8"/>
    </row>
    <row r="85" spans="1:62" x14ac:dyDescent="0.25">
      <c r="A85" s="90" t="s">
        <v>36</v>
      </c>
      <c r="B85" s="90" t="s">
        <v>249</v>
      </c>
      <c r="C85" s="21" t="s">
        <v>313</v>
      </c>
      <c r="D85" s="21" t="s">
        <v>316</v>
      </c>
      <c r="E85" s="24" t="s">
        <v>317</v>
      </c>
      <c r="F85" s="23">
        <v>41467</v>
      </c>
      <c r="G85" s="22">
        <v>20</v>
      </c>
      <c r="H85" s="26"/>
      <c r="I85" s="18" t="s">
        <v>644</v>
      </c>
      <c r="J85" s="95"/>
      <c r="K85" s="11">
        <f>(Table_SQLXAL[[#This Row],[TARGETWEIGHT]]*1000)-Table_SQLXAL[[#This Row],[POWDERWEIGHT]]-Table_SQLXAL[[#This Row],[CHEMICALSWEIGHT]]</f>
        <v>80</v>
      </c>
      <c r="L85" s="24" t="s">
        <v>245</v>
      </c>
      <c r="M85" s="18" t="s">
        <v>315</v>
      </c>
      <c r="N85" s="3">
        <f>ROUNDDOWN((Table_SQLXAL[[#This Row],[PRODWIDTH]]/Table_SQLXAL[[#This Row],[ROLLWIDTH CM]]/10),0)</f>
        <v>3</v>
      </c>
      <c r="O85" s="13">
        <f>Table_SQLXAL[[#This Row],[ROLLWIDTH]]/10</f>
        <v>158</v>
      </c>
      <c r="P85" s="14">
        <v>4740</v>
      </c>
      <c r="Q85" s="16"/>
      <c r="R85" s="14">
        <f>Table_SQLXAL[[#This Row],[QTY]]/Table_SQLXAL[[#This Row],[ROLLWIDTH CM]]*100</f>
        <v>3000</v>
      </c>
      <c r="S85" s="14">
        <v>3000</v>
      </c>
      <c r="T85" s="15">
        <f>Table_SQLXAL[[#This Row],[KG]]-Table_SQLXAL[[#This Row],[poid de poudre]]-Table_SQLXAL[[#This Row],[poid de chemical]]</f>
        <v>379.2</v>
      </c>
      <c r="U85" s="15">
        <f>Table_SQLXAL[[#This Row],[QTY_PROD_TIME]]*1.2</f>
        <v>1.001088</v>
      </c>
      <c r="V85" s="19">
        <v>5320</v>
      </c>
      <c r="W85" s="15">
        <f>Table_SQLXAL[[#This Row],[QTY]]*Table_SQLXAL[[#This Row],[POWDERWEIGHT]]/1000</f>
        <v>0</v>
      </c>
      <c r="X85" s="15">
        <f>Table_SQLXAL[[#This Row],[QTY]]*Table_SQLXAL[[#This Row],[CHEMICALSWEIGHT]]/1000</f>
        <v>0</v>
      </c>
      <c r="Y85" s="14">
        <v>379.2</v>
      </c>
      <c r="Z85" s="15">
        <v>1580</v>
      </c>
      <c r="AA85" s="15">
        <v>0.83423999999999998</v>
      </c>
      <c r="AB85" s="20">
        <v>0.08</v>
      </c>
      <c r="AC85" s="10">
        <v>0</v>
      </c>
      <c r="AD85" s="15">
        <v>0</v>
      </c>
      <c r="AE85" s="16" t="s">
        <v>12</v>
      </c>
      <c r="AF85" s="16" t="s">
        <v>5</v>
      </c>
      <c r="AG85" s="16" t="s">
        <v>5</v>
      </c>
      <c r="AH85" s="16"/>
      <c r="AI85" s="16" t="s">
        <v>26</v>
      </c>
      <c r="AJ85" s="16">
        <v>41467</v>
      </c>
      <c r="AK85" s="16" t="s">
        <v>649</v>
      </c>
      <c r="AL85" s="16" t="s">
        <v>650</v>
      </c>
      <c r="AM85" s="16" t="s">
        <v>15</v>
      </c>
      <c r="AN85" s="16">
        <v>0</v>
      </c>
      <c r="AO85" s="16">
        <v>1</v>
      </c>
      <c r="AP85" s="21"/>
      <c r="AQ85" s="83">
        <f>INT(MOD(INT((Table_SQLXAL[[#This Row],[REQDATE]]-2)/7)+0.6,52+5/28))+1</f>
        <v>28</v>
      </c>
      <c r="AR85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1.0416666666666667</v>
      </c>
      <c r="AS85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1.0427999999999999</v>
      </c>
      <c r="AT85" s="7">
        <f>Table_SQLXAL[[#This Row],[processtime]]*Table_SQLXAL[[#This Row],[QTY]]/10000</f>
        <v>0.83423999999999998</v>
      </c>
      <c r="AU85" s="89">
        <v>1.76</v>
      </c>
      <c r="AW85" s="115"/>
      <c r="AX85" s="8"/>
      <c r="AY85" s="8"/>
      <c r="AZ85" s="8"/>
      <c r="BC85" s="8"/>
      <c r="BD85" s="8"/>
      <c r="BH85" s="8"/>
      <c r="BJ85" s="8"/>
    </row>
    <row r="86" spans="1:62" x14ac:dyDescent="0.25">
      <c r="A86" s="90" t="s">
        <v>36</v>
      </c>
      <c r="B86" s="90" t="s">
        <v>249</v>
      </c>
      <c r="C86" s="21" t="s">
        <v>313</v>
      </c>
      <c r="D86" s="21" t="s">
        <v>316</v>
      </c>
      <c r="E86" s="24" t="s">
        <v>317</v>
      </c>
      <c r="F86" s="23">
        <v>41467</v>
      </c>
      <c r="G86" s="22">
        <v>20</v>
      </c>
      <c r="H86" s="26"/>
      <c r="I86" s="18" t="s">
        <v>314</v>
      </c>
      <c r="J86" s="95"/>
      <c r="K86" s="11">
        <f>(Table_SQLXAL[[#This Row],[TARGETWEIGHT]]*1000)-Table_SQLXAL[[#This Row],[POWDERWEIGHT]]-Table_SQLXAL[[#This Row],[CHEMICALSWEIGHT]]</f>
        <v>80</v>
      </c>
      <c r="L86" s="24" t="s">
        <v>245</v>
      </c>
      <c r="M86" s="18" t="s">
        <v>315</v>
      </c>
      <c r="N86" s="3">
        <f>ROUNDDOWN((Table_SQLXAL[[#This Row],[PRODWIDTH]]/Table_SQLXAL[[#This Row],[ROLLWIDTH CM]]/10),0)</f>
        <v>4</v>
      </c>
      <c r="O86" s="13">
        <f>Table_SQLXAL[[#This Row],[ROLLWIDTH]]/10</f>
        <v>133</v>
      </c>
      <c r="P86" s="14">
        <v>6650</v>
      </c>
      <c r="Q86" s="16"/>
      <c r="R86" s="14">
        <f>Table_SQLXAL[[#This Row],[QTY]]/Table_SQLXAL[[#This Row],[ROLLWIDTH CM]]*100</f>
        <v>5000</v>
      </c>
      <c r="S86" s="14">
        <v>5000</v>
      </c>
      <c r="T86" s="15">
        <f>Table_SQLXAL[[#This Row],[KG]]-Table_SQLXAL[[#This Row],[poid de poudre]]-Table_SQLXAL[[#This Row],[poid de chemical]]</f>
        <v>532</v>
      </c>
      <c r="U86" s="15">
        <f>Table_SQLXAL[[#This Row],[QTY_PROD_TIME]]*1.2</f>
        <v>1.4044800000000002</v>
      </c>
      <c r="V86" s="19">
        <v>5320</v>
      </c>
      <c r="W86" s="15">
        <f>Table_SQLXAL[[#This Row],[QTY]]*Table_SQLXAL[[#This Row],[POWDERWEIGHT]]/1000</f>
        <v>0</v>
      </c>
      <c r="X86" s="15">
        <f>Table_SQLXAL[[#This Row],[QTY]]*Table_SQLXAL[[#This Row],[CHEMICALSWEIGHT]]/1000</f>
        <v>0</v>
      </c>
      <c r="Y86" s="14">
        <v>532</v>
      </c>
      <c r="Z86" s="15">
        <v>1330</v>
      </c>
      <c r="AA86" s="15">
        <v>1.1704000000000001</v>
      </c>
      <c r="AB86" s="20">
        <v>0.08</v>
      </c>
      <c r="AC86" s="10">
        <v>0</v>
      </c>
      <c r="AD86" s="15">
        <v>0</v>
      </c>
      <c r="AE86" s="16" t="s">
        <v>12</v>
      </c>
      <c r="AF86" s="16" t="s">
        <v>5</v>
      </c>
      <c r="AG86" s="16" t="s">
        <v>5</v>
      </c>
      <c r="AH86" s="16"/>
      <c r="AI86" s="16" t="s">
        <v>26</v>
      </c>
      <c r="AJ86" s="16">
        <v>41467</v>
      </c>
      <c r="AK86" s="16" t="s">
        <v>651</v>
      </c>
      <c r="AL86" s="16" t="s">
        <v>650</v>
      </c>
      <c r="AM86" s="16" t="s">
        <v>15</v>
      </c>
      <c r="AN86" s="16">
        <v>0</v>
      </c>
      <c r="AO86" s="16">
        <v>1</v>
      </c>
      <c r="AP86" s="21"/>
      <c r="AQ86" s="83">
        <f>INT(MOD(INT((Table_SQLXAL[[#This Row],[REQDATE]]-2)/7)+0.6,52+5/28))+1</f>
        <v>28</v>
      </c>
      <c r="AR86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1.3020833333333333</v>
      </c>
      <c r="AS86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1.4630000000000001</v>
      </c>
      <c r="AT86" s="7">
        <f>Table_SQLXAL[[#This Row],[processtime]]*Table_SQLXAL[[#This Row],[QTY]]/10000</f>
        <v>1.1704000000000001</v>
      </c>
      <c r="AU86" s="89">
        <v>1.76</v>
      </c>
      <c r="AX86" s="8"/>
      <c r="AY86" s="8"/>
      <c r="AZ86" s="8"/>
      <c r="BC86" s="8"/>
      <c r="BD86" s="8"/>
      <c r="BH86" s="8"/>
      <c r="BJ86" s="8"/>
    </row>
    <row r="87" spans="1:62" x14ac:dyDescent="0.25">
      <c r="A87" s="90" t="s">
        <v>36</v>
      </c>
      <c r="B87" s="90" t="s">
        <v>249</v>
      </c>
      <c r="C87" s="21" t="s">
        <v>313</v>
      </c>
      <c r="D87" s="21" t="s">
        <v>316</v>
      </c>
      <c r="E87" s="24" t="s">
        <v>317</v>
      </c>
      <c r="F87" s="23">
        <v>41467</v>
      </c>
      <c r="G87" s="22">
        <v>20</v>
      </c>
      <c r="H87" s="26"/>
      <c r="I87" s="18" t="s">
        <v>639</v>
      </c>
      <c r="J87" s="95"/>
      <c r="K87" s="11">
        <f>(Table_SQLXAL[[#This Row],[TARGETWEIGHT]]*1000)-Table_SQLXAL[[#This Row],[POWDERWEIGHT]]-Table_SQLXAL[[#This Row],[CHEMICALSWEIGHT]]</f>
        <v>80</v>
      </c>
      <c r="L87" s="24" t="s">
        <v>245</v>
      </c>
      <c r="M87" s="18" t="s">
        <v>315</v>
      </c>
      <c r="N87" s="3">
        <f>ROUNDDOWN((Table_SQLXAL[[#This Row],[PRODWIDTH]]/Table_SQLXAL[[#This Row],[ROLLWIDTH CM]]/10),0)</f>
        <v>2</v>
      </c>
      <c r="O87" s="13">
        <f>Table_SQLXAL[[#This Row],[ROLLWIDTH]]/10</f>
        <v>210</v>
      </c>
      <c r="P87" s="14">
        <v>73500</v>
      </c>
      <c r="Q87" s="16"/>
      <c r="R87" s="14">
        <f>Table_SQLXAL[[#This Row],[QTY]]/Table_SQLXAL[[#This Row],[ROLLWIDTH CM]]*100</f>
        <v>35000</v>
      </c>
      <c r="S87" s="14">
        <v>35000</v>
      </c>
      <c r="T87" s="15">
        <f>Table_SQLXAL[[#This Row],[KG]]-Table_SQLXAL[[#This Row],[poid de poudre]]-Table_SQLXAL[[#This Row],[poid de chemical]]</f>
        <v>5880</v>
      </c>
      <c r="U87" s="15">
        <f>Table_SQLXAL[[#This Row],[QTY_PROD_TIME]]*1.2</f>
        <v>15.523199999999999</v>
      </c>
      <c r="V87" s="19">
        <v>5320</v>
      </c>
      <c r="W87" s="15">
        <f>Table_SQLXAL[[#This Row],[QTY]]*Table_SQLXAL[[#This Row],[POWDERWEIGHT]]/1000</f>
        <v>0</v>
      </c>
      <c r="X87" s="15">
        <f>Table_SQLXAL[[#This Row],[QTY]]*Table_SQLXAL[[#This Row],[CHEMICALSWEIGHT]]/1000</f>
        <v>0</v>
      </c>
      <c r="Y87" s="14">
        <v>5880</v>
      </c>
      <c r="Z87" s="15">
        <v>2100</v>
      </c>
      <c r="AA87" s="15">
        <v>12.936</v>
      </c>
      <c r="AB87" s="20">
        <v>0.08</v>
      </c>
      <c r="AC87" s="10">
        <v>0</v>
      </c>
      <c r="AD87" s="15">
        <v>0</v>
      </c>
      <c r="AE87" s="16" t="s">
        <v>12</v>
      </c>
      <c r="AF87" s="16" t="s">
        <v>5</v>
      </c>
      <c r="AG87" s="16" t="s">
        <v>5</v>
      </c>
      <c r="AH87" s="16"/>
      <c r="AI87" s="16" t="s">
        <v>26</v>
      </c>
      <c r="AJ87" s="16">
        <v>41467</v>
      </c>
      <c r="AK87" s="16" t="s">
        <v>652</v>
      </c>
      <c r="AL87" s="16" t="s">
        <v>650</v>
      </c>
      <c r="AM87" s="16" t="s">
        <v>15</v>
      </c>
      <c r="AN87" s="16">
        <v>0</v>
      </c>
      <c r="AO87" s="16">
        <v>1</v>
      </c>
      <c r="AP87" s="21"/>
      <c r="AQ87" s="83">
        <f>INT(MOD(INT((Table_SQLXAL[[#This Row],[REQDATE]]-2)/7)+0.6,52+5/28))+1</f>
        <v>28</v>
      </c>
      <c r="AR87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18.229166666666668</v>
      </c>
      <c r="AS87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16.170000000000002</v>
      </c>
      <c r="AT87" s="7">
        <f>Table_SQLXAL[[#This Row],[processtime]]*Table_SQLXAL[[#This Row],[QTY]]/10000</f>
        <v>12.936</v>
      </c>
      <c r="AU87" s="89">
        <v>1.76</v>
      </c>
      <c r="AW87" s="115"/>
      <c r="AX87" s="8"/>
      <c r="AY87" s="8"/>
      <c r="AZ87" s="8"/>
      <c r="BC87" s="8"/>
      <c r="BD87" s="8"/>
      <c r="BH87" s="8"/>
      <c r="BJ87" s="8"/>
    </row>
    <row r="88" spans="1:62" x14ac:dyDescent="0.25">
      <c r="A88" s="90" t="s">
        <v>36</v>
      </c>
      <c r="B88" s="90" t="s">
        <v>249</v>
      </c>
      <c r="C88" s="21" t="s">
        <v>325</v>
      </c>
      <c r="D88" s="21" t="s">
        <v>328</v>
      </c>
      <c r="E88" s="24" t="s">
        <v>329</v>
      </c>
      <c r="F88" s="23">
        <v>41468</v>
      </c>
      <c r="G88" s="22">
        <v>15</v>
      </c>
      <c r="H88" s="26"/>
      <c r="I88" s="18" t="s">
        <v>326</v>
      </c>
      <c r="J88" s="95"/>
      <c r="K88" s="11">
        <f>(Table_SQLXAL[[#This Row],[TARGETWEIGHT]]*1000)-Table_SQLXAL[[#This Row],[POWDERWEIGHT]]-Table_SQLXAL[[#This Row],[CHEMICALSWEIGHT]]</f>
        <v>60</v>
      </c>
      <c r="L88" s="24" t="s">
        <v>238</v>
      </c>
      <c r="M88" s="18" t="s">
        <v>327</v>
      </c>
      <c r="N88" s="3">
        <f>ROUNDDOWN((Table_SQLXAL[[#This Row],[PRODWIDTH]]/Table_SQLXAL[[#This Row],[ROLLWIDTH CM]]/10),0)</f>
        <v>2</v>
      </c>
      <c r="O88" s="13">
        <f>Table_SQLXAL[[#This Row],[ROLLWIDTH]]/10</f>
        <v>210</v>
      </c>
      <c r="P88" s="14">
        <v>20160</v>
      </c>
      <c r="Q88" s="16"/>
      <c r="R88" s="14">
        <f>Table_SQLXAL[[#This Row],[QTY]]/Table_SQLXAL[[#This Row],[ROLLWIDTH CM]]*100</f>
        <v>9600</v>
      </c>
      <c r="S88" s="14">
        <v>9600</v>
      </c>
      <c r="T88" s="15">
        <f>Table_SQLXAL[[#This Row],[KG]]-Table_SQLXAL[[#This Row],[poid de poudre]]-Table_SQLXAL[[#This Row],[poid de chemical]]</f>
        <v>1209.6000000000001</v>
      </c>
      <c r="U88" s="15">
        <f>Table_SQLXAL[[#This Row],[QTY_PROD_TIME]]*1.2</f>
        <v>6.4108799999999997</v>
      </c>
      <c r="V88" s="19">
        <v>4300</v>
      </c>
      <c r="W88" s="15">
        <f>Table_SQLXAL[[#This Row],[QTY]]*Table_SQLXAL[[#This Row],[POWDERWEIGHT]]/1000</f>
        <v>201.6</v>
      </c>
      <c r="X88" s="15">
        <f>Table_SQLXAL[[#This Row],[QTY]]*Table_SQLXAL[[#This Row],[CHEMICALSWEIGHT]]/1000</f>
        <v>0</v>
      </c>
      <c r="Y88" s="14">
        <v>1411.2</v>
      </c>
      <c r="Z88" s="15">
        <v>2100</v>
      </c>
      <c r="AA88" s="15">
        <v>5.3423999999999996</v>
      </c>
      <c r="AB88" s="20">
        <v>7.0000000000000007E-2</v>
      </c>
      <c r="AC88" s="10">
        <v>10</v>
      </c>
      <c r="AD88" s="15">
        <v>0</v>
      </c>
      <c r="AE88" s="16" t="s">
        <v>13</v>
      </c>
      <c r="AF88" s="16" t="s">
        <v>5</v>
      </c>
      <c r="AG88" s="16" t="s">
        <v>248</v>
      </c>
      <c r="AH88" s="16"/>
      <c r="AI88" s="16" t="s">
        <v>26</v>
      </c>
      <c r="AJ88" s="16">
        <v>41468</v>
      </c>
      <c r="AK88" s="16" t="s">
        <v>479</v>
      </c>
      <c r="AL88" s="16" t="s">
        <v>480</v>
      </c>
      <c r="AM88" s="16" t="s">
        <v>332</v>
      </c>
      <c r="AN88" s="16">
        <v>20160</v>
      </c>
      <c r="AO88" s="16">
        <v>41508</v>
      </c>
      <c r="AP88" s="21"/>
      <c r="AQ88" s="83">
        <f>INT(MOD(INT((Table_SQLXAL[[#This Row],[REQDATE]]-2)/7)+0.6,52+5/28))+1</f>
        <v>28</v>
      </c>
      <c r="AR88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6.6666666666666661</v>
      </c>
      <c r="AS88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6.677999999999999</v>
      </c>
      <c r="AT88" s="7">
        <f>Table_SQLXAL[[#This Row],[processtime]]*Table_SQLXAL[[#This Row],[QTY]]/10000</f>
        <v>5.3423999999999996</v>
      </c>
      <c r="AU88" s="89">
        <v>2.65</v>
      </c>
      <c r="AW88" s="116"/>
      <c r="AX88" s="8"/>
      <c r="AY88" s="8"/>
      <c r="AZ88" s="8"/>
      <c r="BC88" s="8"/>
      <c r="BD88" s="8"/>
      <c r="BH88" s="8"/>
      <c r="BJ88" s="8"/>
    </row>
    <row r="89" spans="1:62" x14ac:dyDescent="0.25">
      <c r="A89" s="90" t="s">
        <v>36</v>
      </c>
      <c r="B89" s="90" t="s">
        <v>249</v>
      </c>
      <c r="C89" s="21" t="s">
        <v>319</v>
      </c>
      <c r="D89" s="21" t="s">
        <v>322</v>
      </c>
      <c r="E89" s="24" t="s">
        <v>323</v>
      </c>
      <c r="F89" s="23">
        <v>41470</v>
      </c>
      <c r="G89" s="22">
        <v>7</v>
      </c>
      <c r="H89" s="26"/>
      <c r="I89" s="18" t="s">
        <v>320</v>
      </c>
      <c r="J89" s="95"/>
      <c r="K89" s="11">
        <f>(Table_SQLXAL[[#This Row],[TARGETWEIGHT]]*1000)-Table_SQLXAL[[#This Row],[POWDERWEIGHT]]-Table_SQLXAL[[#This Row],[CHEMICALSWEIGHT]]</f>
        <v>300</v>
      </c>
      <c r="L89" s="24" t="s">
        <v>247</v>
      </c>
      <c r="M89" s="18" t="s">
        <v>321</v>
      </c>
      <c r="N89" s="3">
        <f>ROUNDDOWN((Table_SQLXAL[[#This Row],[PRODWIDTH]]/Table_SQLXAL[[#This Row],[ROLLWIDTH CM]]/10),0)</f>
        <v>5</v>
      </c>
      <c r="O89" s="13">
        <f>Table_SQLXAL[[#This Row],[ROLLWIDTH]]/10</f>
        <v>120</v>
      </c>
      <c r="P89" s="14">
        <v>3380</v>
      </c>
      <c r="Q89" s="16"/>
      <c r="R89" s="14">
        <f>Table_SQLXAL[[#This Row],[QTY]]/Table_SQLXAL[[#This Row],[ROLLWIDTH CM]]*100</f>
        <v>2816.666666666667</v>
      </c>
      <c r="S89" s="14">
        <v>2816.666667</v>
      </c>
      <c r="T89" s="15">
        <f>Table_SQLXAL[[#This Row],[KG]]-Table_SQLXAL[[#This Row],[poid de poudre]]-Table_SQLXAL[[#This Row],[poid de chemical]]</f>
        <v>1014</v>
      </c>
      <c r="U89" s="15">
        <f>Table_SQLXAL[[#This Row],[QTY_PROD_TIME]]*1.2</f>
        <v>1.8941519999999998</v>
      </c>
      <c r="V89" s="19">
        <v>6000</v>
      </c>
      <c r="W89" s="15">
        <f>Table_SQLXAL[[#This Row],[QTY]]*Table_SQLXAL[[#This Row],[POWDERWEIGHT]]/1000</f>
        <v>0</v>
      </c>
      <c r="X89" s="15">
        <f>Table_SQLXAL[[#This Row],[QTY]]*Table_SQLXAL[[#This Row],[CHEMICALSWEIGHT]]/1000</f>
        <v>0</v>
      </c>
      <c r="Y89" s="14">
        <v>1014</v>
      </c>
      <c r="Z89" s="15">
        <v>1200</v>
      </c>
      <c r="AA89" s="15">
        <v>1.57846</v>
      </c>
      <c r="AB89" s="20">
        <v>0.3</v>
      </c>
      <c r="AC89" s="10">
        <v>0</v>
      </c>
      <c r="AD89" s="15">
        <v>0</v>
      </c>
      <c r="AE89" s="16" t="s">
        <v>262</v>
      </c>
      <c r="AF89" s="16" t="s">
        <v>5</v>
      </c>
      <c r="AG89" s="16" t="s">
        <v>5</v>
      </c>
      <c r="AH89" s="16"/>
      <c r="AI89" s="16" t="s">
        <v>26</v>
      </c>
      <c r="AJ89" s="16">
        <v>41470</v>
      </c>
      <c r="AK89" s="16" t="s">
        <v>481</v>
      </c>
      <c r="AL89" s="16" t="s">
        <v>482</v>
      </c>
      <c r="AM89" s="16" t="s">
        <v>264</v>
      </c>
      <c r="AN89" s="16">
        <v>3380</v>
      </c>
      <c r="AO89" s="16">
        <v>41473</v>
      </c>
      <c r="AP89" s="21"/>
      <c r="AQ89" s="83">
        <f>INT(MOD(INT((Table_SQLXAL[[#This Row],[REQDATE]]-2)/7)+0.6,52+5/28))+1</f>
        <v>29</v>
      </c>
      <c r="AR89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1.6765873015873016</v>
      </c>
      <c r="AS89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1.9730749999999999</v>
      </c>
      <c r="AT89" s="7">
        <f>Table_SQLXAL[[#This Row],[processtime]]*Table_SQLXAL[[#This Row],[QTY]]/10000</f>
        <v>1.57846</v>
      </c>
      <c r="AU89" s="89">
        <v>4.67</v>
      </c>
      <c r="AW89" s="116"/>
      <c r="AX89" s="8"/>
      <c r="AY89" s="8"/>
      <c r="AZ89" s="8"/>
      <c r="BC89" s="8"/>
      <c r="BD89" s="8"/>
      <c r="BH89" s="8"/>
      <c r="BJ89" s="8"/>
    </row>
    <row r="90" spans="1:62" x14ac:dyDescent="0.25">
      <c r="A90" s="90" t="s">
        <v>36</v>
      </c>
      <c r="B90" s="90" t="s">
        <v>249</v>
      </c>
      <c r="C90" s="21" t="s">
        <v>319</v>
      </c>
      <c r="D90" s="21" t="s">
        <v>322</v>
      </c>
      <c r="E90" s="24" t="s">
        <v>323</v>
      </c>
      <c r="F90" s="23">
        <v>41470</v>
      </c>
      <c r="G90" s="22">
        <v>7</v>
      </c>
      <c r="H90" s="26"/>
      <c r="I90" s="18" t="s">
        <v>435</v>
      </c>
      <c r="J90" s="95"/>
      <c r="K90" s="11">
        <f>(Table_SQLXAL[[#This Row],[TARGETWEIGHT]]*1000)-Table_SQLXAL[[#This Row],[POWDERWEIGHT]]-Table_SQLXAL[[#This Row],[CHEMICALSWEIGHT]]</f>
        <v>300</v>
      </c>
      <c r="L90" s="24" t="s">
        <v>247</v>
      </c>
      <c r="M90" s="18" t="s">
        <v>321</v>
      </c>
      <c r="N90" s="3">
        <f>ROUNDDOWN((Table_SQLXAL[[#This Row],[PRODWIDTH]]/Table_SQLXAL[[#This Row],[ROLLWIDTH CM]]/10),0)</f>
        <v>5</v>
      </c>
      <c r="O90" s="13">
        <f>Table_SQLXAL[[#This Row],[ROLLWIDTH]]/10</f>
        <v>120</v>
      </c>
      <c r="P90" s="14">
        <v>1080</v>
      </c>
      <c r="Q90" s="16"/>
      <c r="R90" s="14">
        <f>Table_SQLXAL[[#This Row],[QTY]]/Table_SQLXAL[[#This Row],[ROLLWIDTH CM]]*100</f>
        <v>900</v>
      </c>
      <c r="S90" s="14">
        <v>900</v>
      </c>
      <c r="T90" s="15">
        <f>Table_SQLXAL[[#This Row],[KG]]-Table_SQLXAL[[#This Row],[poid de poudre]]-Table_SQLXAL[[#This Row],[poid de chemical]]</f>
        <v>324</v>
      </c>
      <c r="U90" s="15">
        <f>Table_SQLXAL[[#This Row],[QTY_PROD_TIME]]*1.2</f>
        <v>0.60523199999999999</v>
      </c>
      <c r="V90" s="19">
        <v>6000</v>
      </c>
      <c r="W90" s="15">
        <f>Table_SQLXAL[[#This Row],[QTY]]*Table_SQLXAL[[#This Row],[POWDERWEIGHT]]/1000</f>
        <v>0</v>
      </c>
      <c r="X90" s="15">
        <f>Table_SQLXAL[[#This Row],[QTY]]*Table_SQLXAL[[#This Row],[CHEMICALSWEIGHT]]/1000</f>
        <v>0</v>
      </c>
      <c r="Y90" s="14">
        <v>324</v>
      </c>
      <c r="Z90" s="15">
        <v>1200</v>
      </c>
      <c r="AA90" s="15">
        <v>0.50436000000000003</v>
      </c>
      <c r="AB90" s="20">
        <v>0.3</v>
      </c>
      <c r="AC90" s="10">
        <v>0</v>
      </c>
      <c r="AD90" s="15">
        <v>0</v>
      </c>
      <c r="AE90" s="16" t="s">
        <v>262</v>
      </c>
      <c r="AF90" s="16" t="s">
        <v>5</v>
      </c>
      <c r="AG90" s="16" t="s">
        <v>5</v>
      </c>
      <c r="AH90" s="16"/>
      <c r="AI90" s="16" t="s">
        <v>26</v>
      </c>
      <c r="AJ90" s="16">
        <v>41470</v>
      </c>
      <c r="AK90" s="16" t="s">
        <v>483</v>
      </c>
      <c r="AL90" s="16" t="s">
        <v>484</v>
      </c>
      <c r="AM90" s="16" t="s">
        <v>264</v>
      </c>
      <c r="AN90" s="16">
        <v>1080</v>
      </c>
      <c r="AO90" s="16">
        <v>41473</v>
      </c>
      <c r="AP90" s="21"/>
      <c r="AQ90" s="83">
        <f>INT(MOD(INT((Table_SQLXAL[[#This Row],[REQDATE]]-2)/7)+0.6,52+5/28))+1</f>
        <v>29</v>
      </c>
      <c r="AR90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0.5357142857142857</v>
      </c>
      <c r="AS90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0.63045000000000007</v>
      </c>
      <c r="AT90" s="7">
        <f>Table_SQLXAL[[#This Row],[processtime]]*Table_SQLXAL[[#This Row],[QTY]]/10000</f>
        <v>0.50436000000000003</v>
      </c>
      <c r="AU90" s="89">
        <v>4.67</v>
      </c>
      <c r="AW90" s="115"/>
      <c r="AX90" s="8"/>
      <c r="AY90" s="8"/>
      <c r="AZ90" s="8"/>
      <c r="BC90" s="8"/>
      <c r="BD90" s="8"/>
      <c r="BH90" s="8"/>
      <c r="BJ90" s="8"/>
    </row>
    <row r="91" spans="1:62" x14ac:dyDescent="0.25">
      <c r="A91" s="90" t="s">
        <v>36</v>
      </c>
      <c r="B91" s="90" t="s">
        <v>249</v>
      </c>
      <c r="C91" s="21" t="s">
        <v>257</v>
      </c>
      <c r="D91" s="21" t="s">
        <v>260</v>
      </c>
      <c r="E91" s="24" t="s">
        <v>261</v>
      </c>
      <c r="F91" s="23">
        <v>41470</v>
      </c>
      <c r="G91" s="22">
        <v>9.3000000000000007</v>
      </c>
      <c r="H91" s="26"/>
      <c r="I91" s="18" t="s">
        <v>366</v>
      </c>
      <c r="J91" s="95"/>
      <c r="K91" s="11">
        <f>(Table_SQLXAL[[#This Row],[TARGETWEIGHT]]*1000)-Table_SQLXAL[[#This Row],[POWDERWEIGHT]]-Table_SQLXAL[[#This Row],[CHEMICALSWEIGHT]]</f>
        <v>220</v>
      </c>
      <c r="L91" s="24" t="s">
        <v>247</v>
      </c>
      <c r="M91" s="18" t="s">
        <v>259</v>
      </c>
      <c r="N91" s="3">
        <f>ROUNDDOWN((Table_SQLXAL[[#This Row],[PRODWIDTH]]/Table_SQLXAL[[#This Row],[ROLLWIDTH CM]]/10),0)</f>
        <v>3</v>
      </c>
      <c r="O91" s="13">
        <f>Table_SQLXAL[[#This Row],[ROLLWIDTH]]/10</f>
        <v>160</v>
      </c>
      <c r="P91" s="14">
        <v>16640</v>
      </c>
      <c r="Q91" s="16"/>
      <c r="R91" s="14">
        <f>Table_SQLXAL[[#This Row],[QTY]]/Table_SQLXAL[[#This Row],[ROLLWIDTH CM]]*100</f>
        <v>10400</v>
      </c>
      <c r="S91" s="14">
        <v>10400</v>
      </c>
      <c r="T91" s="15">
        <f>Table_SQLXAL[[#This Row],[KG]]-Table_SQLXAL[[#This Row],[poid de poudre]]-Table_SQLXAL[[#This Row],[poid de chemical]]</f>
        <v>3660.8</v>
      </c>
      <c r="U91" s="15">
        <f>Table_SQLXAL[[#This Row],[QTY_PROD_TIME]]*1.2</f>
        <v>7.4480639999999996</v>
      </c>
      <c r="V91" s="19">
        <v>4800</v>
      </c>
      <c r="W91" s="15">
        <f>Table_SQLXAL[[#This Row],[QTY]]*Table_SQLXAL[[#This Row],[POWDERWEIGHT]]/1000</f>
        <v>0</v>
      </c>
      <c r="X91" s="15">
        <f>Table_SQLXAL[[#This Row],[QTY]]*Table_SQLXAL[[#This Row],[CHEMICALSWEIGHT]]/1000</f>
        <v>0</v>
      </c>
      <c r="Y91" s="14">
        <v>3660.8</v>
      </c>
      <c r="Z91" s="15">
        <v>1600</v>
      </c>
      <c r="AA91" s="15">
        <v>6.2067199999999998</v>
      </c>
      <c r="AB91" s="20">
        <v>0.22</v>
      </c>
      <c r="AC91" s="10">
        <v>0</v>
      </c>
      <c r="AD91" s="15">
        <v>0</v>
      </c>
      <c r="AE91" s="16" t="s">
        <v>262</v>
      </c>
      <c r="AF91" s="16" t="s">
        <v>5</v>
      </c>
      <c r="AG91" s="16" t="s">
        <v>5</v>
      </c>
      <c r="AH91" s="16"/>
      <c r="AI91" s="16" t="s">
        <v>26</v>
      </c>
      <c r="AJ91" s="16">
        <v>41470</v>
      </c>
      <c r="AK91" s="16" t="s">
        <v>485</v>
      </c>
      <c r="AL91" s="16" t="s">
        <v>486</v>
      </c>
      <c r="AM91" s="16" t="s">
        <v>4</v>
      </c>
      <c r="AN91" s="16">
        <v>16640</v>
      </c>
      <c r="AO91" s="16">
        <v>41473</v>
      </c>
      <c r="AP91" s="21"/>
      <c r="AQ91" s="83">
        <f>INT(MOD(INT((Table_SQLXAL[[#This Row],[REQDATE]]-2)/7)+0.6,52+5/28))+1</f>
        <v>29</v>
      </c>
      <c r="AR91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7.7658303464755072</v>
      </c>
      <c r="AS91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7.7584</v>
      </c>
      <c r="AT91" s="7">
        <f>Table_SQLXAL[[#This Row],[processtime]]*Table_SQLXAL[[#This Row],[QTY]]/10000</f>
        <v>6.2067199999999998</v>
      </c>
      <c r="AU91" s="89">
        <v>3.73</v>
      </c>
      <c r="AW91" s="115"/>
      <c r="AX91" s="8"/>
      <c r="AY91" s="8"/>
      <c r="AZ91" s="8"/>
      <c r="BC91" s="8"/>
      <c r="BD91" s="8"/>
      <c r="BH91" s="8"/>
      <c r="BJ91" s="8"/>
    </row>
    <row r="92" spans="1:62" x14ac:dyDescent="0.25">
      <c r="A92" s="90" t="s">
        <v>36</v>
      </c>
      <c r="B92" s="90" t="s">
        <v>249</v>
      </c>
      <c r="C92" s="21" t="s">
        <v>319</v>
      </c>
      <c r="D92" s="21" t="s">
        <v>322</v>
      </c>
      <c r="E92" s="24" t="s">
        <v>323</v>
      </c>
      <c r="F92" s="23">
        <v>41470</v>
      </c>
      <c r="G92" s="22">
        <v>7</v>
      </c>
      <c r="H92" s="26"/>
      <c r="I92" s="18" t="s">
        <v>398</v>
      </c>
      <c r="J92" s="95"/>
      <c r="K92" s="11">
        <f>(Table_SQLXAL[[#This Row],[TARGETWEIGHT]]*1000)-Table_SQLXAL[[#This Row],[POWDERWEIGHT]]-Table_SQLXAL[[#This Row],[CHEMICALSWEIGHT]]</f>
        <v>300</v>
      </c>
      <c r="L92" s="24" t="s">
        <v>247</v>
      </c>
      <c r="M92" s="18" t="s">
        <v>321</v>
      </c>
      <c r="N92" s="3">
        <f>ROUNDDOWN((Table_SQLXAL[[#This Row],[PRODWIDTH]]/Table_SQLXAL[[#This Row],[ROLLWIDTH CM]]/10),0)</f>
        <v>3</v>
      </c>
      <c r="O92" s="13">
        <f>Table_SQLXAL[[#This Row],[ROLLWIDTH]]/10</f>
        <v>160</v>
      </c>
      <c r="P92" s="14">
        <v>960</v>
      </c>
      <c r="Q92" s="16"/>
      <c r="R92" s="14">
        <f>Table_SQLXAL[[#This Row],[QTY]]/Table_SQLXAL[[#This Row],[ROLLWIDTH CM]]*100</f>
        <v>600</v>
      </c>
      <c r="S92" s="14">
        <v>600</v>
      </c>
      <c r="T92" s="15">
        <f>Table_SQLXAL[[#This Row],[KG]]-Table_SQLXAL[[#This Row],[poid de poudre]]-Table_SQLXAL[[#This Row],[poid de chemical]]</f>
        <v>288</v>
      </c>
      <c r="U92" s="15">
        <f>Table_SQLXAL[[#This Row],[QTY_PROD_TIME]]*1.2</f>
        <v>0.53798400000000002</v>
      </c>
      <c r="V92" s="19">
        <v>6000</v>
      </c>
      <c r="W92" s="15">
        <f>Table_SQLXAL[[#This Row],[QTY]]*Table_SQLXAL[[#This Row],[POWDERWEIGHT]]/1000</f>
        <v>0</v>
      </c>
      <c r="X92" s="15">
        <f>Table_SQLXAL[[#This Row],[QTY]]*Table_SQLXAL[[#This Row],[CHEMICALSWEIGHT]]/1000</f>
        <v>0</v>
      </c>
      <c r="Y92" s="14">
        <v>288</v>
      </c>
      <c r="Z92" s="15">
        <v>1600</v>
      </c>
      <c r="AA92" s="15">
        <v>0.44832</v>
      </c>
      <c r="AB92" s="20">
        <v>0.3</v>
      </c>
      <c r="AC92" s="10">
        <v>0</v>
      </c>
      <c r="AD92" s="15">
        <v>0</v>
      </c>
      <c r="AE92" s="16" t="s">
        <v>262</v>
      </c>
      <c r="AF92" s="16" t="s">
        <v>5</v>
      </c>
      <c r="AG92" s="16" t="s">
        <v>5</v>
      </c>
      <c r="AH92" s="16"/>
      <c r="AI92" s="16" t="s">
        <v>26</v>
      </c>
      <c r="AJ92" s="16">
        <v>41470</v>
      </c>
      <c r="AK92" s="16" t="s">
        <v>487</v>
      </c>
      <c r="AL92" s="16" t="s">
        <v>488</v>
      </c>
      <c r="AM92" s="16" t="s">
        <v>4</v>
      </c>
      <c r="AN92" s="16">
        <v>960</v>
      </c>
      <c r="AO92" s="16">
        <v>41473</v>
      </c>
      <c r="AP92" s="21"/>
      <c r="AQ92" s="83">
        <f>INT(MOD(INT((Table_SQLXAL[[#This Row],[REQDATE]]-2)/7)+0.6,52+5/28))+1</f>
        <v>29</v>
      </c>
      <c r="AR92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0.59523809523809523</v>
      </c>
      <c r="AS92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0.56040000000000001</v>
      </c>
      <c r="AT92" s="7">
        <f>Table_SQLXAL[[#This Row],[processtime]]*Table_SQLXAL[[#This Row],[QTY]]/10000</f>
        <v>0.44832</v>
      </c>
      <c r="AU92" s="89">
        <v>4.67</v>
      </c>
      <c r="AW92" s="115"/>
      <c r="AX92" s="8"/>
      <c r="AY92" s="8"/>
      <c r="AZ92" s="8"/>
      <c r="BC92" s="8"/>
      <c r="BD92" s="8"/>
      <c r="BH92" s="8"/>
      <c r="BJ92" s="8"/>
    </row>
    <row r="93" spans="1:62" x14ac:dyDescent="0.25">
      <c r="A93" s="90" t="s">
        <v>36</v>
      </c>
      <c r="B93" s="90" t="s">
        <v>249</v>
      </c>
      <c r="C93" s="21" t="s">
        <v>257</v>
      </c>
      <c r="D93" s="21" t="s">
        <v>260</v>
      </c>
      <c r="E93" s="24" t="s">
        <v>261</v>
      </c>
      <c r="F93" s="23">
        <v>41470</v>
      </c>
      <c r="G93" s="22">
        <v>9.3000000000000007</v>
      </c>
      <c r="H93" s="26"/>
      <c r="I93" s="18" t="s">
        <v>401</v>
      </c>
      <c r="J93" s="95"/>
      <c r="K93" s="11">
        <f>(Table_SQLXAL[[#This Row],[TARGETWEIGHT]]*1000)-Table_SQLXAL[[#This Row],[POWDERWEIGHT]]-Table_SQLXAL[[#This Row],[CHEMICALSWEIGHT]]</f>
        <v>220</v>
      </c>
      <c r="L93" s="24" t="s">
        <v>247</v>
      </c>
      <c r="M93" s="18" t="s">
        <v>259</v>
      </c>
      <c r="N93" s="3">
        <f>ROUNDDOWN((Table_SQLXAL[[#This Row],[PRODWIDTH]]/Table_SQLXAL[[#This Row],[ROLLWIDTH CM]]/10),0)</f>
        <v>3</v>
      </c>
      <c r="O93" s="13">
        <f>Table_SQLXAL[[#This Row],[ROLLWIDTH]]/10</f>
        <v>160</v>
      </c>
      <c r="P93" s="14">
        <v>3840</v>
      </c>
      <c r="Q93" s="16"/>
      <c r="R93" s="14">
        <f>Table_SQLXAL[[#This Row],[QTY]]/Table_SQLXAL[[#This Row],[ROLLWIDTH CM]]*100</f>
        <v>2400</v>
      </c>
      <c r="S93" s="14">
        <v>2400</v>
      </c>
      <c r="T93" s="15">
        <f>Table_SQLXAL[[#This Row],[KG]]-Table_SQLXAL[[#This Row],[poid de poudre]]-Table_SQLXAL[[#This Row],[poid de chemical]]</f>
        <v>844.8</v>
      </c>
      <c r="U93" s="15">
        <f>Table_SQLXAL[[#This Row],[QTY_PROD_TIME]]*1.2</f>
        <v>1.7187840000000001</v>
      </c>
      <c r="V93" s="19">
        <v>4800</v>
      </c>
      <c r="W93" s="15">
        <f>Table_SQLXAL[[#This Row],[QTY]]*Table_SQLXAL[[#This Row],[POWDERWEIGHT]]/1000</f>
        <v>0</v>
      </c>
      <c r="X93" s="15">
        <f>Table_SQLXAL[[#This Row],[QTY]]*Table_SQLXAL[[#This Row],[CHEMICALSWEIGHT]]/1000</f>
        <v>0</v>
      </c>
      <c r="Y93" s="14">
        <v>844.8</v>
      </c>
      <c r="Z93" s="15">
        <v>1600</v>
      </c>
      <c r="AA93" s="15">
        <v>1.43232</v>
      </c>
      <c r="AB93" s="20">
        <v>0.22</v>
      </c>
      <c r="AC93" s="10">
        <v>0</v>
      </c>
      <c r="AD93" s="15">
        <v>0</v>
      </c>
      <c r="AE93" s="16" t="s">
        <v>262</v>
      </c>
      <c r="AF93" s="16" t="s">
        <v>5</v>
      </c>
      <c r="AG93" s="16" t="s">
        <v>5</v>
      </c>
      <c r="AH93" s="16"/>
      <c r="AI93" s="16" t="s">
        <v>26</v>
      </c>
      <c r="AJ93" s="16">
        <v>41470</v>
      </c>
      <c r="AK93" s="16" t="s">
        <v>489</v>
      </c>
      <c r="AL93" s="16" t="s">
        <v>490</v>
      </c>
      <c r="AM93" s="16" t="s">
        <v>264</v>
      </c>
      <c r="AN93" s="16">
        <v>3840</v>
      </c>
      <c r="AO93" s="16">
        <v>41473</v>
      </c>
      <c r="AP93" s="21"/>
      <c r="AQ93" s="83">
        <f>INT(MOD(INT((Table_SQLXAL[[#This Row],[REQDATE]]-2)/7)+0.6,52+5/28))+1</f>
        <v>29</v>
      </c>
      <c r="AR93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1.7921146953405016</v>
      </c>
      <c r="AS93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1.7904</v>
      </c>
      <c r="AT93" s="7">
        <f>Table_SQLXAL[[#This Row],[processtime]]*Table_SQLXAL[[#This Row],[QTY]]/10000</f>
        <v>1.43232</v>
      </c>
      <c r="AU93" s="89">
        <v>3.73</v>
      </c>
      <c r="AX93" s="8"/>
      <c r="AY93" s="8"/>
      <c r="AZ93" s="8"/>
      <c r="BC93" s="8"/>
      <c r="BD93" s="8"/>
      <c r="BH93" s="8"/>
      <c r="BJ93" s="8"/>
    </row>
    <row r="94" spans="1:62" x14ac:dyDescent="0.25">
      <c r="A94" s="90" t="s">
        <v>36</v>
      </c>
      <c r="B94" s="90" t="s">
        <v>249</v>
      </c>
      <c r="C94" s="21" t="s">
        <v>404</v>
      </c>
      <c r="D94" s="21" t="s">
        <v>349</v>
      </c>
      <c r="E94" s="24" t="s">
        <v>350</v>
      </c>
      <c r="F94" s="23">
        <v>41470</v>
      </c>
      <c r="G94" s="22">
        <v>24.8</v>
      </c>
      <c r="H94" s="26"/>
      <c r="I94" s="18" t="s">
        <v>491</v>
      </c>
      <c r="J94" s="95"/>
      <c r="K94" s="11">
        <f>(Table_SQLXAL[[#This Row],[TARGETWEIGHT]]*1000)-Table_SQLXAL[[#This Row],[POWDERWEIGHT]]-Table_SQLXAL[[#This Row],[CHEMICALSWEIGHT]]</f>
        <v>75</v>
      </c>
      <c r="L94" s="24" t="s">
        <v>246</v>
      </c>
      <c r="M94" s="18" t="s">
        <v>348</v>
      </c>
      <c r="N94" s="3">
        <f>ROUNDDOWN((Table_SQLXAL[[#This Row],[PRODWIDTH]]/Table_SQLXAL[[#This Row],[ROLLWIDTH CM]]/10),0)</f>
        <v>6</v>
      </c>
      <c r="O94" s="13">
        <f>Table_SQLXAL[[#This Row],[ROLLWIDTH]]/10</f>
        <v>86</v>
      </c>
      <c r="P94" s="14">
        <v>52637.16</v>
      </c>
      <c r="Q94" s="16"/>
      <c r="R94" s="14">
        <f>Table_SQLXAL[[#This Row],[QTY]]/Table_SQLXAL[[#This Row],[ROLLWIDTH CM]]*100</f>
        <v>61206.000000000007</v>
      </c>
      <c r="S94" s="14">
        <v>61206</v>
      </c>
      <c r="T94" s="15">
        <f>Table_SQLXAL[[#This Row],[KG]]-Table_SQLXAL[[#This Row],[poid de poudre]]-Table_SQLXAL[[#This Row],[poid de chemical]]</f>
        <v>3947.7869999999998</v>
      </c>
      <c r="U94" s="15">
        <f>Table_SQLXAL[[#This Row],[QTY_PROD_TIME]]*1.2</f>
        <v>8.0850671999999992</v>
      </c>
      <c r="V94" s="19">
        <v>5400</v>
      </c>
      <c r="W94" s="15">
        <f>Table_SQLXAL[[#This Row],[QTY]]*Table_SQLXAL[[#This Row],[POWDERWEIGHT]]/1000</f>
        <v>0</v>
      </c>
      <c r="X94" s="15">
        <f>Table_SQLXAL[[#This Row],[QTY]]*Table_SQLXAL[[#This Row],[CHEMICALSWEIGHT]]/1000</f>
        <v>0</v>
      </c>
      <c r="Y94" s="14">
        <v>3947.7869999999998</v>
      </c>
      <c r="Z94" s="15">
        <v>860</v>
      </c>
      <c r="AA94" s="15">
        <v>6.7375559999999997</v>
      </c>
      <c r="AB94" s="20">
        <v>7.4999999999999997E-2</v>
      </c>
      <c r="AC94" s="10">
        <v>0</v>
      </c>
      <c r="AD94" s="15">
        <v>0</v>
      </c>
      <c r="AE94" s="16" t="s">
        <v>12</v>
      </c>
      <c r="AF94" s="16" t="s">
        <v>5</v>
      </c>
      <c r="AG94" s="16" t="s">
        <v>5</v>
      </c>
      <c r="AH94" s="16"/>
      <c r="AI94" s="16" t="s">
        <v>26</v>
      </c>
      <c r="AJ94" s="16">
        <v>41470</v>
      </c>
      <c r="AK94" s="16" t="s">
        <v>492</v>
      </c>
      <c r="AL94" s="16" t="s">
        <v>493</v>
      </c>
      <c r="AM94" s="16" t="s">
        <v>239</v>
      </c>
      <c r="AN94" s="16">
        <v>52637.16</v>
      </c>
      <c r="AO94" s="16">
        <v>41509</v>
      </c>
      <c r="AP94" s="21"/>
      <c r="AQ94" s="83">
        <f>INT(MOD(INT((Table_SQLXAL[[#This Row],[REQDATE]]-2)/7)+0.6,52+5/28))+1</f>
        <v>29</v>
      </c>
      <c r="AR94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8.5693884408602159</v>
      </c>
      <c r="AS94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8.4219456000000008</v>
      </c>
      <c r="AT94" s="7">
        <f>Table_SQLXAL[[#This Row],[processtime]]*Table_SQLXAL[[#This Row],[QTY]]/10000</f>
        <v>6.7375564800000012</v>
      </c>
      <c r="AU94" s="89">
        <v>1.28</v>
      </c>
      <c r="AW94" s="115"/>
      <c r="AX94" s="8"/>
      <c r="AY94" s="8"/>
      <c r="AZ94" s="8"/>
      <c r="BC94" s="8"/>
      <c r="BD94" s="8"/>
      <c r="BH94" s="8"/>
      <c r="BJ94" s="8"/>
    </row>
    <row r="95" spans="1:62" x14ac:dyDescent="0.25">
      <c r="A95" s="90" t="s">
        <v>36</v>
      </c>
      <c r="B95" s="90" t="s">
        <v>249</v>
      </c>
      <c r="C95" s="21" t="s">
        <v>257</v>
      </c>
      <c r="D95" s="21" t="s">
        <v>260</v>
      </c>
      <c r="E95" s="24" t="s">
        <v>261</v>
      </c>
      <c r="F95" s="23">
        <v>41471</v>
      </c>
      <c r="G95" s="22">
        <v>9.3000000000000007</v>
      </c>
      <c r="H95" s="26"/>
      <c r="I95" s="18" t="s">
        <v>448</v>
      </c>
      <c r="J95" s="95"/>
      <c r="K95" s="11">
        <f>(Table_SQLXAL[[#This Row],[TARGETWEIGHT]]*1000)-Table_SQLXAL[[#This Row],[POWDERWEIGHT]]-Table_SQLXAL[[#This Row],[CHEMICALSWEIGHT]]</f>
        <v>220</v>
      </c>
      <c r="L95" s="24" t="s">
        <v>247</v>
      </c>
      <c r="M95" s="18" t="s">
        <v>259</v>
      </c>
      <c r="N95" s="3">
        <f>ROUNDDOWN((Table_SQLXAL[[#This Row],[PRODWIDTH]]/Table_SQLXAL[[#This Row],[ROLLWIDTH CM]]/10),0)</f>
        <v>3</v>
      </c>
      <c r="O95" s="13">
        <f>Table_SQLXAL[[#This Row],[ROLLWIDTH]]/10</f>
        <v>160</v>
      </c>
      <c r="P95" s="14">
        <v>960</v>
      </c>
      <c r="Q95" s="16"/>
      <c r="R95" s="14">
        <f>Table_SQLXAL[[#This Row],[QTY]]/Table_SQLXAL[[#This Row],[ROLLWIDTH CM]]*100</f>
        <v>600</v>
      </c>
      <c r="S95" s="14">
        <v>600</v>
      </c>
      <c r="T95" s="15">
        <f>Table_SQLXAL[[#This Row],[KG]]-Table_SQLXAL[[#This Row],[poid de poudre]]-Table_SQLXAL[[#This Row],[poid de chemical]]</f>
        <v>211.2</v>
      </c>
      <c r="U95" s="15">
        <f>Table_SQLXAL[[#This Row],[QTY_PROD_TIME]]*1.2</f>
        <v>0.42969600000000002</v>
      </c>
      <c r="V95" s="19">
        <v>4800</v>
      </c>
      <c r="W95" s="15">
        <f>Table_SQLXAL[[#This Row],[QTY]]*Table_SQLXAL[[#This Row],[POWDERWEIGHT]]/1000</f>
        <v>0</v>
      </c>
      <c r="X95" s="15">
        <f>Table_SQLXAL[[#This Row],[QTY]]*Table_SQLXAL[[#This Row],[CHEMICALSWEIGHT]]/1000</f>
        <v>0</v>
      </c>
      <c r="Y95" s="14">
        <v>211.2</v>
      </c>
      <c r="Z95" s="15">
        <v>1600</v>
      </c>
      <c r="AA95" s="15">
        <v>0.35808000000000001</v>
      </c>
      <c r="AB95" s="20">
        <v>0.22</v>
      </c>
      <c r="AC95" s="10">
        <v>0</v>
      </c>
      <c r="AD95" s="15">
        <v>0</v>
      </c>
      <c r="AE95" s="16" t="s">
        <v>262</v>
      </c>
      <c r="AF95" s="16" t="s">
        <v>5</v>
      </c>
      <c r="AG95" s="16" t="s">
        <v>5</v>
      </c>
      <c r="AH95" s="16"/>
      <c r="AI95" s="16" t="s">
        <v>26</v>
      </c>
      <c r="AJ95" s="16">
        <v>41471</v>
      </c>
      <c r="AK95" s="16" t="s">
        <v>494</v>
      </c>
      <c r="AL95" s="16" t="s">
        <v>495</v>
      </c>
      <c r="AM95" s="16" t="s">
        <v>4</v>
      </c>
      <c r="AN95" s="16">
        <v>960</v>
      </c>
      <c r="AO95" s="16">
        <v>41473</v>
      </c>
      <c r="AP95" s="21"/>
      <c r="AQ95" s="83">
        <f>INT(MOD(INT((Table_SQLXAL[[#This Row],[REQDATE]]-2)/7)+0.6,52+5/28))+1</f>
        <v>29</v>
      </c>
      <c r="AR95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0.4480286738351254</v>
      </c>
      <c r="AS95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0.4476</v>
      </c>
      <c r="AT95" s="7">
        <f>Table_SQLXAL[[#This Row],[processtime]]*Table_SQLXAL[[#This Row],[QTY]]/10000</f>
        <v>0.35808000000000001</v>
      </c>
      <c r="AU95" s="89">
        <v>3.73</v>
      </c>
      <c r="AX95" s="8"/>
      <c r="AY95" s="8"/>
      <c r="AZ95" s="8"/>
      <c r="BC95" s="8"/>
      <c r="BD95" s="8"/>
      <c r="BH95" s="8"/>
      <c r="BJ95" s="8"/>
    </row>
    <row r="96" spans="1:62" x14ac:dyDescent="0.25">
      <c r="A96" s="90" t="s">
        <v>36</v>
      </c>
      <c r="B96" s="90" t="s">
        <v>249</v>
      </c>
      <c r="C96" s="21" t="s">
        <v>319</v>
      </c>
      <c r="D96" s="21" t="s">
        <v>322</v>
      </c>
      <c r="E96" s="24" t="s">
        <v>323</v>
      </c>
      <c r="F96" s="23">
        <v>41471</v>
      </c>
      <c r="G96" s="22">
        <v>7</v>
      </c>
      <c r="H96" s="26"/>
      <c r="I96" s="18" t="s">
        <v>452</v>
      </c>
      <c r="J96" s="95"/>
      <c r="K96" s="11">
        <f>(Table_SQLXAL[[#This Row],[TARGETWEIGHT]]*1000)-Table_SQLXAL[[#This Row],[POWDERWEIGHT]]-Table_SQLXAL[[#This Row],[CHEMICALSWEIGHT]]</f>
        <v>300</v>
      </c>
      <c r="L96" s="24" t="s">
        <v>247</v>
      </c>
      <c r="M96" s="18" t="s">
        <v>321</v>
      </c>
      <c r="N96" s="3">
        <f>ROUNDDOWN((Table_SQLXAL[[#This Row],[PRODWIDTH]]/Table_SQLXAL[[#This Row],[ROLLWIDTH CM]]/10),0)</f>
        <v>3</v>
      </c>
      <c r="O96" s="13">
        <f>Table_SQLXAL[[#This Row],[ROLLWIDTH]]/10</f>
        <v>160</v>
      </c>
      <c r="P96" s="14">
        <v>1920</v>
      </c>
      <c r="Q96" s="16"/>
      <c r="R96" s="14">
        <f>Table_SQLXAL[[#This Row],[QTY]]/Table_SQLXAL[[#This Row],[ROLLWIDTH CM]]*100</f>
        <v>1200</v>
      </c>
      <c r="S96" s="14">
        <v>1200</v>
      </c>
      <c r="T96" s="15">
        <f>Table_SQLXAL[[#This Row],[KG]]-Table_SQLXAL[[#This Row],[poid de poudre]]-Table_SQLXAL[[#This Row],[poid de chemical]]</f>
        <v>576</v>
      </c>
      <c r="U96" s="15">
        <f>Table_SQLXAL[[#This Row],[QTY_PROD_TIME]]*1.2</f>
        <v>1.075968</v>
      </c>
      <c r="V96" s="19">
        <v>6000</v>
      </c>
      <c r="W96" s="15">
        <f>Table_SQLXAL[[#This Row],[QTY]]*Table_SQLXAL[[#This Row],[POWDERWEIGHT]]/1000</f>
        <v>0</v>
      </c>
      <c r="X96" s="15">
        <f>Table_SQLXAL[[#This Row],[QTY]]*Table_SQLXAL[[#This Row],[CHEMICALSWEIGHT]]/1000</f>
        <v>0</v>
      </c>
      <c r="Y96" s="14">
        <v>576</v>
      </c>
      <c r="Z96" s="15">
        <v>1600</v>
      </c>
      <c r="AA96" s="15">
        <v>0.89663999999999999</v>
      </c>
      <c r="AB96" s="20">
        <v>0.3</v>
      </c>
      <c r="AC96" s="10">
        <v>0</v>
      </c>
      <c r="AD96" s="15">
        <v>0</v>
      </c>
      <c r="AE96" s="16" t="s">
        <v>262</v>
      </c>
      <c r="AF96" s="16" t="s">
        <v>5</v>
      </c>
      <c r="AG96" s="16" t="s">
        <v>5</v>
      </c>
      <c r="AH96" s="16"/>
      <c r="AI96" s="16" t="s">
        <v>26</v>
      </c>
      <c r="AJ96" s="16">
        <v>41471</v>
      </c>
      <c r="AK96" s="16" t="s">
        <v>496</v>
      </c>
      <c r="AL96" s="16" t="s">
        <v>497</v>
      </c>
      <c r="AM96" s="16" t="s">
        <v>264</v>
      </c>
      <c r="AN96" s="16">
        <v>1920</v>
      </c>
      <c r="AO96" s="16">
        <v>41473</v>
      </c>
      <c r="AP96" s="21"/>
      <c r="AQ96" s="83">
        <f>INT(MOD(INT((Table_SQLXAL[[#This Row],[REQDATE]]-2)/7)+0.6,52+5/28))+1</f>
        <v>29</v>
      </c>
      <c r="AR96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1.1904761904761905</v>
      </c>
      <c r="AS96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1.1208</v>
      </c>
      <c r="AT96" s="7">
        <f>Table_SQLXAL[[#This Row],[processtime]]*Table_SQLXAL[[#This Row],[QTY]]/10000</f>
        <v>0.89663999999999999</v>
      </c>
      <c r="AU96" s="89">
        <v>4.67</v>
      </c>
      <c r="AW96" s="116"/>
      <c r="AX96" s="8"/>
      <c r="AY96" s="8"/>
      <c r="AZ96" s="8"/>
      <c r="BC96" s="8"/>
      <c r="BD96" s="8"/>
      <c r="BH96" s="8"/>
      <c r="BJ96" s="8"/>
    </row>
    <row r="97" spans="1:62" x14ac:dyDescent="0.25">
      <c r="A97" s="90" t="s">
        <v>36</v>
      </c>
      <c r="B97" s="90" t="s">
        <v>249</v>
      </c>
      <c r="C97" s="21" t="s">
        <v>304</v>
      </c>
      <c r="D97" s="21" t="s">
        <v>307</v>
      </c>
      <c r="E97" s="24" t="s">
        <v>308</v>
      </c>
      <c r="F97" s="23">
        <v>41474</v>
      </c>
      <c r="G97" s="22">
        <v>16.2</v>
      </c>
      <c r="H97" s="26"/>
      <c r="I97" s="18" t="s">
        <v>305</v>
      </c>
      <c r="J97" s="95"/>
      <c r="K97" s="11">
        <f>(Table_SQLXAL[[#This Row],[TARGETWEIGHT]]*1000)-Table_SQLXAL[[#This Row],[POWDERWEIGHT]]-Table_SQLXAL[[#This Row],[CHEMICALSWEIGHT]]</f>
        <v>70</v>
      </c>
      <c r="L97" s="24" t="s">
        <v>245</v>
      </c>
      <c r="M97" s="18" t="s">
        <v>306</v>
      </c>
      <c r="N97" s="3">
        <f>ROUNDDOWN((Table_SQLXAL[[#This Row],[PRODWIDTH]]/Table_SQLXAL[[#This Row],[ROLLWIDTH CM]]/10),0)</f>
        <v>3</v>
      </c>
      <c r="O97" s="13">
        <f>Table_SQLXAL[[#This Row],[ROLLWIDTH]]/10</f>
        <v>165</v>
      </c>
      <c r="P97" s="14">
        <v>27225</v>
      </c>
      <c r="Q97" s="16"/>
      <c r="R97" s="14">
        <f>Table_SQLXAL[[#This Row],[QTY]]/Table_SQLXAL[[#This Row],[ROLLWIDTH CM]]*100</f>
        <v>16500</v>
      </c>
      <c r="S97" s="14">
        <v>16500</v>
      </c>
      <c r="T97" s="15">
        <f>Table_SQLXAL[[#This Row],[KG]]-Table_SQLXAL[[#This Row],[poid de poudre]]-Table_SQLXAL[[#This Row],[poid de chemical]]</f>
        <v>1905.75</v>
      </c>
      <c r="U97" s="15">
        <f>Table_SQLXAL[[#This Row],[QTY_PROD_TIME]]*1.2</f>
        <v>6.5666699999999993</v>
      </c>
      <c r="V97" s="19">
        <v>5550</v>
      </c>
      <c r="W97" s="15">
        <f>Table_SQLXAL[[#This Row],[QTY]]*Table_SQLXAL[[#This Row],[POWDERWEIGHT]]/1000</f>
        <v>544.5</v>
      </c>
      <c r="X97" s="15">
        <f>Table_SQLXAL[[#This Row],[QTY]]*Table_SQLXAL[[#This Row],[CHEMICALSWEIGHT]]/1000</f>
        <v>0</v>
      </c>
      <c r="Y97" s="14">
        <v>2450.25</v>
      </c>
      <c r="Z97" s="15">
        <v>1650</v>
      </c>
      <c r="AA97" s="15">
        <v>5.4722249999999999</v>
      </c>
      <c r="AB97" s="20">
        <v>0.09</v>
      </c>
      <c r="AC97" s="10">
        <v>20</v>
      </c>
      <c r="AD97" s="15">
        <v>0</v>
      </c>
      <c r="AE97" s="16" t="s">
        <v>12</v>
      </c>
      <c r="AF97" s="16" t="s">
        <v>5</v>
      </c>
      <c r="AG97" s="16" t="s">
        <v>248</v>
      </c>
      <c r="AH97" s="16"/>
      <c r="AI97" s="16" t="s">
        <v>26</v>
      </c>
      <c r="AJ97" s="16">
        <v>41474</v>
      </c>
      <c r="AK97" s="16" t="s">
        <v>498</v>
      </c>
      <c r="AL97" s="16" t="s">
        <v>499</v>
      </c>
      <c r="AM97" s="16" t="s">
        <v>4</v>
      </c>
      <c r="AN97" s="16">
        <v>27225</v>
      </c>
      <c r="AO97" s="16">
        <v>41508</v>
      </c>
      <c r="AP97" s="21"/>
      <c r="AQ97" s="83">
        <f>INT(MOD(INT((Table_SQLXAL[[#This Row],[REQDATE]]-2)/7)+0.6,52+5/28))+1</f>
        <v>29</v>
      </c>
      <c r="AR97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7.0730452674897109</v>
      </c>
      <c r="AS97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6.8402812499999985</v>
      </c>
      <c r="AT97" s="7">
        <f>Table_SQLXAL[[#This Row],[processtime]]*Table_SQLXAL[[#This Row],[QTY]]/10000</f>
        <v>5.472224999999999</v>
      </c>
      <c r="AU97" s="89">
        <v>2.0099999999999998</v>
      </c>
      <c r="AW97" s="115"/>
      <c r="AX97" s="8"/>
      <c r="AY97" s="8"/>
      <c r="AZ97" s="8"/>
      <c r="BC97" s="8"/>
      <c r="BD97" s="8"/>
      <c r="BH97" s="8"/>
      <c r="BJ97" s="8"/>
    </row>
    <row r="98" spans="1:62" x14ac:dyDescent="0.25">
      <c r="A98" s="90" t="s">
        <v>36</v>
      </c>
      <c r="B98" s="90" t="s">
        <v>249</v>
      </c>
      <c r="C98" s="21" t="s">
        <v>404</v>
      </c>
      <c r="D98" s="21" t="s">
        <v>349</v>
      </c>
      <c r="E98" s="24" t="s">
        <v>350</v>
      </c>
      <c r="F98" s="23">
        <v>41474</v>
      </c>
      <c r="G98" s="22">
        <v>24.8</v>
      </c>
      <c r="H98" s="26"/>
      <c r="I98" s="18" t="s">
        <v>405</v>
      </c>
      <c r="J98" s="95"/>
      <c r="K98" s="11">
        <f>(Table_SQLXAL[[#This Row],[TARGETWEIGHT]]*1000)-Table_SQLXAL[[#This Row],[POWDERWEIGHT]]-Table_SQLXAL[[#This Row],[CHEMICALSWEIGHT]]</f>
        <v>75</v>
      </c>
      <c r="L98" s="24" t="s">
        <v>246</v>
      </c>
      <c r="M98" s="18" t="s">
        <v>348</v>
      </c>
      <c r="N98" s="3">
        <f>ROUNDDOWN((Table_SQLXAL[[#This Row],[PRODWIDTH]]/Table_SQLXAL[[#This Row],[ROLLWIDTH CM]]/10),0)</f>
        <v>6</v>
      </c>
      <c r="O98" s="13">
        <f>Table_SQLXAL[[#This Row],[ROLLWIDTH]]/10</f>
        <v>82</v>
      </c>
      <c r="P98" s="14">
        <v>75768</v>
      </c>
      <c r="Q98" s="16"/>
      <c r="R98" s="14">
        <f>Table_SQLXAL[[#This Row],[QTY]]/Table_SQLXAL[[#This Row],[ROLLWIDTH CM]]*100</f>
        <v>92400</v>
      </c>
      <c r="S98" s="14">
        <v>92400</v>
      </c>
      <c r="T98" s="15">
        <f>Table_SQLXAL[[#This Row],[KG]]-Table_SQLXAL[[#This Row],[poid de poudre]]-Table_SQLXAL[[#This Row],[poid de chemical]]</f>
        <v>5682.6</v>
      </c>
      <c r="U98" s="15">
        <f>Table_SQLXAL[[#This Row],[QTY_PROD_TIME]]*1.2</f>
        <v>11.637964800000001</v>
      </c>
      <c r="V98" s="19">
        <v>5400</v>
      </c>
      <c r="W98" s="15">
        <f>Table_SQLXAL[[#This Row],[QTY]]*Table_SQLXAL[[#This Row],[POWDERWEIGHT]]/1000</f>
        <v>0</v>
      </c>
      <c r="X98" s="15">
        <f>Table_SQLXAL[[#This Row],[QTY]]*Table_SQLXAL[[#This Row],[CHEMICALSWEIGHT]]/1000</f>
        <v>0</v>
      </c>
      <c r="Y98" s="14">
        <v>5682.6</v>
      </c>
      <c r="Z98" s="15">
        <v>820</v>
      </c>
      <c r="AA98" s="15">
        <v>9.6983040000000003</v>
      </c>
      <c r="AB98" s="20">
        <v>7.4999999999999997E-2</v>
      </c>
      <c r="AC98" s="10">
        <v>0</v>
      </c>
      <c r="AD98" s="15">
        <v>0</v>
      </c>
      <c r="AE98" s="16" t="s">
        <v>12</v>
      </c>
      <c r="AF98" s="16" t="s">
        <v>5</v>
      </c>
      <c r="AG98" s="16" t="s">
        <v>5</v>
      </c>
      <c r="AH98" s="16"/>
      <c r="AI98" s="16" t="s">
        <v>26</v>
      </c>
      <c r="AJ98" s="16">
        <v>41474</v>
      </c>
      <c r="AK98" s="16" t="s">
        <v>500</v>
      </c>
      <c r="AL98" s="16" t="s">
        <v>501</v>
      </c>
      <c r="AM98" s="16" t="s">
        <v>239</v>
      </c>
      <c r="AN98" s="16">
        <v>75768</v>
      </c>
      <c r="AO98" s="16">
        <v>41509</v>
      </c>
      <c r="AP98" s="21"/>
      <c r="AQ98" s="83">
        <f>INT(MOD(INT((Table_SQLXAL[[#This Row],[REQDATE]]-2)/7)+0.6,52+5/28))+1</f>
        <v>29</v>
      </c>
      <c r="AR98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12.936827956989246</v>
      </c>
      <c r="AS98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12.12288</v>
      </c>
      <c r="AT98" s="7">
        <f>Table_SQLXAL[[#This Row],[processtime]]*Table_SQLXAL[[#This Row],[QTY]]/10000</f>
        <v>9.6983040000000003</v>
      </c>
      <c r="AU98" s="89">
        <v>1.28</v>
      </c>
      <c r="AW98" s="115"/>
      <c r="AX98" s="8"/>
      <c r="AY98" s="8"/>
      <c r="AZ98" s="8"/>
      <c r="BC98" s="8"/>
      <c r="BD98" s="8"/>
      <c r="BH98" s="8"/>
      <c r="BJ98" s="8"/>
    </row>
    <row r="99" spans="1:62" x14ac:dyDescent="0.25">
      <c r="A99" s="90" t="s">
        <v>36</v>
      </c>
      <c r="B99" s="90" t="s">
        <v>249</v>
      </c>
      <c r="C99" s="21" t="s">
        <v>313</v>
      </c>
      <c r="D99" s="21" t="s">
        <v>316</v>
      </c>
      <c r="E99" s="24" t="s">
        <v>317</v>
      </c>
      <c r="F99" s="23">
        <v>41474</v>
      </c>
      <c r="G99" s="22">
        <v>20</v>
      </c>
      <c r="H99" s="26"/>
      <c r="I99" s="18" t="s">
        <v>644</v>
      </c>
      <c r="J99" s="95"/>
      <c r="K99" s="11">
        <f>(Table_SQLXAL[[#This Row],[TARGETWEIGHT]]*1000)-Table_SQLXAL[[#This Row],[POWDERWEIGHT]]-Table_SQLXAL[[#This Row],[CHEMICALSWEIGHT]]</f>
        <v>80</v>
      </c>
      <c r="L99" s="24" t="s">
        <v>245</v>
      </c>
      <c r="M99" s="18" t="s">
        <v>315</v>
      </c>
      <c r="N99" s="3">
        <f>ROUNDDOWN((Table_SQLXAL[[#This Row],[PRODWIDTH]]/Table_SQLXAL[[#This Row],[ROLLWIDTH CM]]/10),0)</f>
        <v>3</v>
      </c>
      <c r="O99" s="13">
        <f>Table_SQLXAL[[#This Row],[ROLLWIDTH]]/10</f>
        <v>158</v>
      </c>
      <c r="P99" s="14">
        <v>3160</v>
      </c>
      <c r="Q99" s="16"/>
      <c r="R99" s="14">
        <f>Table_SQLXAL[[#This Row],[QTY]]/Table_SQLXAL[[#This Row],[ROLLWIDTH CM]]*100</f>
        <v>2000</v>
      </c>
      <c r="S99" s="14">
        <v>2000</v>
      </c>
      <c r="T99" s="15">
        <f>Table_SQLXAL[[#This Row],[KG]]-Table_SQLXAL[[#This Row],[poid de poudre]]-Table_SQLXAL[[#This Row],[poid de chemical]]</f>
        <v>252.8</v>
      </c>
      <c r="U99" s="15">
        <f>Table_SQLXAL[[#This Row],[QTY_PROD_TIME]]*1.2</f>
        <v>0.66739199999999999</v>
      </c>
      <c r="V99" s="19">
        <v>5320</v>
      </c>
      <c r="W99" s="15">
        <f>Table_SQLXAL[[#This Row],[QTY]]*Table_SQLXAL[[#This Row],[POWDERWEIGHT]]/1000</f>
        <v>0</v>
      </c>
      <c r="X99" s="15">
        <f>Table_SQLXAL[[#This Row],[QTY]]*Table_SQLXAL[[#This Row],[CHEMICALSWEIGHT]]/1000</f>
        <v>0</v>
      </c>
      <c r="Y99" s="14">
        <v>252.8</v>
      </c>
      <c r="Z99" s="15">
        <v>1580</v>
      </c>
      <c r="AA99" s="15">
        <v>0.55615999999999999</v>
      </c>
      <c r="AB99" s="20">
        <v>0.08</v>
      </c>
      <c r="AC99" s="10">
        <v>0</v>
      </c>
      <c r="AD99" s="15">
        <v>0</v>
      </c>
      <c r="AE99" s="16" t="s">
        <v>12</v>
      </c>
      <c r="AF99" s="16" t="s">
        <v>5</v>
      </c>
      <c r="AG99" s="16" t="s">
        <v>5</v>
      </c>
      <c r="AH99" s="16"/>
      <c r="AI99" s="16" t="s">
        <v>26</v>
      </c>
      <c r="AJ99" s="16">
        <v>41474</v>
      </c>
      <c r="AK99" s="16" t="s">
        <v>653</v>
      </c>
      <c r="AL99" s="16" t="s">
        <v>654</v>
      </c>
      <c r="AM99" s="16" t="s">
        <v>15</v>
      </c>
      <c r="AN99" s="16">
        <v>0</v>
      </c>
      <c r="AO99" s="16">
        <v>1</v>
      </c>
      <c r="AP99" s="21"/>
      <c r="AQ99" s="83">
        <f>INT(MOD(INT((Table_SQLXAL[[#This Row],[REQDATE]]-2)/7)+0.6,52+5/28))+1</f>
        <v>29</v>
      </c>
      <c r="AR99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0.69444444444444431</v>
      </c>
      <c r="AS99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0.69520000000000004</v>
      </c>
      <c r="AT99" s="7">
        <f>Table_SQLXAL[[#This Row],[processtime]]*Table_SQLXAL[[#This Row],[QTY]]/10000</f>
        <v>0.55615999999999999</v>
      </c>
      <c r="AU99" s="89">
        <v>1.76</v>
      </c>
      <c r="AX99" s="8"/>
      <c r="AY99" s="8"/>
      <c r="AZ99" s="8"/>
      <c r="BC99" s="8"/>
      <c r="BD99" s="8"/>
      <c r="BH99" s="8"/>
      <c r="BJ99" s="8"/>
    </row>
    <row r="100" spans="1:62" x14ac:dyDescent="0.25">
      <c r="A100" s="90" t="s">
        <v>36</v>
      </c>
      <c r="B100" s="90" t="s">
        <v>249</v>
      </c>
      <c r="C100" s="21" t="s">
        <v>313</v>
      </c>
      <c r="D100" s="21" t="s">
        <v>316</v>
      </c>
      <c r="E100" s="24" t="s">
        <v>317</v>
      </c>
      <c r="F100" s="23">
        <v>41474</v>
      </c>
      <c r="G100" s="22">
        <v>20</v>
      </c>
      <c r="H100" s="26"/>
      <c r="I100" s="18" t="s">
        <v>314</v>
      </c>
      <c r="J100" s="95"/>
      <c r="K100" s="11">
        <f>(Table_SQLXAL[[#This Row],[TARGETWEIGHT]]*1000)-Table_SQLXAL[[#This Row],[POWDERWEIGHT]]-Table_SQLXAL[[#This Row],[CHEMICALSWEIGHT]]</f>
        <v>80</v>
      </c>
      <c r="L100" s="24" t="s">
        <v>245</v>
      </c>
      <c r="M100" s="18" t="s">
        <v>315</v>
      </c>
      <c r="N100" s="3">
        <f>ROUNDDOWN((Table_SQLXAL[[#This Row],[PRODWIDTH]]/Table_SQLXAL[[#This Row],[ROLLWIDTH CM]]/10),0)</f>
        <v>4</v>
      </c>
      <c r="O100" s="13">
        <f>Table_SQLXAL[[#This Row],[ROLLWIDTH]]/10</f>
        <v>133</v>
      </c>
      <c r="P100" s="14">
        <v>6650</v>
      </c>
      <c r="Q100" s="16"/>
      <c r="R100" s="14">
        <f>Table_SQLXAL[[#This Row],[QTY]]/Table_SQLXAL[[#This Row],[ROLLWIDTH CM]]*100</f>
        <v>5000</v>
      </c>
      <c r="S100" s="14">
        <v>5000</v>
      </c>
      <c r="T100" s="15">
        <f>Table_SQLXAL[[#This Row],[KG]]-Table_SQLXAL[[#This Row],[poid de poudre]]-Table_SQLXAL[[#This Row],[poid de chemical]]</f>
        <v>532</v>
      </c>
      <c r="U100" s="15">
        <f>Table_SQLXAL[[#This Row],[QTY_PROD_TIME]]*1.2</f>
        <v>1.4044800000000002</v>
      </c>
      <c r="V100" s="19">
        <v>5320</v>
      </c>
      <c r="W100" s="15">
        <f>Table_SQLXAL[[#This Row],[QTY]]*Table_SQLXAL[[#This Row],[POWDERWEIGHT]]/1000</f>
        <v>0</v>
      </c>
      <c r="X100" s="15">
        <f>Table_SQLXAL[[#This Row],[QTY]]*Table_SQLXAL[[#This Row],[CHEMICALSWEIGHT]]/1000</f>
        <v>0</v>
      </c>
      <c r="Y100" s="14">
        <v>532</v>
      </c>
      <c r="Z100" s="15">
        <v>1330</v>
      </c>
      <c r="AA100" s="15">
        <v>1.1704000000000001</v>
      </c>
      <c r="AB100" s="20">
        <v>0.08</v>
      </c>
      <c r="AC100" s="10">
        <v>0</v>
      </c>
      <c r="AD100" s="15">
        <v>0</v>
      </c>
      <c r="AE100" s="16" t="s">
        <v>12</v>
      </c>
      <c r="AF100" s="16" t="s">
        <v>5</v>
      </c>
      <c r="AG100" s="16" t="s">
        <v>5</v>
      </c>
      <c r="AH100" s="16"/>
      <c r="AI100" s="16" t="s">
        <v>26</v>
      </c>
      <c r="AJ100" s="16">
        <v>41474</v>
      </c>
      <c r="AK100" s="16" t="s">
        <v>655</v>
      </c>
      <c r="AL100" s="16" t="s">
        <v>654</v>
      </c>
      <c r="AM100" s="16" t="s">
        <v>15</v>
      </c>
      <c r="AN100" s="16">
        <v>0</v>
      </c>
      <c r="AO100" s="16">
        <v>1</v>
      </c>
      <c r="AP100" s="21"/>
      <c r="AQ100" s="83">
        <f>INT(MOD(INT((Table_SQLXAL[[#This Row],[REQDATE]]-2)/7)+0.6,52+5/28))+1</f>
        <v>29</v>
      </c>
      <c r="AR100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1.3020833333333333</v>
      </c>
      <c r="AS100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1.4630000000000001</v>
      </c>
      <c r="AT100" s="7">
        <f>Table_SQLXAL[[#This Row],[processtime]]*Table_SQLXAL[[#This Row],[QTY]]/10000</f>
        <v>1.1704000000000001</v>
      </c>
      <c r="AU100" s="89">
        <v>1.76</v>
      </c>
      <c r="AW100" s="116"/>
      <c r="AX100" s="8"/>
      <c r="AY100" s="8"/>
      <c r="AZ100" s="8"/>
      <c r="BC100" s="8"/>
      <c r="BD100" s="8"/>
      <c r="BH100" s="8"/>
      <c r="BJ100" s="8"/>
    </row>
    <row r="101" spans="1:62" x14ac:dyDescent="0.25">
      <c r="A101" s="90" t="s">
        <v>36</v>
      </c>
      <c r="B101" s="90" t="s">
        <v>249</v>
      </c>
      <c r="C101" s="21" t="s">
        <v>313</v>
      </c>
      <c r="D101" s="21" t="s">
        <v>316</v>
      </c>
      <c r="E101" s="24" t="s">
        <v>317</v>
      </c>
      <c r="F101" s="23">
        <v>41474</v>
      </c>
      <c r="G101" s="22">
        <v>20</v>
      </c>
      <c r="H101" s="26"/>
      <c r="I101" s="18" t="s">
        <v>639</v>
      </c>
      <c r="J101" s="95"/>
      <c r="K101" s="11">
        <f>(Table_SQLXAL[[#This Row],[TARGETWEIGHT]]*1000)-Table_SQLXAL[[#This Row],[POWDERWEIGHT]]-Table_SQLXAL[[#This Row],[CHEMICALSWEIGHT]]</f>
        <v>80</v>
      </c>
      <c r="L101" s="24" t="s">
        <v>245</v>
      </c>
      <c r="M101" s="18" t="s">
        <v>315</v>
      </c>
      <c r="N101" s="3">
        <f>ROUNDDOWN((Table_SQLXAL[[#This Row],[PRODWIDTH]]/Table_SQLXAL[[#This Row],[ROLLWIDTH CM]]/10),0)</f>
        <v>2</v>
      </c>
      <c r="O101" s="13">
        <f>Table_SQLXAL[[#This Row],[ROLLWIDTH]]/10</f>
        <v>210</v>
      </c>
      <c r="P101" s="14">
        <v>73500</v>
      </c>
      <c r="Q101" s="16"/>
      <c r="R101" s="14">
        <f>Table_SQLXAL[[#This Row],[QTY]]/Table_SQLXAL[[#This Row],[ROLLWIDTH CM]]*100</f>
        <v>35000</v>
      </c>
      <c r="S101" s="14">
        <v>35000</v>
      </c>
      <c r="T101" s="15">
        <f>Table_SQLXAL[[#This Row],[KG]]-Table_SQLXAL[[#This Row],[poid de poudre]]-Table_SQLXAL[[#This Row],[poid de chemical]]</f>
        <v>5880</v>
      </c>
      <c r="U101" s="15">
        <f>Table_SQLXAL[[#This Row],[QTY_PROD_TIME]]*1.2</f>
        <v>15.523199999999999</v>
      </c>
      <c r="V101" s="19">
        <v>5320</v>
      </c>
      <c r="W101" s="15">
        <f>Table_SQLXAL[[#This Row],[QTY]]*Table_SQLXAL[[#This Row],[POWDERWEIGHT]]/1000</f>
        <v>0</v>
      </c>
      <c r="X101" s="15">
        <f>Table_SQLXAL[[#This Row],[QTY]]*Table_SQLXAL[[#This Row],[CHEMICALSWEIGHT]]/1000</f>
        <v>0</v>
      </c>
      <c r="Y101" s="14">
        <v>5880</v>
      </c>
      <c r="Z101" s="15">
        <v>2100</v>
      </c>
      <c r="AA101" s="15">
        <v>12.936</v>
      </c>
      <c r="AB101" s="20">
        <v>0.08</v>
      </c>
      <c r="AC101" s="10">
        <v>0</v>
      </c>
      <c r="AD101" s="15">
        <v>0</v>
      </c>
      <c r="AE101" s="16" t="s">
        <v>12</v>
      </c>
      <c r="AF101" s="16" t="s">
        <v>5</v>
      </c>
      <c r="AG101" s="16" t="s">
        <v>5</v>
      </c>
      <c r="AH101" s="16"/>
      <c r="AI101" s="16" t="s">
        <v>26</v>
      </c>
      <c r="AJ101" s="16">
        <v>41474</v>
      </c>
      <c r="AK101" s="16" t="s">
        <v>656</v>
      </c>
      <c r="AL101" s="16" t="s">
        <v>654</v>
      </c>
      <c r="AM101" s="16" t="s">
        <v>15</v>
      </c>
      <c r="AN101" s="16">
        <v>0</v>
      </c>
      <c r="AO101" s="16">
        <v>1</v>
      </c>
      <c r="AP101" s="21"/>
      <c r="AQ101" s="83">
        <f>INT(MOD(INT((Table_SQLXAL[[#This Row],[REQDATE]]-2)/7)+0.6,52+5/28))+1</f>
        <v>29</v>
      </c>
      <c r="AR101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18.229166666666668</v>
      </c>
      <c r="AS101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16.170000000000002</v>
      </c>
      <c r="AT101" s="7">
        <f>Table_SQLXAL[[#This Row],[processtime]]*Table_SQLXAL[[#This Row],[QTY]]/10000</f>
        <v>12.936</v>
      </c>
      <c r="AU101" s="89">
        <v>1.76</v>
      </c>
      <c r="AW101" s="115"/>
      <c r="AX101" s="8"/>
      <c r="AY101" s="8"/>
      <c r="AZ101" s="8"/>
      <c r="BC101" s="8"/>
      <c r="BD101" s="8"/>
      <c r="BH101" s="8"/>
      <c r="BJ101" s="8"/>
    </row>
    <row r="102" spans="1:62" x14ac:dyDescent="0.25">
      <c r="A102" s="90" t="s">
        <v>36</v>
      </c>
      <c r="B102" s="90" t="s">
        <v>249</v>
      </c>
      <c r="C102" s="21" t="s">
        <v>319</v>
      </c>
      <c r="D102" s="21" t="s">
        <v>322</v>
      </c>
      <c r="E102" s="24" t="s">
        <v>323</v>
      </c>
      <c r="F102" s="23">
        <v>41477</v>
      </c>
      <c r="G102" s="22">
        <v>7</v>
      </c>
      <c r="H102" s="26"/>
      <c r="I102" s="18" t="s">
        <v>386</v>
      </c>
      <c r="J102" s="95"/>
      <c r="K102" s="11">
        <f>(Table_SQLXAL[[#This Row],[TARGETWEIGHT]]*1000)-Table_SQLXAL[[#This Row],[POWDERWEIGHT]]-Table_SQLXAL[[#This Row],[CHEMICALSWEIGHT]]</f>
        <v>300</v>
      </c>
      <c r="L102" s="24" t="s">
        <v>247</v>
      </c>
      <c r="M102" s="18" t="s">
        <v>321</v>
      </c>
      <c r="N102" s="3">
        <f>ROUNDDOWN((Table_SQLXAL[[#This Row],[PRODWIDTH]]/Table_SQLXAL[[#This Row],[ROLLWIDTH CM]]/10),0)</f>
        <v>5</v>
      </c>
      <c r="O102" s="13">
        <f>Table_SQLXAL[[#This Row],[ROLLWIDTH]]/10</f>
        <v>120</v>
      </c>
      <c r="P102" s="14">
        <v>2160</v>
      </c>
      <c r="Q102" s="16"/>
      <c r="R102" s="14">
        <f>Table_SQLXAL[[#This Row],[QTY]]/Table_SQLXAL[[#This Row],[ROLLWIDTH CM]]*100</f>
        <v>1800</v>
      </c>
      <c r="S102" s="14">
        <v>1800</v>
      </c>
      <c r="T102" s="15">
        <f>Table_SQLXAL[[#This Row],[KG]]-Table_SQLXAL[[#This Row],[poid de poudre]]-Table_SQLXAL[[#This Row],[poid de chemical]]</f>
        <v>648</v>
      </c>
      <c r="U102" s="15">
        <f>Table_SQLXAL[[#This Row],[QTY_PROD_TIME]]*1.2</f>
        <v>1.210464</v>
      </c>
      <c r="V102" s="19">
        <v>6000</v>
      </c>
      <c r="W102" s="15">
        <f>Table_SQLXAL[[#This Row],[QTY]]*Table_SQLXAL[[#This Row],[POWDERWEIGHT]]/1000</f>
        <v>0</v>
      </c>
      <c r="X102" s="15">
        <f>Table_SQLXAL[[#This Row],[QTY]]*Table_SQLXAL[[#This Row],[CHEMICALSWEIGHT]]/1000</f>
        <v>0</v>
      </c>
      <c r="Y102" s="14">
        <v>648</v>
      </c>
      <c r="Z102" s="15">
        <v>1200</v>
      </c>
      <c r="AA102" s="15">
        <v>1.0087200000000001</v>
      </c>
      <c r="AB102" s="20">
        <v>0.3</v>
      </c>
      <c r="AC102" s="10">
        <v>0</v>
      </c>
      <c r="AD102" s="15">
        <v>0</v>
      </c>
      <c r="AE102" s="16" t="s">
        <v>262</v>
      </c>
      <c r="AF102" s="16" t="s">
        <v>5</v>
      </c>
      <c r="AG102" s="16" t="s">
        <v>5</v>
      </c>
      <c r="AH102" s="16"/>
      <c r="AI102" s="16" t="s">
        <v>26</v>
      </c>
      <c r="AJ102" s="16">
        <v>41477</v>
      </c>
      <c r="AK102" s="16" t="s">
        <v>502</v>
      </c>
      <c r="AL102" s="16" t="s">
        <v>503</v>
      </c>
      <c r="AM102" s="16" t="s">
        <v>264</v>
      </c>
      <c r="AN102" s="16">
        <v>0</v>
      </c>
      <c r="AO102" s="16">
        <v>1</v>
      </c>
      <c r="AP102" s="21"/>
      <c r="AQ102" s="83">
        <f>INT(MOD(INT((Table_SQLXAL[[#This Row],[REQDATE]]-2)/7)+0.6,52+5/28))+1</f>
        <v>30</v>
      </c>
      <c r="AR102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1.0714285714285714</v>
      </c>
      <c r="AS102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1.2609000000000001</v>
      </c>
      <c r="AT102" s="7">
        <f>Table_SQLXAL[[#This Row],[processtime]]*Table_SQLXAL[[#This Row],[QTY]]/10000</f>
        <v>1.0087200000000001</v>
      </c>
      <c r="AU102" s="89">
        <v>4.67</v>
      </c>
      <c r="AW102" s="115"/>
      <c r="AX102" s="8"/>
      <c r="AY102" s="8"/>
      <c r="AZ102" s="8"/>
      <c r="BC102" s="8"/>
      <c r="BD102" s="8"/>
      <c r="BH102" s="8"/>
      <c r="BJ102" s="8"/>
    </row>
    <row r="103" spans="1:62" x14ac:dyDescent="0.25">
      <c r="A103" s="90" t="s">
        <v>36</v>
      </c>
      <c r="B103" s="90" t="s">
        <v>249</v>
      </c>
      <c r="C103" s="21" t="s">
        <v>374</v>
      </c>
      <c r="D103" s="21" t="s">
        <v>377</v>
      </c>
      <c r="E103" s="24" t="s">
        <v>378</v>
      </c>
      <c r="F103" s="23">
        <v>41477</v>
      </c>
      <c r="G103" s="22">
        <v>7.6</v>
      </c>
      <c r="H103" s="26"/>
      <c r="I103" s="18" t="s">
        <v>504</v>
      </c>
      <c r="J103" s="95"/>
      <c r="K103" s="11">
        <f>(Table_SQLXAL[[#This Row],[TARGETWEIGHT]]*1000)-Table_SQLXAL[[#This Row],[POWDERWEIGHT]]-Table_SQLXAL[[#This Row],[CHEMICALSWEIGHT]]</f>
        <v>300</v>
      </c>
      <c r="L103" s="24" t="s">
        <v>247</v>
      </c>
      <c r="M103" s="18" t="s">
        <v>376</v>
      </c>
      <c r="N103" s="3">
        <f>ROUNDDOWN((Table_SQLXAL[[#This Row],[PRODWIDTH]]/Table_SQLXAL[[#This Row],[ROLLWIDTH CM]]/10),0)</f>
        <v>3</v>
      </c>
      <c r="O103" s="13">
        <f>Table_SQLXAL[[#This Row],[ROLLWIDTH]]/10</f>
        <v>180</v>
      </c>
      <c r="P103" s="14">
        <v>2347.1999999999998</v>
      </c>
      <c r="Q103" s="16"/>
      <c r="R103" s="14">
        <f>Table_SQLXAL[[#This Row],[QTY]]/Table_SQLXAL[[#This Row],[ROLLWIDTH CM]]*100</f>
        <v>1304</v>
      </c>
      <c r="S103" s="14">
        <v>1304</v>
      </c>
      <c r="T103" s="15">
        <f>Table_SQLXAL[[#This Row],[KG]]-Table_SQLXAL[[#This Row],[poid de poudre]]-Table_SQLXAL[[#This Row],[poid de chemical]]</f>
        <v>704.16</v>
      </c>
      <c r="U103" s="15">
        <f>Table_SQLXAL[[#This Row],[QTY_PROD_TIME]]*1.2</f>
        <v>1.1886216000000001</v>
      </c>
      <c r="V103" s="19">
        <v>6080</v>
      </c>
      <c r="W103" s="15">
        <f>Table_SQLXAL[[#This Row],[QTY]]*Table_SQLXAL[[#This Row],[POWDERWEIGHT]]/1000</f>
        <v>0</v>
      </c>
      <c r="X103" s="15">
        <f>Table_SQLXAL[[#This Row],[QTY]]*Table_SQLXAL[[#This Row],[CHEMICALSWEIGHT]]/1000</f>
        <v>0</v>
      </c>
      <c r="Y103" s="14">
        <v>704.16</v>
      </c>
      <c r="Z103" s="15">
        <v>1800</v>
      </c>
      <c r="AA103" s="15">
        <v>0.99051800000000001</v>
      </c>
      <c r="AB103" s="20">
        <v>0.3</v>
      </c>
      <c r="AC103" s="10">
        <v>0</v>
      </c>
      <c r="AD103" s="15">
        <v>0</v>
      </c>
      <c r="AE103" s="16" t="s">
        <v>262</v>
      </c>
      <c r="AF103" s="16" t="s">
        <v>5</v>
      </c>
      <c r="AG103" s="16" t="s">
        <v>5</v>
      </c>
      <c r="AH103" s="16"/>
      <c r="AI103" s="16" t="s">
        <v>26</v>
      </c>
      <c r="AJ103" s="16">
        <v>41477</v>
      </c>
      <c r="AK103" s="16" t="s">
        <v>505</v>
      </c>
      <c r="AL103" s="16" t="s">
        <v>503</v>
      </c>
      <c r="AM103" s="16" t="s">
        <v>264</v>
      </c>
      <c r="AN103" s="16">
        <v>0</v>
      </c>
      <c r="AO103" s="16">
        <v>1</v>
      </c>
      <c r="AP103" s="21"/>
      <c r="AQ103" s="83">
        <f>INT(MOD(INT((Table_SQLXAL[[#This Row],[REQDATE]]-2)/7)+0.6,52+5/28))+1</f>
        <v>30</v>
      </c>
      <c r="AR103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1.1915204678362572</v>
      </c>
      <c r="AS103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1.2381479999999998</v>
      </c>
      <c r="AT103" s="7">
        <f>Table_SQLXAL[[#This Row],[processtime]]*Table_SQLXAL[[#This Row],[QTY]]/10000</f>
        <v>0.99051839999999991</v>
      </c>
      <c r="AU103" s="89">
        <v>4.22</v>
      </c>
      <c r="AW103" s="115"/>
      <c r="AX103" s="8"/>
      <c r="AY103" s="8"/>
      <c r="AZ103" s="8"/>
      <c r="BC103" s="8"/>
      <c r="BD103" s="8"/>
      <c r="BH103" s="8"/>
      <c r="BJ103" s="8"/>
    </row>
    <row r="104" spans="1:62" x14ac:dyDescent="0.25">
      <c r="A104" s="90" t="s">
        <v>36</v>
      </c>
      <c r="B104" s="90" t="s">
        <v>249</v>
      </c>
      <c r="C104" s="21" t="s">
        <v>257</v>
      </c>
      <c r="D104" s="21" t="s">
        <v>260</v>
      </c>
      <c r="E104" s="24" t="s">
        <v>261</v>
      </c>
      <c r="F104" s="23">
        <v>41477</v>
      </c>
      <c r="G104" s="22">
        <v>9.3000000000000007</v>
      </c>
      <c r="H104" s="26"/>
      <c r="I104" s="18" t="s">
        <v>366</v>
      </c>
      <c r="J104" s="95"/>
      <c r="K104" s="11">
        <f>(Table_SQLXAL[[#This Row],[TARGETWEIGHT]]*1000)-Table_SQLXAL[[#This Row],[POWDERWEIGHT]]-Table_SQLXAL[[#This Row],[CHEMICALSWEIGHT]]</f>
        <v>220</v>
      </c>
      <c r="L104" s="24" t="s">
        <v>247</v>
      </c>
      <c r="M104" s="18" t="s">
        <v>259</v>
      </c>
      <c r="N104" s="3">
        <f>ROUNDDOWN((Table_SQLXAL[[#This Row],[PRODWIDTH]]/Table_SQLXAL[[#This Row],[ROLLWIDTH CM]]/10),0)</f>
        <v>3</v>
      </c>
      <c r="O104" s="13">
        <f>Table_SQLXAL[[#This Row],[ROLLWIDTH]]/10</f>
        <v>160</v>
      </c>
      <c r="P104" s="14">
        <v>4160</v>
      </c>
      <c r="Q104" s="16"/>
      <c r="R104" s="14">
        <f>Table_SQLXAL[[#This Row],[QTY]]/Table_SQLXAL[[#This Row],[ROLLWIDTH CM]]*100</f>
        <v>2600</v>
      </c>
      <c r="S104" s="14">
        <v>2600</v>
      </c>
      <c r="T104" s="15">
        <f>Table_SQLXAL[[#This Row],[KG]]-Table_SQLXAL[[#This Row],[poid de poudre]]-Table_SQLXAL[[#This Row],[poid de chemical]]</f>
        <v>915.2</v>
      </c>
      <c r="U104" s="15">
        <f>Table_SQLXAL[[#This Row],[QTY_PROD_TIME]]*1.2</f>
        <v>1.8620159999999999</v>
      </c>
      <c r="V104" s="19">
        <v>4800</v>
      </c>
      <c r="W104" s="15">
        <f>Table_SQLXAL[[#This Row],[QTY]]*Table_SQLXAL[[#This Row],[POWDERWEIGHT]]/1000</f>
        <v>0</v>
      </c>
      <c r="X104" s="15">
        <f>Table_SQLXAL[[#This Row],[QTY]]*Table_SQLXAL[[#This Row],[CHEMICALSWEIGHT]]/1000</f>
        <v>0</v>
      </c>
      <c r="Y104" s="14">
        <v>915.2</v>
      </c>
      <c r="Z104" s="15">
        <v>1600</v>
      </c>
      <c r="AA104" s="15">
        <v>1.5516799999999999</v>
      </c>
      <c r="AB104" s="20">
        <v>0.22</v>
      </c>
      <c r="AC104" s="10">
        <v>0</v>
      </c>
      <c r="AD104" s="15">
        <v>0</v>
      </c>
      <c r="AE104" s="16" t="s">
        <v>262</v>
      </c>
      <c r="AF104" s="16" t="s">
        <v>5</v>
      </c>
      <c r="AG104" s="16" t="s">
        <v>5</v>
      </c>
      <c r="AH104" s="16"/>
      <c r="AI104" s="16" t="s">
        <v>26</v>
      </c>
      <c r="AJ104" s="16">
        <v>41477</v>
      </c>
      <c r="AK104" s="16" t="s">
        <v>506</v>
      </c>
      <c r="AL104" s="16" t="s">
        <v>507</v>
      </c>
      <c r="AM104" s="16" t="s">
        <v>4</v>
      </c>
      <c r="AN104" s="16">
        <v>0</v>
      </c>
      <c r="AO104" s="16">
        <v>1</v>
      </c>
      <c r="AP104" s="21"/>
      <c r="AQ104" s="83">
        <f>INT(MOD(INT((Table_SQLXAL[[#This Row],[REQDATE]]-2)/7)+0.6,52+5/28))+1</f>
        <v>30</v>
      </c>
      <c r="AR104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1.9414575866188768</v>
      </c>
      <c r="AS104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1.9396</v>
      </c>
      <c r="AT104" s="7">
        <f>Table_SQLXAL[[#This Row],[processtime]]*Table_SQLXAL[[#This Row],[QTY]]/10000</f>
        <v>1.5516799999999999</v>
      </c>
      <c r="AU104" s="89">
        <v>3.73</v>
      </c>
      <c r="AX104" s="8"/>
      <c r="AY104" s="8"/>
      <c r="AZ104" s="8"/>
      <c r="BC104" s="8"/>
      <c r="BD104" s="8"/>
      <c r="BH104" s="8"/>
      <c r="BJ104" s="8"/>
    </row>
    <row r="105" spans="1:62" x14ac:dyDescent="0.25">
      <c r="A105" s="90" t="s">
        <v>36</v>
      </c>
      <c r="B105" s="90" t="s">
        <v>249</v>
      </c>
      <c r="C105" s="21" t="s">
        <v>319</v>
      </c>
      <c r="D105" s="21" t="s">
        <v>322</v>
      </c>
      <c r="E105" s="24" t="s">
        <v>323</v>
      </c>
      <c r="F105" s="23">
        <v>41477</v>
      </c>
      <c r="G105" s="22">
        <v>7</v>
      </c>
      <c r="H105" s="26"/>
      <c r="I105" s="18" t="s">
        <v>398</v>
      </c>
      <c r="J105" s="95"/>
      <c r="K105" s="11">
        <f>(Table_SQLXAL[[#This Row],[TARGETWEIGHT]]*1000)-Table_SQLXAL[[#This Row],[POWDERWEIGHT]]-Table_SQLXAL[[#This Row],[CHEMICALSWEIGHT]]</f>
        <v>300</v>
      </c>
      <c r="L105" s="24" t="s">
        <v>247</v>
      </c>
      <c r="M105" s="18" t="s">
        <v>321</v>
      </c>
      <c r="N105" s="3">
        <f>ROUNDDOWN((Table_SQLXAL[[#This Row],[PRODWIDTH]]/Table_SQLXAL[[#This Row],[ROLLWIDTH CM]]/10),0)</f>
        <v>3</v>
      </c>
      <c r="O105" s="13">
        <f>Table_SQLXAL[[#This Row],[ROLLWIDTH]]/10</f>
        <v>160</v>
      </c>
      <c r="P105" s="14">
        <v>960</v>
      </c>
      <c r="Q105" s="16"/>
      <c r="R105" s="14">
        <f>Table_SQLXAL[[#This Row],[QTY]]/Table_SQLXAL[[#This Row],[ROLLWIDTH CM]]*100</f>
        <v>600</v>
      </c>
      <c r="S105" s="14">
        <v>600</v>
      </c>
      <c r="T105" s="15">
        <f>Table_SQLXAL[[#This Row],[KG]]-Table_SQLXAL[[#This Row],[poid de poudre]]-Table_SQLXAL[[#This Row],[poid de chemical]]</f>
        <v>288</v>
      </c>
      <c r="U105" s="15">
        <f>Table_SQLXAL[[#This Row],[QTY_PROD_TIME]]*1.2</f>
        <v>0.53798400000000002</v>
      </c>
      <c r="V105" s="19">
        <v>6000</v>
      </c>
      <c r="W105" s="15">
        <f>Table_SQLXAL[[#This Row],[QTY]]*Table_SQLXAL[[#This Row],[POWDERWEIGHT]]/1000</f>
        <v>0</v>
      </c>
      <c r="X105" s="15">
        <f>Table_SQLXAL[[#This Row],[QTY]]*Table_SQLXAL[[#This Row],[CHEMICALSWEIGHT]]/1000</f>
        <v>0</v>
      </c>
      <c r="Y105" s="14">
        <v>288</v>
      </c>
      <c r="Z105" s="15">
        <v>1600</v>
      </c>
      <c r="AA105" s="15">
        <v>0.44832</v>
      </c>
      <c r="AB105" s="20">
        <v>0.3</v>
      </c>
      <c r="AC105" s="10">
        <v>0</v>
      </c>
      <c r="AD105" s="15">
        <v>0</v>
      </c>
      <c r="AE105" s="16" t="s">
        <v>262</v>
      </c>
      <c r="AF105" s="16" t="s">
        <v>5</v>
      </c>
      <c r="AG105" s="16" t="s">
        <v>5</v>
      </c>
      <c r="AH105" s="16"/>
      <c r="AI105" s="16" t="s">
        <v>26</v>
      </c>
      <c r="AJ105" s="16">
        <v>41477</v>
      </c>
      <c r="AK105" s="16" t="s">
        <v>508</v>
      </c>
      <c r="AL105" s="16" t="s">
        <v>509</v>
      </c>
      <c r="AM105" s="16" t="s">
        <v>4</v>
      </c>
      <c r="AN105" s="16">
        <v>0</v>
      </c>
      <c r="AO105" s="16">
        <v>1</v>
      </c>
      <c r="AP105" s="21"/>
      <c r="AQ105" s="83">
        <f>INT(MOD(INT((Table_SQLXAL[[#This Row],[REQDATE]]-2)/7)+0.6,52+5/28))+1</f>
        <v>30</v>
      </c>
      <c r="AR105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0.59523809523809523</v>
      </c>
      <c r="AS105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0.56040000000000001</v>
      </c>
      <c r="AT105" s="7">
        <f>Table_SQLXAL[[#This Row],[processtime]]*Table_SQLXAL[[#This Row],[QTY]]/10000</f>
        <v>0.44832</v>
      </c>
      <c r="AU105" s="89">
        <v>4.67</v>
      </c>
      <c r="AW105" s="115"/>
      <c r="AX105" s="8"/>
      <c r="AY105" s="8"/>
      <c r="AZ105" s="8"/>
      <c r="BC105" s="8"/>
      <c r="BD105" s="8"/>
      <c r="BH105" s="8"/>
      <c r="BJ105" s="8"/>
    </row>
    <row r="106" spans="1:62" x14ac:dyDescent="0.25">
      <c r="A106" s="90" t="s">
        <v>36</v>
      </c>
      <c r="B106" s="90" t="s">
        <v>249</v>
      </c>
      <c r="C106" s="21" t="s">
        <v>404</v>
      </c>
      <c r="D106" s="21" t="s">
        <v>349</v>
      </c>
      <c r="E106" s="24" t="s">
        <v>350</v>
      </c>
      <c r="F106" s="23">
        <v>41477</v>
      </c>
      <c r="G106" s="22">
        <v>24.8</v>
      </c>
      <c r="H106" s="26"/>
      <c r="I106" s="18" t="s">
        <v>405</v>
      </c>
      <c r="J106" s="95"/>
      <c r="K106" s="11">
        <f>(Table_SQLXAL[[#This Row],[TARGETWEIGHT]]*1000)-Table_SQLXAL[[#This Row],[POWDERWEIGHT]]-Table_SQLXAL[[#This Row],[CHEMICALSWEIGHT]]</f>
        <v>75</v>
      </c>
      <c r="L106" s="24" t="s">
        <v>246</v>
      </c>
      <c r="M106" s="18" t="s">
        <v>348</v>
      </c>
      <c r="N106" s="3">
        <f>ROUNDDOWN((Table_SQLXAL[[#This Row],[PRODWIDTH]]/Table_SQLXAL[[#This Row],[ROLLWIDTH CM]]/10),0)</f>
        <v>6</v>
      </c>
      <c r="O106" s="13">
        <f>Table_SQLXAL[[#This Row],[ROLLWIDTH]]/10</f>
        <v>82</v>
      </c>
      <c r="P106" s="14">
        <v>75768</v>
      </c>
      <c r="Q106" s="16"/>
      <c r="R106" s="14">
        <f>Table_SQLXAL[[#This Row],[QTY]]/Table_SQLXAL[[#This Row],[ROLLWIDTH CM]]*100</f>
        <v>92400</v>
      </c>
      <c r="S106" s="14">
        <v>92400</v>
      </c>
      <c r="T106" s="15">
        <f>Table_SQLXAL[[#This Row],[KG]]-Table_SQLXAL[[#This Row],[poid de poudre]]-Table_SQLXAL[[#This Row],[poid de chemical]]</f>
        <v>5682.6</v>
      </c>
      <c r="U106" s="15">
        <f>Table_SQLXAL[[#This Row],[QTY_PROD_TIME]]*1.2</f>
        <v>11.637964800000001</v>
      </c>
      <c r="V106" s="19">
        <v>5400</v>
      </c>
      <c r="W106" s="15">
        <f>Table_SQLXAL[[#This Row],[QTY]]*Table_SQLXAL[[#This Row],[POWDERWEIGHT]]/1000</f>
        <v>0</v>
      </c>
      <c r="X106" s="15">
        <f>Table_SQLXAL[[#This Row],[QTY]]*Table_SQLXAL[[#This Row],[CHEMICALSWEIGHT]]/1000</f>
        <v>0</v>
      </c>
      <c r="Y106" s="14">
        <v>5682.6</v>
      </c>
      <c r="Z106" s="15">
        <v>820</v>
      </c>
      <c r="AA106" s="15">
        <v>9.6983040000000003</v>
      </c>
      <c r="AB106" s="20">
        <v>7.4999999999999997E-2</v>
      </c>
      <c r="AC106" s="10">
        <v>0</v>
      </c>
      <c r="AD106" s="15">
        <v>0</v>
      </c>
      <c r="AE106" s="16" t="s">
        <v>12</v>
      </c>
      <c r="AF106" s="16" t="s">
        <v>5</v>
      </c>
      <c r="AG106" s="16" t="s">
        <v>5</v>
      </c>
      <c r="AH106" s="16"/>
      <c r="AI106" s="16" t="s">
        <v>26</v>
      </c>
      <c r="AJ106" s="16">
        <v>41477</v>
      </c>
      <c r="AK106" s="16" t="s">
        <v>510</v>
      </c>
      <c r="AL106" s="16" t="s">
        <v>511</v>
      </c>
      <c r="AM106" s="16" t="s">
        <v>239</v>
      </c>
      <c r="AN106" s="16">
        <v>75768</v>
      </c>
      <c r="AO106" s="16">
        <v>41509</v>
      </c>
      <c r="AP106" s="21"/>
      <c r="AQ106" s="83">
        <f>INT(MOD(INT((Table_SQLXAL[[#This Row],[REQDATE]]-2)/7)+0.6,52+5/28))+1</f>
        <v>30</v>
      </c>
      <c r="AR106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12.936827956989246</v>
      </c>
      <c r="AS106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12.12288</v>
      </c>
      <c r="AT106" s="7">
        <f>Table_SQLXAL[[#This Row],[processtime]]*Table_SQLXAL[[#This Row],[QTY]]/10000</f>
        <v>9.6983040000000003</v>
      </c>
      <c r="AU106" s="89">
        <v>1.28</v>
      </c>
      <c r="AW106" s="115"/>
      <c r="AX106" s="8"/>
      <c r="AY106" s="8"/>
      <c r="AZ106" s="8"/>
      <c r="BC106" s="8"/>
      <c r="BD106" s="8"/>
      <c r="BH106" s="8"/>
      <c r="BJ106" s="8"/>
    </row>
    <row r="107" spans="1:62" x14ac:dyDescent="0.25">
      <c r="A107" s="90" t="s">
        <v>36</v>
      </c>
      <c r="B107" s="90" t="s">
        <v>249</v>
      </c>
      <c r="C107" s="21" t="s">
        <v>319</v>
      </c>
      <c r="D107" s="21" t="s">
        <v>322</v>
      </c>
      <c r="E107" s="24" t="s">
        <v>323</v>
      </c>
      <c r="F107" s="23">
        <v>41478</v>
      </c>
      <c r="G107" s="22">
        <v>7</v>
      </c>
      <c r="H107" s="26"/>
      <c r="I107" s="18" t="s">
        <v>354</v>
      </c>
      <c r="J107" s="95"/>
      <c r="K107" s="11">
        <f>(Table_SQLXAL[[#This Row],[TARGETWEIGHT]]*1000)-Table_SQLXAL[[#This Row],[POWDERWEIGHT]]-Table_SQLXAL[[#This Row],[CHEMICALSWEIGHT]]</f>
        <v>300</v>
      </c>
      <c r="L107" s="24" t="s">
        <v>247</v>
      </c>
      <c r="M107" s="18" t="s">
        <v>321</v>
      </c>
      <c r="N107" s="3">
        <f>ROUNDDOWN((Table_SQLXAL[[#This Row],[PRODWIDTH]]/Table_SQLXAL[[#This Row],[ROLLWIDTH CM]]/10),0)</f>
        <v>5</v>
      </c>
      <c r="O107" s="13">
        <f>Table_SQLXAL[[#This Row],[ROLLWIDTH]]/10</f>
        <v>120</v>
      </c>
      <c r="P107" s="14">
        <v>1080</v>
      </c>
      <c r="Q107" s="16"/>
      <c r="R107" s="14">
        <f>Table_SQLXAL[[#This Row],[QTY]]/Table_SQLXAL[[#This Row],[ROLLWIDTH CM]]*100</f>
        <v>900</v>
      </c>
      <c r="S107" s="14">
        <v>900</v>
      </c>
      <c r="T107" s="15">
        <f>Table_SQLXAL[[#This Row],[KG]]-Table_SQLXAL[[#This Row],[poid de poudre]]-Table_SQLXAL[[#This Row],[poid de chemical]]</f>
        <v>324</v>
      </c>
      <c r="U107" s="15">
        <f>Table_SQLXAL[[#This Row],[QTY_PROD_TIME]]*1.2</f>
        <v>0.60523199999999999</v>
      </c>
      <c r="V107" s="19">
        <v>6000</v>
      </c>
      <c r="W107" s="15">
        <f>Table_SQLXAL[[#This Row],[QTY]]*Table_SQLXAL[[#This Row],[POWDERWEIGHT]]/1000</f>
        <v>0</v>
      </c>
      <c r="X107" s="15">
        <f>Table_SQLXAL[[#This Row],[QTY]]*Table_SQLXAL[[#This Row],[CHEMICALSWEIGHT]]/1000</f>
        <v>0</v>
      </c>
      <c r="Y107" s="14">
        <v>324</v>
      </c>
      <c r="Z107" s="15">
        <v>1200</v>
      </c>
      <c r="AA107" s="15">
        <v>0.50436000000000003</v>
      </c>
      <c r="AB107" s="20">
        <v>0.3</v>
      </c>
      <c r="AC107" s="10">
        <v>0</v>
      </c>
      <c r="AD107" s="15">
        <v>0</v>
      </c>
      <c r="AE107" s="16" t="s">
        <v>262</v>
      </c>
      <c r="AF107" s="16" t="s">
        <v>5</v>
      </c>
      <c r="AG107" s="16" t="s">
        <v>5</v>
      </c>
      <c r="AH107" s="16"/>
      <c r="AI107" s="16" t="s">
        <v>26</v>
      </c>
      <c r="AJ107" s="16">
        <v>41478</v>
      </c>
      <c r="AK107" s="16" t="s">
        <v>512</v>
      </c>
      <c r="AL107" s="16" t="s">
        <v>513</v>
      </c>
      <c r="AM107" s="16" t="s">
        <v>264</v>
      </c>
      <c r="AN107" s="16">
        <v>0</v>
      </c>
      <c r="AO107" s="16">
        <v>1</v>
      </c>
      <c r="AP107" s="21"/>
      <c r="AQ107" s="83">
        <f>INT(MOD(INT((Table_SQLXAL[[#This Row],[REQDATE]]-2)/7)+0.6,52+5/28))+1</f>
        <v>30</v>
      </c>
      <c r="AR107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0.5357142857142857</v>
      </c>
      <c r="AS107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0.63045000000000007</v>
      </c>
      <c r="AT107" s="7">
        <f>Table_SQLXAL[[#This Row],[processtime]]*Table_SQLXAL[[#This Row],[QTY]]/10000</f>
        <v>0.50436000000000003</v>
      </c>
      <c r="AU107" s="89">
        <v>4.67</v>
      </c>
      <c r="AW107" s="115"/>
      <c r="AX107" s="8"/>
      <c r="AY107" s="8"/>
      <c r="AZ107" s="8"/>
      <c r="BC107" s="8"/>
      <c r="BD107" s="8"/>
      <c r="BH107" s="8"/>
      <c r="BJ107" s="8"/>
    </row>
    <row r="108" spans="1:62" x14ac:dyDescent="0.25">
      <c r="A108" s="90" t="s">
        <v>36</v>
      </c>
      <c r="B108" s="90" t="s">
        <v>249</v>
      </c>
      <c r="C108" s="21" t="s">
        <v>257</v>
      </c>
      <c r="D108" s="21" t="s">
        <v>260</v>
      </c>
      <c r="E108" s="24" t="s">
        <v>261</v>
      </c>
      <c r="F108" s="23">
        <v>41478</v>
      </c>
      <c r="G108" s="22">
        <v>9.3000000000000007</v>
      </c>
      <c r="H108" s="26"/>
      <c r="I108" s="18" t="s">
        <v>448</v>
      </c>
      <c r="J108" s="95"/>
      <c r="K108" s="11">
        <f>(Table_SQLXAL[[#This Row],[TARGETWEIGHT]]*1000)-Table_SQLXAL[[#This Row],[POWDERWEIGHT]]-Table_SQLXAL[[#This Row],[CHEMICALSWEIGHT]]</f>
        <v>220</v>
      </c>
      <c r="L108" s="24" t="s">
        <v>247</v>
      </c>
      <c r="M108" s="18" t="s">
        <v>259</v>
      </c>
      <c r="N108" s="3">
        <f>ROUNDDOWN((Table_SQLXAL[[#This Row],[PRODWIDTH]]/Table_SQLXAL[[#This Row],[ROLLWIDTH CM]]/10),0)</f>
        <v>3</v>
      </c>
      <c r="O108" s="13">
        <f>Table_SQLXAL[[#This Row],[ROLLWIDTH]]/10</f>
        <v>160</v>
      </c>
      <c r="P108" s="14">
        <v>960</v>
      </c>
      <c r="Q108" s="16"/>
      <c r="R108" s="14">
        <f>Table_SQLXAL[[#This Row],[QTY]]/Table_SQLXAL[[#This Row],[ROLLWIDTH CM]]*100</f>
        <v>600</v>
      </c>
      <c r="S108" s="14">
        <v>600</v>
      </c>
      <c r="T108" s="15">
        <f>Table_SQLXAL[[#This Row],[KG]]-Table_SQLXAL[[#This Row],[poid de poudre]]-Table_SQLXAL[[#This Row],[poid de chemical]]</f>
        <v>211.2</v>
      </c>
      <c r="U108" s="15">
        <f>Table_SQLXAL[[#This Row],[QTY_PROD_TIME]]*1.2</f>
        <v>0.42969600000000002</v>
      </c>
      <c r="V108" s="19">
        <v>4800</v>
      </c>
      <c r="W108" s="15">
        <f>Table_SQLXAL[[#This Row],[QTY]]*Table_SQLXAL[[#This Row],[POWDERWEIGHT]]/1000</f>
        <v>0</v>
      </c>
      <c r="X108" s="15">
        <f>Table_SQLXAL[[#This Row],[QTY]]*Table_SQLXAL[[#This Row],[CHEMICALSWEIGHT]]/1000</f>
        <v>0</v>
      </c>
      <c r="Y108" s="14">
        <v>211.2</v>
      </c>
      <c r="Z108" s="15">
        <v>1600</v>
      </c>
      <c r="AA108" s="15">
        <v>0.35808000000000001</v>
      </c>
      <c r="AB108" s="20">
        <v>0.22</v>
      </c>
      <c r="AC108" s="10">
        <v>0</v>
      </c>
      <c r="AD108" s="15">
        <v>0</v>
      </c>
      <c r="AE108" s="16" t="s">
        <v>262</v>
      </c>
      <c r="AF108" s="16" t="s">
        <v>5</v>
      </c>
      <c r="AG108" s="16" t="s">
        <v>5</v>
      </c>
      <c r="AH108" s="16"/>
      <c r="AI108" s="16" t="s">
        <v>26</v>
      </c>
      <c r="AJ108" s="16">
        <v>41478</v>
      </c>
      <c r="AK108" s="16" t="s">
        <v>514</v>
      </c>
      <c r="AL108" s="16" t="s">
        <v>515</v>
      </c>
      <c r="AM108" s="16" t="s">
        <v>4</v>
      </c>
      <c r="AN108" s="16">
        <v>0</v>
      </c>
      <c r="AO108" s="16">
        <v>1</v>
      </c>
      <c r="AP108" s="21"/>
      <c r="AQ108" s="83">
        <f>INT(MOD(INT((Table_SQLXAL[[#This Row],[REQDATE]]-2)/7)+0.6,52+5/28))+1</f>
        <v>30</v>
      </c>
      <c r="AR108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0.4480286738351254</v>
      </c>
      <c r="AS108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0.4476</v>
      </c>
      <c r="AT108" s="7">
        <f>Table_SQLXAL[[#This Row],[processtime]]*Table_SQLXAL[[#This Row],[QTY]]/10000</f>
        <v>0.35808000000000001</v>
      </c>
      <c r="AU108" s="89">
        <v>3.73</v>
      </c>
      <c r="AW108" s="116"/>
      <c r="AX108" s="8"/>
      <c r="AY108" s="8"/>
      <c r="AZ108" s="8"/>
      <c r="BC108" s="8"/>
      <c r="BD108" s="8"/>
      <c r="BH108" s="8"/>
      <c r="BJ108" s="8"/>
    </row>
    <row r="109" spans="1:62" x14ac:dyDescent="0.25">
      <c r="A109" s="90" t="s">
        <v>36</v>
      </c>
      <c r="B109" s="90" t="s">
        <v>249</v>
      </c>
      <c r="C109" s="21" t="s">
        <v>319</v>
      </c>
      <c r="D109" s="21" t="s">
        <v>322</v>
      </c>
      <c r="E109" s="24" t="s">
        <v>323</v>
      </c>
      <c r="F109" s="23">
        <v>41478</v>
      </c>
      <c r="G109" s="22">
        <v>7</v>
      </c>
      <c r="H109" s="26"/>
      <c r="I109" s="18" t="s">
        <v>452</v>
      </c>
      <c r="J109" s="95"/>
      <c r="K109" s="11">
        <f>(Table_SQLXAL[[#This Row],[TARGETWEIGHT]]*1000)-Table_SQLXAL[[#This Row],[POWDERWEIGHT]]-Table_SQLXAL[[#This Row],[CHEMICALSWEIGHT]]</f>
        <v>300</v>
      </c>
      <c r="L109" s="24" t="s">
        <v>247</v>
      </c>
      <c r="M109" s="18" t="s">
        <v>321</v>
      </c>
      <c r="N109" s="3">
        <f>ROUNDDOWN((Table_SQLXAL[[#This Row],[PRODWIDTH]]/Table_SQLXAL[[#This Row],[ROLLWIDTH CM]]/10),0)</f>
        <v>3</v>
      </c>
      <c r="O109" s="13">
        <f>Table_SQLXAL[[#This Row],[ROLLWIDTH]]/10</f>
        <v>160</v>
      </c>
      <c r="P109" s="14">
        <v>3840</v>
      </c>
      <c r="Q109" s="16"/>
      <c r="R109" s="14">
        <f>Table_SQLXAL[[#This Row],[QTY]]/Table_SQLXAL[[#This Row],[ROLLWIDTH CM]]*100</f>
        <v>2400</v>
      </c>
      <c r="S109" s="14">
        <v>2400</v>
      </c>
      <c r="T109" s="15">
        <f>Table_SQLXAL[[#This Row],[KG]]-Table_SQLXAL[[#This Row],[poid de poudre]]-Table_SQLXAL[[#This Row],[poid de chemical]]</f>
        <v>1152</v>
      </c>
      <c r="U109" s="15">
        <f>Table_SQLXAL[[#This Row],[QTY_PROD_TIME]]*1.2</f>
        <v>2.1519360000000001</v>
      </c>
      <c r="V109" s="19">
        <v>6000</v>
      </c>
      <c r="W109" s="15">
        <f>Table_SQLXAL[[#This Row],[QTY]]*Table_SQLXAL[[#This Row],[POWDERWEIGHT]]/1000</f>
        <v>0</v>
      </c>
      <c r="X109" s="15">
        <f>Table_SQLXAL[[#This Row],[QTY]]*Table_SQLXAL[[#This Row],[CHEMICALSWEIGHT]]/1000</f>
        <v>0</v>
      </c>
      <c r="Y109" s="14">
        <v>1152</v>
      </c>
      <c r="Z109" s="15">
        <v>1600</v>
      </c>
      <c r="AA109" s="15">
        <v>1.79328</v>
      </c>
      <c r="AB109" s="20">
        <v>0.3</v>
      </c>
      <c r="AC109" s="10">
        <v>0</v>
      </c>
      <c r="AD109" s="15">
        <v>0</v>
      </c>
      <c r="AE109" s="16" t="s">
        <v>262</v>
      </c>
      <c r="AF109" s="16" t="s">
        <v>5</v>
      </c>
      <c r="AG109" s="16" t="s">
        <v>5</v>
      </c>
      <c r="AH109" s="16"/>
      <c r="AI109" s="16" t="s">
        <v>26</v>
      </c>
      <c r="AJ109" s="16">
        <v>41478</v>
      </c>
      <c r="AK109" s="16" t="s">
        <v>516</v>
      </c>
      <c r="AL109" s="16" t="s">
        <v>517</v>
      </c>
      <c r="AM109" s="16" t="s">
        <v>264</v>
      </c>
      <c r="AN109" s="16">
        <v>0</v>
      </c>
      <c r="AO109" s="16">
        <v>1</v>
      </c>
      <c r="AP109" s="21"/>
      <c r="AQ109" s="83">
        <f>INT(MOD(INT((Table_SQLXAL[[#This Row],[REQDATE]]-2)/7)+0.6,52+5/28))+1</f>
        <v>30</v>
      </c>
      <c r="AR109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2.3809523809523809</v>
      </c>
      <c r="AS109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2.2416</v>
      </c>
      <c r="AT109" s="7">
        <f>Table_SQLXAL[[#This Row],[processtime]]*Table_SQLXAL[[#This Row],[QTY]]/10000</f>
        <v>1.79328</v>
      </c>
      <c r="AU109" s="89">
        <v>4.67</v>
      </c>
      <c r="AW109" s="115"/>
      <c r="AX109" s="8"/>
      <c r="AY109" s="8"/>
      <c r="AZ109" s="8"/>
      <c r="BC109" s="8"/>
      <c r="BD109" s="8"/>
      <c r="BH109" s="8"/>
      <c r="BJ109" s="8"/>
    </row>
    <row r="110" spans="1:62" x14ac:dyDescent="0.25">
      <c r="A110" s="90" t="s">
        <v>36</v>
      </c>
      <c r="B110" s="90" t="s">
        <v>249</v>
      </c>
      <c r="C110" s="21" t="s">
        <v>257</v>
      </c>
      <c r="D110" s="21" t="s">
        <v>260</v>
      </c>
      <c r="E110" s="24" t="s">
        <v>261</v>
      </c>
      <c r="F110" s="23">
        <v>41478</v>
      </c>
      <c r="G110" s="22">
        <v>9.3000000000000007</v>
      </c>
      <c r="H110" s="26"/>
      <c r="I110" s="18" t="s">
        <v>518</v>
      </c>
      <c r="J110" s="95"/>
      <c r="K110" s="11">
        <f>(Table_SQLXAL[[#This Row],[TARGETWEIGHT]]*1000)-Table_SQLXAL[[#This Row],[POWDERWEIGHT]]-Table_SQLXAL[[#This Row],[CHEMICALSWEIGHT]]</f>
        <v>220</v>
      </c>
      <c r="L110" s="24" t="s">
        <v>247</v>
      </c>
      <c r="M110" s="18" t="s">
        <v>259</v>
      </c>
      <c r="N110" s="3">
        <f>ROUNDDOWN((Table_SQLXAL[[#This Row],[PRODWIDTH]]/Table_SQLXAL[[#This Row],[ROLLWIDTH CM]]/10),0)</f>
        <v>3</v>
      </c>
      <c r="O110" s="13">
        <f>Table_SQLXAL[[#This Row],[ROLLWIDTH]]/10</f>
        <v>160</v>
      </c>
      <c r="P110" s="14">
        <v>2209.6</v>
      </c>
      <c r="Q110" s="16"/>
      <c r="R110" s="14">
        <f>Table_SQLXAL[[#This Row],[QTY]]/Table_SQLXAL[[#This Row],[ROLLWIDTH CM]]*100</f>
        <v>1380.9999999999998</v>
      </c>
      <c r="S110" s="14">
        <v>1381</v>
      </c>
      <c r="T110" s="15">
        <f>Table_SQLXAL[[#This Row],[KG]]-Table_SQLXAL[[#This Row],[poid de poudre]]-Table_SQLXAL[[#This Row],[poid de chemical]]</f>
        <v>486.11200000000002</v>
      </c>
      <c r="U110" s="15">
        <f>Table_SQLXAL[[#This Row],[QTY_PROD_TIME]]*1.2</f>
        <v>0.98901600000000001</v>
      </c>
      <c r="V110" s="19">
        <v>4800</v>
      </c>
      <c r="W110" s="15">
        <f>Table_SQLXAL[[#This Row],[QTY]]*Table_SQLXAL[[#This Row],[POWDERWEIGHT]]/1000</f>
        <v>0</v>
      </c>
      <c r="X110" s="15">
        <f>Table_SQLXAL[[#This Row],[QTY]]*Table_SQLXAL[[#This Row],[CHEMICALSWEIGHT]]/1000</f>
        <v>0</v>
      </c>
      <c r="Y110" s="14">
        <v>486.11200000000002</v>
      </c>
      <c r="Z110" s="15">
        <v>1600</v>
      </c>
      <c r="AA110" s="15">
        <v>0.82418000000000002</v>
      </c>
      <c r="AB110" s="20">
        <v>0.22</v>
      </c>
      <c r="AC110" s="10">
        <v>0</v>
      </c>
      <c r="AD110" s="15">
        <v>0</v>
      </c>
      <c r="AE110" s="16" t="s">
        <v>262</v>
      </c>
      <c r="AF110" s="16" t="s">
        <v>5</v>
      </c>
      <c r="AG110" s="16" t="s">
        <v>5</v>
      </c>
      <c r="AH110" s="16"/>
      <c r="AI110" s="16" t="s">
        <v>26</v>
      </c>
      <c r="AJ110" s="16">
        <v>41478</v>
      </c>
      <c r="AK110" s="16" t="s">
        <v>519</v>
      </c>
      <c r="AL110" s="16" t="s">
        <v>517</v>
      </c>
      <c r="AM110" s="16" t="s">
        <v>264</v>
      </c>
      <c r="AN110" s="16">
        <v>0</v>
      </c>
      <c r="AO110" s="16">
        <v>1</v>
      </c>
      <c r="AP110" s="21"/>
      <c r="AQ110" s="83">
        <f>INT(MOD(INT((Table_SQLXAL[[#This Row],[REQDATE]]-2)/7)+0.6,52+5/28))+1</f>
        <v>30</v>
      </c>
      <c r="AR110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1.0312126642771799</v>
      </c>
      <c r="AS110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1.0302259999999999</v>
      </c>
      <c r="AT110" s="7">
        <f>Table_SQLXAL[[#This Row],[processtime]]*Table_SQLXAL[[#This Row],[QTY]]/10000</f>
        <v>0.82418079999999994</v>
      </c>
      <c r="AU110" s="89">
        <v>3.73</v>
      </c>
      <c r="AW110" s="115"/>
      <c r="AX110" s="8"/>
      <c r="AY110" s="8"/>
      <c r="AZ110" s="8"/>
      <c r="BC110" s="8"/>
      <c r="BD110" s="8"/>
      <c r="BH110" s="8"/>
      <c r="BJ110" s="8"/>
    </row>
    <row r="111" spans="1:62" x14ac:dyDescent="0.25">
      <c r="A111" s="90" t="s">
        <v>36</v>
      </c>
      <c r="B111" s="90" t="s">
        <v>249</v>
      </c>
      <c r="C111" s="21" t="s">
        <v>319</v>
      </c>
      <c r="D111" s="21" t="s">
        <v>322</v>
      </c>
      <c r="E111" s="24" t="s">
        <v>323</v>
      </c>
      <c r="F111" s="23">
        <v>41481</v>
      </c>
      <c r="G111" s="22">
        <v>7</v>
      </c>
      <c r="H111" s="26"/>
      <c r="I111" s="18" t="s">
        <v>520</v>
      </c>
      <c r="J111" s="95"/>
      <c r="K111" s="11">
        <f>(Table_SQLXAL[[#This Row],[TARGETWEIGHT]]*1000)-Table_SQLXAL[[#This Row],[POWDERWEIGHT]]-Table_SQLXAL[[#This Row],[CHEMICALSWEIGHT]]</f>
        <v>300</v>
      </c>
      <c r="L111" s="24" t="s">
        <v>247</v>
      </c>
      <c r="M111" s="18" t="s">
        <v>321</v>
      </c>
      <c r="N111" s="3">
        <f>ROUNDDOWN((Table_SQLXAL[[#This Row],[PRODWIDTH]]/Table_SQLXAL[[#This Row],[ROLLWIDTH CM]]/10),0)</f>
        <v>3</v>
      </c>
      <c r="O111" s="13">
        <f>Table_SQLXAL[[#This Row],[ROLLWIDTH]]/10</f>
        <v>180</v>
      </c>
      <c r="P111" s="14">
        <v>1440</v>
      </c>
      <c r="Q111" s="16"/>
      <c r="R111" s="14">
        <f>Table_SQLXAL[[#This Row],[QTY]]/Table_SQLXAL[[#This Row],[ROLLWIDTH CM]]*100</f>
        <v>800</v>
      </c>
      <c r="S111" s="14">
        <v>800</v>
      </c>
      <c r="T111" s="15">
        <f>Table_SQLXAL[[#This Row],[KG]]-Table_SQLXAL[[#This Row],[poid de poudre]]-Table_SQLXAL[[#This Row],[poid de chemical]]</f>
        <v>432</v>
      </c>
      <c r="U111" s="15">
        <f>Table_SQLXAL[[#This Row],[QTY_PROD_TIME]]*1.2</f>
        <v>0.80697599999999992</v>
      </c>
      <c r="V111" s="19">
        <v>6000</v>
      </c>
      <c r="W111" s="15">
        <f>Table_SQLXAL[[#This Row],[QTY]]*Table_SQLXAL[[#This Row],[POWDERWEIGHT]]/1000</f>
        <v>0</v>
      </c>
      <c r="X111" s="15">
        <f>Table_SQLXAL[[#This Row],[QTY]]*Table_SQLXAL[[#This Row],[CHEMICALSWEIGHT]]/1000</f>
        <v>0</v>
      </c>
      <c r="Y111" s="14">
        <v>432</v>
      </c>
      <c r="Z111" s="15">
        <v>1800</v>
      </c>
      <c r="AA111" s="15">
        <v>0.67247999999999997</v>
      </c>
      <c r="AB111" s="20">
        <v>0.3</v>
      </c>
      <c r="AC111" s="10">
        <v>0</v>
      </c>
      <c r="AD111" s="15">
        <v>0</v>
      </c>
      <c r="AE111" s="16" t="s">
        <v>262</v>
      </c>
      <c r="AF111" s="16" t="s">
        <v>5</v>
      </c>
      <c r="AG111" s="16" t="s">
        <v>5</v>
      </c>
      <c r="AH111" s="16"/>
      <c r="AI111" s="16" t="s">
        <v>26</v>
      </c>
      <c r="AJ111" s="16">
        <v>41481</v>
      </c>
      <c r="AK111" s="16" t="s">
        <v>521</v>
      </c>
      <c r="AL111" s="16" t="s">
        <v>522</v>
      </c>
      <c r="AM111" s="16" t="s">
        <v>264</v>
      </c>
      <c r="AN111" s="16">
        <v>0</v>
      </c>
      <c r="AO111" s="16">
        <v>1</v>
      </c>
      <c r="AP111" s="21"/>
      <c r="AQ111" s="83">
        <f>INT(MOD(INT((Table_SQLXAL[[#This Row],[REQDATE]]-2)/7)+0.6,52+5/28))+1</f>
        <v>30</v>
      </c>
      <c r="AR111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0.79365079365079361</v>
      </c>
      <c r="AS111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0.84060000000000001</v>
      </c>
      <c r="AT111" s="7">
        <f>Table_SQLXAL[[#This Row],[processtime]]*Table_SQLXAL[[#This Row],[QTY]]/10000</f>
        <v>0.67247999999999997</v>
      </c>
      <c r="AU111" s="89">
        <v>4.67</v>
      </c>
      <c r="AW111" s="116"/>
      <c r="AX111" s="8"/>
      <c r="AY111" s="8"/>
      <c r="AZ111" s="8"/>
      <c r="BC111" s="8"/>
      <c r="BD111" s="8"/>
      <c r="BH111" s="8"/>
      <c r="BJ111" s="8"/>
    </row>
    <row r="112" spans="1:62" x14ac:dyDescent="0.25">
      <c r="A112" s="90" t="s">
        <v>36</v>
      </c>
      <c r="B112" s="90" t="s">
        <v>249</v>
      </c>
      <c r="C112" s="21" t="s">
        <v>404</v>
      </c>
      <c r="D112" s="21" t="s">
        <v>349</v>
      </c>
      <c r="E112" s="24" t="s">
        <v>350</v>
      </c>
      <c r="F112" s="23">
        <v>41481</v>
      </c>
      <c r="G112" s="22">
        <v>24.8</v>
      </c>
      <c r="H112" s="26"/>
      <c r="I112" s="18" t="s">
        <v>432</v>
      </c>
      <c r="J112" s="95"/>
      <c r="K112" s="11">
        <f>(Table_SQLXAL[[#This Row],[TARGETWEIGHT]]*1000)-Table_SQLXAL[[#This Row],[POWDERWEIGHT]]-Table_SQLXAL[[#This Row],[CHEMICALSWEIGHT]]</f>
        <v>75</v>
      </c>
      <c r="L112" s="24" t="s">
        <v>246</v>
      </c>
      <c r="M112" s="18" t="s">
        <v>348</v>
      </c>
      <c r="N112" s="3">
        <f>ROUNDDOWN((Table_SQLXAL[[#This Row],[PRODWIDTH]]/Table_SQLXAL[[#This Row],[ROLLWIDTH CM]]/10),0)</f>
        <v>6</v>
      </c>
      <c r="O112" s="13">
        <f>Table_SQLXAL[[#This Row],[ROLLWIDTH]]/10</f>
        <v>90</v>
      </c>
      <c r="P112" s="14">
        <v>83160</v>
      </c>
      <c r="Q112" s="16"/>
      <c r="R112" s="14">
        <f>Table_SQLXAL[[#This Row],[QTY]]/Table_SQLXAL[[#This Row],[ROLLWIDTH CM]]*100</f>
        <v>92400</v>
      </c>
      <c r="S112" s="14">
        <v>92400</v>
      </c>
      <c r="T112" s="15">
        <f>Table_SQLXAL[[#This Row],[KG]]-Table_SQLXAL[[#This Row],[poid de poudre]]-Table_SQLXAL[[#This Row],[poid de chemical]]</f>
        <v>6237</v>
      </c>
      <c r="U112" s="15">
        <f>Table_SQLXAL[[#This Row],[QTY_PROD_TIME]]*1.2</f>
        <v>12.773375999999999</v>
      </c>
      <c r="V112" s="19">
        <v>5400</v>
      </c>
      <c r="W112" s="15">
        <f>Table_SQLXAL[[#This Row],[QTY]]*Table_SQLXAL[[#This Row],[POWDERWEIGHT]]/1000</f>
        <v>0</v>
      </c>
      <c r="X112" s="15">
        <f>Table_SQLXAL[[#This Row],[QTY]]*Table_SQLXAL[[#This Row],[CHEMICALSWEIGHT]]/1000</f>
        <v>0</v>
      </c>
      <c r="Y112" s="14">
        <v>6237</v>
      </c>
      <c r="Z112" s="15">
        <v>900</v>
      </c>
      <c r="AA112" s="15">
        <v>10.64448</v>
      </c>
      <c r="AB112" s="20">
        <v>7.4999999999999997E-2</v>
      </c>
      <c r="AC112" s="10">
        <v>0</v>
      </c>
      <c r="AD112" s="15">
        <v>0</v>
      </c>
      <c r="AE112" s="16" t="s">
        <v>12</v>
      </c>
      <c r="AF112" s="16" t="s">
        <v>5</v>
      </c>
      <c r="AG112" s="16" t="s">
        <v>5</v>
      </c>
      <c r="AH112" s="16"/>
      <c r="AI112" s="16" t="s">
        <v>26</v>
      </c>
      <c r="AJ112" s="16">
        <v>41481</v>
      </c>
      <c r="AK112" s="16" t="s">
        <v>523</v>
      </c>
      <c r="AL112" s="16" t="s">
        <v>524</v>
      </c>
      <c r="AM112" s="16" t="s">
        <v>239</v>
      </c>
      <c r="AN112" s="16">
        <v>83160</v>
      </c>
      <c r="AO112" s="16">
        <v>41508</v>
      </c>
      <c r="AP112" s="21"/>
      <c r="AQ112" s="83">
        <f>INT(MOD(INT((Table_SQLXAL[[#This Row],[REQDATE]]-2)/7)+0.6,52+5/28))+1</f>
        <v>30</v>
      </c>
      <c r="AR112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12.936827956989246</v>
      </c>
      <c r="AS112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13.3056</v>
      </c>
      <c r="AT112" s="7">
        <f>Table_SQLXAL[[#This Row],[processtime]]*Table_SQLXAL[[#This Row],[QTY]]/10000</f>
        <v>10.64448</v>
      </c>
      <c r="AU112" s="89">
        <v>1.28</v>
      </c>
      <c r="AW112" s="115"/>
      <c r="AX112" s="8"/>
      <c r="AY112" s="8"/>
      <c r="AZ112" s="8"/>
      <c r="BC112" s="8"/>
      <c r="BD112" s="8"/>
      <c r="BH112" s="8"/>
      <c r="BJ112" s="8"/>
    </row>
    <row r="113" spans="1:62" x14ac:dyDescent="0.25">
      <c r="A113" s="90" t="s">
        <v>36</v>
      </c>
      <c r="B113" s="90" t="s">
        <v>249</v>
      </c>
      <c r="C113" s="21" t="s">
        <v>304</v>
      </c>
      <c r="D113" s="21" t="s">
        <v>307</v>
      </c>
      <c r="E113" s="24" t="s">
        <v>308</v>
      </c>
      <c r="F113" s="23">
        <v>41481</v>
      </c>
      <c r="G113" s="22">
        <v>16.2</v>
      </c>
      <c r="H113" s="26"/>
      <c r="I113" s="18" t="s">
        <v>305</v>
      </c>
      <c r="J113" s="95"/>
      <c r="K113" s="11">
        <f>(Table_SQLXAL[[#This Row],[TARGETWEIGHT]]*1000)-Table_SQLXAL[[#This Row],[POWDERWEIGHT]]-Table_SQLXAL[[#This Row],[CHEMICALSWEIGHT]]</f>
        <v>70</v>
      </c>
      <c r="L113" s="24" t="s">
        <v>245</v>
      </c>
      <c r="M113" s="18" t="s">
        <v>306</v>
      </c>
      <c r="N113" s="3">
        <f>ROUNDDOWN((Table_SQLXAL[[#This Row],[PRODWIDTH]]/Table_SQLXAL[[#This Row],[ROLLWIDTH CM]]/10),0)</f>
        <v>3</v>
      </c>
      <c r="O113" s="13">
        <f>Table_SQLXAL[[#This Row],[ROLLWIDTH]]/10</f>
        <v>165</v>
      </c>
      <c r="P113" s="14">
        <v>12375</v>
      </c>
      <c r="Q113" s="16"/>
      <c r="R113" s="14">
        <f>Table_SQLXAL[[#This Row],[QTY]]/Table_SQLXAL[[#This Row],[ROLLWIDTH CM]]*100</f>
        <v>7500</v>
      </c>
      <c r="S113" s="14">
        <v>7500</v>
      </c>
      <c r="T113" s="15">
        <f>Table_SQLXAL[[#This Row],[KG]]-Table_SQLXAL[[#This Row],[poid de poudre]]-Table_SQLXAL[[#This Row],[poid de chemical]]</f>
        <v>866.25</v>
      </c>
      <c r="U113" s="15">
        <f>Table_SQLXAL[[#This Row],[QTY_PROD_TIME]]*1.2</f>
        <v>2.9848500000000002</v>
      </c>
      <c r="V113" s="19">
        <v>5550</v>
      </c>
      <c r="W113" s="15">
        <f>Table_SQLXAL[[#This Row],[QTY]]*Table_SQLXAL[[#This Row],[POWDERWEIGHT]]/1000</f>
        <v>247.5</v>
      </c>
      <c r="X113" s="15">
        <f>Table_SQLXAL[[#This Row],[QTY]]*Table_SQLXAL[[#This Row],[CHEMICALSWEIGHT]]/1000</f>
        <v>0</v>
      </c>
      <c r="Y113" s="14">
        <v>1113.75</v>
      </c>
      <c r="Z113" s="15">
        <v>1650</v>
      </c>
      <c r="AA113" s="15">
        <v>2.4873750000000001</v>
      </c>
      <c r="AB113" s="20">
        <v>0.09</v>
      </c>
      <c r="AC113" s="10">
        <v>20</v>
      </c>
      <c r="AD113" s="15">
        <v>0</v>
      </c>
      <c r="AE113" s="16" t="s">
        <v>12</v>
      </c>
      <c r="AF113" s="16" t="s">
        <v>5</v>
      </c>
      <c r="AG113" s="16" t="s">
        <v>248</v>
      </c>
      <c r="AH113" s="16"/>
      <c r="AI113" s="16" t="s">
        <v>26</v>
      </c>
      <c r="AJ113" s="16">
        <v>41481</v>
      </c>
      <c r="AK113" s="16" t="s">
        <v>525</v>
      </c>
      <c r="AL113" s="16" t="s">
        <v>526</v>
      </c>
      <c r="AM113" s="16" t="s">
        <v>4</v>
      </c>
      <c r="AN113" s="16">
        <v>12375</v>
      </c>
      <c r="AO113" s="16">
        <v>41508</v>
      </c>
      <c r="AP113" s="21"/>
      <c r="AQ113" s="83">
        <f>INT(MOD(INT((Table_SQLXAL[[#This Row],[REQDATE]]-2)/7)+0.6,52+5/28))+1</f>
        <v>30</v>
      </c>
      <c r="AR113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3.2150205761316872</v>
      </c>
      <c r="AS113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3.1092187499999997</v>
      </c>
      <c r="AT113" s="7">
        <f>Table_SQLXAL[[#This Row],[processtime]]*Table_SQLXAL[[#This Row],[QTY]]/10000</f>
        <v>2.4873749999999997</v>
      </c>
      <c r="AU113" s="89">
        <v>2.0099999999999998</v>
      </c>
      <c r="AW113" s="115"/>
      <c r="AX113" s="8"/>
      <c r="AY113" s="8"/>
      <c r="AZ113" s="8"/>
      <c r="BC113" s="8"/>
      <c r="BD113" s="8"/>
      <c r="BH113" s="8"/>
      <c r="BJ113" s="8"/>
    </row>
    <row r="114" spans="1:62" x14ac:dyDescent="0.25">
      <c r="A114" s="90" t="s">
        <v>36</v>
      </c>
      <c r="B114" s="90" t="s">
        <v>249</v>
      </c>
      <c r="C114" s="21" t="s">
        <v>319</v>
      </c>
      <c r="D114" s="21" t="s">
        <v>322</v>
      </c>
      <c r="E114" s="24" t="s">
        <v>323</v>
      </c>
      <c r="F114" s="23">
        <v>41484</v>
      </c>
      <c r="G114" s="22">
        <v>7</v>
      </c>
      <c r="H114" s="26"/>
      <c r="I114" s="18" t="s">
        <v>386</v>
      </c>
      <c r="J114" s="95"/>
      <c r="K114" s="11">
        <f>(Table_SQLXAL[[#This Row],[TARGETWEIGHT]]*1000)-Table_SQLXAL[[#This Row],[POWDERWEIGHT]]-Table_SQLXAL[[#This Row],[CHEMICALSWEIGHT]]</f>
        <v>300</v>
      </c>
      <c r="L114" s="24" t="s">
        <v>247</v>
      </c>
      <c r="M114" s="18" t="s">
        <v>321</v>
      </c>
      <c r="N114" s="3">
        <f>ROUNDDOWN((Table_SQLXAL[[#This Row],[PRODWIDTH]]/Table_SQLXAL[[#This Row],[ROLLWIDTH CM]]/10),0)</f>
        <v>5</v>
      </c>
      <c r="O114" s="13">
        <f>Table_SQLXAL[[#This Row],[ROLLWIDTH]]/10</f>
        <v>120</v>
      </c>
      <c r="P114" s="14">
        <v>1080</v>
      </c>
      <c r="Q114" s="16"/>
      <c r="R114" s="14">
        <f>Table_SQLXAL[[#This Row],[QTY]]/Table_SQLXAL[[#This Row],[ROLLWIDTH CM]]*100</f>
        <v>900</v>
      </c>
      <c r="S114" s="14">
        <v>900</v>
      </c>
      <c r="T114" s="15">
        <f>Table_SQLXAL[[#This Row],[KG]]-Table_SQLXAL[[#This Row],[poid de poudre]]-Table_SQLXAL[[#This Row],[poid de chemical]]</f>
        <v>324</v>
      </c>
      <c r="U114" s="15">
        <f>Table_SQLXAL[[#This Row],[QTY_PROD_TIME]]*1.2</f>
        <v>0.60523199999999999</v>
      </c>
      <c r="V114" s="19">
        <v>6000</v>
      </c>
      <c r="W114" s="15">
        <f>Table_SQLXAL[[#This Row],[QTY]]*Table_SQLXAL[[#This Row],[POWDERWEIGHT]]/1000</f>
        <v>0</v>
      </c>
      <c r="X114" s="15">
        <f>Table_SQLXAL[[#This Row],[QTY]]*Table_SQLXAL[[#This Row],[CHEMICALSWEIGHT]]/1000</f>
        <v>0</v>
      </c>
      <c r="Y114" s="14">
        <v>324</v>
      </c>
      <c r="Z114" s="15">
        <v>1200</v>
      </c>
      <c r="AA114" s="15">
        <v>0.50436000000000003</v>
      </c>
      <c r="AB114" s="20">
        <v>0.3</v>
      </c>
      <c r="AC114" s="10">
        <v>0</v>
      </c>
      <c r="AD114" s="15">
        <v>0</v>
      </c>
      <c r="AE114" s="16" t="s">
        <v>262</v>
      </c>
      <c r="AF114" s="16" t="s">
        <v>5</v>
      </c>
      <c r="AG114" s="16" t="s">
        <v>5</v>
      </c>
      <c r="AH114" s="16"/>
      <c r="AI114" s="16" t="s">
        <v>26</v>
      </c>
      <c r="AJ114" s="16">
        <v>41484</v>
      </c>
      <c r="AK114" s="16" t="s">
        <v>527</v>
      </c>
      <c r="AL114" s="16" t="s">
        <v>528</v>
      </c>
      <c r="AM114" s="16" t="s">
        <v>264</v>
      </c>
      <c r="AN114" s="16">
        <v>0</v>
      </c>
      <c r="AO114" s="16">
        <v>1</v>
      </c>
      <c r="AP114" s="21"/>
      <c r="AQ114" s="83">
        <f>INT(MOD(INT((Table_SQLXAL[[#This Row],[REQDATE]]-2)/7)+0.6,52+5/28))+1</f>
        <v>31</v>
      </c>
      <c r="AR114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0.5357142857142857</v>
      </c>
      <c r="AS114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0.63045000000000007</v>
      </c>
      <c r="AT114" s="7">
        <f>Table_SQLXAL[[#This Row],[processtime]]*Table_SQLXAL[[#This Row],[QTY]]/10000</f>
        <v>0.50436000000000003</v>
      </c>
      <c r="AU114" s="89">
        <v>4.67</v>
      </c>
      <c r="AX114" s="8"/>
      <c r="AY114" s="8"/>
      <c r="AZ114" s="8"/>
      <c r="BC114" s="8"/>
      <c r="BD114" s="8"/>
      <c r="BH114" s="8"/>
      <c r="BJ114" s="8"/>
    </row>
    <row r="115" spans="1:62" x14ac:dyDescent="0.25">
      <c r="A115" s="90" t="s">
        <v>36</v>
      </c>
      <c r="B115" s="90" t="s">
        <v>249</v>
      </c>
      <c r="C115" s="21" t="s">
        <v>374</v>
      </c>
      <c r="D115" s="21" t="s">
        <v>377</v>
      </c>
      <c r="E115" s="24" t="s">
        <v>378</v>
      </c>
      <c r="F115" s="23">
        <v>41484</v>
      </c>
      <c r="G115" s="22">
        <v>7.6</v>
      </c>
      <c r="H115" s="26"/>
      <c r="I115" s="18" t="s">
        <v>504</v>
      </c>
      <c r="J115" s="95"/>
      <c r="K115" s="11">
        <f>(Table_SQLXAL[[#This Row],[TARGETWEIGHT]]*1000)-Table_SQLXAL[[#This Row],[POWDERWEIGHT]]-Table_SQLXAL[[#This Row],[CHEMICALSWEIGHT]]</f>
        <v>300</v>
      </c>
      <c r="L115" s="24" t="s">
        <v>247</v>
      </c>
      <c r="M115" s="18" t="s">
        <v>376</v>
      </c>
      <c r="N115" s="3">
        <f>ROUNDDOWN((Table_SQLXAL[[#This Row],[PRODWIDTH]]/Table_SQLXAL[[#This Row],[ROLLWIDTH CM]]/10),0)</f>
        <v>3</v>
      </c>
      <c r="O115" s="13">
        <f>Table_SQLXAL[[#This Row],[ROLLWIDTH]]/10</f>
        <v>180</v>
      </c>
      <c r="P115" s="14">
        <v>4320</v>
      </c>
      <c r="Q115" s="16"/>
      <c r="R115" s="14">
        <f>Table_SQLXAL[[#This Row],[QTY]]/Table_SQLXAL[[#This Row],[ROLLWIDTH CM]]*100</f>
        <v>2400</v>
      </c>
      <c r="S115" s="14">
        <v>2400</v>
      </c>
      <c r="T115" s="15">
        <f>Table_SQLXAL[[#This Row],[KG]]-Table_SQLXAL[[#This Row],[poid de poudre]]-Table_SQLXAL[[#This Row],[poid de chemical]]</f>
        <v>1296</v>
      </c>
      <c r="U115" s="15">
        <f>Table_SQLXAL[[#This Row],[QTY_PROD_TIME]]*1.2</f>
        <v>2.1876479999999998</v>
      </c>
      <c r="V115" s="19">
        <v>6080</v>
      </c>
      <c r="W115" s="15">
        <f>Table_SQLXAL[[#This Row],[QTY]]*Table_SQLXAL[[#This Row],[POWDERWEIGHT]]/1000</f>
        <v>0</v>
      </c>
      <c r="X115" s="15">
        <f>Table_SQLXAL[[#This Row],[QTY]]*Table_SQLXAL[[#This Row],[CHEMICALSWEIGHT]]/1000</f>
        <v>0</v>
      </c>
      <c r="Y115" s="14">
        <v>1296</v>
      </c>
      <c r="Z115" s="15">
        <v>1800</v>
      </c>
      <c r="AA115" s="15">
        <v>1.82304</v>
      </c>
      <c r="AB115" s="20">
        <v>0.3</v>
      </c>
      <c r="AC115" s="10">
        <v>0</v>
      </c>
      <c r="AD115" s="15">
        <v>0</v>
      </c>
      <c r="AE115" s="16" t="s">
        <v>262</v>
      </c>
      <c r="AF115" s="16" t="s">
        <v>5</v>
      </c>
      <c r="AG115" s="16" t="s">
        <v>5</v>
      </c>
      <c r="AH115" s="16"/>
      <c r="AI115" s="16" t="s">
        <v>26</v>
      </c>
      <c r="AJ115" s="16">
        <v>41484</v>
      </c>
      <c r="AK115" s="16" t="s">
        <v>529</v>
      </c>
      <c r="AL115" s="16" t="s">
        <v>528</v>
      </c>
      <c r="AM115" s="16" t="s">
        <v>264</v>
      </c>
      <c r="AN115" s="16">
        <v>0</v>
      </c>
      <c r="AO115" s="16">
        <v>1</v>
      </c>
      <c r="AP115" s="21"/>
      <c r="AQ115" s="83">
        <f>INT(MOD(INT((Table_SQLXAL[[#This Row],[REQDATE]]-2)/7)+0.6,52+5/28))+1</f>
        <v>31</v>
      </c>
      <c r="AR115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2.192982456140351</v>
      </c>
      <c r="AS115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2.2787999999999995</v>
      </c>
      <c r="AT115" s="7">
        <f>Table_SQLXAL[[#This Row],[processtime]]*Table_SQLXAL[[#This Row],[QTY]]/10000</f>
        <v>1.8230399999999998</v>
      </c>
      <c r="AU115" s="89">
        <v>4.22</v>
      </c>
      <c r="AX115" s="8"/>
      <c r="AY115" s="8"/>
      <c r="AZ115" s="8"/>
      <c r="BC115" s="8"/>
      <c r="BD115" s="8"/>
      <c r="BH115" s="8"/>
      <c r="BJ115" s="8"/>
    </row>
    <row r="116" spans="1:62" x14ac:dyDescent="0.25">
      <c r="A116" s="90" t="s">
        <v>36</v>
      </c>
      <c r="B116" s="90" t="s">
        <v>249</v>
      </c>
      <c r="C116" s="21" t="s">
        <v>404</v>
      </c>
      <c r="D116" s="21" t="s">
        <v>349</v>
      </c>
      <c r="E116" s="24" t="s">
        <v>350</v>
      </c>
      <c r="F116" s="23">
        <v>41484</v>
      </c>
      <c r="G116" s="22">
        <v>24.8</v>
      </c>
      <c r="H116" s="26"/>
      <c r="I116" s="18" t="s">
        <v>405</v>
      </c>
      <c r="J116" s="95"/>
      <c r="K116" s="11">
        <f>(Table_SQLXAL[[#This Row],[TARGETWEIGHT]]*1000)-Table_SQLXAL[[#This Row],[POWDERWEIGHT]]-Table_SQLXAL[[#This Row],[CHEMICALSWEIGHT]]</f>
        <v>75</v>
      </c>
      <c r="L116" s="24" t="s">
        <v>246</v>
      </c>
      <c r="M116" s="18" t="s">
        <v>348</v>
      </c>
      <c r="N116" s="3">
        <f>ROUNDDOWN((Table_SQLXAL[[#This Row],[PRODWIDTH]]/Table_SQLXAL[[#This Row],[ROLLWIDTH CM]]/10),0)</f>
        <v>6</v>
      </c>
      <c r="O116" s="13">
        <f>Table_SQLXAL[[#This Row],[ROLLWIDTH]]/10</f>
        <v>82</v>
      </c>
      <c r="P116" s="14">
        <v>75768</v>
      </c>
      <c r="Q116" s="16"/>
      <c r="R116" s="14">
        <f>Table_SQLXAL[[#This Row],[QTY]]/Table_SQLXAL[[#This Row],[ROLLWIDTH CM]]*100</f>
        <v>92400</v>
      </c>
      <c r="S116" s="14">
        <v>92400</v>
      </c>
      <c r="T116" s="15">
        <f>Table_SQLXAL[[#This Row],[KG]]-Table_SQLXAL[[#This Row],[poid de poudre]]-Table_SQLXAL[[#This Row],[poid de chemical]]</f>
        <v>5682.6</v>
      </c>
      <c r="U116" s="15">
        <f>Table_SQLXAL[[#This Row],[QTY_PROD_TIME]]*1.2</f>
        <v>11.637964800000001</v>
      </c>
      <c r="V116" s="19">
        <v>5400</v>
      </c>
      <c r="W116" s="15">
        <f>Table_SQLXAL[[#This Row],[QTY]]*Table_SQLXAL[[#This Row],[POWDERWEIGHT]]/1000</f>
        <v>0</v>
      </c>
      <c r="X116" s="15">
        <f>Table_SQLXAL[[#This Row],[QTY]]*Table_SQLXAL[[#This Row],[CHEMICALSWEIGHT]]/1000</f>
        <v>0</v>
      </c>
      <c r="Y116" s="14">
        <v>5682.6</v>
      </c>
      <c r="Z116" s="15">
        <v>820</v>
      </c>
      <c r="AA116" s="15">
        <v>9.6983040000000003</v>
      </c>
      <c r="AB116" s="20">
        <v>7.4999999999999997E-2</v>
      </c>
      <c r="AC116" s="10">
        <v>0</v>
      </c>
      <c r="AD116" s="15">
        <v>0</v>
      </c>
      <c r="AE116" s="16" t="s">
        <v>12</v>
      </c>
      <c r="AF116" s="16" t="s">
        <v>5</v>
      </c>
      <c r="AG116" s="16" t="s">
        <v>5</v>
      </c>
      <c r="AH116" s="16"/>
      <c r="AI116" s="16" t="s">
        <v>26</v>
      </c>
      <c r="AJ116" s="16">
        <v>41484</v>
      </c>
      <c r="AK116" s="16" t="s">
        <v>530</v>
      </c>
      <c r="AL116" s="16" t="s">
        <v>531</v>
      </c>
      <c r="AM116" s="16" t="s">
        <v>239</v>
      </c>
      <c r="AN116" s="16">
        <v>75768</v>
      </c>
      <c r="AO116" s="16">
        <v>41509</v>
      </c>
      <c r="AP116" s="21"/>
      <c r="AQ116" s="83">
        <f>INT(MOD(INT((Table_SQLXAL[[#This Row],[REQDATE]]-2)/7)+0.6,52+5/28))+1</f>
        <v>31</v>
      </c>
      <c r="AR116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12.936827956989246</v>
      </c>
      <c r="AS116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12.12288</v>
      </c>
      <c r="AT116" s="7">
        <f>Table_SQLXAL[[#This Row],[processtime]]*Table_SQLXAL[[#This Row],[QTY]]/10000</f>
        <v>9.6983040000000003</v>
      </c>
      <c r="AU116" s="89">
        <v>1.28</v>
      </c>
      <c r="AW116" s="115"/>
      <c r="AX116" s="8"/>
      <c r="AY116" s="8"/>
      <c r="AZ116" s="8"/>
      <c r="BC116" s="8"/>
      <c r="BD116" s="8"/>
      <c r="BH116" s="8"/>
      <c r="BJ116" s="8"/>
    </row>
    <row r="117" spans="1:62" x14ac:dyDescent="0.25">
      <c r="A117" s="90" t="s">
        <v>36</v>
      </c>
      <c r="B117" s="90" t="s">
        <v>249</v>
      </c>
      <c r="C117" s="21" t="s">
        <v>304</v>
      </c>
      <c r="D117" s="21" t="s">
        <v>307</v>
      </c>
      <c r="E117" s="24" t="s">
        <v>308</v>
      </c>
      <c r="F117" s="23">
        <v>41485</v>
      </c>
      <c r="G117" s="22">
        <v>16.2</v>
      </c>
      <c r="H117" s="26"/>
      <c r="I117" s="18" t="s">
        <v>341</v>
      </c>
      <c r="J117" s="95"/>
      <c r="K117" s="11">
        <f>(Table_SQLXAL[[#This Row],[TARGETWEIGHT]]*1000)-Table_SQLXAL[[#This Row],[POWDERWEIGHT]]-Table_SQLXAL[[#This Row],[CHEMICALSWEIGHT]]</f>
        <v>70</v>
      </c>
      <c r="L117" s="24" t="s">
        <v>245</v>
      </c>
      <c r="M117" s="18" t="s">
        <v>306</v>
      </c>
      <c r="N117" s="3">
        <f>ROUNDDOWN((Table_SQLXAL[[#This Row],[PRODWIDTH]]/Table_SQLXAL[[#This Row],[ROLLWIDTH CM]]/10),0)</f>
        <v>3</v>
      </c>
      <c r="O117" s="13">
        <f>Table_SQLXAL[[#This Row],[ROLLWIDTH]]/10</f>
        <v>185</v>
      </c>
      <c r="P117" s="14">
        <v>33300</v>
      </c>
      <c r="Q117" s="16"/>
      <c r="R117" s="14">
        <f>Table_SQLXAL[[#This Row],[QTY]]/Table_SQLXAL[[#This Row],[ROLLWIDTH CM]]*100</f>
        <v>18000</v>
      </c>
      <c r="S117" s="14">
        <v>18000</v>
      </c>
      <c r="T117" s="15">
        <f>Table_SQLXAL[[#This Row],[KG]]-Table_SQLXAL[[#This Row],[poid de poudre]]-Table_SQLXAL[[#This Row],[poid de chemical]]</f>
        <v>2331</v>
      </c>
      <c r="U117" s="15">
        <f>Table_SQLXAL[[#This Row],[QTY_PROD_TIME]]*1.2</f>
        <v>8.0319599999999998</v>
      </c>
      <c r="V117" s="19">
        <v>5550</v>
      </c>
      <c r="W117" s="15">
        <f>Table_SQLXAL[[#This Row],[QTY]]*Table_SQLXAL[[#This Row],[POWDERWEIGHT]]/1000</f>
        <v>666</v>
      </c>
      <c r="X117" s="15">
        <f>Table_SQLXAL[[#This Row],[QTY]]*Table_SQLXAL[[#This Row],[CHEMICALSWEIGHT]]/1000</f>
        <v>0</v>
      </c>
      <c r="Y117" s="14">
        <v>2997</v>
      </c>
      <c r="Z117" s="15">
        <v>1850</v>
      </c>
      <c r="AA117" s="15">
        <v>6.6932999999999998</v>
      </c>
      <c r="AB117" s="20">
        <v>0.09</v>
      </c>
      <c r="AC117" s="10">
        <v>20</v>
      </c>
      <c r="AD117" s="15">
        <v>0</v>
      </c>
      <c r="AE117" s="16" t="s">
        <v>12</v>
      </c>
      <c r="AF117" s="16" t="s">
        <v>5</v>
      </c>
      <c r="AG117" s="16" t="s">
        <v>248</v>
      </c>
      <c r="AH117" s="16"/>
      <c r="AI117" s="16" t="s">
        <v>26</v>
      </c>
      <c r="AJ117" s="16">
        <v>41485</v>
      </c>
      <c r="AK117" s="16" t="s">
        <v>532</v>
      </c>
      <c r="AL117" s="16" t="s">
        <v>533</v>
      </c>
      <c r="AM117" s="16" t="s">
        <v>4</v>
      </c>
      <c r="AN117" s="16">
        <v>33300</v>
      </c>
      <c r="AO117" s="16">
        <v>41508</v>
      </c>
      <c r="AP117" s="21"/>
      <c r="AQ117" s="83">
        <f>INT(MOD(INT((Table_SQLXAL[[#This Row],[REQDATE]]-2)/7)+0.6,52+5/28))+1</f>
        <v>31</v>
      </c>
      <c r="AR117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7.716049382716049</v>
      </c>
      <c r="AS117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8.3666249999999991</v>
      </c>
      <c r="AT117" s="7">
        <f>Table_SQLXAL[[#This Row],[processtime]]*Table_SQLXAL[[#This Row],[QTY]]/10000</f>
        <v>6.6932999999999998</v>
      </c>
      <c r="AU117" s="89">
        <v>2.0099999999999998</v>
      </c>
      <c r="AW117" s="115"/>
      <c r="AX117" s="8"/>
      <c r="AY117" s="8"/>
      <c r="AZ117" s="8"/>
      <c r="BC117" s="8"/>
      <c r="BD117" s="8"/>
      <c r="BH117" s="8"/>
      <c r="BJ117" s="8"/>
    </row>
    <row r="118" spans="1:62" x14ac:dyDescent="0.25">
      <c r="A118" s="90" t="s">
        <v>36</v>
      </c>
      <c r="B118" s="90" t="s">
        <v>249</v>
      </c>
      <c r="C118" s="21" t="s">
        <v>257</v>
      </c>
      <c r="D118" s="21" t="s">
        <v>260</v>
      </c>
      <c r="E118" s="24" t="s">
        <v>261</v>
      </c>
      <c r="F118" s="23">
        <v>41485</v>
      </c>
      <c r="G118" s="22">
        <v>9.3000000000000007</v>
      </c>
      <c r="H118" s="26"/>
      <c r="I118" s="18" t="s">
        <v>448</v>
      </c>
      <c r="J118" s="95"/>
      <c r="K118" s="11">
        <f>(Table_SQLXAL[[#This Row],[TARGETWEIGHT]]*1000)-Table_SQLXAL[[#This Row],[POWDERWEIGHT]]-Table_SQLXAL[[#This Row],[CHEMICALSWEIGHT]]</f>
        <v>220</v>
      </c>
      <c r="L118" s="24" t="s">
        <v>247</v>
      </c>
      <c r="M118" s="18" t="s">
        <v>259</v>
      </c>
      <c r="N118" s="3">
        <f>ROUNDDOWN((Table_SQLXAL[[#This Row],[PRODWIDTH]]/Table_SQLXAL[[#This Row],[ROLLWIDTH CM]]/10),0)</f>
        <v>3</v>
      </c>
      <c r="O118" s="13">
        <f>Table_SQLXAL[[#This Row],[ROLLWIDTH]]/10</f>
        <v>160</v>
      </c>
      <c r="P118" s="14">
        <v>320</v>
      </c>
      <c r="Q118" s="16"/>
      <c r="R118" s="14">
        <f>Table_SQLXAL[[#This Row],[QTY]]/Table_SQLXAL[[#This Row],[ROLLWIDTH CM]]*100</f>
        <v>200</v>
      </c>
      <c r="S118" s="14">
        <v>200</v>
      </c>
      <c r="T118" s="15">
        <f>Table_SQLXAL[[#This Row],[KG]]-Table_SQLXAL[[#This Row],[poid de poudre]]-Table_SQLXAL[[#This Row],[poid de chemical]]</f>
        <v>70.400000000000006</v>
      </c>
      <c r="U118" s="15">
        <f>Table_SQLXAL[[#This Row],[QTY_PROD_TIME]]*1.2</f>
        <v>0.143232</v>
      </c>
      <c r="V118" s="19">
        <v>4800</v>
      </c>
      <c r="W118" s="15">
        <f>Table_SQLXAL[[#This Row],[QTY]]*Table_SQLXAL[[#This Row],[POWDERWEIGHT]]/1000</f>
        <v>0</v>
      </c>
      <c r="X118" s="15">
        <f>Table_SQLXAL[[#This Row],[QTY]]*Table_SQLXAL[[#This Row],[CHEMICALSWEIGHT]]/1000</f>
        <v>0</v>
      </c>
      <c r="Y118" s="14">
        <v>70.400000000000006</v>
      </c>
      <c r="Z118" s="15">
        <v>1600</v>
      </c>
      <c r="AA118" s="15">
        <v>0.11935999999999999</v>
      </c>
      <c r="AB118" s="20">
        <v>0.22</v>
      </c>
      <c r="AC118" s="10">
        <v>0</v>
      </c>
      <c r="AD118" s="15">
        <v>0</v>
      </c>
      <c r="AE118" s="16" t="s">
        <v>262</v>
      </c>
      <c r="AF118" s="16" t="s">
        <v>5</v>
      </c>
      <c r="AG118" s="16" t="s">
        <v>5</v>
      </c>
      <c r="AH118" s="16"/>
      <c r="AI118" s="16" t="s">
        <v>26</v>
      </c>
      <c r="AJ118" s="16">
        <v>41485</v>
      </c>
      <c r="AK118" s="16" t="s">
        <v>534</v>
      </c>
      <c r="AL118" s="16" t="s">
        <v>535</v>
      </c>
      <c r="AM118" s="16" t="s">
        <v>4</v>
      </c>
      <c r="AN118" s="16">
        <v>0</v>
      </c>
      <c r="AO118" s="16">
        <v>1</v>
      </c>
      <c r="AP118" s="21"/>
      <c r="AQ118" s="83">
        <f>INT(MOD(INT((Table_SQLXAL[[#This Row],[REQDATE]]-2)/7)+0.6,52+5/28))+1</f>
        <v>31</v>
      </c>
      <c r="AR118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0.14934289127837513</v>
      </c>
      <c r="AS118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0.1492</v>
      </c>
      <c r="AT118" s="7">
        <f>Table_SQLXAL[[#This Row],[processtime]]*Table_SQLXAL[[#This Row],[QTY]]/10000</f>
        <v>0.11935999999999999</v>
      </c>
      <c r="AU118" s="89">
        <v>3.73</v>
      </c>
      <c r="AW118" s="115"/>
      <c r="AX118" s="8"/>
      <c r="AY118" s="8"/>
      <c r="AZ118" s="8"/>
      <c r="BC118" s="8"/>
      <c r="BD118" s="8"/>
      <c r="BH118" s="8"/>
      <c r="BJ118" s="8"/>
    </row>
    <row r="119" spans="1:62" x14ac:dyDescent="0.25">
      <c r="A119" s="90" t="s">
        <v>36</v>
      </c>
      <c r="B119" s="90" t="s">
        <v>249</v>
      </c>
      <c r="C119" s="21" t="s">
        <v>319</v>
      </c>
      <c r="D119" s="21" t="s">
        <v>322</v>
      </c>
      <c r="E119" s="24" t="s">
        <v>323</v>
      </c>
      <c r="F119" s="23">
        <v>41486</v>
      </c>
      <c r="G119" s="22">
        <v>7</v>
      </c>
      <c r="H119" s="26"/>
      <c r="I119" s="18" t="s">
        <v>320</v>
      </c>
      <c r="J119" s="95"/>
      <c r="K119" s="11">
        <f>(Table_SQLXAL[[#This Row],[TARGETWEIGHT]]*1000)-Table_SQLXAL[[#This Row],[POWDERWEIGHT]]-Table_SQLXAL[[#This Row],[CHEMICALSWEIGHT]]</f>
        <v>300</v>
      </c>
      <c r="L119" s="24" t="s">
        <v>247</v>
      </c>
      <c r="M119" s="18" t="s">
        <v>321</v>
      </c>
      <c r="N119" s="3">
        <f>ROUNDDOWN((Table_SQLXAL[[#This Row],[PRODWIDTH]]/Table_SQLXAL[[#This Row],[ROLLWIDTH CM]]/10),0)</f>
        <v>5</v>
      </c>
      <c r="O119" s="13">
        <f>Table_SQLXAL[[#This Row],[ROLLWIDTH]]/10</f>
        <v>120</v>
      </c>
      <c r="P119" s="14">
        <v>360</v>
      </c>
      <c r="Q119" s="16"/>
      <c r="R119" s="14">
        <f>Table_SQLXAL[[#This Row],[QTY]]/Table_SQLXAL[[#This Row],[ROLLWIDTH CM]]*100</f>
        <v>300</v>
      </c>
      <c r="S119" s="14">
        <v>300</v>
      </c>
      <c r="T119" s="15">
        <f>Table_SQLXAL[[#This Row],[KG]]-Table_SQLXAL[[#This Row],[poid de poudre]]-Table_SQLXAL[[#This Row],[poid de chemical]]</f>
        <v>108</v>
      </c>
      <c r="U119" s="15">
        <f>Table_SQLXAL[[#This Row],[QTY_PROD_TIME]]*1.2</f>
        <v>0.20174399999999998</v>
      </c>
      <c r="V119" s="19">
        <v>6000</v>
      </c>
      <c r="W119" s="15">
        <f>Table_SQLXAL[[#This Row],[QTY]]*Table_SQLXAL[[#This Row],[POWDERWEIGHT]]/1000</f>
        <v>0</v>
      </c>
      <c r="X119" s="15">
        <f>Table_SQLXAL[[#This Row],[QTY]]*Table_SQLXAL[[#This Row],[CHEMICALSWEIGHT]]/1000</f>
        <v>0</v>
      </c>
      <c r="Y119" s="14">
        <v>108</v>
      </c>
      <c r="Z119" s="15">
        <v>1200</v>
      </c>
      <c r="AA119" s="15">
        <v>0.16811999999999999</v>
      </c>
      <c r="AB119" s="20">
        <v>0.3</v>
      </c>
      <c r="AC119" s="10">
        <v>0</v>
      </c>
      <c r="AD119" s="15">
        <v>0</v>
      </c>
      <c r="AE119" s="16" t="s">
        <v>262</v>
      </c>
      <c r="AF119" s="16" t="s">
        <v>5</v>
      </c>
      <c r="AG119" s="16" t="s">
        <v>5</v>
      </c>
      <c r="AH119" s="16"/>
      <c r="AI119" s="16" t="s">
        <v>26</v>
      </c>
      <c r="AJ119" s="16">
        <v>41486</v>
      </c>
      <c r="AK119" s="16" t="s">
        <v>536</v>
      </c>
      <c r="AL119" s="16" t="s">
        <v>537</v>
      </c>
      <c r="AM119" s="16" t="s">
        <v>264</v>
      </c>
      <c r="AN119" s="16">
        <v>0</v>
      </c>
      <c r="AO119" s="16">
        <v>1</v>
      </c>
      <c r="AP119" s="21"/>
      <c r="AQ119" s="83">
        <f>INT(MOD(INT((Table_SQLXAL[[#This Row],[REQDATE]]-2)/7)+0.6,52+5/28))+1</f>
        <v>31</v>
      </c>
      <c r="AR119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0.17857142857142855</v>
      </c>
      <c r="AS119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0.21015</v>
      </c>
      <c r="AT119" s="7">
        <f>Table_SQLXAL[[#This Row],[processtime]]*Table_SQLXAL[[#This Row],[QTY]]/10000</f>
        <v>0.16811999999999999</v>
      </c>
      <c r="AU119" s="89">
        <v>4.67</v>
      </c>
      <c r="AW119" s="115"/>
      <c r="AX119" s="8"/>
      <c r="AY119" s="8"/>
      <c r="AZ119" s="8"/>
      <c r="BC119" s="8"/>
      <c r="BD119" s="8"/>
      <c r="BH119" s="8"/>
      <c r="BJ119" s="8"/>
    </row>
    <row r="120" spans="1:62" x14ac:dyDescent="0.25">
      <c r="A120" s="90" t="s">
        <v>36</v>
      </c>
      <c r="B120" s="90" t="s">
        <v>249</v>
      </c>
      <c r="C120" s="21" t="s">
        <v>404</v>
      </c>
      <c r="D120" s="21" t="s">
        <v>349</v>
      </c>
      <c r="E120" s="24" t="s">
        <v>350</v>
      </c>
      <c r="F120" s="23">
        <v>41486</v>
      </c>
      <c r="G120" s="22">
        <v>24.8</v>
      </c>
      <c r="H120" s="26"/>
      <c r="I120" s="18" t="s">
        <v>405</v>
      </c>
      <c r="J120" s="95"/>
      <c r="K120" s="11">
        <f>(Table_SQLXAL[[#This Row],[TARGETWEIGHT]]*1000)-Table_SQLXAL[[#This Row],[POWDERWEIGHT]]-Table_SQLXAL[[#This Row],[CHEMICALSWEIGHT]]</f>
        <v>75</v>
      </c>
      <c r="L120" s="24" t="s">
        <v>246</v>
      </c>
      <c r="M120" s="18" t="s">
        <v>348</v>
      </c>
      <c r="N120" s="3">
        <f>ROUNDDOWN((Table_SQLXAL[[#This Row],[PRODWIDTH]]/Table_SQLXAL[[#This Row],[ROLLWIDTH CM]]/10),0)</f>
        <v>6</v>
      </c>
      <c r="O120" s="13">
        <f>Table_SQLXAL[[#This Row],[ROLLWIDTH]]/10</f>
        <v>82</v>
      </c>
      <c r="P120" s="14">
        <v>75768</v>
      </c>
      <c r="Q120" s="16"/>
      <c r="R120" s="14">
        <f>Table_SQLXAL[[#This Row],[QTY]]/Table_SQLXAL[[#This Row],[ROLLWIDTH CM]]*100</f>
        <v>92400</v>
      </c>
      <c r="S120" s="14">
        <v>92400</v>
      </c>
      <c r="T120" s="15">
        <f>Table_SQLXAL[[#This Row],[KG]]-Table_SQLXAL[[#This Row],[poid de poudre]]-Table_SQLXAL[[#This Row],[poid de chemical]]</f>
        <v>5682.6</v>
      </c>
      <c r="U120" s="15">
        <f>Table_SQLXAL[[#This Row],[QTY_PROD_TIME]]*1.2</f>
        <v>11.637964800000001</v>
      </c>
      <c r="V120" s="19">
        <v>5400</v>
      </c>
      <c r="W120" s="15">
        <f>Table_SQLXAL[[#This Row],[QTY]]*Table_SQLXAL[[#This Row],[POWDERWEIGHT]]/1000</f>
        <v>0</v>
      </c>
      <c r="X120" s="15">
        <f>Table_SQLXAL[[#This Row],[QTY]]*Table_SQLXAL[[#This Row],[CHEMICALSWEIGHT]]/1000</f>
        <v>0</v>
      </c>
      <c r="Y120" s="14">
        <v>5682.6</v>
      </c>
      <c r="Z120" s="15">
        <v>820</v>
      </c>
      <c r="AA120" s="15">
        <v>9.6983040000000003</v>
      </c>
      <c r="AB120" s="20">
        <v>7.4999999999999997E-2</v>
      </c>
      <c r="AC120" s="10">
        <v>0</v>
      </c>
      <c r="AD120" s="15">
        <v>0</v>
      </c>
      <c r="AE120" s="16" t="s">
        <v>12</v>
      </c>
      <c r="AF120" s="16" t="s">
        <v>5</v>
      </c>
      <c r="AG120" s="16" t="s">
        <v>5</v>
      </c>
      <c r="AH120" s="16"/>
      <c r="AI120" s="16" t="s">
        <v>26</v>
      </c>
      <c r="AJ120" s="16">
        <v>41486</v>
      </c>
      <c r="AK120" s="16" t="s">
        <v>538</v>
      </c>
      <c r="AL120" s="16" t="s">
        <v>539</v>
      </c>
      <c r="AM120" s="16" t="s">
        <v>239</v>
      </c>
      <c r="AN120" s="16">
        <v>75768</v>
      </c>
      <c r="AO120" s="16">
        <v>41509</v>
      </c>
      <c r="AP120" s="21"/>
      <c r="AQ120" s="83">
        <f>INT(MOD(INT((Table_SQLXAL[[#This Row],[REQDATE]]-2)/7)+0.6,52+5/28))+1</f>
        <v>31</v>
      </c>
      <c r="AR120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12.936827956989246</v>
      </c>
      <c r="AS120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12.12288</v>
      </c>
      <c r="AT120" s="7">
        <f>Table_SQLXAL[[#This Row],[processtime]]*Table_SQLXAL[[#This Row],[QTY]]/10000</f>
        <v>9.6983040000000003</v>
      </c>
      <c r="AU120" s="89">
        <v>1.28</v>
      </c>
      <c r="AW120" s="115"/>
      <c r="AX120" s="8"/>
      <c r="AY120" s="8"/>
      <c r="AZ120" s="8"/>
      <c r="BC120" s="8"/>
      <c r="BD120" s="8"/>
      <c r="BH120" s="8"/>
      <c r="BJ120" s="8"/>
    </row>
    <row r="121" spans="1:62" x14ac:dyDescent="0.25">
      <c r="A121" s="90" t="s">
        <v>36</v>
      </c>
      <c r="B121" s="90" t="s">
        <v>249</v>
      </c>
      <c r="C121" s="21" t="s">
        <v>415</v>
      </c>
      <c r="D121" s="21" t="s">
        <v>418</v>
      </c>
      <c r="E121" s="24" t="s">
        <v>419</v>
      </c>
      <c r="F121" s="23">
        <v>41487</v>
      </c>
      <c r="G121" s="22">
        <v>16</v>
      </c>
      <c r="H121" s="26"/>
      <c r="I121" s="18" t="s">
        <v>416</v>
      </c>
      <c r="J121" s="95"/>
      <c r="K121" s="11">
        <f>(Table_SQLXAL[[#This Row],[TARGETWEIGHT]]*1000)-Table_SQLXAL[[#This Row],[POWDERWEIGHT]]-Table_SQLXAL[[#This Row],[CHEMICALSWEIGHT]]</f>
        <v>50</v>
      </c>
      <c r="L121" s="24" t="s">
        <v>238</v>
      </c>
      <c r="M121" s="18" t="s">
        <v>417</v>
      </c>
      <c r="N121" s="3">
        <f>ROUNDDOWN((Table_SQLXAL[[#This Row],[PRODWIDTH]]/Table_SQLXAL[[#This Row],[ROLLWIDTH CM]]/10),0)</f>
        <v>2</v>
      </c>
      <c r="O121" s="13">
        <f>Table_SQLXAL[[#This Row],[ROLLWIDTH]]/10</f>
        <v>225</v>
      </c>
      <c r="P121" s="14">
        <v>20250</v>
      </c>
      <c r="Q121" s="16"/>
      <c r="R121" s="14">
        <f>Table_SQLXAL[[#This Row],[QTY]]/Table_SQLXAL[[#This Row],[ROLLWIDTH CM]]*100</f>
        <v>9000</v>
      </c>
      <c r="S121" s="14">
        <v>9000</v>
      </c>
      <c r="T121" s="15">
        <f>Table_SQLXAL[[#This Row],[KG]]-Table_SQLXAL[[#This Row],[poid de poudre]]-Table_SQLXAL[[#This Row],[poid de chemical]]</f>
        <v>1012.5</v>
      </c>
      <c r="U121" s="15">
        <f>Table_SQLXAL[[#This Row],[QTY_PROD_TIME]]*1.2</f>
        <v>5.2974000000000006</v>
      </c>
      <c r="V121" s="19">
        <v>5300</v>
      </c>
      <c r="W121" s="15">
        <f>Table_SQLXAL[[#This Row],[QTY]]*Table_SQLXAL[[#This Row],[POWDERWEIGHT]]/1000</f>
        <v>202.5</v>
      </c>
      <c r="X121" s="15">
        <f>Table_SQLXAL[[#This Row],[QTY]]*Table_SQLXAL[[#This Row],[CHEMICALSWEIGHT]]/1000</f>
        <v>0</v>
      </c>
      <c r="Y121" s="14">
        <v>1215</v>
      </c>
      <c r="Z121" s="15">
        <v>2250</v>
      </c>
      <c r="AA121" s="15">
        <v>4.4145000000000003</v>
      </c>
      <c r="AB121" s="20">
        <v>0.06</v>
      </c>
      <c r="AC121" s="10">
        <v>10</v>
      </c>
      <c r="AD121" s="15">
        <v>0</v>
      </c>
      <c r="AE121" s="16" t="s">
        <v>262</v>
      </c>
      <c r="AF121" s="16" t="s">
        <v>5</v>
      </c>
      <c r="AG121" s="16" t="s">
        <v>248</v>
      </c>
      <c r="AH121" s="16"/>
      <c r="AI121" s="16" t="s">
        <v>26</v>
      </c>
      <c r="AJ121" s="16">
        <v>41487</v>
      </c>
      <c r="AK121" s="16" t="s">
        <v>540</v>
      </c>
      <c r="AL121" s="16" t="s">
        <v>541</v>
      </c>
      <c r="AM121" s="16" t="s">
        <v>332</v>
      </c>
      <c r="AN121" s="16">
        <v>0</v>
      </c>
      <c r="AO121" s="16">
        <v>1</v>
      </c>
      <c r="AP121" s="21"/>
      <c r="AQ121" s="83">
        <f>INT(MOD(INT((Table_SQLXAL[[#This Row],[REQDATE]]-2)/7)+0.6,52+5/28))+1</f>
        <v>31</v>
      </c>
      <c r="AR121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5.859375</v>
      </c>
      <c r="AS121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5.5181250000000004</v>
      </c>
      <c r="AT121" s="7">
        <f>Table_SQLXAL[[#This Row],[processtime]]*Table_SQLXAL[[#This Row],[QTY]]/10000</f>
        <v>4.4145000000000003</v>
      </c>
      <c r="AU121" s="89">
        <v>2.1800000000000002</v>
      </c>
      <c r="AW121" s="115"/>
      <c r="AX121" s="8"/>
      <c r="AY121" s="8"/>
      <c r="AZ121" s="8"/>
      <c r="BC121" s="8"/>
      <c r="BD121" s="8"/>
      <c r="BH121" s="8"/>
      <c r="BJ121" s="8"/>
    </row>
    <row r="122" spans="1:62" x14ac:dyDescent="0.25">
      <c r="A122" s="90" t="s">
        <v>36</v>
      </c>
      <c r="B122" s="90" t="s">
        <v>249</v>
      </c>
      <c r="C122" s="21" t="s">
        <v>415</v>
      </c>
      <c r="D122" s="21" t="s">
        <v>418</v>
      </c>
      <c r="E122" s="24" t="s">
        <v>419</v>
      </c>
      <c r="F122" s="23">
        <v>41487</v>
      </c>
      <c r="G122" s="22">
        <v>16</v>
      </c>
      <c r="H122" s="26"/>
      <c r="I122" s="18" t="s">
        <v>422</v>
      </c>
      <c r="J122" s="95"/>
      <c r="K122" s="11">
        <f>(Table_SQLXAL[[#This Row],[TARGETWEIGHT]]*1000)-Table_SQLXAL[[#This Row],[POWDERWEIGHT]]-Table_SQLXAL[[#This Row],[CHEMICALSWEIGHT]]</f>
        <v>50</v>
      </c>
      <c r="L122" s="24" t="s">
        <v>238</v>
      </c>
      <c r="M122" s="18" t="s">
        <v>417</v>
      </c>
      <c r="N122" s="3">
        <f>ROUNDDOWN((Table_SQLXAL[[#This Row],[PRODWIDTH]]/Table_SQLXAL[[#This Row],[ROLLWIDTH CM]]/10),0)</f>
        <v>2</v>
      </c>
      <c r="O122" s="13">
        <f>Table_SQLXAL[[#This Row],[ROLLWIDTH]]/10</f>
        <v>265</v>
      </c>
      <c r="P122" s="14">
        <v>13912.5</v>
      </c>
      <c r="Q122" s="16"/>
      <c r="R122" s="14">
        <f>Table_SQLXAL[[#This Row],[QTY]]/Table_SQLXAL[[#This Row],[ROLLWIDTH CM]]*100</f>
        <v>5250</v>
      </c>
      <c r="S122" s="14">
        <v>5250</v>
      </c>
      <c r="T122" s="15">
        <f>Table_SQLXAL[[#This Row],[KG]]-Table_SQLXAL[[#This Row],[poid de poudre]]-Table_SQLXAL[[#This Row],[poid de chemical]]</f>
        <v>695.625</v>
      </c>
      <c r="U122" s="15">
        <f>Table_SQLXAL[[#This Row],[QTY_PROD_TIME]]*1.2</f>
        <v>3.63951</v>
      </c>
      <c r="V122" s="19">
        <v>5300</v>
      </c>
      <c r="W122" s="15">
        <f>Table_SQLXAL[[#This Row],[QTY]]*Table_SQLXAL[[#This Row],[POWDERWEIGHT]]/1000</f>
        <v>139.125</v>
      </c>
      <c r="X122" s="15">
        <f>Table_SQLXAL[[#This Row],[QTY]]*Table_SQLXAL[[#This Row],[CHEMICALSWEIGHT]]/1000</f>
        <v>0</v>
      </c>
      <c r="Y122" s="14">
        <v>834.75</v>
      </c>
      <c r="Z122" s="15">
        <v>2650</v>
      </c>
      <c r="AA122" s="15">
        <v>3.0329250000000001</v>
      </c>
      <c r="AB122" s="20">
        <v>0.06</v>
      </c>
      <c r="AC122" s="10">
        <v>10</v>
      </c>
      <c r="AD122" s="15">
        <v>0</v>
      </c>
      <c r="AE122" s="16" t="s">
        <v>262</v>
      </c>
      <c r="AF122" s="16" t="s">
        <v>5</v>
      </c>
      <c r="AG122" s="16" t="s">
        <v>248</v>
      </c>
      <c r="AH122" s="16"/>
      <c r="AI122" s="16" t="s">
        <v>26</v>
      </c>
      <c r="AJ122" s="16">
        <v>41487</v>
      </c>
      <c r="AK122" s="16" t="s">
        <v>542</v>
      </c>
      <c r="AL122" s="16" t="s">
        <v>541</v>
      </c>
      <c r="AM122" s="16" t="s">
        <v>332</v>
      </c>
      <c r="AN122" s="16">
        <v>0</v>
      </c>
      <c r="AO122" s="16">
        <v>1</v>
      </c>
      <c r="AP122" s="21"/>
      <c r="AQ122" s="83">
        <f>INT(MOD(INT((Table_SQLXAL[[#This Row],[REQDATE]]-2)/7)+0.6,52+5/28))+1</f>
        <v>31</v>
      </c>
      <c r="AR122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3.41796875</v>
      </c>
      <c r="AS122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3.7911562500000007</v>
      </c>
      <c r="AT122" s="7">
        <f>Table_SQLXAL[[#This Row],[processtime]]*Table_SQLXAL[[#This Row],[QTY]]/10000</f>
        <v>3.0329250000000005</v>
      </c>
      <c r="AU122" s="89">
        <v>2.1800000000000002</v>
      </c>
      <c r="AX122" s="8"/>
      <c r="AY122" s="8"/>
      <c r="AZ122" s="8"/>
      <c r="BC122" s="8"/>
      <c r="BD122" s="8"/>
      <c r="BH122" s="8"/>
      <c r="BJ122" s="8"/>
    </row>
    <row r="123" spans="1:62" x14ac:dyDescent="0.25">
      <c r="A123" s="90" t="s">
        <v>36</v>
      </c>
      <c r="B123" s="90" t="s">
        <v>249</v>
      </c>
      <c r="C123" s="21" t="s">
        <v>257</v>
      </c>
      <c r="D123" s="21" t="s">
        <v>260</v>
      </c>
      <c r="E123" s="24" t="s">
        <v>261</v>
      </c>
      <c r="F123" s="23">
        <v>41487</v>
      </c>
      <c r="G123" s="22">
        <v>9.3000000000000007</v>
      </c>
      <c r="H123" s="26"/>
      <c r="I123" s="18" t="s">
        <v>381</v>
      </c>
      <c r="J123" s="95"/>
      <c r="K123" s="11">
        <f>(Table_SQLXAL[[#This Row],[TARGETWEIGHT]]*1000)-Table_SQLXAL[[#This Row],[POWDERWEIGHT]]-Table_SQLXAL[[#This Row],[CHEMICALSWEIGHT]]</f>
        <v>220</v>
      </c>
      <c r="L123" s="24" t="s">
        <v>247</v>
      </c>
      <c r="M123" s="18" t="s">
        <v>259</v>
      </c>
      <c r="N123" s="3">
        <f>ROUNDDOWN((Table_SQLXAL[[#This Row],[PRODWIDTH]]/Table_SQLXAL[[#This Row],[ROLLWIDTH CM]]/10),0)</f>
        <v>3</v>
      </c>
      <c r="O123" s="13">
        <f>Table_SQLXAL[[#This Row],[ROLLWIDTH]]/10</f>
        <v>150</v>
      </c>
      <c r="P123" s="14">
        <v>8400</v>
      </c>
      <c r="Q123" s="16"/>
      <c r="R123" s="14">
        <f>Table_SQLXAL[[#This Row],[QTY]]/Table_SQLXAL[[#This Row],[ROLLWIDTH CM]]*100</f>
        <v>5600</v>
      </c>
      <c r="S123" s="14">
        <v>5600</v>
      </c>
      <c r="T123" s="15">
        <f>Table_SQLXAL[[#This Row],[KG]]-Table_SQLXAL[[#This Row],[poid de poudre]]-Table_SQLXAL[[#This Row],[poid de chemical]]</f>
        <v>1848</v>
      </c>
      <c r="U123" s="15">
        <f>Table_SQLXAL[[#This Row],[QTY_PROD_TIME]]*1.2</f>
        <v>3.7598399999999996</v>
      </c>
      <c r="V123" s="19">
        <v>4800</v>
      </c>
      <c r="W123" s="15">
        <f>Table_SQLXAL[[#This Row],[QTY]]*Table_SQLXAL[[#This Row],[POWDERWEIGHT]]/1000</f>
        <v>0</v>
      </c>
      <c r="X123" s="15">
        <f>Table_SQLXAL[[#This Row],[QTY]]*Table_SQLXAL[[#This Row],[CHEMICALSWEIGHT]]/1000</f>
        <v>0</v>
      </c>
      <c r="Y123" s="14">
        <v>1848</v>
      </c>
      <c r="Z123" s="15">
        <v>1500</v>
      </c>
      <c r="AA123" s="15">
        <v>3.1332</v>
      </c>
      <c r="AB123" s="20">
        <v>0.22</v>
      </c>
      <c r="AC123" s="10">
        <v>0</v>
      </c>
      <c r="AD123" s="15">
        <v>0</v>
      </c>
      <c r="AE123" s="16" t="s">
        <v>262</v>
      </c>
      <c r="AF123" s="16" t="s">
        <v>5</v>
      </c>
      <c r="AG123" s="16" t="s">
        <v>5</v>
      </c>
      <c r="AH123" s="16"/>
      <c r="AI123" s="16" t="s">
        <v>26</v>
      </c>
      <c r="AJ123" s="16">
        <v>41487</v>
      </c>
      <c r="AK123" s="16" t="s">
        <v>543</v>
      </c>
      <c r="AL123" s="16" t="s">
        <v>544</v>
      </c>
      <c r="AM123" s="16" t="s">
        <v>264</v>
      </c>
      <c r="AN123" s="16">
        <v>0</v>
      </c>
      <c r="AO123" s="16">
        <v>1</v>
      </c>
      <c r="AP123" s="21"/>
      <c r="AQ123" s="83">
        <f>INT(MOD(INT((Table_SQLXAL[[#This Row],[REQDATE]]-2)/7)+0.6,52+5/28))+1</f>
        <v>31</v>
      </c>
      <c r="AR123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4.1816009557945035</v>
      </c>
      <c r="AS123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3.9165000000000001</v>
      </c>
      <c r="AT123" s="7">
        <f>Table_SQLXAL[[#This Row],[processtime]]*Table_SQLXAL[[#This Row],[QTY]]/10000</f>
        <v>3.1332</v>
      </c>
      <c r="AU123" s="89">
        <v>3.73</v>
      </c>
      <c r="AX123" s="8"/>
      <c r="AY123" s="8"/>
      <c r="AZ123" s="8"/>
      <c r="BC123" s="8"/>
      <c r="BD123" s="8"/>
      <c r="BH123" s="8"/>
      <c r="BJ123" s="8"/>
    </row>
    <row r="124" spans="1:62" x14ac:dyDescent="0.25">
      <c r="A124" s="90" t="s">
        <v>36</v>
      </c>
      <c r="B124" s="90" t="s">
        <v>249</v>
      </c>
      <c r="C124" s="21" t="s">
        <v>304</v>
      </c>
      <c r="D124" s="21" t="s">
        <v>307</v>
      </c>
      <c r="E124" s="24" t="s">
        <v>308</v>
      </c>
      <c r="F124" s="23">
        <v>41488</v>
      </c>
      <c r="G124" s="22">
        <v>16.2</v>
      </c>
      <c r="H124" s="26"/>
      <c r="I124" s="18" t="s">
        <v>305</v>
      </c>
      <c r="J124" s="95"/>
      <c r="K124" s="11">
        <f>(Table_SQLXAL[[#This Row],[TARGETWEIGHT]]*1000)-Table_SQLXAL[[#This Row],[POWDERWEIGHT]]-Table_SQLXAL[[#This Row],[CHEMICALSWEIGHT]]</f>
        <v>70</v>
      </c>
      <c r="L124" s="24" t="s">
        <v>245</v>
      </c>
      <c r="M124" s="18" t="s">
        <v>306</v>
      </c>
      <c r="N124" s="3">
        <f>ROUNDDOWN((Table_SQLXAL[[#This Row],[PRODWIDTH]]/Table_SQLXAL[[#This Row],[ROLLWIDTH CM]]/10),0)</f>
        <v>3</v>
      </c>
      <c r="O124" s="13">
        <f>Table_SQLXAL[[#This Row],[ROLLWIDTH]]/10</f>
        <v>165</v>
      </c>
      <c r="P124" s="14">
        <v>61875</v>
      </c>
      <c r="Q124" s="16"/>
      <c r="R124" s="14">
        <f>Table_SQLXAL[[#This Row],[QTY]]/Table_SQLXAL[[#This Row],[ROLLWIDTH CM]]*100</f>
        <v>37500</v>
      </c>
      <c r="S124" s="14">
        <v>37500</v>
      </c>
      <c r="T124" s="15">
        <f>Table_SQLXAL[[#This Row],[KG]]-Table_SQLXAL[[#This Row],[poid de poudre]]-Table_SQLXAL[[#This Row],[poid de chemical]]</f>
        <v>4331.25</v>
      </c>
      <c r="U124" s="15">
        <f>Table_SQLXAL[[#This Row],[QTY_PROD_TIME]]*1.2</f>
        <v>14.924250000000001</v>
      </c>
      <c r="V124" s="19">
        <v>5550</v>
      </c>
      <c r="W124" s="15">
        <f>Table_SQLXAL[[#This Row],[QTY]]*Table_SQLXAL[[#This Row],[POWDERWEIGHT]]/1000</f>
        <v>1237.5</v>
      </c>
      <c r="X124" s="15">
        <f>Table_SQLXAL[[#This Row],[QTY]]*Table_SQLXAL[[#This Row],[CHEMICALSWEIGHT]]/1000</f>
        <v>0</v>
      </c>
      <c r="Y124" s="14">
        <v>5568.75</v>
      </c>
      <c r="Z124" s="15">
        <v>1650</v>
      </c>
      <c r="AA124" s="15">
        <v>12.436875000000001</v>
      </c>
      <c r="AB124" s="20">
        <v>0.09</v>
      </c>
      <c r="AC124" s="10">
        <v>20</v>
      </c>
      <c r="AD124" s="15">
        <v>0</v>
      </c>
      <c r="AE124" s="16" t="s">
        <v>12</v>
      </c>
      <c r="AF124" s="16" t="s">
        <v>5</v>
      </c>
      <c r="AG124" s="16" t="s">
        <v>248</v>
      </c>
      <c r="AH124" s="16"/>
      <c r="AI124" s="16" t="s">
        <v>26</v>
      </c>
      <c r="AJ124" s="16">
        <v>41488</v>
      </c>
      <c r="AK124" s="16" t="s">
        <v>545</v>
      </c>
      <c r="AL124" s="16" t="s">
        <v>546</v>
      </c>
      <c r="AM124" s="16" t="s">
        <v>4</v>
      </c>
      <c r="AN124" s="16">
        <v>61875</v>
      </c>
      <c r="AO124" s="16">
        <v>41508</v>
      </c>
      <c r="AP124" s="21"/>
      <c r="AQ124" s="83">
        <f>INT(MOD(INT((Table_SQLXAL[[#This Row],[REQDATE]]-2)/7)+0.6,52+5/28))+1</f>
        <v>31</v>
      </c>
      <c r="AR124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16.075102880658434</v>
      </c>
      <c r="AS124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15.546093749999999</v>
      </c>
      <c r="AT124" s="7">
        <f>Table_SQLXAL[[#This Row],[processtime]]*Table_SQLXAL[[#This Row],[QTY]]/10000</f>
        <v>12.436874999999999</v>
      </c>
      <c r="AU124" s="89">
        <v>2.0099999999999998</v>
      </c>
      <c r="AW124" s="115"/>
      <c r="AX124" s="8"/>
      <c r="AY124" s="8"/>
      <c r="AZ124" s="8"/>
      <c r="BC124" s="8"/>
      <c r="BD124" s="8"/>
      <c r="BH124" s="8"/>
      <c r="BJ124" s="8"/>
    </row>
    <row r="125" spans="1:62" x14ac:dyDescent="0.25">
      <c r="A125" s="90" t="s">
        <v>36</v>
      </c>
      <c r="B125" s="90" t="s">
        <v>249</v>
      </c>
      <c r="C125" s="21" t="s">
        <v>404</v>
      </c>
      <c r="D125" s="21" t="s">
        <v>349</v>
      </c>
      <c r="E125" s="24" t="s">
        <v>350</v>
      </c>
      <c r="F125" s="23">
        <v>41488</v>
      </c>
      <c r="G125" s="22">
        <v>24.8</v>
      </c>
      <c r="H125" s="26"/>
      <c r="I125" s="18" t="s">
        <v>405</v>
      </c>
      <c r="J125" s="95"/>
      <c r="K125" s="11">
        <f>(Table_SQLXAL[[#This Row],[TARGETWEIGHT]]*1000)-Table_SQLXAL[[#This Row],[POWDERWEIGHT]]-Table_SQLXAL[[#This Row],[CHEMICALSWEIGHT]]</f>
        <v>75</v>
      </c>
      <c r="L125" s="24" t="s">
        <v>246</v>
      </c>
      <c r="M125" s="18" t="s">
        <v>348</v>
      </c>
      <c r="N125" s="3">
        <f>ROUNDDOWN((Table_SQLXAL[[#This Row],[PRODWIDTH]]/Table_SQLXAL[[#This Row],[ROLLWIDTH CM]]/10),0)</f>
        <v>6</v>
      </c>
      <c r="O125" s="13">
        <f>Table_SQLXAL[[#This Row],[ROLLWIDTH]]/10</f>
        <v>82</v>
      </c>
      <c r="P125" s="14">
        <v>75768</v>
      </c>
      <c r="Q125" s="16"/>
      <c r="R125" s="14">
        <f>Table_SQLXAL[[#This Row],[QTY]]/Table_SQLXAL[[#This Row],[ROLLWIDTH CM]]*100</f>
        <v>92400</v>
      </c>
      <c r="S125" s="14">
        <v>92400</v>
      </c>
      <c r="T125" s="15">
        <f>Table_SQLXAL[[#This Row],[KG]]-Table_SQLXAL[[#This Row],[poid de poudre]]-Table_SQLXAL[[#This Row],[poid de chemical]]</f>
        <v>5682.6</v>
      </c>
      <c r="U125" s="15">
        <f>Table_SQLXAL[[#This Row],[QTY_PROD_TIME]]*1.2</f>
        <v>11.637964800000001</v>
      </c>
      <c r="V125" s="19">
        <v>5400</v>
      </c>
      <c r="W125" s="15">
        <f>Table_SQLXAL[[#This Row],[QTY]]*Table_SQLXAL[[#This Row],[POWDERWEIGHT]]/1000</f>
        <v>0</v>
      </c>
      <c r="X125" s="15">
        <f>Table_SQLXAL[[#This Row],[QTY]]*Table_SQLXAL[[#This Row],[CHEMICALSWEIGHT]]/1000</f>
        <v>0</v>
      </c>
      <c r="Y125" s="14">
        <v>5682.6</v>
      </c>
      <c r="Z125" s="15">
        <v>820</v>
      </c>
      <c r="AA125" s="15">
        <v>9.6983040000000003</v>
      </c>
      <c r="AB125" s="20">
        <v>7.4999999999999997E-2</v>
      </c>
      <c r="AC125" s="10">
        <v>0</v>
      </c>
      <c r="AD125" s="15">
        <v>0</v>
      </c>
      <c r="AE125" s="16" t="s">
        <v>12</v>
      </c>
      <c r="AF125" s="16" t="s">
        <v>5</v>
      </c>
      <c r="AG125" s="16" t="s">
        <v>5</v>
      </c>
      <c r="AH125" s="16"/>
      <c r="AI125" s="16" t="s">
        <v>26</v>
      </c>
      <c r="AJ125" s="16">
        <v>41488</v>
      </c>
      <c r="AK125" s="16" t="s">
        <v>547</v>
      </c>
      <c r="AL125" s="16" t="s">
        <v>548</v>
      </c>
      <c r="AM125" s="16" t="s">
        <v>239</v>
      </c>
      <c r="AN125" s="16">
        <v>75768</v>
      </c>
      <c r="AO125" s="16">
        <v>41509</v>
      </c>
      <c r="AP125" s="21"/>
      <c r="AQ125" s="83">
        <f>INT(MOD(INT((Table_SQLXAL[[#This Row],[REQDATE]]-2)/7)+0.6,52+5/28))+1</f>
        <v>31</v>
      </c>
      <c r="AR125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12.936827956989246</v>
      </c>
      <c r="AS125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12.12288</v>
      </c>
      <c r="AT125" s="7">
        <f>Table_SQLXAL[[#This Row],[processtime]]*Table_SQLXAL[[#This Row],[QTY]]/10000</f>
        <v>9.6983040000000003</v>
      </c>
      <c r="AU125" s="89">
        <v>1.28</v>
      </c>
      <c r="AW125" s="116"/>
      <c r="AX125" s="8"/>
      <c r="AY125" s="8"/>
      <c r="AZ125" s="8"/>
      <c r="BC125" s="8"/>
      <c r="BD125" s="8"/>
      <c r="BH125" s="8"/>
      <c r="BJ125" s="8"/>
    </row>
    <row r="126" spans="1:62" x14ac:dyDescent="0.25">
      <c r="A126" s="90" t="s">
        <v>36</v>
      </c>
      <c r="B126" s="90" t="s">
        <v>249</v>
      </c>
      <c r="C126" s="21" t="s">
        <v>319</v>
      </c>
      <c r="D126" s="21" t="s">
        <v>322</v>
      </c>
      <c r="E126" s="24" t="s">
        <v>323</v>
      </c>
      <c r="F126" s="23">
        <v>41491</v>
      </c>
      <c r="G126" s="22">
        <v>7</v>
      </c>
      <c r="H126" s="26"/>
      <c r="I126" s="18" t="s">
        <v>320</v>
      </c>
      <c r="J126" s="95"/>
      <c r="K126" s="11">
        <f>(Table_SQLXAL[[#This Row],[TARGETWEIGHT]]*1000)-Table_SQLXAL[[#This Row],[POWDERWEIGHT]]-Table_SQLXAL[[#This Row],[CHEMICALSWEIGHT]]</f>
        <v>300</v>
      </c>
      <c r="L126" s="24" t="s">
        <v>247</v>
      </c>
      <c r="M126" s="18" t="s">
        <v>321</v>
      </c>
      <c r="N126" s="3">
        <f>ROUNDDOWN((Table_SQLXAL[[#This Row],[PRODWIDTH]]/Table_SQLXAL[[#This Row],[ROLLWIDTH CM]]/10),0)</f>
        <v>5</v>
      </c>
      <c r="O126" s="13">
        <f>Table_SQLXAL[[#This Row],[ROLLWIDTH]]/10</f>
        <v>120</v>
      </c>
      <c r="P126" s="14">
        <v>19440</v>
      </c>
      <c r="Q126" s="16"/>
      <c r="R126" s="14">
        <f>Table_SQLXAL[[#This Row],[QTY]]/Table_SQLXAL[[#This Row],[ROLLWIDTH CM]]*100</f>
        <v>16200</v>
      </c>
      <c r="S126" s="14">
        <v>16200</v>
      </c>
      <c r="T126" s="15">
        <f>Table_SQLXAL[[#This Row],[KG]]-Table_SQLXAL[[#This Row],[poid de poudre]]-Table_SQLXAL[[#This Row],[poid de chemical]]</f>
        <v>5832</v>
      </c>
      <c r="U126" s="15">
        <f>Table_SQLXAL[[#This Row],[QTY_PROD_TIME]]*1.2</f>
        <v>10.894176</v>
      </c>
      <c r="V126" s="19">
        <v>6000</v>
      </c>
      <c r="W126" s="15">
        <f>Table_SQLXAL[[#This Row],[QTY]]*Table_SQLXAL[[#This Row],[POWDERWEIGHT]]/1000</f>
        <v>0</v>
      </c>
      <c r="X126" s="15">
        <f>Table_SQLXAL[[#This Row],[QTY]]*Table_SQLXAL[[#This Row],[CHEMICALSWEIGHT]]/1000</f>
        <v>0</v>
      </c>
      <c r="Y126" s="14">
        <v>5832</v>
      </c>
      <c r="Z126" s="15">
        <v>1200</v>
      </c>
      <c r="AA126" s="15">
        <v>9.0784800000000008</v>
      </c>
      <c r="AB126" s="20">
        <v>0.3</v>
      </c>
      <c r="AC126" s="10">
        <v>0</v>
      </c>
      <c r="AD126" s="15">
        <v>0</v>
      </c>
      <c r="AE126" s="16" t="s">
        <v>262</v>
      </c>
      <c r="AF126" s="16" t="s">
        <v>5</v>
      </c>
      <c r="AG126" s="16" t="s">
        <v>5</v>
      </c>
      <c r="AH126" s="16"/>
      <c r="AI126" s="16" t="s">
        <v>26</v>
      </c>
      <c r="AJ126" s="16">
        <v>41491</v>
      </c>
      <c r="AK126" s="16" t="s">
        <v>549</v>
      </c>
      <c r="AL126" s="16" t="s">
        <v>550</v>
      </c>
      <c r="AM126" s="16" t="s">
        <v>264</v>
      </c>
      <c r="AN126" s="16">
        <v>0</v>
      </c>
      <c r="AO126" s="16">
        <v>1</v>
      </c>
      <c r="AP126" s="21"/>
      <c r="AQ126" s="83">
        <f>INT(MOD(INT((Table_SQLXAL[[#This Row],[REQDATE]]-2)/7)+0.6,52+5/28))+1</f>
        <v>32</v>
      </c>
      <c r="AR126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9.6428571428571406</v>
      </c>
      <c r="AS126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11.348100000000001</v>
      </c>
      <c r="AT126" s="7">
        <f>Table_SQLXAL[[#This Row],[processtime]]*Table_SQLXAL[[#This Row],[QTY]]/10000</f>
        <v>9.0784800000000008</v>
      </c>
      <c r="AU126" s="89">
        <v>4.67</v>
      </c>
      <c r="AW126" s="116"/>
      <c r="AX126" s="8"/>
      <c r="AY126" s="8"/>
      <c r="AZ126" s="8"/>
      <c r="BC126" s="8"/>
      <c r="BD126" s="8"/>
      <c r="BH126" s="8"/>
      <c r="BJ126" s="8"/>
    </row>
    <row r="127" spans="1:62" x14ac:dyDescent="0.25">
      <c r="A127" s="90" t="s">
        <v>36</v>
      </c>
      <c r="B127" s="90" t="s">
        <v>249</v>
      </c>
      <c r="C127" s="21" t="s">
        <v>319</v>
      </c>
      <c r="D127" s="21" t="s">
        <v>322</v>
      </c>
      <c r="E127" s="24" t="s">
        <v>323</v>
      </c>
      <c r="F127" s="23">
        <v>41491</v>
      </c>
      <c r="G127" s="22">
        <v>7</v>
      </c>
      <c r="H127" s="26"/>
      <c r="I127" s="18" t="s">
        <v>435</v>
      </c>
      <c r="J127" s="95"/>
      <c r="K127" s="11">
        <f>(Table_SQLXAL[[#This Row],[TARGETWEIGHT]]*1000)-Table_SQLXAL[[#This Row],[POWDERWEIGHT]]-Table_SQLXAL[[#This Row],[CHEMICALSWEIGHT]]</f>
        <v>300</v>
      </c>
      <c r="L127" s="24" t="s">
        <v>247</v>
      </c>
      <c r="M127" s="18" t="s">
        <v>321</v>
      </c>
      <c r="N127" s="3">
        <f>ROUNDDOWN((Table_SQLXAL[[#This Row],[PRODWIDTH]]/Table_SQLXAL[[#This Row],[ROLLWIDTH CM]]/10),0)</f>
        <v>5</v>
      </c>
      <c r="O127" s="13">
        <f>Table_SQLXAL[[#This Row],[ROLLWIDTH]]/10</f>
        <v>120</v>
      </c>
      <c r="P127" s="14">
        <v>1080</v>
      </c>
      <c r="Q127" s="16"/>
      <c r="R127" s="14">
        <f>Table_SQLXAL[[#This Row],[QTY]]/Table_SQLXAL[[#This Row],[ROLLWIDTH CM]]*100</f>
        <v>900</v>
      </c>
      <c r="S127" s="14">
        <v>900</v>
      </c>
      <c r="T127" s="15">
        <f>Table_SQLXAL[[#This Row],[KG]]-Table_SQLXAL[[#This Row],[poid de poudre]]-Table_SQLXAL[[#This Row],[poid de chemical]]</f>
        <v>324</v>
      </c>
      <c r="U127" s="15">
        <f>Table_SQLXAL[[#This Row],[QTY_PROD_TIME]]*1.2</f>
        <v>0.60523199999999999</v>
      </c>
      <c r="V127" s="19">
        <v>6000</v>
      </c>
      <c r="W127" s="15">
        <f>Table_SQLXAL[[#This Row],[QTY]]*Table_SQLXAL[[#This Row],[POWDERWEIGHT]]/1000</f>
        <v>0</v>
      </c>
      <c r="X127" s="15">
        <f>Table_SQLXAL[[#This Row],[QTY]]*Table_SQLXAL[[#This Row],[CHEMICALSWEIGHT]]/1000</f>
        <v>0</v>
      </c>
      <c r="Y127" s="14">
        <v>324</v>
      </c>
      <c r="Z127" s="15">
        <v>1200</v>
      </c>
      <c r="AA127" s="15">
        <v>0.50436000000000003</v>
      </c>
      <c r="AB127" s="20">
        <v>0.3</v>
      </c>
      <c r="AC127" s="10">
        <v>0</v>
      </c>
      <c r="AD127" s="15">
        <v>0</v>
      </c>
      <c r="AE127" s="16" t="s">
        <v>262</v>
      </c>
      <c r="AF127" s="16" t="s">
        <v>5</v>
      </c>
      <c r="AG127" s="16" t="s">
        <v>5</v>
      </c>
      <c r="AH127" s="16"/>
      <c r="AI127" s="16" t="s">
        <v>26</v>
      </c>
      <c r="AJ127" s="16">
        <v>41491</v>
      </c>
      <c r="AK127" s="16" t="s">
        <v>551</v>
      </c>
      <c r="AL127" s="16" t="s">
        <v>552</v>
      </c>
      <c r="AM127" s="16" t="s">
        <v>264</v>
      </c>
      <c r="AN127" s="16">
        <v>0</v>
      </c>
      <c r="AO127" s="16">
        <v>1</v>
      </c>
      <c r="AP127" s="21"/>
      <c r="AQ127" s="83">
        <f>INT(MOD(INT((Table_SQLXAL[[#This Row],[REQDATE]]-2)/7)+0.6,52+5/28))+1</f>
        <v>32</v>
      </c>
      <c r="AR127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0.5357142857142857</v>
      </c>
      <c r="AS127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0.63045000000000007</v>
      </c>
      <c r="AT127" s="7">
        <f>Table_SQLXAL[[#This Row],[processtime]]*Table_SQLXAL[[#This Row],[QTY]]/10000</f>
        <v>0.50436000000000003</v>
      </c>
      <c r="AU127" s="89">
        <v>4.67</v>
      </c>
      <c r="AW127" s="115"/>
      <c r="AX127" s="8"/>
      <c r="AY127" s="8"/>
      <c r="AZ127" s="8"/>
      <c r="BC127" s="8"/>
      <c r="BD127" s="8"/>
      <c r="BH127" s="8"/>
      <c r="BJ127" s="8"/>
    </row>
    <row r="128" spans="1:62" x14ac:dyDescent="0.25">
      <c r="A128" s="90" t="s">
        <v>36</v>
      </c>
      <c r="B128" s="90" t="s">
        <v>249</v>
      </c>
      <c r="C128" s="21" t="s">
        <v>319</v>
      </c>
      <c r="D128" s="21" t="s">
        <v>322</v>
      </c>
      <c r="E128" s="24" t="s">
        <v>323</v>
      </c>
      <c r="F128" s="23">
        <v>41491</v>
      </c>
      <c r="G128" s="22">
        <v>7</v>
      </c>
      <c r="H128" s="26"/>
      <c r="I128" s="18" t="s">
        <v>386</v>
      </c>
      <c r="J128" s="95"/>
      <c r="K128" s="11">
        <f>(Table_SQLXAL[[#This Row],[TARGETWEIGHT]]*1000)-Table_SQLXAL[[#This Row],[POWDERWEIGHT]]-Table_SQLXAL[[#This Row],[CHEMICALSWEIGHT]]</f>
        <v>300</v>
      </c>
      <c r="L128" s="24" t="s">
        <v>247</v>
      </c>
      <c r="M128" s="18" t="s">
        <v>321</v>
      </c>
      <c r="N128" s="3">
        <f>ROUNDDOWN((Table_SQLXAL[[#This Row],[PRODWIDTH]]/Table_SQLXAL[[#This Row],[ROLLWIDTH CM]]/10),0)</f>
        <v>5</v>
      </c>
      <c r="O128" s="13">
        <f>Table_SQLXAL[[#This Row],[ROLLWIDTH]]/10</f>
        <v>120</v>
      </c>
      <c r="P128" s="14">
        <v>2160</v>
      </c>
      <c r="Q128" s="16"/>
      <c r="R128" s="14">
        <f>Table_SQLXAL[[#This Row],[QTY]]/Table_SQLXAL[[#This Row],[ROLLWIDTH CM]]*100</f>
        <v>1800</v>
      </c>
      <c r="S128" s="14">
        <v>1800</v>
      </c>
      <c r="T128" s="15">
        <f>Table_SQLXAL[[#This Row],[KG]]-Table_SQLXAL[[#This Row],[poid de poudre]]-Table_SQLXAL[[#This Row],[poid de chemical]]</f>
        <v>648</v>
      </c>
      <c r="U128" s="15">
        <f>Table_SQLXAL[[#This Row],[QTY_PROD_TIME]]*1.2</f>
        <v>1.210464</v>
      </c>
      <c r="V128" s="19">
        <v>6000</v>
      </c>
      <c r="W128" s="15">
        <f>Table_SQLXAL[[#This Row],[QTY]]*Table_SQLXAL[[#This Row],[POWDERWEIGHT]]/1000</f>
        <v>0</v>
      </c>
      <c r="X128" s="15">
        <f>Table_SQLXAL[[#This Row],[QTY]]*Table_SQLXAL[[#This Row],[CHEMICALSWEIGHT]]/1000</f>
        <v>0</v>
      </c>
      <c r="Y128" s="14">
        <v>648</v>
      </c>
      <c r="Z128" s="15">
        <v>1200</v>
      </c>
      <c r="AA128" s="15">
        <v>1.0087200000000001</v>
      </c>
      <c r="AB128" s="20">
        <v>0.3</v>
      </c>
      <c r="AC128" s="10">
        <v>0</v>
      </c>
      <c r="AD128" s="15">
        <v>0</v>
      </c>
      <c r="AE128" s="16" t="s">
        <v>262</v>
      </c>
      <c r="AF128" s="16" t="s">
        <v>5</v>
      </c>
      <c r="AG128" s="16" t="s">
        <v>5</v>
      </c>
      <c r="AH128" s="16"/>
      <c r="AI128" s="16" t="s">
        <v>26</v>
      </c>
      <c r="AJ128" s="16">
        <v>41491</v>
      </c>
      <c r="AK128" s="16" t="s">
        <v>553</v>
      </c>
      <c r="AL128" s="16" t="s">
        <v>554</v>
      </c>
      <c r="AM128" s="16" t="s">
        <v>264</v>
      </c>
      <c r="AN128" s="16">
        <v>0</v>
      </c>
      <c r="AO128" s="16">
        <v>1</v>
      </c>
      <c r="AP128" s="21"/>
      <c r="AQ128" s="83">
        <f>INT(MOD(INT((Table_SQLXAL[[#This Row],[REQDATE]]-2)/7)+0.6,52+5/28))+1</f>
        <v>32</v>
      </c>
      <c r="AR128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1.0714285714285714</v>
      </c>
      <c r="AS128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1.2609000000000001</v>
      </c>
      <c r="AT128" s="7">
        <f>Table_SQLXAL[[#This Row],[processtime]]*Table_SQLXAL[[#This Row],[QTY]]/10000</f>
        <v>1.0087200000000001</v>
      </c>
      <c r="AU128" s="89">
        <v>4.67</v>
      </c>
      <c r="AW128" s="115"/>
      <c r="AX128" s="8"/>
      <c r="AY128" s="8"/>
      <c r="AZ128" s="8"/>
      <c r="BC128" s="8"/>
      <c r="BD128" s="8"/>
      <c r="BH128" s="8"/>
      <c r="BJ128" s="8"/>
    </row>
    <row r="129" spans="1:62" x14ac:dyDescent="0.25">
      <c r="A129" s="90" t="s">
        <v>36</v>
      </c>
      <c r="B129" s="90" t="s">
        <v>249</v>
      </c>
      <c r="C129" s="21" t="s">
        <v>319</v>
      </c>
      <c r="D129" s="21" t="s">
        <v>322</v>
      </c>
      <c r="E129" s="24" t="s">
        <v>323</v>
      </c>
      <c r="F129" s="23">
        <v>41491</v>
      </c>
      <c r="G129" s="22">
        <v>9</v>
      </c>
      <c r="H129" s="26"/>
      <c r="I129" s="18" t="s">
        <v>555</v>
      </c>
      <c r="J129" s="95"/>
      <c r="K129" s="11">
        <f>(Table_SQLXAL[[#This Row],[TARGETWEIGHT]]*1000)-Table_SQLXAL[[#This Row],[POWDERWEIGHT]]-Table_SQLXAL[[#This Row],[CHEMICALSWEIGHT]]</f>
        <v>300</v>
      </c>
      <c r="L129" s="24" t="s">
        <v>247</v>
      </c>
      <c r="M129" s="18" t="s">
        <v>321</v>
      </c>
      <c r="N129" s="3">
        <f>ROUNDDOWN((Table_SQLXAL[[#This Row],[PRODWIDTH]]/Table_SQLXAL[[#This Row],[ROLLWIDTH CM]]/10),0)</f>
        <v>3</v>
      </c>
      <c r="O129" s="13">
        <f>Table_SQLXAL[[#This Row],[ROLLWIDTH]]/10</f>
        <v>180</v>
      </c>
      <c r="P129" s="14">
        <v>1080</v>
      </c>
      <c r="Q129" s="16"/>
      <c r="R129" s="14">
        <f>Table_SQLXAL[[#This Row],[QTY]]/Table_SQLXAL[[#This Row],[ROLLWIDTH CM]]*100</f>
        <v>600</v>
      </c>
      <c r="S129" s="14">
        <v>600</v>
      </c>
      <c r="T129" s="15">
        <f>Table_SQLXAL[[#This Row],[KG]]-Table_SQLXAL[[#This Row],[poid de poudre]]-Table_SQLXAL[[#This Row],[poid de chemical]]</f>
        <v>324</v>
      </c>
      <c r="U129" s="15">
        <f>Table_SQLXAL[[#This Row],[QTY_PROD_TIME]]*1.2</f>
        <v>0.60523199999999999</v>
      </c>
      <c r="V129" s="19">
        <v>6000</v>
      </c>
      <c r="W129" s="15">
        <f>Table_SQLXAL[[#This Row],[QTY]]*Table_SQLXAL[[#This Row],[POWDERWEIGHT]]/1000</f>
        <v>0</v>
      </c>
      <c r="X129" s="15">
        <f>Table_SQLXAL[[#This Row],[QTY]]*Table_SQLXAL[[#This Row],[CHEMICALSWEIGHT]]/1000</f>
        <v>0</v>
      </c>
      <c r="Y129" s="14">
        <v>324</v>
      </c>
      <c r="Z129" s="15">
        <v>1800</v>
      </c>
      <c r="AA129" s="15">
        <v>0.50436000000000003</v>
      </c>
      <c r="AB129" s="20">
        <v>0.3</v>
      </c>
      <c r="AC129" s="10">
        <v>0</v>
      </c>
      <c r="AD129" s="15">
        <v>0</v>
      </c>
      <c r="AE129" s="16" t="s">
        <v>262</v>
      </c>
      <c r="AF129" s="16" t="s">
        <v>5</v>
      </c>
      <c r="AG129" s="16" t="s">
        <v>5</v>
      </c>
      <c r="AH129" s="16"/>
      <c r="AI129" s="16" t="s">
        <v>26</v>
      </c>
      <c r="AJ129" s="16">
        <v>41491</v>
      </c>
      <c r="AK129" s="16" t="s">
        <v>556</v>
      </c>
      <c r="AL129" s="16" t="s">
        <v>557</v>
      </c>
      <c r="AM129" s="16" t="s">
        <v>264</v>
      </c>
      <c r="AN129" s="16">
        <v>0</v>
      </c>
      <c r="AO129" s="16">
        <v>1</v>
      </c>
      <c r="AP129" s="21"/>
      <c r="AQ129" s="83">
        <f>INT(MOD(INT((Table_SQLXAL[[#This Row],[REQDATE]]-2)/7)+0.6,52+5/28))+1</f>
        <v>32</v>
      </c>
      <c r="AR129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0.46296296296296291</v>
      </c>
      <c r="AS129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0.63045000000000007</v>
      </c>
      <c r="AT129" s="7">
        <f>Table_SQLXAL[[#This Row],[processtime]]*Table_SQLXAL[[#This Row],[QTY]]/10000</f>
        <v>0.50436000000000003</v>
      </c>
      <c r="AU129" s="89">
        <v>4.67</v>
      </c>
      <c r="AW129" s="115"/>
      <c r="AX129" s="8"/>
      <c r="AY129" s="8"/>
      <c r="AZ129" s="8"/>
      <c r="BC129" s="8"/>
      <c r="BD129" s="8"/>
      <c r="BH129" s="8"/>
      <c r="BJ129" s="8"/>
    </row>
    <row r="130" spans="1:62" x14ac:dyDescent="0.25">
      <c r="A130" s="90" t="s">
        <v>36</v>
      </c>
      <c r="B130" s="90" t="s">
        <v>249</v>
      </c>
      <c r="C130" s="21" t="s">
        <v>374</v>
      </c>
      <c r="D130" s="21" t="s">
        <v>377</v>
      </c>
      <c r="E130" s="24" t="s">
        <v>378</v>
      </c>
      <c r="F130" s="23">
        <v>41491</v>
      </c>
      <c r="G130" s="22">
        <v>7.6</v>
      </c>
      <c r="H130" s="26"/>
      <c r="I130" s="18" t="s">
        <v>504</v>
      </c>
      <c r="J130" s="95"/>
      <c r="K130" s="11">
        <f>(Table_SQLXAL[[#This Row],[TARGETWEIGHT]]*1000)-Table_SQLXAL[[#This Row],[POWDERWEIGHT]]-Table_SQLXAL[[#This Row],[CHEMICALSWEIGHT]]</f>
        <v>300</v>
      </c>
      <c r="L130" s="24" t="s">
        <v>247</v>
      </c>
      <c r="M130" s="18" t="s">
        <v>376</v>
      </c>
      <c r="N130" s="3">
        <f>ROUNDDOWN((Table_SQLXAL[[#This Row],[PRODWIDTH]]/Table_SQLXAL[[#This Row],[ROLLWIDTH CM]]/10),0)</f>
        <v>3</v>
      </c>
      <c r="O130" s="13">
        <f>Table_SQLXAL[[#This Row],[ROLLWIDTH]]/10</f>
        <v>180</v>
      </c>
      <c r="P130" s="14">
        <v>4320</v>
      </c>
      <c r="Q130" s="16"/>
      <c r="R130" s="14">
        <f>Table_SQLXAL[[#This Row],[QTY]]/Table_SQLXAL[[#This Row],[ROLLWIDTH CM]]*100</f>
        <v>2400</v>
      </c>
      <c r="S130" s="14">
        <v>2400</v>
      </c>
      <c r="T130" s="15">
        <f>Table_SQLXAL[[#This Row],[KG]]-Table_SQLXAL[[#This Row],[poid de poudre]]-Table_SQLXAL[[#This Row],[poid de chemical]]</f>
        <v>1296</v>
      </c>
      <c r="U130" s="15">
        <f>Table_SQLXAL[[#This Row],[QTY_PROD_TIME]]*1.2</f>
        <v>2.1876479999999998</v>
      </c>
      <c r="V130" s="19">
        <v>6080</v>
      </c>
      <c r="W130" s="15">
        <f>Table_SQLXAL[[#This Row],[QTY]]*Table_SQLXAL[[#This Row],[POWDERWEIGHT]]/1000</f>
        <v>0</v>
      </c>
      <c r="X130" s="15">
        <f>Table_SQLXAL[[#This Row],[QTY]]*Table_SQLXAL[[#This Row],[CHEMICALSWEIGHT]]/1000</f>
        <v>0</v>
      </c>
      <c r="Y130" s="14">
        <v>1296</v>
      </c>
      <c r="Z130" s="15">
        <v>1800</v>
      </c>
      <c r="AA130" s="15">
        <v>1.82304</v>
      </c>
      <c r="AB130" s="20">
        <v>0.3</v>
      </c>
      <c r="AC130" s="10">
        <v>0</v>
      </c>
      <c r="AD130" s="15">
        <v>0</v>
      </c>
      <c r="AE130" s="16" t="s">
        <v>262</v>
      </c>
      <c r="AF130" s="16" t="s">
        <v>5</v>
      </c>
      <c r="AG130" s="16" t="s">
        <v>5</v>
      </c>
      <c r="AH130" s="16"/>
      <c r="AI130" s="16" t="s">
        <v>26</v>
      </c>
      <c r="AJ130" s="16">
        <v>41491</v>
      </c>
      <c r="AK130" s="16" t="s">
        <v>558</v>
      </c>
      <c r="AL130" s="16" t="s">
        <v>554</v>
      </c>
      <c r="AM130" s="16" t="s">
        <v>264</v>
      </c>
      <c r="AN130" s="16">
        <v>0</v>
      </c>
      <c r="AO130" s="16">
        <v>1</v>
      </c>
      <c r="AP130" s="21"/>
      <c r="AQ130" s="83">
        <f>INT(MOD(INT((Table_SQLXAL[[#This Row],[REQDATE]]-2)/7)+0.6,52+5/28))+1</f>
        <v>32</v>
      </c>
      <c r="AR130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2.192982456140351</v>
      </c>
      <c r="AS130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2.2787999999999995</v>
      </c>
      <c r="AT130" s="7">
        <f>Table_SQLXAL[[#This Row],[processtime]]*Table_SQLXAL[[#This Row],[QTY]]/10000</f>
        <v>1.8230399999999998</v>
      </c>
      <c r="AU130" s="89">
        <v>4.22</v>
      </c>
      <c r="AX130" s="8"/>
      <c r="AY130" s="8"/>
      <c r="AZ130" s="8"/>
      <c r="BC130" s="8"/>
      <c r="BD130" s="8"/>
      <c r="BH130" s="8"/>
      <c r="BJ130" s="8"/>
    </row>
    <row r="131" spans="1:62" x14ac:dyDescent="0.25">
      <c r="A131" s="90" t="s">
        <v>36</v>
      </c>
      <c r="B131" s="90" t="s">
        <v>249</v>
      </c>
      <c r="C131" s="21" t="s">
        <v>404</v>
      </c>
      <c r="D131" s="21" t="s">
        <v>349</v>
      </c>
      <c r="E131" s="24" t="s">
        <v>350</v>
      </c>
      <c r="F131" s="23">
        <v>41491</v>
      </c>
      <c r="G131" s="22">
        <v>24.8</v>
      </c>
      <c r="H131" s="26"/>
      <c r="I131" s="18" t="s">
        <v>405</v>
      </c>
      <c r="J131" s="95"/>
      <c r="K131" s="11">
        <f>(Table_SQLXAL[[#This Row],[TARGETWEIGHT]]*1000)-Table_SQLXAL[[#This Row],[POWDERWEIGHT]]-Table_SQLXAL[[#This Row],[CHEMICALSWEIGHT]]</f>
        <v>75</v>
      </c>
      <c r="L131" s="24" t="s">
        <v>246</v>
      </c>
      <c r="M131" s="18" t="s">
        <v>348</v>
      </c>
      <c r="N131" s="3">
        <f>ROUNDDOWN((Table_SQLXAL[[#This Row],[PRODWIDTH]]/Table_SQLXAL[[#This Row],[ROLLWIDTH CM]]/10),0)</f>
        <v>6</v>
      </c>
      <c r="O131" s="13">
        <f>Table_SQLXAL[[#This Row],[ROLLWIDTH]]/10</f>
        <v>82</v>
      </c>
      <c r="P131" s="14">
        <v>75768</v>
      </c>
      <c r="Q131" s="16"/>
      <c r="R131" s="14">
        <f>Table_SQLXAL[[#This Row],[QTY]]/Table_SQLXAL[[#This Row],[ROLLWIDTH CM]]*100</f>
        <v>92400</v>
      </c>
      <c r="S131" s="14">
        <v>92400</v>
      </c>
      <c r="T131" s="15">
        <f>Table_SQLXAL[[#This Row],[KG]]-Table_SQLXAL[[#This Row],[poid de poudre]]-Table_SQLXAL[[#This Row],[poid de chemical]]</f>
        <v>5682.6</v>
      </c>
      <c r="U131" s="15">
        <f>Table_SQLXAL[[#This Row],[QTY_PROD_TIME]]*1.2</f>
        <v>11.637964800000001</v>
      </c>
      <c r="V131" s="19">
        <v>5400</v>
      </c>
      <c r="W131" s="15">
        <f>Table_SQLXAL[[#This Row],[QTY]]*Table_SQLXAL[[#This Row],[POWDERWEIGHT]]/1000</f>
        <v>0</v>
      </c>
      <c r="X131" s="15">
        <f>Table_SQLXAL[[#This Row],[QTY]]*Table_SQLXAL[[#This Row],[CHEMICALSWEIGHT]]/1000</f>
        <v>0</v>
      </c>
      <c r="Y131" s="14">
        <v>5682.6</v>
      </c>
      <c r="Z131" s="15">
        <v>820</v>
      </c>
      <c r="AA131" s="15">
        <v>9.6983040000000003</v>
      </c>
      <c r="AB131" s="20">
        <v>7.4999999999999997E-2</v>
      </c>
      <c r="AC131" s="10">
        <v>0</v>
      </c>
      <c r="AD131" s="15">
        <v>0</v>
      </c>
      <c r="AE131" s="16" t="s">
        <v>12</v>
      </c>
      <c r="AF131" s="16" t="s">
        <v>5</v>
      </c>
      <c r="AG131" s="16" t="s">
        <v>5</v>
      </c>
      <c r="AH131" s="16"/>
      <c r="AI131" s="16" t="s">
        <v>26</v>
      </c>
      <c r="AJ131" s="16">
        <v>41491</v>
      </c>
      <c r="AK131" s="16" t="s">
        <v>559</v>
      </c>
      <c r="AL131" s="16" t="s">
        <v>560</v>
      </c>
      <c r="AM131" s="16" t="s">
        <v>239</v>
      </c>
      <c r="AN131" s="16">
        <v>75768</v>
      </c>
      <c r="AO131" s="16">
        <v>41509</v>
      </c>
      <c r="AP131" s="21"/>
      <c r="AQ131" s="83">
        <f>INT(MOD(INT((Table_SQLXAL[[#This Row],[REQDATE]]-2)/7)+0.6,52+5/28))+1</f>
        <v>32</v>
      </c>
      <c r="AR131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12.936827956989246</v>
      </c>
      <c r="AS131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12.12288</v>
      </c>
      <c r="AT131" s="7">
        <f>Table_SQLXAL[[#This Row],[processtime]]*Table_SQLXAL[[#This Row],[QTY]]/10000</f>
        <v>9.6983040000000003</v>
      </c>
      <c r="AU131" s="89">
        <v>1.28</v>
      </c>
      <c r="AW131" s="115"/>
      <c r="AX131" s="8"/>
      <c r="AY131" s="8"/>
      <c r="AZ131" s="8"/>
      <c r="BC131" s="8"/>
      <c r="BD131" s="8"/>
      <c r="BH131" s="8"/>
      <c r="BJ131" s="8"/>
    </row>
    <row r="132" spans="1:62" x14ac:dyDescent="0.25">
      <c r="A132" s="90" t="s">
        <v>36</v>
      </c>
      <c r="B132" s="90" t="s">
        <v>249</v>
      </c>
      <c r="C132" s="21" t="s">
        <v>319</v>
      </c>
      <c r="D132" s="21" t="s">
        <v>322</v>
      </c>
      <c r="E132" s="24" t="s">
        <v>323</v>
      </c>
      <c r="F132" s="23">
        <v>41492</v>
      </c>
      <c r="G132" s="22">
        <v>7</v>
      </c>
      <c r="H132" s="26"/>
      <c r="I132" s="18" t="s">
        <v>369</v>
      </c>
      <c r="J132" s="95"/>
      <c r="K132" s="11">
        <f>(Table_SQLXAL[[#This Row],[TARGETWEIGHT]]*1000)-Table_SQLXAL[[#This Row],[POWDERWEIGHT]]-Table_SQLXAL[[#This Row],[CHEMICALSWEIGHT]]</f>
        <v>300</v>
      </c>
      <c r="L132" s="24" t="s">
        <v>247</v>
      </c>
      <c r="M132" s="18" t="s">
        <v>321</v>
      </c>
      <c r="N132" s="3">
        <f>ROUNDDOWN((Table_SQLXAL[[#This Row],[PRODWIDTH]]/Table_SQLXAL[[#This Row],[ROLLWIDTH CM]]/10),0)</f>
        <v>3</v>
      </c>
      <c r="O132" s="13">
        <f>Table_SQLXAL[[#This Row],[ROLLWIDTH]]/10</f>
        <v>160</v>
      </c>
      <c r="P132" s="14">
        <v>240</v>
      </c>
      <c r="Q132" s="16"/>
      <c r="R132" s="14">
        <f>Table_SQLXAL[[#This Row],[QTY]]/Table_SQLXAL[[#This Row],[ROLLWIDTH CM]]*100</f>
        <v>150</v>
      </c>
      <c r="S132" s="14">
        <v>150</v>
      </c>
      <c r="T132" s="15">
        <f>Table_SQLXAL[[#This Row],[KG]]-Table_SQLXAL[[#This Row],[poid de poudre]]-Table_SQLXAL[[#This Row],[poid de chemical]]</f>
        <v>72</v>
      </c>
      <c r="U132" s="15">
        <f>Table_SQLXAL[[#This Row],[QTY_PROD_TIME]]*1.2</f>
        <v>0.134496</v>
      </c>
      <c r="V132" s="19">
        <v>6000</v>
      </c>
      <c r="W132" s="15">
        <f>Table_SQLXAL[[#This Row],[QTY]]*Table_SQLXAL[[#This Row],[POWDERWEIGHT]]/1000</f>
        <v>0</v>
      </c>
      <c r="X132" s="15">
        <f>Table_SQLXAL[[#This Row],[QTY]]*Table_SQLXAL[[#This Row],[CHEMICALSWEIGHT]]/1000</f>
        <v>0</v>
      </c>
      <c r="Y132" s="14">
        <v>72</v>
      </c>
      <c r="Z132" s="15">
        <v>1600</v>
      </c>
      <c r="AA132" s="15">
        <v>0.11208</v>
      </c>
      <c r="AB132" s="20">
        <v>0.3</v>
      </c>
      <c r="AC132" s="10">
        <v>0</v>
      </c>
      <c r="AD132" s="15">
        <v>0</v>
      </c>
      <c r="AE132" s="16" t="s">
        <v>262</v>
      </c>
      <c r="AF132" s="16" t="s">
        <v>5</v>
      </c>
      <c r="AG132" s="16" t="s">
        <v>5</v>
      </c>
      <c r="AH132" s="16"/>
      <c r="AI132" s="16" t="s">
        <v>26</v>
      </c>
      <c r="AJ132" s="16">
        <v>41492</v>
      </c>
      <c r="AK132" s="16" t="s">
        <v>561</v>
      </c>
      <c r="AL132" s="16" t="s">
        <v>562</v>
      </c>
      <c r="AM132" s="16" t="s">
        <v>264</v>
      </c>
      <c r="AN132" s="16">
        <v>0</v>
      </c>
      <c r="AO132" s="16">
        <v>1</v>
      </c>
      <c r="AP132" s="21"/>
      <c r="AQ132" s="83">
        <f>INT(MOD(INT((Table_SQLXAL[[#This Row],[REQDATE]]-2)/7)+0.6,52+5/28))+1</f>
        <v>32</v>
      </c>
      <c r="AR132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0.14880952380952381</v>
      </c>
      <c r="AS132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0.1401</v>
      </c>
      <c r="AT132" s="7">
        <f>Table_SQLXAL[[#This Row],[processtime]]*Table_SQLXAL[[#This Row],[QTY]]/10000</f>
        <v>0.11208</v>
      </c>
      <c r="AU132" s="89">
        <v>4.67</v>
      </c>
      <c r="AW132" s="115"/>
      <c r="AX132" s="8"/>
      <c r="AY132" s="8"/>
      <c r="AZ132" s="8"/>
      <c r="BC132" s="8"/>
      <c r="BD132" s="8"/>
      <c r="BH132" s="8"/>
      <c r="BJ132" s="8"/>
    </row>
    <row r="133" spans="1:62" x14ac:dyDescent="0.25">
      <c r="A133" s="90" t="s">
        <v>36</v>
      </c>
      <c r="B133" s="90" t="s">
        <v>249</v>
      </c>
      <c r="C133" s="21" t="s">
        <v>404</v>
      </c>
      <c r="D133" s="21" t="s">
        <v>349</v>
      </c>
      <c r="E133" s="24" t="s">
        <v>350</v>
      </c>
      <c r="F133" s="23">
        <v>41495</v>
      </c>
      <c r="G133" s="22">
        <v>24.8</v>
      </c>
      <c r="H133" s="26"/>
      <c r="I133" s="18" t="s">
        <v>405</v>
      </c>
      <c r="J133" s="95"/>
      <c r="K133" s="11">
        <f>(Table_SQLXAL[[#This Row],[TARGETWEIGHT]]*1000)-Table_SQLXAL[[#This Row],[POWDERWEIGHT]]-Table_SQLXAL[[#This Row],[CHEMICALSWEIGHT]]</f>
        <v>75</v>
      </c>
      <c r="L133" s="24" t="s">
        <v>246</v>
      </c>
      <c r="M133" s="18" t="s">
        <v>348</v>
      </c>
      <c r="N133" s="3">
        <f>ROUNDDOWN((Table_SQLXAL[[#This Row],[PRODWIDTH]]/Table_SQLXAL[[#This Row],[ROLLWIDTH CM]]/10),0)</f>
        <v>6</v>
      </c>
      <c r="O133" s="13">
        <f>Table_SQLXAL[[#This Row],[ROLLWIDTH]]/10</f>
        <v>82</v>
      </c>
      <c r="P133" s="14">
        <v>75768</v>
      </c>
      <c r="Q133" s="16"/>
      <c r="R133" s="14">
        <f>Table_SQLXAL[[#This Row],[QTY]]/Table_SQLXAL[[#This Row],[ROLLWIDTH CM]]*100</f>
        <v>92400</v>
      </c>
      <c r="S133" s="14">
        <v>92400</v>
      </c>
      <c r="T133" s="15">
        <f>Table_SQLXAL[[#This Row],[KG]]-Table_SQLXAL[[#This Row],[poid de poudre]]-Table_SQLXAL[[#This Row],[poid de chemical]]</f>
        <v>5682.6</v>
      </c>
      <c r="U133" s="15">
        <f>Table_SQLXAL[[#This Row],[QTY_PROD_TIME]]*1.2</f>
        <v>11.637964800000001</v>
      </c>
      <c r="V133" s="19">
        <v>5400</v>
      </c>
      <c r="W133" s="15">
        <f>Table_SQLXAL[[#This Row],[QTY]]*Table_SQLXAL[[#This Row],[POWDERWEIGHT]]/1000</f>
        <v>0</v>
      </c>
      <c r="X133" s="15">
        <f>Table_SQLXAL[[#This Row],[QTY]]*Table_SQLXAL[[#This Row],[CHEMICALSWEIGHT]]/1000</f>
        <v>0</v>
      </c>
      <c r="Y133" s="14">
        <v>5682.6</v>
      </c>
      <c r="Z133" s="15">
        <v>820</v>
      </c>
      <c r="AA133" s="15">
        <v>9.6983040000000003</v>
      </c>
      <c r="AB133" s="20">
        <v>7.4999999999999997E-2</v>
      </c>
      <c r="AC133" s="10">
        <v>0</v>
      </c>
      <c r="AD133" s="15">
        <v>0</v>
      </c>
      <c r="AE133" s="16" t="s">
        <v>12</v>
      </c>
      <c r="AF133" s="16" t="s">
        <v>5</v>
      </c>
      <c r="AG133" s="16" t="s">
        <v>5</v>
      </c>
      <c r="AH133" s="16"/>
      <c r="AI133" s="16" t="s">
        <v>26</v>
      </c>
      <c r="AJ133" s="16">
        <v>41495</v>
      </c>
      <c r="AK133" s="16" t="s">
        <v>563</v>
      </c>
      <c r="AL133" s="16" t="s">
        <v>564</v>
      </c>
      <c r="AM133" s="16" t="s">
        <v>239</v>
      </c>
      <c r="AN133" s="16">
        <v>75768</v>
      </c>
      <c r="AO133" s="16">
        <v>41509</v>
      </c>
      <c r="AP133" s="21"/>
      <c r="AQ133" s="83">
        <f>INT(MOD(INT((Table_SQLXAL[[#This Row],[REQDATE]]-2)/7)+0.6,52+5/28))+1</f>
        <v>32</v>
      </c>
      <c r="AR133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12.936827956989246</v>
      </c>
      <c r="AS133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12.12288</v>
      </c>
      <c r="AT133" s="7">
        <f>Table_SQLXAL[[#This Row],[processtime]]*Table_SQLXAL[[#This Row],[QTY]]/10000</f>
        <v>9.6983040000000003</v>
      </c>
      <c r="AU133" s="89">
        <v>1.28</v>
      </c>
      <c r="AW133" s="116"/>
      <c r="AX133" s="8"/>
      <c r="AY133" s="8"/>
      <c r="AZ133" s="8"/>
      <c r="BC133" s="8"/>
      <c r="BD133" s="8"/>
      <c r="BH133" s="8"/>
      <c r="BJ133" s="8"/>
    </row>
    <row r="134" spans="1:62" x14ac:dyDescent="0.25">
      <c r="A134" s="90" t="s">
        <v>36</v>
      </c>
      <c r="B134" s="90" t="s">
        <v>249</v>
      </c>
      <c r="C134" s="21" t="s">
        <v>325</v>
      </c>
      <c r="D134" s="21" t="s">
        <v>328</v>
      </c>
      <c r="E134" s="24" t="s">
        <v>329</v>
      </c>
      <c r="F134" s="23">
        <v>41496</v>
      </c>
      <c r="G134" s="22">
        <v>15</v>
      </c>
      <c r="H134" s="26"/>
      <c r="I134" s="18" t="s">
        <v>326</v>
      </c>
      <c r="J134" s="95"/>
      <c r="K134" s="11">
        <f>(Table_SQLXAL[[#This Row],[TARGETWEIGHT]]*1000)-Table_SQLXAL[[#This Row],[POWDERWEIGHT]]-Table_SQLXAL[[#This Row],[CHEMICALSWEIGHT]]</f>
        <v>60</v>
      </c>
      <c r="L134" s="24" t="s">
        <v>238</v>
      </c>
      <c r="M134" s="18" t="s">
        <v>327</v>
      </c>
      <c r="N134" s="3">
        <f>ROUNDDOWN((Table_SQLXAL[[#This Row],[PRODWIDTH]]/Table_SQLXAL[[#This Row],[ROLLWIDTH CM]]/10),0)</f>
        <v>2</v>
      </c>
      <c r="O134" s="13">
        <f>Table_SQLXAL[[#This Row],[ROLLWIDTH]]/10</f>
        <v>210</v>
      </c>
      <c r="P134" s="14">
        <v>37800</v>
      </c>
      <c r="Q134" s="16"/>
      <c r="R134" s="14">
        <f>Table_SQLXAL[[#This Row],[QTY]]/Table_SQLXAL[[#This Row],[ROLLWIDTH CM]]*100</f>
        <v>18000</v>
      </c>
      <c r="S134" s="14">
        <v>18000</v>
      </c>
      <c r="T134" s="15">
        <f>Table_SQLXAL[[#This Row],[KG]]-Table_SQLXAL[[#This Row],[poid de poudre]]-Table_SQLXAL[[#This Row],[poid de chemical]]</f>
        <v>2268</v>
      </c>
      <c r="U134" s="15">
        <f>Table_SQLXAL[[#This Row],[QTY_PROD_TIME]]*1.2</f>
        <v>12.020399999999999</v>
      </c>
      <c r="V134" s="19">
        <v>4300</v>
      </c>
      <c r="W134" s="15">
        <f>Table_SQLXAL[[#This Row],[QTY]]*Table_SQLXAL[[#This Row],[POWDERWEIGHT]]/1000</f>
        <v>378</v>
      </c>
      <c r="X134" s="15">
        <f>Table_SQLXAL[[#This Row],[QTY]]*Table_SQLXAL[[#This Row],[CHEMICALSWEIGHT]]/1000</f>
        <v>0</v>
      </c>
      <c r="Y134" s="14">
        <v>2646</v>
      </c>
      <c r="Z134" s="15">
        <v>2100</v>
      </c>
      <c r="AA134" s="15">
        <v>10.016999999999999</v>
      </c>
      <c r="AB134" s="20">
        <v>7.0000000000000007E-2</v>
      </c>
      <c r="AC134" s="10">
        <v>10</v>
      </c>
      <c r="AD134" s="15">
        <v>0</v>
      </c>
      <c r="AE134" s="16" t="s">
        <v>13</v>
      </c>
      <c r="AF134" s="16" t="s">
        <v>5</v>
      </c>
      <c r="AG134" s="16" t="s">
        <v>248</v>
      </c>
      <c r="AH134" s="16"/>
      <c r="AI134" s="16" t="s">
        <v>26</v>
      </c>
      <c r="AJ134" s="16">
        <v>41496</v>
      </c>
      <c r="AK134" s="16" t="s">
        <v>565</v>
      </c>
      <c r="AL134" s="16" t="s">
        <v>566</v>
      </c>
      <c r="AM134" s="16" t="s">
        <v>332</v>
      </c>
      <c r="AN134" s="16">
        <v>37800</v>
      </c>
      <c r="AO134" s="16">
        <v>41508</v>
      </c>
      <c r="AP134" s="21"/>
      <c r="AQ134" s="83">
        <f>INT(MOD(INT((Table_SQLXAL[[#This Row],[REQDATE]]-2)/7)+0.6,52+5/28))+1</f>
        <v>32</v>
      </c>
      <c r="AR134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12.5</v>
      </c>
      <c r="AS134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12.521249999999998</v>
      </c>
      <c r="AT134" s="7">
        <f>Table_SQLXAL[[#This Row],[processtime]]*Table_SQLXAL[[#This Row],[QTY]]/10000</f>
        <v>10.016999999999999</v>
      </c>
      <c r="AU134" s="89">
        <v>2.65</v>
      </c>
      <c r="AX134" s="8"/>
      <c r="AY134" s="8"/>
      <c r="AZ134" s="8"/>
      <c r="BC134" s="8"/>
      <c r="BD134" s="8"/>
      <c r="BH134" s="8"/>
      <c r="BJ134" s="8"/>
    </row>
    <row r="135" spans="1:62" x14ac:dyDescent="0.25">
      <c r="A135" s="90" t="s">
        <v>36</v>
      </c>
      <c r="B135" s="90" t="s">
        <v>249</v>
      </c>
      <c r="C135" s="21" t="s">
        <v>319</v>
      </c>
      <c r="D135" s="21" t="s">
        <v>322</v>
      </c>
      <c r="E135" s="24" t="s">
        <v>323</v>
      </c>
      <c r="F135" s="23">
        <v>41498</v>
      </c>
      <c r="G135" s="22">
        <v>7</v>
      </c>
      <c r="H135" s="26"/>
      <c r="I135" s="18" t="s">
        <v>520</v>
      </c>
      <c r="J135" s="95"/>
      <c r="K135" s="11">
        <f>(Table_SQLXAL[[#This Row],[TARGETWEIGHT]]*1000)-Table_SQLXAL[[#This Row],[POWDERWEIGHT]]-Table_SQLXAL[[#This Row],[CHEMICALSWEIGHT]]</f>
        <v>300</v>
      </c>
      <c r="L135" s="24" t="s">
        <v>247</v>
      </c>
      <c r="M135" s="18" t="s">
        <v>321</v>
      </c>
      <c r="N135" s="3">
        <f>ROUNDDOWN((Table_SQLXAL[[#This Row],[PRODWIDTH]]/Table_SQLXAL[[#This Row],[ROLLWIDTH CM]]/10),0)</f>
        <v>3</v>
      </c>
      <c r="O135" s="13">
        <f>Table_SQLXAL[[#This Row],[ROLLWIDTH]]/10</f>
        <v>180</v>
      </c>
      <c r="P135" s="14">
        <v>1080</v>
      </c>
      <c r="Q135" s="16"/>
      <c r="R135" s="14">
        <f>Table_SQLXAL[[#This Row],[QTY]]/Table_SQLXAL[[#This Row],[ROLLWIDTH CM]]*100</f>
        <v>600</v>
      </c>
      <c r="S135" s="14">
        <v>600</v>
      </c>
      <c r="T135" s="15">
        <f>Table_SQLXAL[[#This Row],[KG]]-Table_SQLXAL[[#This Row],[poid de poudre]]-Table_SQLXAL[[#This Row],[poid de chemical]]</f>
        <v>324</v>
      </c>
      <c r="U135" s="15">
        <f>Table_SQLXAL[[#This Row],[QTY_PROD_TIME]]*1.2</f>
        <v>0.60523199999999999</v>
      </c>
      <c r="V135" s="19">
        <v>6000</v>
      </c>
      <c r="W135" s="15">
        <f>Table_SQLXAL[[#This Row],[QTY]]*Table_SQLXAL[[#This Row],[POWDERWEIGHT]]/1000</f>
        <v>0</v>
      </c>
      <c r="X135" s="15">
        <f>Table_SQLXAL[[#This Row],[QTY]]*Table_SQLXAL[[#This Row],[CHEMICALSWEIGHT]]/1000</f>
        <v>0</v>
      </c>
      <c r="Y135" s="14">
        <v>324</v>
      </c>
      <c r="Z135" s="15">
        <v>1800</v>
      </c>
      <c r="AA135" s="15">
        <v>0.50436000000000003</v>
      </c>
      <c r="AB135" s="20">
        <v>0.3</v>
      </c>
      <c r="AC135" s="10">
        <v>0</v>
      </c>
      <c r="AD135" s="15">
        <v>0</v>
      </c>
      <c r="AE135" s="16" t="s">
        <v>262</v>
      </c>
      <c r="AF135" s="16" t="s">
        <v>5</v>
      </c>
      <c r="AG135" s="16" t="s">
        <v>5</v>
      </c>
      <c r="AH135" s="16"/>
      <c r="AI135" s="16" t="s">
        <v>26</v>
      </c>
      <c r="AJ135" s="16">
        <v>41498</v>
      </c>
      <c r="AK135" s="16" t="s">
        <v>567</v>
      </c>
      <c r="AL135" s="16" t="s">
        <v>568</v>
      </c>
      <c r="AM135" s="16" t="s">
        <v>264</v>
      </c>
      <c r="AN135" s="16">
        <v>0</v>
      </c>
      <c r="AO135" s="16">
        <v>1</v>
      </c>
      <c r="AP135" s="21"/>
      <c r="AQ135" s="83">
        <f>INT(MOD(INT((Table_SQLXAL[[#This Row],[REQDATE]]-2)/7)+0.6,52+5/28))+1</f>
        <v>33</v>
      </c>
      <c r="AR135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0.59523809523809523</v>
      </c>
      <c r="AS135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0.63045000000000007</v>
      </c>
      <c r="AT135" s="7">
        <f>Table_SQLXAL[[#This Row],[processtime]]*Table_SQLXAL[[#This Row],[QTY]]/10000</f>
        <v>0.50436000000000003</v>
      </c>
      <c r="AU135" s="89">
        <v>4.67</v>
      </c>
      <c r="AW135" s="115"/>
      <c r="AX135" s="8"/>
      <c r="AY135" s="8"/>
      <c r="AZ135" s="8"/>
      <c r="BC135" s="8"/>
      <c r="BD135" s="8"/>
      <c r="BH135" s="8"/>
      <c r="BJ135" s="8"/>
    </row>
    <row r="136" spans="1:62" x14ac:dyDescent="0.25">
      <c r="A136" s="90" t="s">
        <v>36</v>
      </c>
      <c r="B136" s="90" t="s">
        <v>249</v>
      </c>
      <c r="C136" s="21" t="s">
        <v>319</v>
      </c>
      <c r="D136" s="21" t="s">
        <v>322</v>
      </c>
      <c r="E136" s="24" t="s">
        <v>323</v>
      </c>
      <c r="F136" s="23">
        <v>41498</v>
      </c>
      <c r="G136" s="22">
        <v>7</v>
      </c>
      <c r="H136" s="26"/>
      <c r="I136" s="18" t="s">
        <v>435</v>
      </c>
      <c r="J136" s="95"/>
      <c r="K136" s="11">
        <f>(Table_SQLXAL[[#This Row],[TARGETWEIGHT]]*1000)-Table_SQLXAL[[#This Row],[POWDERWEIGHT]]-Table_SQLXAL[[#This Row],[CHEMICALSWEIGHT]]</f>
        <v>300</v>
      </c>
      <c r="L136" s="24" t="s">
        <v>247</v>
      </c>
      <c r="M136" s="18" t="s">
        <v>321</v>
      </c>
      <c r="N136" s="3">
        <f>ROUNDDOWN((Table_SQLXAL[[#This Row],[PRODWIDTH]]/Table_SQLXAL[[#This Row],[ROLLWIDTH CM]]/10),0)</f>
        <v>5</v>
      </c>
      <c r="O136" s="13">
        <f>Table_SQLXAL[[#This Row],[ROLLWIDTH]]/10</f>
        <v>120</v>
      </c>
      <c r="P136" s="14">
        <v>1080</v>
      </c>
      <c r="Q136" s="16"/>
      <c r="R136" s="14">
        <f>Table_SQLXAL[[#This Row],[QTY]]/Table_SQLXAL[[#This Row],[ROLLWIDTH CM]]*100</f>
        <v>900</v>
      </c>
      <c r="S136" s="14">
        <v>900</v>
      </c>
      <c r="T136" s="15">
        <f>Table_SQLXAL[[#This Row],[KG]]-Table_SQLXAL[[#This Row],[poid de poudre]]-Table_SQLXAL[[#This Row],[poid de chemical]]</f>
        <v>324</v>
      </c>
      <c r="U136" s="15">
        <f>Table_SQLXAL[[#This Row],[QTY_PROD_TIME]]*1.2</f>
        <v>0.60523199999999999</v>
      </c>
      <c r="V136" s="19">
        <v>6000</v>
      </c>
      <c r="W136" s="15">
        <f>Table_SQLXAL[[#This Row],[QTY]]*Table_SQLXAL[[#This Row],[POWDERWEIGHT]]/1000</f>
        <v>0</v>
      </c>
      <c r="X136" s="15">
        <f>Table_SQLXAL[[#This Row],[QTY]]*Table_SQLXAL[[#This Row],[CHEMICALSWEIGHT]]/1000</f>
        <v>0</v>
      </c>
      <c r="Y136" s="14">
        <v>324</v>
      </c>
      <c r="Z136" s="15">
        <v>1200</v>
      </c>
      <c r="AA136" s="15">
        <v>0.50436000000000003</v>
      </c>
      <c r="AB136" s="20">
        <v>0.3</v>
      </c>
      <c r="AC136" s="10">
        <v>0</v>
      </c>
      <c r="AD136" s="15">
        <v>0</v>
      </c>
      <c r="AE136" s="16" t="s">
        <v>262</v>
      </c>
      <c r="AF136" s="16" t="s">
        <v>5</v>
      </c>
      <c r="AG136" s="16" t="s">
        <v>5</v>
      </c>
      <c r="AH136" s="16"/>
      <c r="AI136" s="16" t="s">
        <v>26</v>
      </c>
      <c r="AJ136" s="16">
        <v>41498</v>
      </c>
      <c r="AK136" s="16" t="s">
        <v>569</v>
      </c>
      <c r="AL136" s="16" t="s">
        <v>570</v>
      </c>
      <c r="AM136" s="16" t="s">
        <v>264</v>
      </c>
      <c r="AN136" s="16">
        <v>0</v>
      </c>
      <c r="AO136" s="16">
        <v>1</v>
      </c>
      <c r="AP136" s="21"/>
      <c r="AQ136" s="83">
        <f>INT(MOD(INT((Table_SQLXAL[[#This Row],[REQDATE]]-2)/7)+0.6,52+5/28))+1</f>
        <v>33</v>
      </c>
      <c r="AR136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0.5357142857142857</v>
      </c>
      <c r="AS136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0.63045000000000007</v>
      </c>
      <c r="AT136" s="7">
        <f>Table_SQLXAL[[#This Row],[processtime]]*Table_SQLXAL[[#This Row],[QTY]]/10000</f>
        <v>0.50436000000000003</v>
      </c>
      <c r="AU136" s="89">
        <v>4.67</v>
      </c>
      <c r="AX136" s="8"/>
      <c r="AY136" s="8"/>
      <c r="AZ136" s="8"/>
      <c r="BC136" s="8"/>
      <c r="BD136" s="8"/>
      <c r="BH136" s="8"/>
      <c r="BJ136" s="8"/>
    </row>
    <row r="137" spans="1:62" x14ac:dyDescent="0.25">
      <c r="A137" s="90" t="s">
        <v>36</v>
      </c>
      <c r="B137" s="90" t="s">
        <v>249</v>
      </c>
      <c r="C137" s="21" t="s">
        <v>257</v>
      </c>
      <c r="D137" s="21" t="s">
        <v>260</v>
      </c>
      <c r="E137" s="24" t="s">
        <v>261</v>
      </c>
      <c r="F137" s="23">
        <v>41498</v>
      </c>
      <c r="G137" s="22">
        <v>9.3000000000000007</v>
      </c>
      <c r="H137" s="26"/>
      <c r="I137" s="18" t="s">
        <v>366</v>
      </c>
      <c r="J137" s="95"/>
      <c r="K137" s="11">
        <f>(Table_SQLXAL[[#This Row],[TARGETWEIGHT]]*1000)-Table_SQLXAL[[#This Row],[POWDERWEIGHT]]-Table_SQLXAL[[#This Row],[CHEMICALSWEIGHT]]</f>
        <v>220</v>
      </c>
      <c r="L137" s="24" t="s">
        <v>247</v>
      </c>
      <c r="M137" s="18" t="s">
        <v>259</v>
      </c>
      <c r="N137" s="3">
        <f>ROUNDDOWN((Table_SQLXAL[[#This Row],[PRODWIDTH]]/Table_SQLXAL[[#This Row],[ROLLWIDTH CM]]/10),0)</f>
        <v>3</v>
      </c>
      <c r="O137" s="13">
        <f>Table_SQLXAL[[#This Row],[ROLLWIDTH]]/10</f>
        <v>160</v>
      </c>
      <c r="P137" s="14">
        <v>13120</v>
      </c>
      <c r="Q137" s="16"/>
      <c r="R137" s="14">
        <f>Table_SQLXAL[[#This Row],[QTY]]/Table_SQLXAL[[#This Row],[ROLLWIDTH CM]]*100</f>
        <v>8200</v>
      </c>
      <c r="S137" s="14">
        <v>8200</v>
      </c>
      <c r="T137" s="15">
        <f>Table_SQLXAL[[#This Row],[KG]]-Table_SQLXAL[[#This Row],[poid de poudre]]-Table_SQLXAL[[#This Row],[poid de chemical]]</f>
        <v>2886.4</v>
      </c>
      <c r="U137" s="15">
        <f>Table_SQLXAL[[#This Row],[QTY_PROD_TIME]]*1.2</f>
        <v>5.8725120000000004</v>
      </c>
      <c r="V137" s="19">
        <v>4800</v>
      </c>
      <c r="W137" s="15">
        <f>Table_SQLXAL[[#This Row],[QTY]]*Table_SQLXAL[[#This Row],[POWDERWEIGHT]]/1000</f>
        <v>0</v>
      </c>
      <c r="X137" s="15">
        <f>Table_SQLXAL[[#This Row],[QTY]]*Table_SQLXAL[[#This Row],[CHEMICALSWEIGHT]]/1000</f>
        <v>0</v>
      </c>
      <c r="Y137" s="14">
        <v>2886.4</v>
      </c>
      <c r="Z137" s="15">
        <v>1600</v>
      </c>
      <c r="AA137" s="15">
        <v>4.8937600000000003</v>
      </c>
      <c r="AB137" s="20">
        <v>0.22</v>
      </c>
      <c r="AC137" s="10">
        <v>0</v>
      </c>
      <c r="AD137" s="15">
        <v>0</v>
      </c>
      <c r="AE137" s="16" t="s">
        <v>262</v>
      </c>
      <c r="AF137" s="16" t="s">
        <v>5</v>
      </c>
      <c r="AG137" s="16" t="s">
        <v>5</v>
      </c>
      <c r="AH137" s="16"/>
      <c r="AI137" s="16" t="s">
        <v>26</v>
      </c>
      <c r="AJ137" s="16">
        <v>41498</v>
      </c>
      <c r="AK137" s="16" t="s">
        <v>571</v>
      </c>
      <c r="AL137" s="16" t="s">
        <v>572</v>
      </c>
      <c r="AM137" s="16" t="s">
        <v>4</v>
      </c>
      <c r="AN137" s="16">
        <v>0</v>
      </c>
      <c r="AO137" s="16">
        <v>1</v>
      </c>
      <c r="AP137" s="21"/>
      <c r="AQ137" s="83">
        <f>INT(MOD(INT((Table_SQLXAL[[#This Row],[REQDATE]]-2)/7)+0.6,52+5/28))+1</f>
        <v>33</v>
      </c>
      <c r="AR137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6.1230585424133803</v>
      </c>
      <c r="AS137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6.1171999999999995</v>
      </c>
      <c r="AT137" s="7">
        <f>Table_SQLXAL[[#This Row],[processtime]]*Table_SQLXAL[[#This Row],[QTY]]/10000</f>
        <v>4.8937599999999994</v>
      </c>
      <c r="AU137" s="89">
        <v>3.73</v>
      </c>
      <c r="AW137" s="115"/>
      <c r="AX137" s="8"/>
      <c r="AY137" s="8"/>
      <c r="AZ137" s="8"/>
      <c r="BC137" s="8"/>
      <c r="BD137" s="8"/>
      <c r="BH137" s="8"/>
      <c r="BJ137" s="8"/>
    </row>
    <row r="138" spans="1:62" x14ac:dyDescent="0.25">
      <c r="A138" s="90" t="s">
        <v>36</v>
      </c>
      <c r="B138" s="90" t="s">
        <v>249</v>
      </c>
      <c r="C138" s="21" t="s">
        <v>404</v>
      </c>
      <c r="D138" s="21" t="s">
        <v>349</v>
      </c>
      <c r="E138" s="24" t="s">
        <v>350</v>
      </c>
      <c r="F138" s="23">
        <v>41498</v>
      </c>
      <c r="G138" s="22">
        <v>24.8</v>
      </c>
      <c r="H138" s="26"/>
      <c r="I138" s="18" t="s">
        <v>491</v>
      </c>
      <c r="J138" s="95"/>
      <c r="K138" s="11">
        <f>(Table_SQLXAL[[#This Row],[TARGETWEIGHT]]*1000)-Table_SQLXAL[[#This Row],[POWDERWEIGHT]]-Table_SQLXAL[[#This Row],[CHEMICALSWEIGHT]]</f>
        <v>75</v>
      </c>
      <c r="L138" s="24" t="s">
        <v>246</v>
      </c>
      <c r="M138" s="18" t="s">
        <v>348</v>
      </c>
      <c r="N138" s="3">
        <f>ROUNDDOWN((Table_SQLXAL[[#This Row],[PRODWIDTH]]/Table_SQLXAL[[#This Row],[ROLLWIDTH CM]]/10),0)</f>
        <v>6</v>
      </c>
      <c r="O138" s="13">
        <f>Table_SQLXAL[[#This Row],[ROLLWIDTH]]/10</f>
        <v>86</v>
      </c>
      <c r="P138" s="14">
        <v>79464</v>
      </c>
      <c r="Q138" s="16"/>
      <c r="R138" s="14">
        <f>Table_SQLXAL[[#This Row],[QTY]]/Table_SQLXAL[[#This Row],[ROLLWIDTH CM]]*100</f>
        <v>92400</v>
      </c>
      <c r="S138" s="14">
        <v>92400</v>
      </c>
      <c r="T138" s="15">
        <f>Table_SQLXAL[[#This Row],[KG]]-Table_SQLXAL[[#This Row],[poid de poudre]]-Table_SQLXAL[[#This Row],[poid de chemical]]</f>
        <v>5959.8</v>
      </c>
      <c r="U138" s="15">
        <f>Table_SQLXAL[[#This Row],[QTY_PROD_TIME]]*1.2</f>
        <v>12.205670400000001</v>
      </c>
      <c r="V138" s="19">
        <v>5400</v>
      </c>
      <c r="W138" s="15">
        <f>Table_SQLXAL[[#This Row],[QTY]]*Table_SQLXAL[[#This Row],[POWDERWEIGHT]]/1000</f>
        <v>0</v>
      </c>
      <c r="X138" s="15">
        <f>Table_SQLXAL[[#This Row],[QTY]]*Table_SQLXAL[[#This Row],[CHEMICALSWEIGHT]]/1000</f>
        <v>0</v>
      </c>
      <c r="Y138" s="14">
        <v>5959.8</v>
      </c>
      <c r="Z138" s="15">
        <v>860</v>
      </c>
      <c r="AA138" s="15">
        <v>10.171392000000001</v>
      </c>
      <c r="AB138" s="20">
        <v>7.4999999999999997E-2</v>
      </c>
      <c r="AC138" s="10">
        <v>0</v>
      </c>
      <c r="AD138" s="15">
        <v>0</v>
      </c>
      <c r="AE138" s="16" t="s">
        <v>12</v>
      </c>
      <c r="AF138" s="16" t="s">
        <v>5</v>
      </c>
      <c r="AG138" s="16" t="s">
        <v>5</v>
      </c>
      <c r="AH138" s="16"/>
      <c r="AI138" s="16" t="s">
        <v>26</v>
      </c>
      <c r="AJ138" s="16">
        <v>41498</v>
      </c>
      <c r="AK138" s="16" t="s">
        <v>573</v>
      </c>
      <c r="AL138" s="16" t="s">
        <v>574</v>
      </c>
      <c r="AM138" s="16" t="s">
        <v>239</v>
      </c>
      <c r="AN138" s="16">
        <v>79464</v>
      </c>
      <c r="AO138" s="16">
        <v>41509</v>
      </c>
      <c r="AP138" s="21"/>
      <c r="AQ138" s="83">
        <f>INT(MOD(INT((Table_SQLXAL[[#This Row],[REQDATE]]-2)/7)+0.6,52+5/28))+1</f>
        <v>33</v>
      </c>
      <c r="AR138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12.936827956989246</v>
      </c>
      <c r="AS138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12.714239999999998</v>
      </c>
      <c r="AT138" s="7">
        <f>Table_SQLXAL[[#This Row],[processtime]]*Table_SQLXAL[[#This Row],[QTY]]/10000</f>
        <v>10.171391999999999</v>
      </c>
      <c r="AU138" s="89">
        <v>1.28</v>
      </c>
      <c r="AX138" s="8"/>
      <c r="AY138" s="8"/>
      <c r="AZ138" s="8"/>
      <c r="BC138" s="8"/>
      <c r="BD138" s="8"/>
      <c r="BH138" s="8"/>
      <c r="BJ138" s="8"/>
    </row>
    <row r="139" spans="1:62" x14ac:dyDescent="0.25">
      <c r="A139" s="90" t="s">
        <v>36</v>
      </c>
      <c r="B139" s="90" t="s">
        <v>249</v>
      </c>
      <c r="C139" s="21" t="s">
        <v>319</v>
      </c>
      <c r="D139" s="21" t="s">
        <v>322</v>
      </c>
      <c r="E139" s="24" t="s">
        <v>323</v>
      </c>
      <c r="F139" s="23">
        <v>41499</v>
      </c>
      <c r="G139" s="22">
        <v>7</v>
      </c>
      <c r="H139" s="26"/>
      <c r="I139" s="18" t="s">
        <v>354</v>
      </c>
      <c r="J139" s="95"/>
      <c r="K139" s="11">
        <f>(Table_SQLXAL[[#This Row],[TARGETWEIGHT]]*1000)-Table_SQLXAL[[#This Row],[POWDERWEIGHT]]-Table_SQLXAL[[#This Row],[CHEMICALSWEIGHT]]</f>
        <v>300</v>
      </c>
      <c r="L139" s="24" t="s">
        <v>247</v>
      </c>
      <c r="M139" s="18" t="s">
        <v>321</v>
      </c>
      <c r="N139" s="3">
        <f>ROUNDDOWN((Table_SQLXAL[[#This Row],[PRODWIDTH]]/Table_SQLXAL[[#This Row],[ROLLWIDTH CM]]/10),0)</f>
        <v>5</v>
      </c>
      <c r="O139" s="13">
        <f>Table_SQLXAL[[#This Row],[ROLLWIDTH]]/10</f>
        <v>120</v>
      </c>
      <c r="P139" s="14">
        <v>1080</v>
      </c>
      <c r="Q139" s="16"/>
      <c r="R139" s="14">
        <f>Table_SQLXAL[[#This Row],[QTY]]/Table_SQLXAL[[#This Row],[ROLLWIDTH CM]]*100</f>
        <v>900</v>
      </c>
      <c r="S139" s="14">
        <v>900</v>
      </c>
      <c r="T139" s="15">
        <f>Table_SQLXAL[[#This Row],[KG]]-Table_SQLXAL[[#This Row],[poid de poudre]]-Table_SQLXAL[[#This Row],[poid de chemical]]</f>
        <v>324</v>
      </c>
      <c r="U139" s="15">
        <f>Table_SQLXAL[[#This Row],[QTY_PROD_TIME]]*1.2</f>
        <v>0.60523199999999999</v>
      </c>
      <c r="V139" s="19">
        <v>6000</v>
      </c>
      <c r="W139" s="15">
        <f>Table_SQLXAL[[#This Row],[QTY]]*Table_SQLXAL[[#This Row],[POWDERWEIGHT]]/1000</f>
        <v>0</v>
      </c>
      <c r="X139" s="15">
        <f>Table_SQLXAL[[#This Row],[QTY]]*Table_SQLXAL[[#This Row],[CHEMICALSWEIGHT]]/1000</f>
        <v>0</v>
      </c>
      <c r="Y139" s="14">
        <v>324</v>
      </c>
      <c r="Z139" s="15">
        <v>1200</v>
      </c>
      <c r="AA139" s="15">
        <v>0.50436000000000003</v>
      </c>
      <c r="AB139" s="20">
        <v>0.3</v>
      </c>
      <c r="AC139" s="10">
        <v>0</v>
      </c>
      <c r="AD139" s="15">
        <v>0</v>
      </c>
      <c r="AE139" s="16" t="s">
        <v>262</v>
      </c>
      <c r="AF139" s="16" t="s">
        <v>5</v>
      </c>
      <c r="AG139" s="16" t="s">
        <v>5</v>
      </c>
      <c r="AH139" s="16"/>
      <c r="AI139" s="16" t="s">
        <v>26</v>
      </c>
      <c r="AJ139" s="16">
        <v>41499</v>
      </c>
      <c r="AK139" s="16" t="s">
        <v>575</v>
      </c>
      <c r="AL139" s="16" t="s">
        <v>576</v>
      </c>
      <c r="AM139" s="16" t="s">
        <v>264</v>
      </c>
      <c r="AN139" s="16">
        <v>0</v>
      </c>
      <c r="AO139" s="16">
        <v>1</v>
      </c>
      <c r="AP139" s="21"/>
      <c r="AQ139" s="83">
        <f>INT(MOD(INT((Table_SQLXAL[[#This Row],[REQDATE]]-2)/7)+0.6,52+5/28))+1</f>
        <v>33</v>
      </c>
      <c r="AR139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0.5357142857142857</v>
      </c>
      <c r="AS139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0.63045000000000007</v>
      </c>
      <c r="AT139" s="7">
        <f>Table_SQLXAL[[#This Row],[processtime]]*Table_SQLXAL[[#This Row],[QTY]]/10000</f>
        <v>0.50436000000000003</v>
      </c>
      <c r="AU139" s="89">
        <v>4.67</v>
      </c>
      <c r="AW139" s="116"/>
      <c r="AX139" s="8"/>
      <c r="AY139" s="8"/>
      <c r="AZ139" s="8"/>
      <c r="BC139" s="8"/>
      <c r="BD139" s="8"/>
      <c r="BH139" s="8"/>
      <c r="BJ139" s="8"/>
    </row>
    <row r="140" spans="1:62" x14ac:dyDescent="0.25">
      <c r="A140" s="90" t="s">
        <v>36</v>
      </c>
      <c r="B140" s="90" t="s">
        <v>249</v>
      </c>
      <c r="C140" s="21" t="s">
        <v>257</v>
      </c>
      <c r="D140" s="21" t="s">
        <v>260</v>
      </c>
      <c r="E140" s="24" t="s">
        <v>261</v>
      </c>
      <c r="F140" s="23">
        <v>41499</v>
      </c>
      <c r="G140" s="22">
        <v>9.3000000000000007</v>
      </c>
      <c r="H140" s="26"/>
      <c r="I140" s="18" t="s">
        <v>410</v>
      </c>
      <c r="J140" s="95"/>
      <c r="K140" s="11">
        <f>(Table_SQLXAL[[#This Row],[TARGETWEIGHT]]*1000)-Table_SQLXAL[[#This Row],[POWDERWEIGHT]]-Table_SQLXAL[[#This Row],[CHEMICALSWEIGHT]]</f>
        <v>220</v>
      </c>
      <c r="L140" s="24" t="s">
        <v>247</v>
      </c>
      <c r="M140" s="18" t="s">
        <v>259</v>
      </c>
      <c r="N140" s="3">
        <f>ROUNDDOWN((Table_SQLXAL[[#This Row],[PRODWIDTH]]/Table_SQLXAL[[#This Row],[ROLLWIDTH CM]]/10),0)</f>
        <v>3</v>
      </c>
      <c r="O140" s="13">
        <f>Table_SQLXAL[[#This Row],[ROLLWIDTH]]/10</f>
        <v>160</v>
      </c>
      <c r="P140" s="14">
        <v>1280</v>
      </c>
      <c r="Q140" s="16"/>
      <c r="R140" s="14">
        <f>Table_SQLXAL[[#This Row],[QTY]]/Table_SQLXAL[[#This Row],[ROLLWIDTH CM]]*100</f>
        <v>800</v>
      </c>
      <c r="S140" s="14">
        <v>800</v>
      </c>
      <c r="T140" s="15">
        <f>Table_SQLXAL[[#This Row],[KG]]-Table_SQLXAL[[#This Row],[poid de poudre]]-Table_SQLXAL[[#This Row],[poid de chemical]]</f>
        <v>281.60000000000002</v>
      </c>
      <c r="U140" s="15">
        <f>Table_SQLXAL[[#This Row],[QTY_PROD_TIME]]*1.2</f>
        <v>0.57292799999999999</v>
      </c>
      <c r="V140" s="19">
        <v>4800</v>
      </c>
      <c r="W140" s="15">
        <f>Table_SQLXAL[[#This Row],[QTY]]*Table_SQLXAL[[#This Row],[POWDERWEIGHT]]/1000</f>
        <v>0</v>
      </c>
      <c r="X140" s="15">
        <f>Table_SQLXAL[[#This Row],[QTY]]*Table_SQLXAL[[#This Row],[CHEMICALSWEIGHT]]/1000</f>
        <v>0</v>
      </c>
      <c r="Y140" s="14">
        <v>281.60000000000002</v>
      </c>
      <c r="Z140" s="15">
        <v>1600</v>
      </c>
      <c r="AA140" s="15">
        <v>0.47743999999999998</v>
      </c>
      <c r="AB140" s="20">
        <v>0.22</v>
      </c>
      <c r="AC140" s="10">
        <v>0</v>
      </c>
      <c r="AD140" s="15">
        <v>0</v>
      </c>
      <c r="AE140" s="16" t="s">
        <v>262</v>
      </c>
      <c r="AF140" s="16" t="s">
        <v>5</v>
      </c>
      <c r="AG140" s="16" t="s">
        <v>5</v>
      </c>
      <c r="AH140" s="16"/>
      <c r="AI140" s="16" t="s">
        <v>26</v>
      </c>
      <c r="AJ140" s="16">
        <v>41499</v>
      </c>
      <c r="AK140" s="16" t="s">
        <v>577</v>
      </c>
      <c r="AL140" s="16" t="s">
        <v>578</v>
      </c>
      <c r="AM140" s="16" t="s">
        <v>264</v>
      </c>
      <c r="AN140" s="16">
        <v>0</v>
      </c>
      <c r="AO140" s="16">
        <v>1</v>
      </c>
      <c r="AP140" s="21"/>
      <c r="AQ140" s="83">
        <f>INT(MOD(INT((Table_SQLXAL[[#This Row],[REQDATE]]-2)/7)+0.6,52+5/28))+1</f>
        <v>33</v>
      </c>
      <c r="AR140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0.59737156511350054</v>
      </c>
      <c r="AS140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0.5968</v>
      </c>
      <c r="AT140" s="7">
        <f>Table_SQLXAL[[#This Row],[processtime]]*Table_SQLXAL[[#This Row],[QTY]]/10000</f>
        <v>0.47743999999999998</v>
      </c>
      <c r="AU140" s="89">
        <v>3.73</v>
      </c>
      <c r="AW140" s="115"/>
      <c r="AX140" s="8"/>
      <c r="AY140" s="8"/>
      <c r="AZ140" s="8"/>
      <c r="BC140" s="8"/>
      <c r="BD140" s="8"/>
      <c r="BH140" s="8"/>
      <c r="BJ140" s="8"/>
    </row>
    <row r="141" spans="1:62" x14ac:dyDescent="0.25">
      <c r="A141" s="90" t="s">
        <v>36</v>
      </c>
      <c r="B141" s="90" t="s">
        <v>249</v>
      </c>
      <c r="C141" s="21" t="s">
        <v>415</v>
      </c>
      <c r="D141" s="21" t="s">
        <v>418</v>
      </c>
      <c r="E141" s="24" t="s">
        <v>419</v>
      </c>
      <c r="F141" s="23">
        <v>41500</v>
      </c>
      <c r="G141" s="22">
        <v>16</v>
      </c>
      <c r="H141" s="26"/>
      <c r="I141" s="18" t="s">
        <v>416</v>
      </c>
      <c r="J141" s="95"/>
      <c r="K141" s="11">
        <f>(Table_SQLXAL[[#This Row],[TARGETWEIGHT]]*1000)-Table_SQLXAL[[#This Row],[POWDERWEIGHT]]-Table_SQLXAL[[#This Row],[CHEMICALSWEIGHT]]</f>
        <v>50</v>
      </c>
      <c r="L141" s="24" t="s">
        <v>238</v>
      </c>
      <c r="M141" s="18" t="s">
        <v>417</v>
      </c>
      <c r="N141" s="3">
        <f>ROUNDDOWN((Table_SQLXAL[[#This Row],[PRODWIDTH]]/Table_SQLXAL[[#This Row],[ROLLWIDTH CM]]/10),0)</f>
        <v>2</v>
      </c>
      <c r="O141" s="13">
        <f>Table_SQLXAL[[#This Row],[ROLLWIDTH]]/10</f>
        <v>225</v>
      </c>
      <c r="P141" s="14">
        <v>25312.5</v>
      </c>
      <c r="Q141" s="16"/>
      <c r="R141" s="14">
        <f>Table_SQLXAL[[#This Row],[QTY]]/Table_SQLXAL[[#This Row],[ROLLWIDTH CM]]*100</f>
        <v>11250</v>
      </c>
      <c r="S141" s="14">
        <v>11250</v>
      </c>
      <c r="T141" s="15">
        <f>Table_SQLXAL[[#This Row],[KG]]-Table_SQLXAL[[#This Row],[poid de poudre]]-Table_SQLXAL[[#This Row],[poid de chemical]]</f>
        <v>1265.625</v>
      </c>
      <c r="U141" s="15">
        <f>Table_SQLXAL[[#This Row],[QTY_PROD_TIME]]*1.2</f>
        <v>6.6217500000000005</v>
      </c>
      <c r="V141" s="19">
        <v>5300</v>
      </c>
      <c r="W141" s="15">
        <f>Table_SQLXAL[[#This Row],[QTY]]*Table_SQLXAL[[#This Row],[POWDERWEIGHT]]/1000</f>
        <v>253.125</v>
      </c>
      <c r="X141" s="15">
        <f>Table_SQLXAL[[#This Row],[QTY]]*Table_SQLXAL[[#This Row],[CHEMICALSWEIGHT]]/1000</f>
        <v>0</v>
      </c>
      <c r="Y141" s="14">
        <v>1518.75</v>
      </c>
      <c r="Z141" s="15">
        <v>2250</v>
      </c>
      <c r="AA141" s="15">
        <v>5.5181250000000004</v>
      </c>
      <c r="AB141" s="20">
        <v>0.06</v>
      </c>
      <c r="AC141" s="10">
        <v>10</v>
      </c>
      <c r="AD141" s="15">
        <v>0</v>
      </c>
      <c r="AE141" s="16" t="s">
        <v>262</v>
      </c>
      <c r="AF141" s="16" t="s">
        <v>5</v>
      </c>
      <c r="AG141" s="16" t="s">
        <v>248</v>
      </c>
      <c r="AH141" s="16"/>
      <c r="AI141" s="16" t="s">
        <v>26</v>
      </c>
      <c r="AJ141" s="16">
        <v>41500</v>
      </c>
      <c r="AK141" s="16" t="s">
        <v>579</v>
      </c>
      <c r="AL141" s="16" t="s">
        <v>580</v>
      </c>
      <c r="AM141" s="16" t="s">
        <v>332</v>
      </c>
      <c r="AN141" s="16">
        <v>0</v>
      </c>
      <c r="AO141" s="16">
        <v>1</v>
      </c>
      <c r="AP141" s="21"/>
      <c r="AQ141" s="83">
        <f>INT(MOD(INT((Table_SQLXAL[[#This Row],[REQDATE]]-2)/7)+0.6,52+5/28))+1</f>
        <v>33</v>
      </c>
      <c r="AR141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7.32421875</v>
      </c>
      <c r="AS141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6.8976562500000007</v>
      </c>
      <c r="AT141" s="7">
        <f>Table_SQLXAL[[#This Row],[processtime]]*Table_SQLXAL[[#This Row],[QTY]]/10000</f>
        <v>5.5181250000000004</v>
      </c>
      <c r="AU141" s="89">
        <v>2.1800000000000002</v>
      </c>
      <c r="AW141" s="115"/>
      <c r="AX141" s="8"/>
      <c r="AY141" s="8"/>
      <c r="AZ141" s="8"/>
      <c r="BC141" s="8"/>
      <c r="BD141" s="8"/>
      <c r="BH141" s="8"/>
      <c r="BJ141" s="8"/>
    </row>
    <row r="142" spans="1:62" x14ac:dyDescent="0.25">
      <c r="A142" s="90" t="s">
        <v>36</v>
      </c>
      <c r="B142" s="90" t="s">
        <v>249</v>
      </c>
      <c r="C142" s="21" t="s">
        <v>415</v>
      </c>
      <c r="D142" s="21" t="s">
        <v>418</v>
      </c>
      <c r="E142" s="24" t="s">
        <v>419</v>
      </c>
      <c r="F142" s="23">
        <v>41500</v>
      </c>
      <c r="G142" s="22">
        <v>16</v>
      </c>
      <c r="H142" s="26"/>
      <c r="I142" s="18" t="s">
        <v>422</v>
      </c>
      <c r="J142" s="95"/>
      <c r="K142" s="11">
        <f>(Table_SQLXAL[[#This Row],[TARGETWEIGHT]]*1000)-Table_SQLXAL[[#This Row],[POWDERWEIGHT]]-Table_SQLXAL[[#This Row],[CHEMICALSWEIGHT]]</f>
        <v>50</v>
      </c>
      <c r="L142" s="24" t="s">
        <v>238</v>
      </c>
      <c r="M142" s="18" t="s">
        <v>417</v>
      </c>
      <c r="N142" s="3">
        <f>ROUNDDOWN((Table_SQLXAL[[#This Row],[PRODWIDTH]]/Table_SQLXAL[[#This Row],[ROLLWIDTH CM]]/10),0)</f>
        <v>2</v>
      </c>
      <c r="O142" s="13">
        <f>Table_SQLXAL[[#This Row],[ROLLWIDTH]]/10</f>
        <v>265</v>
      </c>
      <c r="P142" s="14">
        <v>7950</v>
      </c>
      <c r="Q142" s="16"/>
      <c r="R142" s="14">
        <f>Table_SQLXAL[[#This Row],[QTY]]/Table_SQLXAL[[#This Row],[ROLLWIDTH CM]]*100</f>
        <v>3000</v>
      </c>
      <c r="S142" s="14">
        <v>3000</v>
      </c>
      <c r="T142" s="15">
        <f>Table_SQLXAL[[#This Row],[KG]]-Table_SQLXAL[[#This Row],[poid de poudre]]-Table_SQLXAL[[#This Row],[poid de chemical]]</f>
        <v>397.5</v>
      </c>
      <c r="U142" s="15">
        <f>Table_SQLXAL[[#This Row],[QTY_PROD_TIME]]*1.2</f>
        <v>2.07972</v>
      </c>
      <c r="V142" s="19">
        <v>5300</v>
      </c>
      <c r="W142" s="15">
        <f>Table_SQLXAL[[#This Row],[QTY]]*Table_SQLXAL[[#This Row],[POWDERWEIGHT]]/1000</f>
        <v>79.5</v>
      </c>
      <c r="X142" s="15">
        <f>Table_SQLXAL[[#This Row],[QTY]]*Table_SQLXAL[[#This Row],[CHEMICALSWEIGHT]]/1000</f>
        <v>0</v>
      </c>
      <c r="Y142" s="14">
        <v>477</v>
      </c>
      <c r="Z142" s="15">
        <v>2650</v>
      </c>
      <c r="AA142" s="15">
        <v>1.7331000000000001</v>
      </c>
      <c r="AB142" s="20">
        <v>0.06</v>
      </c>
      <c r="AC142" s="10">
        <v>10</v>
      </c>
      <c r="AD142" s="15">
        <v>0</v>
      </c>
      <c r="AE142" s="16" t="s">
        <v>262</v>
      </c>
      <c r="AF142" s="16" t="s">
        <v>5</v>
      </c>
      <c r="AG142" s="16" t="s">
        <v>248</v>
      </c>
      <c r="AH142" s="16"/>
      <c r="AI142" s="16" t="s">
        <v>26</v>
      </c>
      <c r="AJ142" s="16">
        <v>41500</v>
      </c>
      <c r="AK142" s="16" t="s">
        <v>581</v>
      </c>
      <c r="AL142" s="16" t="s">
        <v>580</v>
      </c>
      <c r="AM142" s="16" t="s">
        <v>332</v>
      </c>
      <c r="AN142" s="16">
        <v>0</v>
      </c>
      <c r="AO142" s="16">
        <v>1</v>
      </c>
      <c r="AP142" s="21"/>
      <c r="AQ142" s="83">
        <f>INT(MOD(INT((Table_SQLXAL[[#This Row],[REQDATE]]-2)/7)+0.6,52+5/28))+1</f>
        <v>33</v>
      </c>
      <c r="AR142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1.953125</v>
      </c>
      <c r="AS142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2.1663749999999999</v>
      </c>
      <c r="AT142" s="7">
        <f>Table_SQLXAL[[#This Row],[processtime]]*Table_SQLXAL[[#This Row],[QTY]]/10000</f>
        <v>1.7331000000000001</v>
      </c>
      <c r="AU142" s="89">
        <v>2.1800000000000002</v>
      </c>
      <c r="AW142" s="116"/>
      <c r="AX142" s="8"/>
      <c r="AY142" s="8"/>
      <c r="AZ142" s="8"/>
      <c r="BC142" s="8"/>
      <c r="BD142" s="8"/>
      <c r="BH142" s="8"/>
      <c r="BJ142" s="8"/>
    </row>
    <row r="143" spans="1:62" x14ac:dyDescent="0.25">
      <c r="A143" s="90" t="s">
        <v>36</v>
      </c>
      <c r="B143" s="90" t="s">
        <v>249</v>
      </c>
      <c r="C143" s="21" t="s">
        <v>257</v>
      </c>
      <c r="D143" s="21" t="s">
        <v>260</v>
      </c>
      <c r="E143" s="24" t="s">
        <v>261</v>
      </c>
      <c r="F143" s="23">
        <v>41505</v>
      </c>
      <c r="G143" s="22">
        <v>9.3000000000000007</v>
      </c>
      <c r="H143" s="26"/>
      <c r="I143" s="18" t="s">
        <v>366</v>
      </c>
      <c r="J143" s="95"/>
      <c r="K143" s="11">
        <f>(Table_SQLXAL[[#This Row],[TARGETWEIGHT]]*1000)-Table_SQLXAL[[#This Row],[POWDERWEIGHT]]-Table_SQLXAL[[#This Row],[CHEMICALSWEIGHT]]</f>
        <v>220</v>
      </c>
      <c r="L143" s="24" t="s">
        <v>247</v>
      </c>
      <c r="M143" s="18" t="s">
        <v>259</v>
      </c>
      <c r="N143" s="3">
        <f>ROUNDDOWN((Table_SQLXAL[[#This Row],[PRODWIDTH]]/Table_SQLXAL[[#This Row],[ROLLWIDTH CM]]/10),0)</f>
        <v>3</v>
      </c>
      <c r="O143" s="13">
        <f>Table_SQLXAL[[#This Row],[ROLLWIDTH]]/10</f>
        <v>160</v>
      </c>
      <c r="P143" s="14">
        <v>11200</v>
      </c>
      <c r="Q143" s="16"/>
      <c r="R143" s="14">
        <f>Table_SQLXAL[[#This Row],[QTY]]/Table_SQLXAL[[#This Row],[ROLLWIDTH CM]]*100</f>
        <v>7000</v>
      </c>
      <c r="S143" s="14">
        <v>7000</v>
      </c>
      <c r="T143" s="15">
        <f>Table_SQLXAL[[#This Row],[KG]]-Table_SQLXAL[[#This Row],[poid de poudre]]-Table_SQLXAL[[#This Row],[poid de chemical]]</f>
        <v>2464</v>
      </c>
      <c r="U143" s="15">
        <f>Table_SQLXAL[[#This Row],[QTY_PROD_TIME]]*1.2</f>
        <v>5.0131199999999998</v>
      </c>
      <c r="V143" s="19">
        <v>4800</v>
      </c>
      <c r="W143" s="15">
        <f>Table_SQLXAL[[#This Row],[QTY]]*Table_SQLXAL[[#This Row],[POWDERWEIGHT]]/1000</f>
        <v>0</v>
      </c>
      <c r="X143" s="15">
        <f>Table_SQLXAL[[#This Row],[QTY]]*Table_SQLXAL[[#This Row],[CHEMICALSWEIGHT]]/1000</f>
        <v>0</v>
      </c>
      <c r="Y143" s="14">
        <v>2464</v>
      </c>
      <c r="Z143" s="15">
        <v>1600</v>
      </c>
      <c r="AA143" s="15">
        <v>4.1776</v>
      </c>
      <c r="AB143" s="20">
        <v>0.22</v>
      </c>
      <c r="AC143" s="10">
        <v>0</v>
      </c>
      <c r="AD143" s="15">
        <v>0</v>
      </c>
      <c r="AE143" s="16" t="s">
        <v>262</v>
      </c>
      <c r="AF143" s="16" t="s">
        <v>5</v>
      </c>
      <c r="AG143" s="16" t="s">
        <v>5</v>
      </c>
      <c r="AH143" s="16"/>
      <c r="AI143" s="16" t="s">
        <v>26</v>
      </c>
      <c r="AJ143" s="16">
        <v>41505</v>
      </c>
      <c r="AK143" s="16" t="s">
        <v>582</v>
      </c>
      <c r="AL143" s="16" t="s">
        <v>583</v>
      </c>
      <c r="AM143" s="16" t="s">
        <v>4</v>
      </c>
      <c r="AN143" s="16">
        <v>0</v>
      </c>
      <c r="AO143" s="16">
        <v>1</v>
      </c>
      <c r="AP143" s="21"/>
      <c r="AQ143" s="83">
        <f>INT(MOD(INT((Table_SQLXAL[[#This Row],[REQDATE]]-2)/7)+0.6,52+5/28))+1</f>
        <v>34</v>
      </c>
      <c r="AR143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5.2270011947431305</v>
      </c>
      <c r="AS143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5.2219999999999995</v>
      </c>
      <c r="AT143" s="7">
        <f>Table_SQLXAL[[#This Row],[processtime]]*Table_SQLXAL[[#This Row],[QTY]]/10000</f>
        <v>4.1776</v>
      </c>
      <c r="AU143" s="89">
        <v>3.73</v>
      </c>
      <c r="AW143" s="115"/>
      <c r="AX143" s="8"/>
      <c r="AY143" s="8"/>
      <c r="AZ143" s="8"/>
      <c r="BC143" s="8"/>
      <c r="BD143" s="8"/>
      <c r="BH143" s="8"/>
      <c r="BJ143" s="8"/>
    </row>
    <row r="144" spans="1:62" x14ac:dyDescent="0.25">
      <c r="A144" s="90" t="s">
        <v>36</v>
      </c>
      <c r="B144" s="90" t="s">
        <v>249</v>
      </c>
      <c r="C144" s="21" t="s">
        <v>404</v>
      </c>
      <c r="D144" s="21" t="s">
        <v>349</v>
      </c>
      <c r="E144" s="24" t="s">
        <v>350</v>
      </c>
      <c r="F144" s="23">
        <v>41505</v>
      </c>
      <c r="G144" s="22">
        <v>24.8</v>
      </c>
      <c r="H144" s="26"/>
      <c r="I144" s="18" t="s">
        <v>405</v>
      </c>
      <c r="J144" s="95"/>
      <c r="K144" s="11">
        <f>(Table_SQLXAL[[#This Row],[TARGETWEIGHT]]*1000)-Table_SQLXAL[[#This Row],[POWDERWEIGHT]]-Table_SQLXAL[[#This Row],[CHEMICALSWEIGHT]]</f>
        <v>75</v>
      </c>
      <c r="L144" s="24" t="s">
        <v>246</v>
      </c>
      <c r="M144" s="18" t="s">
        <v>348</v>
      </c>
      <c r="N144" s="3">
        <f>ROUNDDOWN((Table_SQLXAL[[#This Row],[PRODWIDTH]]/Table_SQLXAL[[#This Row],[ROLLWIDTH CM]]/10),0)</f>
        <v>6</v>
      </c>
      <c r="O144" s="13">
        <f>Table_SQLXAL[[#This Row],[ROLLWIDTH]]/10</f>
        <v>82</v>
      </c>
      <c r="P144" s="14">
        <v>75768</v>
      </c>
      <c r="Q144" s="16"/>
      <c r="R144" s="14">
        <f>Table_SQLXAL[[#This Row],[QTY]]/Table_SQLXAL[[#This Row],[ROLLWIDTH CM]]*100</f>
        <v>92400</v>
      </c>
      <c r="S144" s="14">
        <v>92400</v>
      </c>
      <c r="T144" s="15">
        <f>Table_SQLXAL[[#This Row],[KG]]-Table_SQLXAL[[#This Row],[poid de poudre]]-Table_SQLXAL[[#This Row],[poid de chemical]]</f>
        <v>5682.6</v>
      </c>
      <c r="U144" s="15">
        <f>Table_SQLXAL[[#This Row],[QTY_PROD_TIME]]*1.2</f>
        <v>11.637964800000001</v>
      </c>
      <c r="V144" s="19">
        <v>5400</v>
      </c>
      <c r="W144" s="15">
        <f>Table_SQLXAL[[#This Row],[QTY]]*Table_SQLXAL[[#This Row],[POWDERWEIGHT]]/1000</f>
        <v>0</v>
      </c>
      <c r="X144" s="15">
        <f>Table_SQLXAL[[#This Row],[QTY]]*Table_SQLXAL[[#This Row],[CHEMICALSWEIGHT]]/1000</f>
        <v>0</v>
      </c>
      <c r="Y144" s="14">
        <v>5682.6</v>
      </c>
      <c r="Z144" s="15">
        <v>820</v>
      </c>
      <c r="AA144" s="15">
        <v>9.6983040000000003</v>
      </c>
      <c r="AB144" s="20">
        <v>7.4999999999999997E-2</v>
      </c>
      <c r="AC144" s="10">
        <v>0</v>
      </c>
      <c r="AD144" s="15">
        <v>0</v>
      </c>
      <c r="AE144" s="16" t="s">
        <v>12</v>
      </c>
      <c r="AF144" s="16" t="s">
        <v>5</v>
      </c>
      <c r="AG144" s="16" t="s">
        <v>5</v>
      </c>
      <c r="AH144" s="16"/>
      <c r="AI144" s="16" t="s">
        <v>26</v>
      </c>
      <c r="AJ144" s="16">
        <v>41505</v>
      </c>
      <c r="AK144" s="16" t="s">
        <v>584</v>
      </c>
      <c r="AL144" s="16" t="s">
        <v>585</v>
      </c>
      <c r="AM144" s="16" t="s">
        <v>239</v>
      </c>
      <c r="AN144" s="16">
        <v>75768</v>
      </c>
      <c r="AO144" s="16">
        <v>41509</v>
      </c>
      <c r="AP144" s="21"/>
      <c r="AQ144" s="83">
        <f>INT(MOD(INT((Table_SQLXAL[[#This Row],[REQDATE]]-2)/7)+0.6,52+5/28))+1</f>
        <v>34</v>
      </c>
      <c r="AR144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12.936827956989246</v>
      </c>
      <c r="AS144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12.12288</v>
      </c>
      <c r="AT144" s="7">
        <f>Table_SQLXAL[[#This Row],[processtime]]*Table_SQLXAL[[#This Row],[QTY]]/10000</f>
        <v>9.6983040000000003</v>
      </c>
      <c r="AU144" s="89">
        <v>1.28</v>
      </c>
      <c r="AW144" s="115"/>
      <c r="AX144" s="8"/>
      <c r="AY144" s="8"/>
      <c r="AZ144" s="8"/>
      <c r="BC144" s="8"/>
      <c r="BD144" s="8"/>
      <c r="BH144" s="8"/>
      <c r="BJ144" s="8"/>
    </row>
    <row r="145" spans="1:62" x14ac:dyDescent="0.25">
      <c r="A145" s="90" t="s">
        <v>36</v>
      </c>
      <c r="B145" s="90" t="s">
        <v>249</v>
      </c>
      <c r="C145" s="21" t="s">
        <v>319</v>
      </c>
      <c r="D145" s="21" t="s">
        <v>322</v>
      </c>
      <c r="E145" s="24" t="s">
        <v>323</v>
      </c>
      <c r="F145" s="23">
        <v>41506</v>
      </c>
      <c r="G145" s="22">
        <v>7</v>
      </c>
      <c r="H145" s="26"/>
      <c r="I145" s="18" t="s">
        <v>452</v>
      </c>
      <c r="J145" s="95"/>
      <c r="K145" s="11">
        <f>(Table_SQLXAL[[#This Row],[TARGETWEIGHT]]*1000)-Table_SQLXAL[[#This Row],[POWDERWEIGHT]]-Table_SQLXAL[[#This Row],[CHEMICALSWEIGHT]]</f>
        <v>300</v>
      </c>
      <c r="L145" s="24" t="s">
        <v>247</v>
      </c>
      <c r="M145" s="18" t="s">
        <v>321</v>
      </c>
      <c r="N145" s="3">
        <f>ROUNDDOWN((Table_SQLXAL[[#This Row],[PRODWIDTH]]/Table_SQLXAL[[#This Row],[ROLLWIDTH CM]]/10),0)</f>
        <v>3</v>
      </c>
      <c r="O145" s="13">
        <f>Table_SQLXAL[[#This Row],[ROLLWIDTH]]/10</f>
        <v>160</v>
      </c>
      <c r="P145" s="14">
        <v>2880</v>
      </c>
      <c r="Q145" s="16"/>
      <c r="R145" s="14">
        <f>Table_SQLXAL[[#This Row],[QTY]]/Table_SQLXAL[[#This Row],[ROLLWIDTH CM]]*100</f>
        <v>1800</v>
      </c>
      <c r="S145" s="14">
        <v>1800</v>
      </c>
      <c r="T145" s="15">
        <f>Table_SQLXAL[[#This Row],[KG]]-Table_SQLXAL[[#This Row],[poid de poudre]]-Table_SQLXAL[[#This Row],[poid de chemical]]</f>
        <v>864</v>
      </c>
      <c r="U145" s="15">
        <f>Table_SQLXAL[[#This Row],[QTY_PROD_TIME]]*1.2</f>
        <v>1.6139519999999998</v>
      </c>
      <c r="V145" s="19">
        <v>6000</v>
      </c>
      <c r="W145" s="15">
        <f>Table_SQLXAL[[#This Row],[QTY]]*Table_SQLXAL[[#This Row],[POWDERWEIGHT]]/1000</f>
        <v>0</v>
      </c>
      <c r="X145" s="15">
        <f>Table_SQLXAL[[#This Row],[QTY]]*Table_SQLXAL[[#This Row],[CHEMICALSWEIGHT]]/1000</f>
        <v>0</v>
      </c>
      <c r="Y145" s="14">
        <v>864</v>
      </c>
      <c r="Z145" s="15">
        <v>1600</v>
      </c>
      <c r="AA145" s="15">
        <v>1.3449599999999999</v>
      </c>
      <c r="AB145" s="20">
        <v>0.3</v>
      </c>
      <c r="AC145" s="10">
        <v>0</v>
      </c>
      <c r="AD145" s="15">
        <v>0</v>
      </c>
      <c r="AE145" s="16" t="s">
        <v>262</v>
      </c>
      <c r="AF145" s="16" t="s">
        <v>5</v>
      </c>
      <c r="AG145" s="16" t="s">
        <v>5</v>
      </c>
      <c r="AH145" s="16"/>
      <c r="AI145" s="16" t="s">
        <v>26</v>
      </c>
      <c r="AJ145" s="16">
        <v>41506</v>
      </c>
      <c r="AK145" s="16" t="s">
        <v>586</v>
      </c>
      <c r="AL145" s="16" t="s">
        <v>587</v>
      </c>
      <c r="AM145" s="16" t="s">
        <v>264</v>
      </c>
      <c r="AN145" s="16">
        <v>0</v>
      </c>
      <c r="AO145" s="16">
        <v>1</v>
      </c>
      <c r="AP145" s="21"/>
      <c r="AQ145" s="83">
        <f>INT(MOD(INT((Table_SQLXAL[[#This Row],[REQDATE]]-2)/7)+0.6,52+5/28))+1</f>
        <v>34</v>
      </c>
      <c r="AR145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1.7857142857142854</v>
      </c>
      <c r="AS145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1.6812</v>
      </c>
      <c r="AT145" s="7">
        <f>Table_SQLXAL[[#This Row],[processtime]]*Table_SQLXAL[[#This Row],[QTY]]/10000</f>
        <v>1.3449599999999999</v>
      </c>
      <c r="AU145" s="89">
        <v>4.67</v>
      </c>
      <c r="AW145" s="115"/>
      <c r="AX145" s="8"/>
      <c r="AY145" s="8"/>
      <c r="AZ145" s="8"/>
      <c r="BC145" s="8"/>
      <c r="BD145" s="8"/>
      <c r="BH145" s="8"/>
      <c r="BJ145" s="8"/>
    </row>
    <row r="146" spans="1:62" x14ac:dyDescent="0.25">
      <c r="A146" s="90" t="s">
        <v>36</v>
      </c>
      <c r="B146" s="90" t="s">
        <v>249</v>
      </c>
      <c r="C146" s="21" t="s">
        <v>257</v>
      </c>
      <c r="D146" s="21" t="s">
        <v>260</v>
      </c>
      <c r="E146" s="24" t="s">
        <v>261</v>
      </c>
      <c r="F146" s="23">
        <v>41506</v>
      </c>
      <c r="G146" s="22">
        <v>9.3000000000000007</v>
      </c>
      <c r="H146" s="26"/>
      <c r="I146" s="18" t="s">
        <v>410</v>
      </c>
      <c r="J146" s="95"/>
      <c r="K146" s="11">
        <f>(Table_SQLXAL[[#This Row],[TARGETWEIGHT]]*1000)-Table_SQLXAL[[#This Row],[POWDERWEIGHT]]-Table_SQLXAL[[#This Row],[CHEMICALSWEIGHT]]</f>
        <v>220</v>
      </c>
      <c r="L146" s="24" t="s">
        <v>247</v>
      </c>
      <c r="M146" s="18" t="s">
        <v>259</v>
      </c>
      <c r="N146" s="3">
        <f>ROUNDDOWN((Table_SQLXAL[[#This Row],[PRODWIDTH]]/Table_SQLXAL[[#This Row],[ROLLWIDTH CM]]/10),0)</f>
        <v>3</v>
      </c>
      <c r="O146" s="13">
        <f>Table_SQLXAL[[#This Row],[ROLLWIDTH]]/10</f>
        <v>160</v>
      </c>
      <c r="P146" s="14">
        <v>2560</v>
      </c>
      <c r="Q146" s="16"/>
      <c r="R146" s="14">
        <f>Table_SQLXAL[[#This Row],[QTY]]/Table_SQLXAL[[#This Row],[ROLLWIDTH CM]]*100</f>
        <v>1600</v>
      </c>
      <c r="S146" s="14">
        <v>1600</v>
      </c>
      <c r="T146" s="15">
        <f>Table_SQLXAL[[#This Row],[KG]]-Table_SQLXAL[[#This Row],[poid de poudre]]-Table_SQLXAL[[#This Row],[poid de chemical]]</f>
        <v>563.20000000000005</v>
      </c>
      <c r="U146" s="15">
        <f>Table_SQLXAL[[#This Row],[QTY_PROD_TIME]]*1.2</f>
        <v>1.145856</v>
      </c>
      <c r="V146" s="19">
        <v>4800</v>
      </c>
      <c r="W146" s="15">
        <f>Table_SQLXAL[[#This Row],[QTY]]*Table_SQLXAL[[#This Row],[POWDERWEIGHT]]/1000</f>
        <v>0</v>
      </c>
      <c r="X146" s="15">
        <f>Table_SQLXAL[[#This Row],[QTY]]*Table_SQLXAL[[#This Row],[CHEMICALSWEIGHT]]/1000</f>
        <v>0</v>
      </c>
      <c r="Y146" s="14">
        <v>563.20000000000005</v>
      </c>
      <c r="Z146" s="15">
        <v>1600</v>
      </c>
      <c r="AA146" s="15">
        <v>0.95487999999999995</v>
      </c>
      <c r="AB146" s="20">
        <v>0.22</v>
      </c>
      <c r="AC146" s="10">
        <v>0</v>
      </c>
      <c r="AD146" s="15">
        <v>0</v>
      </c>
      <c r="AE146" s="16" t="s">
        <v>262</v>
      </c>
      <c r="AF146" s="16" t="s">
        <v>5</v>
      </c>
      <c r="AG146" s="16" t="s">
        <v>5</v>
      </c>
      <c r="AH146" s="16"/>
      <c r="AI146" s="16" t="s">
        <v>26</v>
      </c>
      <c r="AJ146" s="16">
        <v>41506</v>
      </c>
      <c r="AK146" s="16" t="s">
        <v>588</v>
      </c>
      <c r="AL146" s="16" t="s">
        <v>589</v>
      </c>
      <c r="AM146" s="16" t="s">
        <v>264</v>
      </c>
      <c r="AN146" s="16">
        <v>0</v>
      </c>
      <c r="AO146" s="16">
        <v>1</v>
      </c>
      <c r="AP146" s="21"/>
      <c r="AQ146" s="83">
        <f>INT(MOD(INT((Table_SQLXAL[[#This Row],[REQDATE]]-2)/7)+0.6,52+5/28))+1</f>
        <v>34</v>
      </c>
      <c r="AR146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1.1947431302270011</v>
      </c>
      <c r="AS146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1.1936</v>
      </c>
      <c r="AT146" s="7">
        <f>Table_SQLXAL[[#This Row],[processtime]]*Table_SQLXAL[[#This Row],[QTY]]/10000</f>
        <v>0.95487999999999995</v>
      </c>
      <c r="AU146" s="89">
        <v>3.73</v>
      </c>
      <c r="AX146" s="8"/>
      <c r="AY146" s="8"/>
      <c r="AZ146" s="8"/>
      <c r="BC146" s="8"/>
      <c r="BD146" s="8"/>
      <c r="BH146" s="8"/>
      <c r="BJ146" s="8"/>
    </row>
    <row r="147" spans="1:62" x14ac:dyDescent="0.25">
      <c r="A147" s="90" t="s">
        <v>36</v>
      </c>
      <c r="B147" s="90" t="s">
        <v>249</v>
      </c>
      <c r="C147" s="21" t="s">
        <v>257</v>
      </c>
      <c r="D147" s="21" t="s">
        <v>260</v>
      </c>
      <c r="E147" s="24" t="s">
        <v>261</v>
      </c>
      <c r="F147" s="23">
        <v>41506</v>
      </c>
      <c r="G147" s="22">
        <v>9.3000000000000007</v>
      </c>
      <c r="H147" s="26"/>
      <c r="I147" s="18" t="s">
        <v>518</v>
      </c>
      <c r="J147" s="95"/>
      <c r="K147" s="11">
        <f>(Table_SQLXAL[[#This Row],[TARGETWEIGHT]]*1000)-Table_SQLXAL[[#This Row],[POWDERWEIGHT]]-Table_SQLXAL[[#This Row],[CHEMICALSWEIGHT]]</f>
        <v>220</v>
      </c>
      <c r="L147" s="24" t="s">
        <v>247</v>
      </c>
      <c r="M147" s="18" t="s">
        <v>259</v>
      </c>
      <c r="N147" s="3">
        <f>ROUNDDOWN((Table_SQLXAL[[#This Row],[PRODWIDTH]]/Table_SQLXAL[[#This Row],[ROLLWIDTH CM]]/10),0)</f>
        <v>3</v>
      </c>
      <c r="O147" s="13">
        <f>Table_SQLXAL[[#This Row],[ROLLWIDTH]]/10</f>
        <v>160</v>
      </c>
      <c r="P147" s="14">
        <v>3840</v>
      </c>
      <c r="Q147" s="16"/>
      <c r="R147" s="14">
        <f>Table_SQLXAL[[#This Row],[QTY]]/Table_SQLXAL[[#This Row],[ROLLWIDTH CM]]*100</f>
        <v>2400</v>
      </c>
      <c r="S147" s="14">
        <v>2400</v>
      </c>
      <c r="T147" s="15">
        <f>Table_SQLXAL[[#This Row],[KG]]-Table_SQLXAL[[#This Row],[poid de poudre]]-Table_SQLXAL[[#This Row],[poid de chemical]]</f>
        <v>844.8</v>
      </c>
      <c r="U147" s="15">
        <f>Table_SQLXAL[[#This Row],[QTY_PROD_TIME]]*1.2</f>
        <v>1.7187840000000001</v>
      </c>
      <c r="V147" s="19">
        <v>4800</v>
      </c>
      <c r="W147" s="15">
        <f>Table_SQLXAL[[#This Row],[QTY]]*Table_SQLXAL[[#This Row],[POWDERWEIGHT]]/1000</f>
        <v>0</v>
      </c>
      <c r="X147" s="15">
        <f>Table_SQLXAL[[#This Row],[QTY]]*Table_SQLXAL[[#This Row],[CHEMICALSWEIGHT]]/1000</f>
        <v>0</v>
      </c>
      <c r="Y147" s="14">
        <v>844.8</v>
      </c>
      <c r="Z147" s="15">
        <v>1600</v>
      </c>
      <c r="AA147" s="15">
        <v>1.43232</v>
      </c>
      <c r="AB147" s="20">
        <v>0.22</v>
      </c>
      <c r="AC147" s="10">
        <v>0</v>
      </c>
      <c r="AD147" s="15">
        <v>0</v>
      </c>
      <c r="AE147" s="16" t="s">
        <v>262</v>
      </c>
      <c r="AF147" s="16" t="s">
        <v>5</v>
      </c>
      <c r="AG147" s="16" t="s">
        <v>5</v>
      </c>
      <c r="AH147" s="16"/>
      <c r="AI147" s="16" t="s">
        <v>26</v>
      </c>
      <c r="AJ147" s="16">
        <v>41506</v>
      </c>
      <c r="AK147" s="16" t="s">
        <v>590</v>
      </c>
      <c r="AL147" s="16" t="s">
        <v>587</v>
      </c>
      <c r="AM147" s="16" t="s">
        <v>264</v>
      </c>
      <c r="AN147" s="16">
        <v>0</v>
      </c>
      <c r="AO147" s="16">
        <v>1</v>
      </c>
      <c r="AP147" s="21"/>
      <c r="AQ147" s="83">
        <f>INT(MOD(INT((Table_SQLXAL[[#This Row],[REQDATE]]-2)/7)+0.6,52+5/28))+1</f>
        <v>34</v>
      </c>
      <c r="AR147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1.7921146953405016</v>
      </c>
      <c r="AS147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1.7904</v>
      </c>
      <c r="AT147" s="7">
        <f>Table_SQLXAL[[#This Row],[processtime]]*Table_SQLXAL[[#This Row],[QTY]]/10000</f>
        <v>1.43232</v>
      </c>
      <c r="AU147" s="89">
        <v>3.73</v>
      </c>
      <c r="AX147" s="8"/>
      <c r="AY147" s="8"/>
      <c r="AZ147" s="8"/>
      <c r="BC147" s="8"/>
      <c r="BD147" s="8"/>
      <c r="BH147" s="8"/>
      <c r="BJ147" s="8"/>
    </row>
    <row r="148" spans="1:62" x14ac:dyDescent="0.25">
      <c r="A148" s="90" t="s">
        <v>36</v>
      </c>
      <c r="B148" s="90" t="s">
        <v>249</v>
      </c>
      <c r="C148" s="21" t="s">
        <v>404</v>
      </c>
      <c r="D148" s="21" t="s">
        <v>349</v>
      </c>
      <c r="E148" s="24" t="s">
        <v>350</v>
      </c>
      <c r="F148" s="23">
        <v>41509</v>
      </c>
      <c r="G148" s="22">
        <v>24.8</v>
      </c>
      <c r="H148" s="26"/>
      <c r="I148" s="18" t="s">
        <v>432</v>
      </c>
      <c r="J148" s="95"/>
      <c r="K148" s="11">
        <f>(Table_SQLXAL[[#This Row],[TARGETWEIGHT]]*1000)-Table_SQLXAL[[#This Row],[POWDERWEIGHT]]-Table_SQLXAL[[#This Row],[CHEMICALSWEIGHT]]</f>
        <v>75</v>
      </c>
      <c r="L148" s="24" t="s">
        <v>246</v>
      </c>
      <c r="M148" s="18" t="s">
        <v>348</v>
      </c>
      <c r="N148" s="3">
        <f>ROUNDDOWN((Table_SQLXAL[[#This Row],[PRODWIDTH]]/Table_SQLXAL[[#This Row],[ROLLWIDTH CM]]/10),0)</f>
        <v>6</v>
      </c>
      <c r="O148" s="13">
        <f>Table_SQLXAL[[#This Row],[ROLLWIDTH]]/10</f>
        <v>90</v>
      </c>
      <c r="P148" s="14">
        <v>83160</v>
      </c>
      <c r="Q148" s="16"/>
      <c r="R148" s="14">
        <f>Table_SQLXAL[[#This Row],[QTY]]/Table_SQLXAL[[#This Row],[ROLLWIDTH CM]]*100</f>
        <v>92400</v>
      </c>
      <c r="S148" s="14">
        <v>92400</v>
      </c>
      <c r="T148" s="15">
        <f>Table_SQLXAL[[#This Row],[KG]]-Table_SQLXAL[[#This Row],[poid de poudre]]-Table_SQLXAL[[#This Row],[poid de chemical]]</f>
        <v>6237</v>
      </c>
      <c r="U148" s="15">
        <f>Table_SQLXAL[[#This Row],[QTY_PROD_TIME]]*1.2</f>
        <v>12.773375999999999</v>
      </c>
      <c r="V148" s="19">
        <v>5400</v>
      </c>
      <c r="W148" s="15">
        <f>Table_SQLXAL[[#This Row],[QTY]]*Table_SQLXAL[[#This Row],[POWDERWEIGHT]]/1000</f>
        <v>0</v>
      </c>
      <c r="X148" s="15">
        <f>Table_SQLXAL[[#This Row],[QTY]]*Table_SQLXAL[[#This Row],[CHEMICALSWEIGHT]]/1000</f>
        <v>0</v>
      </c>
      <c r="Y148" s="14">
        <v>6237</v>
      </c>
      <c r="Z148" s="15">
        <v>900</v>
      </c>
      <c r="AA148" s="15">
        <v>10.64448</v>
      </c>
      <c r="AB148" s="20">
        <v>7.4999999999999997E-2</v>
      </c>
      <c r="AC148" s="10">
        <v>0</v>
      </c>
      <c r="AD148" s="15">
        <v>0</v>
      </c>
      <c r="AE148" s="16" t="s">
        <v>12</v>
      </c>
      <c r="AF148" s="16" t="s">
        <v>5</v>
      </c>
      <c r="AG148" s="16" t="s">
        <v>5</v>
      </c>
      <c r="AH148" s="16"/>
      <c r="AI148" s="16" t="s">
        <v>26</v>
      </c>
      <c r="AJ148" s="16">
        <v>41509</v>
      </c>
      <c r="AK148" s="16" t="s">
        <v>591</v>
      </c>
      <c r="AL148" s="16" t="s">
        <v>592</v>
      </c>
      <c r="AM148" s="16" t="s">
        <v>239</v>
      </c>
      <c r="AN148" s="16">
        <v>0</v>
      </c>
      <c r="AO148" s="16">
        <v>1</v>
      </c>
      <c r="AP148" s="21"/>
      <c r="AQ148" s="83">
        <f>INT(MOD(INT((Table_SQLXAL[[#This Row],[REQDATE]]-2)/7)+0.6,52+5/28))+1</f>
        <v>34</v>
      </c>
      <c r="AR148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12.936827956989246</v>
      </c>
      <c r="AS148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13.3056</v>
      </c>
      <c r="AT148" s="7">
        <f>Table_SQLXAL[[#This Row],[processtime]]*Table_SQLXAL[[#This Row],[QTY]]/10000</f>
        <v>10.64448</v>
      </c>
      <c r="AU148" s="89">
        <v>1.28</v>
      </c>
      <c r="AW148" s="115"/>
      <c r="AX148" s="8"/>
      <c r="AY148" s="8"/>
      <c r="AZ148" s="8"/>
      <c r="BC148" s="8"/>
      <c r="BD148" s="8"/>
      <c r="BH148" s="8"/>
      <c r="BJ148" s="8"/>
    </row>
    <row r="149" spans="1:62" x14ac:dyDescent="0.25">
      <c r="A149" s="90" t="s">
        <v>36</v>
      </c>
      <c r="B149" s="90" t="s">
        <v>249</v>
      </c>
      <c r="C149" s="21" t="s">
        <v>257</v>
      </c>
      <c r="D149" s="21" t="s">
        <v>260</v>
      </c>
      <c r="E149" s="24" t="s">
        <v>261</v>
      </c>
      <c r="F149" s="23">
        <v>41512</v>
      </c>
      <c r="G149" s="22">
        <v>9.3000000000000007</v>
      </c>
      <c r="H149" s="26"/>
      <c r="I149" s="18" t="s">
        <v>366</v>
      </c>
      <c r="J149" s="95"/>
      <c r="K149" s="11">
        <f>(Table_SQLXAL[[#This Row],[TARGETWEIGHT]]*1000)-Table_SQLXAL[[#This Row],[POWDERWEIGHT]]-Table_SQLXAL[[#This Row],[CHEMICALSWEIGHT]]</f>
        <v>220</v>
      </c>
      <c r="L149" s="24" t="s">
        <v>247</v>
      </c>
      <c r="M149" s="18" t="s">
        <v>259</v>
      </c>
      <c r="N149" s="3">
        <f>ROUNDDOWN((Table_SQLXAL[[#This Row],[PRODWIDTH]]/Table_SQLXAL[[#This Row],[ROLLWIDTH CM]]/10),0)</f>
        <v>3</v>
      </c>
      <c r="O149" s="13">
        <f>Table_SQLXAL[[#This Row],[ROLLWIDTH]]/10</f>
        <v>160</v>
      </c>
      <c r="P149" s="14">
        <v>18560</v>
      </c>
      <c r="Q149" s="16"/>
      <c r="R149" s="14">
        <f>Table_SQLXAL[[#This Row],[QTY]]/Table_SQLXAL[[#This Row],[ROLLWIDTH CM]]*100</f>
        <v>11600</v>
      </c>
      <c r="S149" s="14">
        <v>11600</v>
      </c>
      <c r="T149" s="15">
        <f>Table_SQLXAL[[#This Row],[KG]]-Table_SQLXAL[[#This Row],[poid de poudre]]-Table_SQLXAL[[#This Row],[poid de chemical]]</f>
        <v>4083.2</v>
      </c>
      <c r="U149" s="15">
        <f>Table_SQLXAL[[#This Row],[QTY_PROD_TIME]]*1.2</f>
        <v>8.3074560000000002</v>
      </c>
      <c r="V149" s="19">
        <v>4800</v>
      </c>
      <c r="W149" s="15">
        <f>Table_SQLXAL[[#This Row],[QTY]]*Table_SQLXAL[[#This Row],[POWDERWEIGHT]]/1000</f>
        <v>0</v>
      </c>
      <c r="X149" s="15">
        <f>Table_SQLXAL[[#This Row],[QTY]]*Table_SQLXAL[[#This Row],[CHEMICALSWEIGHT]]/1000</f>
        <v>0</v>
      </c>
      <c r="Y149" s="14">
        <v>4083.2</v>
      </c>
      <c r="Z149" s="15">
        <v>1600</v>
      </c>
      <c r="AA149" s="15">
        <v>6.9228800000000001</v>
      </c>
      <c r="AB149" s="20">
        <v>0.22</v>
      </c>
      <c r="AC149" s="10">
        <v>0</v>
      </c>
      <c r="AD149" s="15">
        <v>0</v>
      </c>
      <c r="AE149" s="16" t="s">
        <v>262</v>
      </c>
      <c r="AF149" s="16" t="s">
        <v>5</v>
      </c>
      <c r="AG149" s="16" t="s">
        <v>5</v>
      </c>
      <c r="AH149" s="16"/>
      <c r="AI149" s="16" t="s">
        <v>26</v>
      </c>
      <c r="AJ149" s="16">
        <v>41512</v>
      </c>
      <c r="AK149" s="16" t="s">
        <v>593</v>
      </c>
      <c r="AL149" s="16" t="s">
        <v>594</v>
      </c>
      <c r="AM149" s="16" t="s">
        <v>4</v>
      </c>
      <c r="AN149" s="16">
        <v>0</v>
      </c>
      <c r="AO149" s="16">
        <v>1</v>
      </c>
      <c r="AP149" s="21"/>
      <c r="AQ149" s="83">
        <f>INT(MOD(INT((Table_SQLXAL[[#This Row],[REQDATE]]-2)/7)+0.6,52+5/28))+1</f>
        <v>35</v>
      </c>
      <c r="AR149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8.6618876941457579</v>
      </c>
      <c r="AS149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8.6536000000000008</v>
      </c>
      <c r="AT149" s="7">
        <f>Table_SQLXAL[[#This Row],[processtime]]*Table_SQLXAL[[#This Row],[QTY]]/10000</f>
        <v>6.9228800000000001</v>
      </c>
      <c r="AU149" s="89">
        <v>3.73</v>
      </c>
      <c r="AW149" s="116"/>
      <c r="AX149" s="8"/>
      <c r="AY149" s="8"/>
      <c r="AZ149" s="8"/>
      <c r="BC149" s="8"/>
      <c r="BD149" s="8"/>
      <c r="BH149" s="8"/>
      <c r="BJ149" s="8"/>
    </row>
    <row r="150" spans="1:62" x14ac:dyDescent="0.25">
      <c r="A150" s="90" t="s">
        <v>36</v>
      </c>
      <c r="B150" s="90" t="s">
        <v>249</v>
      </c>
      <c r="C150" s="21" t="s">
        <v>319</v>
      </c>
      <c r="D150" s="21" t="s">
        <v>322</v>
      </c>
      <c r="E150" s="24" t="s">
        <v>323</v>
      </c>
      <c r="F150" s="23">
        <v>41512</v>
      </c>
      <c r="G150" s="22">
        <v>7</v>
      </c>
      <c r="H150" s="26"/>
      <c r="I150" s="18" t="s">
        <v>398</v>
      </c>
      <c r="J150" s="95"/>
      <c r="K150" s="11">
        <f>(Table_SQLXAL[[#This Row],[TARGETWEIGHT]]*1000)-Table_SQLXAL[[#This Row],[POWDERWEIGHT]]-Table_SQLXAL[[#This Row],[CHEMICALSWEIGHT]]</f>
        <v>300</v>
      </c>
      <c r="L150" s="24" t="s">
        <v>247</v>
      </c>
      <c r="M150" s="18" t="s">
        <v>321</v>
      </c>
      <c r="N150" s="3">
        <f>ROUNDDOWN((Table_SQLXAL[[#This Row],[PRODWIDTH]]/Table_SQLXAL[[#This Row],[ROLLWIDTH CM]]/10),0)</f>
        <v>3</v>
      </c>
      <c r="O150" s="13">
        <f>Table_SQLXAL[[#This Row],[ROLLWIDTH]]/10</f>
        <v>160</v>
      </c>
      <c r="P150" s="14">
        <v>960</v>
      </c>
      <c r="Q150" s="16"/>
      <c r="R150" s="14">
        <f>Table_SQLXAL[[#This Row],[QTY]]/Table_SQLXAL[[#This Row],[ROLLWIDTH CM]]*100</f>
        <v>600</v>
      </c>
      <c r="S150" s="14">
        <v>600</v>
      </c>
      <c r="T150" s="15">
        <f>Table_SQLXAL[[#This Row],[KG]]-Table_SQLXAL[[#This Row],[poid de poudre]]-Table_SQLXAL[[#This Row],[poid de chemical]]</f>
        <v>288</v>
      </c>
      <c r="U150" s="15">
        <f>Table_SQLXAL[[#This Row],[QTY_PROD_TIME]]*1.2</f>
        <v>0.53798400000000002</v>
      </c>
      <c r="V150" s="19">
        <v>6000</v>
      </c>
      <c r="W150" s="15">
        <f>Table_SQLXAL[[#This Row],[QTY]]*Table_SQLXAL[[#This Row],[POWDERWEIGHT]]/1000</f>
        <v>0</v>
      </c>
      <c r="X150" s="15">
        <f>Table_SQLXAL[[#This Row],[QTY]]*Table_SQLXAL[[#This Row],[CHEMICALSWEIGHT]]/1000</f>
        <v>0</v>
      </c>
      <c r="Y150" s="14">
        <v>288</v>
      </c>
      <c r="Z150" s="15">
        <v>1600</v>
      </c>
      <c r="AA150" s="15">
        <v>0.44832</v>
      </c>
      <c r="AB150" s="20">
        <v>0.3</v>
      </c>
      <c r="AC150" s="10">
        <v>0</v>
      </c>
      <c r="AD150" s="15">
        <v>0</v>
      </c>
      <c r="AE150" s="16" t="s">
        <v>262</v>
      </c>
      <c r="AF150" s="16" t="s">
        <v>5</v>
      </c>
      <c r="AG150" s="16" t="s">
        <v>5</v>
      </c>
      <c r="AH150" s="16"/>
      <c r="AI150" s="16" t="s">
        <v>26</v>
      </c>
      <c r="AJ150" s="16">
        <v>41512</v>
      </c>
      <c r="AK150" s="16" t="s">
        <v>595</v>
      </c>
      <c r="AL150" s="16" t="s">
        <v>596</v>
      </c>
      <c r="AM150" s="16" t="s">
        <v>4</v>
      </c>
      <c r="AN150" s="16">
        <v>0</v>
      </c>
      <c r="AO150" s="16">
        <v>1</v>
      </c>
      <c r="AP150" s="21"/>
      <c r="AQ150" s="83">
        <f>INT(MOD(INT((Table_SQLXAL[[#This Row],[REQDATE]]-2)/7)+0.6,52+5/28))+1</f>
        <v>35</v>
      </c>
      <c r="AR150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0.59523809523809523</v>
      </c>
      <c r="AS150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0.56040000000000001</v>
      </c>
      <c r="AT150" s="7">
        <f>Table_SQLXAL[[#This Row],[processtime]]*Table_SQLXAL[[#This Row],[QTY]]/10000</f>
        <v>0.44832</v>
      </c>
      <c r="AU150" s="89">
        <v>4.67</v>
      </c>
      <c r="AW150" s="115"/>
      <c r="AX150" s="8"/>
      <c r="AY150" s="8"/>
      <c r="AZ150" s="8"/>
      <c r="BC150" s="8"/>
      <c r="BD150" s="8"/>
      <c r="BH150" s="8"/>
      <c r="BJ150" s="8"/>
    </row>
    <row r="151" spans="1:62" x14ac:dyDescent="0.25">
      <c r="A151" s="90" t="s">
        <v>36</v>
      </c>
      <c r="B151" s="90" t="s">
        <v>249</v>
      </c>
      <c r="C151" s="21" t="s">
        <v>404</v>
      </c>
      <c r="D151" s="21" t="s">
        <v>349</v>
      </c>
      <c r="E151" s="24" t="s">
        <v>350</v>
      </c>
      <c r="F151" s="23">
        <v>41512</v>
      </c>
      <c r="G151" s="22">
        <v>24.8</v>
      </c>
      <c r="H151" s="26"/>
      <c r="I151" s="18" t="s">
        <v>405</v>
      </c>
      <c r="J151" s="95"/>
      <c r="K151" s="11">
        <f>(Table_SQLXAL[[#This Row],[TARGETWEIGHT]]*1000)-Table_SQLXAL[[#This Row],[POWDERWEIGHT]]-Table_SQLXAL[[#This Row],[CHEMICALSWEIGHT]]</f>
        <v>75</v>
      </c>
      <c r="L151" s="24" t="s">
        <v>246</v>
      </c>
      <c r="M151" s="18" t="s">
        <v>348</v>
      </c>
      <c r="N151" s="3">
        <f>ROUNDDOWN((Table_SQLXAL[[#This Row],[PRODWIDTH]]/Table_SQLXAL[[#This Row],[ROLLWIDTH CM]]/10),0)</f>
        <v>6</v>
      </c>
      <c r="O151" s="13">
        <f>Table_SQLXAL[[#This Row],[ROLLWIDTH]]/10</f>
        <v>82</v>
      </c>
      <c r="P151" s="14">
        <v>75768</v>
      </c>
      <c r="Q151" s="16"/>
      <c r="R151" s="14">
        <f>Table_SQLXAL[[#This Row],[QTY]]/Table_SQLXAL[[#This Row],[ROLLWIDTH CM]]*100</f>
        <v>92400</v>
      </c>
      <c r="S151" s="14">
        <v>92400</v>
      </c>
      <c r="T151" s="15">
        <f>Table_SQLXAL[[#This Row],[KG]]-Table_SQLXAL[[#This Row],[poid de poudre]]-Table_SQLXAL[[#This Row],[poid de chemical]]</f>
        <v>5682.6</v>
      </c>
      <c r="U151" s="15">
        <f>Table_SQLXAL[[#This Row],[QTY_PROD_TIME]]*1.2</f>
        <v>11.637964800000001</v>
      </c>
      <c r="V151" s="19">
        <v>5400</v>
      </c>
      <c r="W151" s="15">
        <f>Table_SQLXAL[[#This Row],[QTY]]*Table_SQLXAL[[#This Row],[POWDERWEIGHT]]/1000</f>
        <v>0</v>
      </c>
      <c r="X151" s="15">
        <f>Table_SQLXAL[[#This Row],[QTY]]*Table_SQLXAL[[#This Row],[CHEMICALSWEIGHT]]/1000</f>
        <v>0</v>
      </c>
      <c r="Y151" s="14">
        <v>5682.6</v>
      </c>
      <c r="Z151" s="15">
        <v>820</v>
      </c>
      <c r="AA151" s="15">
        <v>9.6983040000000003</v>
      </c>
      <c r="AB151" s="20">
        <v>7.4999999999999997E-2</v>
      </c>
      <c r="AC151" s="10">
        <v>0</v>
      </c>
      <c r="AD151" s="15">
        <v>0</v>
      </c>
      <c r="AE151" s="16" t="s">
        <v>12</v>
      </c>
      <c r="AF151" s="16" t="s">
        <v>5</v>
      </c>
      <c r="AG151" s="16" t="s">
        <v>5</v>
      </c>
      <c r="AH151" s="16"/>
      <c r="AI151" s="16" t="s">
        <v>26</v>
      </c>
      <c r="AJ151" s="16">
        <v>41512</v>
      </c>
      <c r="AK151" s="16" t="s">
        <v>597</v>
      </c>
      <c r="AL151" s="16" t="s">
        <v>598</v>
      </c>
      <c r="AM151" s="16" t="s">
        <v>239</v>
      </c>
      <c r="AN151" s="16">
        <v>0</v>
      </c>
      <c r="AO151" s="16">
        <v>1</v>
      </c>
      <c r="AP151" s="21"/>
      <c r="AQ151" s="83">
        <f>INT(MOD(INT((Table_SQLXAL[[#This Row],[REQDATE]]-2)/7)+0.6,52+5/28))+1</f>
        <v>35</v>
      </c>
      <c r="AR151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12.936827956989246</v>
      </c>
      <c r="AS151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12.12288</v>
      </c>
      <c r="AT151" s="7">
        <f>Table_SQLXAL[[#This Row],[processtime]]*Table_SQLXAL[[#This Row],[QTY]]/10000</f>
        <v>9.6983040000000003</v>
      </c>
      <c r="AU151" s="89">
        <v>1.28</v>
      </c>
      <c r="AW151" s="116"/>
      <c r="AX151" s="8"/>
      <c r="AY151" s="8"/>
      <c r="AZ151" s="8"/>
      <c r="BC151" s="8"/>
      <c r="BD151" s="8"/>
      <c r="BH151" s="8"/>
      <c r="BJ151" s="8"/>
    </row>
    <row r="152" spans="1:62" x14ac:dyDescent="0.25">
      <c r="A152" s="90" t="s">
        <v>36</v>
      </c>
      <c r="B152" s="90" t="s">
        <v>249</v>
      </c>
      <c r="C152" s="21" t="s">
        <v>319</v>
      </c>
      <c r="D152" s="21" t="s">
        <v>322</v>
      </c>
      <c r="E152" s="24" t="s">
        <v>323</v>
      </c>
      <c r="F152" s="23">
        <v>41513</v>
      </c>
      <c r="G152" s="22">
        <v>7</v>
      </c>
      <c r="H152" s="26"/>
      <c r="I152" s="18" t="s">
        <v>354</v>
      </c>
      <c r="J152" s="95"/>
      <c r="K152" s="11">
        <f>(Table_SQLXAL[[#This Row],[TARGETWEIGHT]]*1000)-Table_SQLXAL[[#This Row],[POWDERWEIGHT]]-Table_SQLXAL[[#This Row],[CHEMICALSWEIGHT]]</f>
        <v>300</v>
      </c>
      <c r="L152" s="24" t="s">
        <v>247</v>
      </c>
      <c r="M152" s="18" t="s">
        <v>321</v>
      </c>
      <c r="N152" s="3">
        <f>ROUNDDOWN((Table_SQLXAL[[#This Row],[PRODWIDTH]]/Table_SQLXAL[[#This Row],[ROLLWIDTH CM]]/10),0)</f>
        <v>5</v>
      </c>
      <c r="O152" s="13">
        <f>Table_SQLXAL[[#This Row],[ROLLWIDTH]]/10</f>
        <v>120</v>
      </c>
      <c r="P152" s="14">
        <v>1080</v>
      </c>
      <c r="Q152" s="16"/>
      <c r="R152" s="14">
        <f>Table_SQLXAL[[#This Row],[QTY]]/Table_SQLXAL[[#This Row],[ROLLWIDTH CM]]*100</f>
        <v>900</v>
      </c>
      <c r="S152" s="14">
        <v>900</v>
      </c>
      <c r="T152" s="15">
        <f>Table_SQLXAL[[#This Row],[KG]]-Table_SQLXAL[[#This Row],[poid de poudre]]-Table_SQLXAL[[#This Row],[poid de chemical]]</f>
        <v>324</v>
      </c>
      <c r="U152" s="15">
        <f>Table_SQLXAL[[#This Row],[QTY_PROD_TIME]]*1.2</f>
        <v>0.60523199999999999</v>
      </c>
      <c r="V152" s="19">
        <v>6000</v>
      </c>
      <c r="W152" s="15">
        <f>Table_SQLXAL[[#This Row],[QTY]]*Table_SQLXAL[[#This Row],[POWDERWEIGHT]]/1000</f>
        <v>0</v>
      </c>
      <c r="X152" s="15">
        <f>Table_SQLXAL[[#This Row],[QTY]]*Table_SQLXAL[[#This Row],[CHEMICALSWEIGHT]]/1000</f>
        <v>0</v>
      </c>
      <c r="Y152" s="14">
        <v>324</v>
      </c>
      <c r="Z152" s="15">
        <v>1200</v>
      </c>
      <c r="AA152" s="15">
        <v>0.50436000000000003</v>
      </c>
      <c r="AB152" s="20">
        <v>0.3</v>
      </c>
      <c r="AC152" s="10">
        <v>0</v>
      </c>
      <c r="AD152" s="15">
        <v>0</v>
      </c>
      <c r="AE152" s="16" t="s">
        <v>262</v>
      </c>
      <c r="AF152" s="16" t="s">
        <v>5</v>
      </c>
      <c r="AG152" s="16" t="s">
        <v>5</v>
      </c>
      <c r="AH152" s="16"/>
      <c r="AI152" s="16" t="s">
        <v>26</v>
      </c>
      <c r="AJ152" s="16">
        <v>41513</v>
      </c>
      <c r="AK152" s="16" t="s">
        <v>599</v>
      </c>
      <c r="AL152" s="16" t="s">
        <v>600</v>
      </c>
      <c r="AM152" s="16" t="s">
        <v>264</v>
      </c>
      <c r="AN152" s="16">
        <v>0</v>
      </c>
      <c r="AO152" s="16">
        <v>1</v>
      </c>
      <c r="AP152" s="21"/>
      <c r="AQ152" s="83">
        <f>INT(MOD(INT((Table_SQLXAL[[#This Row],[REQDATE]]-2)/7)+0.6,52+5/28))+1</f>
        <v>35</v>
      </c>
      <c r="AR152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0.5357142857142857</v>
      </c>
      <c r="AS152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0.63045000000000007</v>
      </c>
      <c r="AT152" s="7">
        <f>Table_SQLXAL[[#This Row],[processtime]]*Table_SQLXAL[[#This Row],[QTY]]/10000</f>
        <v>0.50436000000000003</v>
      </c>
      <c r="AU152" s="89">
        <v>4.67</v>
      </c>
      <c r="AX152" s="8"/>
      <c r="AY152" s="8"/>
      <c r="AZ152" s="8"/>
      <c r="BC152" s="8"/>
      <c r="BD152" s="8"/>
      <c r="BH152" s="8"/>
      <c r="BJ152" s="8"/>
    </row>
    <row r="153" spans="1:62" x14ac:dyDescent="0.25">
      <c r="A153" s="90" t="s">
        <v>36</v>
      </c>
      <c r="B153" s="90" t="s">
        <v>249</v>
      </c>
      <c r="C153" s="21" t="s">
        <v>404</v>
      </c>
      <c r="D153" s="21" t="s">
        <v>349</v>
      </c>
      <c r="E153" s="24" t="s">
        <v>350</v>
      </c>
      <c r="F153" s="23">
        <v>41516</v>
      </c>
      <c r="G153" s="22">
        <v>24.8</v>
      </c>
      <c r="H153" s="26"/>
      <c r="I153" s="18" t="s">
        <v>405</v>
      </c>
      <c r="J153" s="95"/>
      <c r="K153" s="11">
        <f>(Table_SQLXAL[[#This Row],[TARGETWEIGHT]]*1000)-Table_SQLXAL[[#This Row],[POWDERWEIGHT]]-Table_SQLXAL[[#This Row],[CHEMICALSWEIGHT]]</f>
        <v>75</v>
      </c>
      <c r="L153" s="24" t="s">
        <v>246</v>
      </c>
      <c r="M153" s="18" t="s">
        <v>348</v>
      </c>
      <c r="N153" s="3">
        <f>ROUNDDOWN((Table_SQLXAL[[#This Row],[PRODWIDTH]]/Table_SQLXAL[[#This Row],[ROLLWIDTH CM]]/10),0)</f>
        <v>6</v>
      </c>
      <c r="O153" s="13">
        <f>Table_SQLXAL[[#This Row],[ROLLWIDTH]]/10</f>
        <v>82</v>
      </c>
      <c r="P153" s="14">
        <v>75768</v>
      </c>
      <c r="Q153" s="16"/>
      <c r="R153" s="14">
        <f>Table_SQLXAL[[#This Row],[QTY]]/Table_SQLXAL[[#This Row],[ROLLWIDTH CM]]*100</f>
        <v>92400</v>
      </c>
      <c r="S153" s="14">
        <v>92400</v>
      </c>
      <c r="T153" s="15">
        <f>Table_SQLXAL[[#This Row],[KG]]-Table_SQLXAL[[#This Row],[poid de poudre]]-Table_SQLXAL[[#This Row],[poid de chemical]]</f>
        <v>5682.6</v>
      </c>
      <c r="U153" s="15">
        <f>Table_SQLXAL[[#This Row],[QTY_PROD_TIME]]*1.2</f>
        <v>11.637964800000001</v>
      </c>
      <c r="V153" s="19">
        <v>5400</v>
      </c>
      <c r="W153" s="15">
        <f>Table_SQLXAL[[#This Row],[QTY]]*Table_SQLXAL[[#This Row],[POWDERWEIGHT]]/1000</f>
        <v>0</v>
      </c>
      <c r="X153" s="15">
        <f>Table_SQLXAL[[#This Row],[QTY]]*Table_SQLXAL[[#This Row],[CHEMICALSWEIGHT]]/1000</f>
        <v>0</v>
      </c>
      <c r="Y153" s="14">
        <v>5682.6</v>
      </c>
      <c r="Z153" s="15">
        <v>820</v>
      </c>
      <c r="AA153" s="15">
        <v>9.6983040000000003</v>
      </c>
      <c r="AB153" s="20">
        <v>7.4999999999999997E-2</v>
      </c>
      <c r="AC153" s="10">
        <v>0</v>
      </c>
      <c r="AD153" s="15">
        <v>0</v>
      </c>
      <c r="AE153" s="16" t="s">
        <v>12</v>
      </c>
      <c r="AF153" s="16" t="s">
        <v>5</v>
      </c>
      <c r="AG153" s="16" t="s">
        <v>5</v>
      </c>
      <c r="AH153" s="16"/>
      <c r="AI153" s="16" t="s">
        <v>26</v>
      </c>
      <c r="AJ153" s="16">
        <v>41516</v>
      </c>
      <c r="AK153" s="16" t="s">
        <v>601</v>
      </c>
      <c r="AL153" s="16" t="s">
        <v>602</v>
      </c>
      <c r="AM153" s="16" t="s">
        <v>239</v>
      </c>
      <c r="AN153" s="16">
        <v>0</v>
      </c>
      <c r="AO153" s="16">
        <v>1</v>
      </c>
      <c r="AP153" s="21"/>
      <c r="AQ153" s="83">
        <f>INT(MOD(INT((Table_SQLXAL[[#This Row],[REQDATE]]-2)/7)+0.6,52+5/28))+1</f>
        <v>35</v>
      </c>
      <c r="AR153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12.936827956989246</v>
      </c>
      <c r="AS153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12.12288</v>
      </c>
      <c r="AT153" s="7">
        <f>Table_SQLXAL[[#This Row],[processtime]]*Table_SQLXAL[[#This Row],[QTY]]/10000</f>
        <v>9.6983040000000003</v>
      </c>
      <c r="AU153" s="89">
        <v>1.28</v>
      </c>
      <c r="AX153" s="8"/>
      <c r="AY153" s="8"/>
      <c r="AZ153" s="8"/>
      <c r="BC153" s="8"/>
      <c r="BD153" s="8"/>
      <c r="BH153" s="8"/>
      <c r="BJ153" s="8"/>
    </row>
    <row r="154" spans="1:62" x14ac:dyDescent="0.25">
      <c r="A154" s="90" t="s">
        <v>36</v>
      </c>
      <c r="B154" s="90" t="s">
        <v>249</v>
      </c>
      <c r="C154" s="21" t="s">
        <v>319</v>
      </c>
      <c r="D154" s="21" t="s">
        <v>322</v>
      </c>
      <c r="E154" s="24" t="s">
        <v>323</v>
      </c>
      <c r="F154" s="23">
        <v>41519</v>
      </c>
      <c r="G154" s="22">
        <v>9</v>
      </c>
      <c r="H154" s="26"/>
      <c r="I154" s="18" t="s">
        <v>555</v>
      </c>
      <c r="J154" s="95"/>
      <c r="K154" s="11">
        <f>(Table_SQLXAL[[#This Row],[TARGETWEIGHT]]*1000)-Table_SQLXAL[[#This Row],[POWDERWEIGHT]]-Table_SQLXAL[[#This Row],[CHEMICALSWEIGHT]]</f>
        <v>300</v>
      </c>
      <c r="L154" s="24" t="s">
        <v>247</v>
      </c>
      <c r="M154" s="18" t="s">
        <v>321</v>
      </c>
      <c r="N154" s="3">
        <f>ROUNDDOWN((Table_SQLXAL[[#This Row],[PRODWIDTH]]/Table_SQLXAL[[#This Row],[ROLLWIDTH CM]]/10),0)</f>
        <v>3</v>
      </c>
      <c r="O154" s="13">
        <f>Table_SQLXAL[[#This Row],[ROLLWIDTH]]/10</f>
        <v>180</v>
      </c>
      <c r="P154" s="14">
        <v>1080</v>
      </c>
      <c r="Q154" s="16"/>
      <c r="R154" s="14">
        <f>Table_SQLXAL[[#This Row],[QTY]]/Table_SQLXAL[[#This Row],[ROLLWIDTH CM]]*100</f>
        <v>600</v>
      </c>
      <c r="S154" s="14">
        <v>600</v>
      </c>
      <c r="T154" s="15">
        <f>Table_SQLXAL[[#This Row],[KG]]-Table_SQLXAL[[#This Row],[poid de poudre]]-Table_SQLXAL[[#This Row],[poid de chemical]]</f>
        <v>324</v>
      </c>
      <c r="U154" s="15">
        <f>Table_SQLXAL[[#This Row],[QTY_PROD_TIME]]*1.2</f>
        <v>0.60523199999999999</v>
      </c>
      <c r="V154" s="19">
        <v>6000</v>
      </c>
      <c r="W154" s="15">
        <f>Table_SQLXAL[[#This Row],[QTY]]*Table_SQLXAL[[#This Row],[POWDERWEIGHT]]/1000</f>
        <v>0</v>
      </c>
      <c r="X154" s="15">
        <f>Table_SQLXAL[[#This Row],[QTY]]*Table_SQLXAL[[#This Row],[CHEMICALSWEIGHT]]/1000</f>
        <v>0</v>
      </c>
      <c r="Y154" s="14">
        <v>324</v>
      </c>
      <c r="Z154" s="15">
        <v>1800</v>
      </c>
      <c r="AA154" s="15">
        <v>0.50436000000000003</v>
      </c>
      <c r="AB154" s="20">
        <v>0.3</v>
      </c>
      <c r="AC154" s="10">
        <v>0</v>
      </c>
      <c r="AD154" s="15">
        <v>0</v>
      </c>
      <c r="AE154" s="16" t="s">
        <v>262</v>
      </c>
      <c r="AF154" s="16" t="s">
        <v>5</v>
      </c>
      <c r="AG154" s="16" t="s">
        <v>5</v>
      </c>
      <c r="AH154" s="16"/>
      <c r="AI154" s="16" t="s">
        <v>26</v>
      </c>
      <c r="AJ154" s="16">
        <v>41519</v>
      </c>
      <c r="AK154" s="16" t="s">
        <v>603</v>
      </c>
      <c r="AL154" s="16" t="s">
        <v>604</v>
      </c>
      <c r="AM154" s="16" t="s">
        <v>264</v>
      </c>
      <c r="AN154" s="16">
        <v>0</v>
      </c>
      <c r="AO154" s="16">
        <v>1</v>
      </c>
      <c r="AP154" s="21"/>
      <c r="AQ154" s="83">
        <f>INT(MOD(INT((Table_SQLXAL[[#This Row],[REQDATE]]-2)/7)+0.6,52+5/28))+1</f>
        <v>36</v>
      </c>
      <c r="AR154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0.46296296296296291</v>
      </c>
      <c r="AS154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0.63045000000000007</v>
      </c>
      <c r="AT154" s="7">
        <f>Table_SQLXAL[[#This Row],[processtime]]*Table_SQLXAL[[#This Row],[QTY]]/10000</f>
        <v>0.50436000000000003</v>
      </c>
      <c r="AU154" s="89">
        <v>4.67</v>
      </c>
      <c r="AW154" s="115"/>
      <c r="AX154" s="8"/>
      <c r="AY154" s="8"/>
      <c r="AZ154" s="8"/>
      <c r="BC154" s="8"/>
      <c r="BD154" s="8"/>
      <c r="BH154" s="8"/>
      <c r="BJ154" s="8"/>
    </row>
    <row r="155" spans="1:62" x14ac:dyDescent="0.25">
      <c r="A155" s="90" t="s">
        <v>36</v>
      </c>
      <c r="B155" s="90" t="s">
        <v>249</v>
      </c>
      <c r="C155" s="21" t="s">
        <v>319</v>
      </c>
      <c r="D155" s="21" t="s">
        <v>322</v>
      </c>
      <c r="E155" s="24" t="s">
        <v>323</v>
      </c>
      <c r="F155" s="23">
        <v>41519</v>
      </c>
      <c r="G155" s="22">
        <v>7</v>
      </c>
      <c r="H155" s="26"/>
      <c r="I155" s="18" t="s">
        <v>427</v>
      </c>
      <c r="J155" s="95"/>
      <c r="K155" s="11">
        <f>(Table_SQLXAL[[#This Row],[TARGETWEIGHT]]*1000)-Table_SQLXAL[[#This Row],[POWDERWEIGHT]]-Table_SQLXAL[[#This Row],[CHEMICALSWEIGHT]]</f>
        <v>300</v>
      </c>
      <c r="L155" s="24" t="s">
        <v>247</v>
      </c>
      <c r="M155" s="18" t="s">
        <v>321</v>
      </c>
      <c r="N155" s="3">
        <f>ROUNDDOWN((Table_SQLXAL[[#This Row],[PRODWIDTH]]/Table_SQLXAL[[#This Row],[ROLLWIDTH CM]]/10),0)</f>
        <v>3</v>
      </c>
      <c r="O155" s="13">
        <f>Table_SQLXAL[[#This Row],[ROLLWIDTH]]/10</f>
        <v>160</v>
      </c>
      <c r="P155" s="14">
        <v>1920</v>
      </c>
      <c r="Q155" s="16"/>
      <c r="R155" s="14">
        <f>Table_SQLXAL[[#This Row],[QTY]]/Table_SQLXAL[[#This Row],[ROLLWIDTH CM]]*100</f>
        <v>1200</v>
      </c>
      <c r="S155" s="14">
        <v>1200</v>
      </c>
      <c r="T155" s="15">
        <f>Table_SQLXAL[[#This Row],[KG]]-Table_SQLXAL[[#This Row],[poid de poudre]]-Table_SQLXAL[[#This Row],[poid de chemical]]</f>
        <v>576</v>
      </c>
      <c r="U155" s="15">
        <f>Table_SQLXAL[[#This Row],[QTY_PROD_TIME]]*1.2</f>
        <v>1.075968</v>
      </c>
      <c r="V155" s="19">
        <v>6000</v>
      </c>
      <c r="W155" s="15">
        <f>Table_SQLXAL[[#This Row],[QTY]]*Table_SQLXAL[[#This Row],[POWDERWEIGHT]]/1000</f>
        <v>0</v>
      </c>
      <c r="X155" s="15">
        <f>Table_SQLXAL[[#This Row],[QTY]]*Table_SQLXAL[[#This Row],[CHEMICALSWEIGHT]]/1000</f>
        <v>0</v>
      </c>
      <c r="Y155" s="14">
        <v>576</v>
      </c>
      <c r="Z155" s="15">
        <v>1600</v>
      </c>
      <c r="AA155" s="15">
        <v>0.89663999999999999</v>
      </c>
      <c r="AB155" s="20">
        <v>0.3</v>
      </c>
      <c r="AC155" s="10">
        <v>0</v>
      </c>
      <c r="AD155" s="15">
        <v>0</v>
      </c>
      <c r="AE155" s="16" t="s">
        <v>262</v>
      </c>
      <c r="AF155" s="16" t="s">
        <v>5</v>
      </c>
      <c r="AG155" s="16" t="s">
        <v>5</v>
      </c>
      <c r="AH155" s="16"/>
      <c r="AI155" s="16" t="s">
        <v>26</v>
      </c>
      <c r="AJ155" s="16">
        <v>41519</v>
      </c>
      <c r="AK155" s="16" t="s">
        <v>605</v>
      </c>
      <c r="AL155" s="16" t="s">
        <v>606</v>
      </c>
      <c r="AM155" s="16" t="s">
        <v>4</v>
      </c>
      <c r="AN155" s="16">
        <v>0</v>
      </c>
      <c r="AO155" s="16">
        <v>1</v>
      </c>
      <c r="AP155" s="21"/>
      <c r="AQ155" s="83">
        <f>INT(MOD(INT((Table_SQLXAL[[#This Row],[REQDATE]]-2)/7)+0.6,52+5/28))+1</f>
        <v>36</v>
      </c>
      <c r="AR155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1.1904761904761905</v>
      </c>
      <c r="AS155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1.1208</v>
      </c>
      <c r="AT155" s="7">
        <f>Table_SQLXAL[[#This Row],[processtime]]*Table_SQLXAL[[#This Row],[QTY]]/10000</f>
        <v>0.89663999999999999</v>
      </c>
      <c r="AU155" s="89">
        <v>4.67</v>
      </c>
      <c r="AW155" s="115"/>
      <c r="AX155" s="8"/>
      <c r="AY155" s="8"/>
      <c r="AZ155" s="8"/>
      <c r="BC155" s="8"/>
      <c r="BD155" s="8"/>
      <c r="BH155" s="8"/>
      <c r="BJ155" s="8"/>
    </row>
    <row r="156" spans="1:62" x14ac:dyDescent="0.25">
      <c r="A156" s="90" t="s">
        <v>36</v>
      </c>
      <c r="B156" s="90" t="s">
        <v>249</v>
      </c>
      <c r="C156" s="21" t="s">
        <v>374</v>
      </c>
      <c r="D156" s="21" t="s">
        <v>377</v>
      </c>
      <c r="E156" s="24" t="s">
        <v>378</v>
      </c>
      <c r="F156" s="23">
        <v>41520</v>
      </c>
      <c r="G156" s="22">
        <v>7.6</v>
      </c>
      <c r="H156" s="26"/>
      <c r="I156" s="18" t="s">
        <v>607</v>
      </c>
      <c r="J156" s="95"/>
      <c r="K156" s="11">
        <f>(Table_SQLXAL[[#This Row],[TARGETWEIGHT]]*1000)-Table_SQLXAL[[#This Row],[POWDERWEIGHT]]-Table_SQLXAL[[#This Row],[CHEMICALSWEIGHT]]</f>
        <v>300</v>
      </c>
      <c r="L156" s="24" t="s">
        <v>247</v>
      </c>
      <c r="M156" s="18" t="s">
        <v>376</v>
      </c>
      <c r="N156" s="3">
        <f>ROUNDDOWN((Table_SQLXAL[[#This Row],[PRODWIDTH]]/Table_SQLXAL[[#This Row],[ROLLWIDTH CM]]/10),0)</f>
        <v>4</v>
      </c>
      <c r="O156" s="13">
        <f>Table_SQLXAL[[#This Row],[ROLLWIDTH]]/10</f>
        <v>152</v>
      </c>
      <c r="P156" s="14">
        <v>4365.4399999999996</v>
      </c>
      <c r="Q156" s="16"/>
      <c r="R156" s="14">
        <f>Table_SQLXAL[[#This Row],[QTY]]/Table_SQLXAL[[#This Row],[ROLLWIDTH CM]]*100</f>
        <v>2872</v>
      </c>
      <c r="S156" s="14">
        <v>2872</v>
      </c>
      <c r="T156" s="15">
        <f>Table_SQLXAL[[#This Row],[KG]]-Table_SQLXAL[[#This Row],[poid de poudre]]-Table_SQLXAL[[#This Row],[poid de chemical]]</f>
        <v>1309.6320000000001</v>
      </c>
      <c r="U156" s="15">
        <f>Table_SQLXAL[[#This Row],[QTY_PROD_TIME]]*1.2</f>
        <v>2.210658</v>
      </c>
      <c r="V156" s="19">
        <v>6080</v>
      </c>
      <c r="W156" s="15">
        <f>Table_SQLXAL[[#This Row],[QTY]]*Table_SQLXAL[[#This Row],[POWDERWEIGHT]]/1000</f>
        <v>0</v>
      </c>
      <c r="X156" s="15">
        <f>Table_SQLXAL[[#This Row],[QTY]]*Table_SQLXAL[[#This Row],[CHEMICALSWEIGHT]]/1000</f>
        <v>0</v>
      </c>
      <c r="Y156" s="14">
        <v>1309.6320000000001</v>
      </c>
      <c r="Z156" s="15">
        <v>1520</v>
      </c>
      <c r="AA156" s="15">
        <v>1.8422149999999999</v>
      </c>
      <c r="AB156" s="20">
        <v>0.3</v>
      </c>
      <c r="AC156" s="10">
        <v>0</v>
      </c>
      <c r="AD156" s="15">
        <v>0</v>
      </c>
      <c r="AE156" s="16" t="s">
        <v>262</v>
      </c>
      <c r="AF156" s="16" t="s">
        <v>5</v>
      </c>
      <c r="AG156" s="16" t="s">
        <v>5</v>
      </c>
      <c r="AH156" s="16"/>
      <c r="AI156" s="16" t="s">
        <v>26</v>
      </c>
      <c r="AJ156" s="16">
        <v>41520</v>
      </c>
      <c r="AK156" s="16" t="s">
        <v>608</v>
      </c>
      <c r="AL156" s="16" t="s">
        <v>609</v>
      </c>
      <c r="AM156" s="16" t="s">
        <v>4</v>
      </c>
      <c r="AN156" s="16">
        <v>0</v>
      </c>
      <c r="AO156" s="16">
        <v>1</v>
      </c>
      <c r="AP156" s="21"/>
      <c r="AQ156" s="83">
        <f>INT(MOD(INT((Table_SQLXAL[[#This Row],[REQDATE]]-2)/7)+0.6,52+5/28))+1</f>
        <v>36</v>
      </c>
      <c r="AR156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1.9682017543859645</v>
      </c>
      <c r="AS156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2.3027695999999995</v>
      </c>
      <c r="AT156" s="7">
        <f>Table_SQLXAL[[#This Row],[processtime]]*Table_SQLXAL[[#This Row],[QTY]]/10000</f>
        <v>1.8422156799999998</v>
      </c>
      <c r="AU156" s="89">
        <v>4.22</v>
      </c>
      <c r="AX156" s="8"/>
      <c r="AY156" s="8"/>
      <c r="AZ156" s="8"/>
      <c r="BC156" s="8"/>
      <c r="BD156" s="8"/>
      <c r="BH156" s="8"/>
      <c r="BJ156" s="8"/>
    </row>
    <row r="157" spans="1:62" x14ac:dyDescent="0.25">
      <c r="A157" s="90" t="s">
        <v>36</v>
      </c>
      <c r="B157" s="90" t="s">
        <v>249</v>
      </c>
      <c r="C157" s="21" t="s">
        <v>325</v>
      </c>
      <c r="D157" s="21" t="s">
        <v>328</v>
      </c>
      <c r="E157" s="24" t="s">
        <v>329</v>
      </c>
      <c r="F157" s="23">
        <v>41524</v>
      </c>
      <c r="G157" s="22">
        <v>15</v>
      </c>
      <c r="H157" s="26"/>
      <c r="I157" s="18" t="s">
        <v>326</v>
      </c>
      <c r="J157" s="95"/>
      <c r="K157" s="11">
        <f>(Table_SQLXAL[[#This Row],[TARGETWEIGHT]]*1000)-Table_SQLXAL[[#This Row],[POWDERWEIGHT]]-Table_SQLXAL[[#This Row],[CHEMICALSWEIGHT]]</f>
        <v>60</v>
      </c>
      <c r="L157" s="24" t="s">
        <v>238</v>
      </c>
      <c r="M157" s="18" t="s">
        <v>327</v>
      </c>
      <c r="N157" s="3">
        <f>ROUNDDOWN((Table_SQLXAL[[#This Row],[PRODWIDTH]]/Table_SQLXAL[[#This Row],[ROLLWIDTH CM]]/10),0)</f>
        <v>2</v>
      </c>
      <c r="O157" s="13">
        <f>Table_SQLXAL[[#This Row],[ROLLWIDTH]]/10</f>
        <v>210</v>
      </c>
      <c r="P157" s="14">
        <v>37800</v>
      </c>
      <c r="Q157" s="16"/>
      <c r="R157" s="14">
        <f>Table_SQLXAL[[#This Row],[QTY]]/Table_SQLXAL[[#This Row],[ROLLWIDTH CM]]*100</f>
        <v>18000</v>
      </c>
      <c r="S157" s="14">
        <v>18000</v>
      </c>
      <c r="T157" s="15">
        <f>Table_SQLXAL[[#This Row],[KG]]-Table_SQLXAL[[#This Row],[poid de poudre]]-Table_SQLXAL[[#This Row],[poid de chemical]]</f>
        <v>2268</v>
      </c>
      <c r="U157" s="15">
        <f>Table_SQLXAL[[#This Row],[QTY_PROD_TIME]]*1.2</f>
        <v>12.020399999999999</v>
      </c>
      <c r="V157" s="19">
        <v>4300</v>
      </c>
      <c r="W157" s="15">
        <f>Table_SQLXAL[[#This Row],[QTY]]*Table_SQLXAL[[#This Row],[POWDERWEIGHT]]/1000</f>
        <v>378</v>
      </c>
      <c r="X157" s="15">
        <f>Table_SQLXAL[[#This Row],[QTY]]*Table_SQLXAL[[#This Row],[CHEMICALSWEIGHT]]/1000</f>
        <v>0</v>
      </c>
      <c r="Y157" s="14">
        <v>2646</v>
      </c>
      <c r="Z157" s="15">
        <v>2100</v>
      </c>
      <c r="AA157" s="15">
        <v>10.016999999999999</v>
      </c>
      <c r="AB157" s="20">
        <v>7.0000000000000007E-2</v>
      </c>
      <c r="AC157" s="10">
        <v>10</v>
      </c>
      <c r="AD157" s="15">
        <v>0</v>
      </c>
      <c r="AE157" s="16" t="s">
        <v>13</v>
      </c>
      <c r="AF157" s="16" t="s">
        <v>5</v>
      </c>
      <c r="AG157" s="16" t="s">
        <v>248</v>
      </c>
      <c r="AH157" s="16"/>
      <c r="AI157" s="16" t="s">
        <v>26</v>
      </c>
      <c r="AJ157" s="16">
        <v>41524</v>
      </c>
      <c r="AK157" s="16" t="s">
        <v>610</v>
      </c>
      <c r="AL157" s="16" t="s">
        <v>611</v>
      </c>
      <c r="AM157" s="16" t="s">
        <v>332</v>
      </c>
      <c r="AN157" s="16">
        <v>0</v>
      </c>
      <c r="AO157" s="16">
        <v>1</v>
      </c>
      <c r="AP157" s="21"/>
      <c r="AQ157" s="83">
        <f>INT(MOD(INT((Table_SQLXAL[[#This Row],[REQDATE]]-2)/7)+0.6,52+5/28))+1</f>
        <v>36</v>
      </c>
      <c r="AR157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12.5</v>
      </c>
      <c r="AS157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12.521249999999998</v>
      </c>
      <c r="AT157" s="7">
        <f>Table_SQLXAL[[#This Row],[processtime]]*Table_SQLXAL[[#This Row],[QTY]]/10000</f>
        <v>10.016999999999999</v>
      </c>
      <c r="AU157" s="89">
        <v>2.65</v>
      </c>
      <c r="AW157" s="116"/>
      <c r="AX157" s="8"/>
      <c r="AY157" s="8"/>
      <c r="AZ157" s="8"/>
      <c r="BC157" s="8"/>
      <c r="BD157" s="8"/>
      <c r="BH157" s="8"/>
      <c r="BJ157" s="8"/>
    </row>
    <row r="158" spans="1:62" x14ac:dyDescent="0.25">
      <c r="A158" s="90" t="s">
        <v>36</v>
      </c>
      <c r="B158" s="90" t="s">
        <v>249</v>
      </c>
      <c r="C158" s="21" t="s">
        <v>319</v>
      </c>
      <c r="D158" s="21" t="s">
        <v>322</v>
      </c>
      <c r="E158" s="24" t="s">
        <v>323</v>
      </c>
      <c r="F158" s="23">
        <v>41525</v>
      </c>
      <c r="G158" s="22">
        <v>7</v>
      </c>
      <c r="H158" s="26"/>
      <c r="I158" s="18" t="s">
        <v>612</v>
      </c>
      <c r="J158" s="95"/>
      <c r="K158" s="11">
        <f>(Table_SQLXAL[[#This Row],[TARGETWEIGHT]]*1000)-Table_SQLXAL[[#This Row],[POWDERWEIGHT]]-Table_SQLXAL[[#This Row],[CHEMICALSWEIGHT]]</f>
        <v>300</v>
      </c>
      <c r="L158" s="24" t="s">
        <v>247</v>
      </c>
      <c r="M158" s="18" t="s">
        <v>321</v>
      </c>
      <c r="N158" s="3">
        <f>ROUNDDOWN((Table_SQLXAL[[#This Row],[PRODWIDTH]]/Table_SQLXAL[[#This Row],[ROLLWIDTH CM]]/10),0)</f>
        <v>7</v>
      </c>
      <c r="O158" s="13">
        <f>Table_SQLXAL[[#This Row],[ROLLWIDTH]]/10</f>
        <v>80</v>
      </c>
      <c r="P158" s="14">
        <v>1120</v>
      </c>
      <c r="Q158" s="16"/>
      <c r="R158" s="14">
        <f>Table_SQLXAL[[#This Row],[QTY]]/Table_SQLXAL[[#This Row],[ROLLWIDTH CM]]*100</f>
        <v>1400</v>
      </c>
      <c r="S158" s="14">
        <v>1400</v>
      </c>
      <c r="T158" s="15">
        <f>Table_SQLXAL[[#This Row],[KG]]-Table_SQLXAL[[#This Row],[poid de poudre]]-Table_SQLXAL[[#This Row],[poid de chemical]]</f>
        <v>336</v>
      </c>
      <c r="U158" s="15">
        <f>Table_SQLXAL[[#This Row],[QTY_PROD_TIME]]*1.2</f>
        <v>0.62764799999999987</v>
      </c>
      <c r="V158" s="19">
        <v>6000</v>
      </c>
      <c r="W158" s="15">
        <f>Table_SQLXAL[[#This Row],[QTY]]*Table_SQLXAL[[#This Row],[POWDERWEIGHT]]/1000</f>
        <v>0</v>
      </c>
      <c r="X158" s="15">
        <f>Table_SQLXAL[[#This Row],[QTY]]*Table_SQLXAL[[#This Row],[CHEMICALSWEIGHT]]/1000</f>
        <v>0</v>
      </c>
      <c r="Y158" s="14">
        <v>336</v>
      </c>
      <c r="Z158" s="15">
        <v>800</v>
      </c>
      <c r="AA158" s="15">
        <v>0.52303999999999995</v>
      </c>
      <c r="AB158" s="20">
        <v>0.3</v>
      </c>
      <c r="AC158" s="10">
        <v>0</v>
      </c>
      <c r="AD158" s="15">
        <v>0</v>
      </c>
      <c r="AE158" s="16" t="s">
        <v>262</v>
      </c>
      <c r="AF158" s="16" t="s">
        <v>5</v>
      </c>
      <c r="AG158" s="16" t="s">
        <v>5</v>
      </c>
      <c r="AH158" s="16"/>
      <c r="AI158" s="16" t="s">
        <v>26</v>
      </c>
      <c r="AJ158" s="16">
        <v>41525</v>
      </c>
      <c r="AK158" s="16" t="s">
        <v>613</v>
      </c>
      <c r="AL158" s="16" t="s">
        <v>614</v>
      </c>
      <c r="AM158" s="16" t="s">
        <v>106</v>
      </c>
      <c r="AN158" s="16">
        <v>0</v>
      </c>
      <c r="AO158" s="16">
        <v>1</v>
      </c>
      <c r="AP158" s="21"/>
      <c r="AQ158" s="83">
        <f>INT(MOD(INT((Table_SQLXAL[[#This Row],[REQDATE]]-2)/7)+0.6,52+5/28))+1</f>
        <v>36</v>
      </c>
      <c r="AR158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0.59523809523809523</v>
      </c>
      <c r="AS158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0.65379999999999994</v>
      </c>
      <c r="AT158" s="7">
        <f>Table_SQLXAL[[#This Row],[processtime]]*Table_SQLXAL[[#This Row],[QTY]]/10000</f>
        <v>0.52303999999999995</v>
      </c>
      <c r="AU158" s="89">
        <v>4.67</v>
      </c>
      <c r="AX158" s="8"/>
      <c r="AY158" s="8"/>
      <c r="AZ158" s="8"/>
      <c r="BC158" s="8"/>
      <c r="BD158" s="8"/>
      <c r="BH158" s="8"/>
      <c r="BJ158" s="8"/>
    </row>
    <row r="159" spans="1:62" x14ac:dyDescent="0.25">
      <c r="A159" s="90" t="s">
        <v>36</v>
      </c>
      <c r="B159" s="90" t="s">
        <v>249</v>
      </c>
      <c r="C159" s="21" t="s">
        <v>319</v>
      </c>
      <c r="D159" s="21" t="s">
        <v>322</v>
      </c>
      <c r="E159" s="24" t="s">
        <v>323</v>
      </c>
      <c r="F159" s="23">
        <v>41525</v>
      </c>
      <c r="G159" s="22">
        <v>7</v>
      </c>
      <c r="H159" s="26"/>
      <c r="I159" s="18" t="s">
        <v>615</v>
      </c>
      <c r="J159" s="95"/>
      <c r="K159" s="11">
        <f>(Table_SQLXAL[[#This Row],[TARGETWEIGHT]]*1000)-Table_SQLXAL[[#This Row],[POWDERWEIGHT]]-Table_SQLXAL[[#This Row],[CHEMICALSWEIGHT]]</f>
        <v>300</v>
      </c>
      <c r="L159" s="24" t="s">
        <v>247</v>
      </c>
      <c r="M159" s="18" t="s">
        <v>321</v>
      </c>
      <c r="N159" s="3">
        <f>ROUNDDOWN((Table_SQLXAL[[#This Row],[PRODWIDTH]]/Table_SQLXAL[[#This Row],[ROLLWIDTH CM]]/10),0)</f>
        <v>5</v>
      </c>
      <c r="O159" s="13">
        <f>Table_SQLXAL[[#This Row],[ROLLWIDTH]]/10</f>
        <v>120</v>
      </c>
      <c r="P159" s="14">
        <v>1440</v>
      </c>
      <c r="Q159" s="16"/>
      <c r="R159" s="14">
        <f>Table_SQLXAL[[#This Row],[QTY]]/Table_SQLXAL[[#This Row],[ROLLWIDTH CM]]*100</f>
        <v>1200</v>
      </c>
      <c r="S159" s="14">
        <v>1200</v>
      </c>
      <c r="T159" s="15">
        <f>Table_SQLXAL[[#This Row],[KG]]-Table_SQLXAL[[#This Row],[poid de poudre]]-Table_SQLXAL[[#This Row],[poid de chemical]]</f>
        <v>432</v>
      </c>
      <c r="U159" s="15">
        <f>Table_SQLXAL[[#This Row],[QTY_PROD_TIME]]*1.2</f>
        <v>0.80697599999999992</v>
      </c>
      <c r="V159" s="19">
        <v>6000</v>
      </c>
      <c r="W159" s="15">
        <f>Table_SQLXAL[[#This Row],[QTY]]*Table_SQLXAL[[#This Row],[POWDERWEIGHT]]/1000</f>
        <v>0</v>
      </c>
      <c r="X159" s="15">
        <f>Table_SQLXAL[[#This Row],[QTY]]*Table_SQLXAL[[#This Row],[CHEMICALSWEIGHT]]/1000</f>
        <v>0</v>
      </c>
      <c r="Y159" s="14">
        <v>432</v>
      </c>
      <c r="Z159" s="15">
        <v>1200</v>
      </c>
      <c r="AA159" s="15">
        <v>0.67247999999999997</v>
      </c>
      <c r="AB159" s="20">
        <v>0.3</v>
      </c>
      <c r="AC159" s="10">
        <v>0</v>
      </c>
      <c r="AD159" s="15">
        <v>0</v>
      </c>
      <c r="AE159" s="16" t="s">
        <v>262</v>
      </c>
      <c r="AF159" s="16" t="s">
        <v>5</v>
      </c>
      <c r="AG159" s="16" t="s">
        <v>5</v>
      </c>
      <c r="AH159" s="16"/>
      <c r="AI159" s="16" t="s">
        <v>26</v>
      </c>
      <c r="AJ159" s="16">
        <v>41525</v>
      </c>
      <c r="AK159" s="16" t="s">
        <v>616</v>
      </c>
      <c r="AL159" s="16" t="s">
        <v>614</v>
      </c>
      <c r="AM159" s="16" t="s">
        <v>106</v>
      </c>
      <c r="AN159" s="16">
        <v>0</v>
      </c>
      <c r="AO159" s="16">
        <v>1</v>
      </c>
      <c r="AP159" s="21"/>
      <c r="AQ159" s="83">
        <f>INT(MOD(INT((Table_SQLXAL[[#This Row],[REQDATE]]-2)/7)+0.6,52+5/28))+1</f>
        <v>36</v>
      </c>
      <c r="AR159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0.71428571428571419</v>
      </c>
      <c r="AS159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0.84060000000000001</v>
      </c>
      <c r="AT159" s="7">
        <f>Table_SQLXAL[[#This Row],[processtime]]*Table_SQLXAL[[#This Row],[QTY]]/10000</f>
        <v>0.67247999999999997</v>
      </c>
      <c r="AU159" s="89">
        <v>4.67</v>
      </c>
      <c r="AX159" s="8"/>
      <c r="AY159" s="8"/>
      <c r="AZ159" s="8"/>
      <c r="BC159" s="8"/>
      <c r="BD159" s="8"/>
      <c r="BH159" s="8"/>
      <c r="BJ159" s="8"/>
    </row>
    <row r="160" spans="1:62" x14ac:dyDescent="0.25">
      <c r="A160" s="90" t="s">
        <v>36</v>
      </c>
      <c r="B160" s="90" t="s">
        <v>249</v>
      </c>
      <c r="C160" s="21" t="s">
        <v>319</v>
      </c>
      <c r="D160" s="21" t="s">
        <v>322</v>
      </c>
      <c r="E160" s="24" t="s">
        <v>323</v>
      </c>
      <c r="F160" s="23">
        <v>41527</v>
      </c>
      <c r="G160" s="22">
        <v>7</v>
      </c>
      <c r="H160" s="26"/>
      <c r="I160" s="18" t="s">
        <v>520</v>
      </c>
      <c r="J160" s="95"/>
      <c r="K160" s="11">
        <f>(Table_SQLXAL[[#This Row],[TARGETWEIGHT]]*1000)-Table_SQLXAL[[#This Row],[POWDERWEIGHT]]-Table_SQLXAL[[#This Row],[CHEMICALSWEIGHT]]</f>
        <v>300</v>
      </c>
      <c r="L160" s="24" t="s">
        <v>247</v>
      </c>
      <c r="M160" s="18" t="s">
        <v>321</v>
      </c>
      <c r="N160" s="3">
        <f>ROUNDDOWN((Table_SQLXAL[[#This Row],[PRODWIDTH]]/Table_SQLXAL[[#This Row],[ROLLWIDTH CM]]/10),0)</f>
        <v>3</v>
      </c>
      <c r="O160" s="13">
        <f>Table_SQLXAL[[#This Row],[ROLLWIDTH]]/10</f>
        <v>180</v>
      </c>
      <c r="P160" s="14">
        <v>1080</v>
      </c>
      <c r="Q160" s="16"/>
      <c r="R160" s="14">
        <f>Table_SQLXAL[[#This Row],[QTY]]/Table_SQLXAL[[#This Row],[ROLLWIDTH CM]]*100</f>
        <v>600</v>
      </c>
      <c r="S160" s="14">
        <v>600</v>
      </c>
      <c r="T160" s="15">
        <f>Table_SQLXAL[[#This Row],[KG]]-Table_SQLXAL[[#This Row],[poid de poudre]]-Table_SQLXAL[[#This Row],[poid de chemical]]</f>
        <v>324</v>
      </c>
      <c r="U160" s="15">
        <f>Table_SQLXAL[[#This Row],[QTY_PROD_TIME]]*1.2</f>
        <v>0.60523199999999999</v>
      </c>
      <c r="V160" s="19">
        <v>6000</v>
      </c>
      <c r="W160" s="15">
        <f>Table_SQLXAL[[#This Row],[QTY]]*Table_SQLXAL[[#This Row],[POWDERWEIGHT]]/1000</f>
        <v>0</v>
      </c>
      <c r="X160" s="15">
        <f>Table_SQLXAL[[#This Row],[QTY]]*Table_SQLXAL[[#This Row],[CHEMICALSWEIGHT]]/1000</f>
        <v>0</v>
      </c>
      <c r="Y160" s="14">
        <v>324</v>
      </c>
      <c r="Z160" s="15">
        <v>1800</v>
      </c>
      <c r="AA160" s="15">
        <v>0.50436000000000003</v>
      </c>
      <c r="AB160" s="20">
        <v>0.3</v>
      </c>
      <c r="AC160" s="10">
        <v>0</v>
      </c>
      <c r="AD160" s="15">
        <v>0</v>
      </c>
      <c r="AE160" s="16" t="s">
        <v>262</v>
      </c>
      <c r="AF160" s="16" t="s">
        <v>5</v>
      </c>
      <c r="AG160" s="16" t="s">
        <v>5</v>
      </c>
      <c r="AH160" s="16"/>
      <c r="AI160" s="16" t="s">
        <v>26</v>
      </c>
      <c r="AJ160" s="16">
        <v>41527</v>
      </c>
      <c r="AK160" s="16" t="s">
        <v>617</v>
      </c>
      <c r="AL160" s="16" t="s">
        <v>618</v>
      </c>
      <c r="AM160" s="16" t="s">
        <v>264</v>
      </c>
      <c r="AN160" s="16">
        <v>0</v>
      </c>
      <c r="AO160" s="16">
        <v>1</v>
      </c>
      <c r="AP160" s="21"/>
      <c r="AQ160" s="83">
        <f>INT(MOD(INT((Table_SQLXAL[[#This Row],[REQDATE]]-2)/7)+0.6,52+5/28))+1</f>
        <v>37</v>
      </c>
      <c r="AR160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0.59523809523809523</v>
      </c>
      <c r="AS160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0.63045000000000007</v>
      </c>
      <c r="AT160" s="7">
        <f>Table_SQLXAL[[#This Row],[processtime]]*Table_SQLXAL[[#This Row],[QTY]]/10000</f>
        <v>0.50436000000000003</v>
      </c>
      <c r="AU160" s="89">
        <v>4.67</v>
      </c>
      <c r="AW160" s="116"/>
      <c r="AX160" s="8"/>
      <c r="AY160" s="8"/>
      <c r="AZ160" s="8"/>
      <c r="BC160" s="8"/>
      <c r="BD160" s="8"/>
      <c r="BH160" s="8"/>
      <c r="BJ160" s="8"/>
    </row>
    <row r="161" spans="1:62" x14ac:dyDescent="0.25">
      <c r="A161" s="90" t="s">
        <v>36</v>
      </c>
      <c r="B161" s="90" t="s">
        <v>249</v>
      </c>
      <c r="C161" s="21" t="s">
        <v>325</v>
      </c>
      <c r="D161" s="21" t="s">
        <v>328</v>
      </c>
      <c r="E161" s="24" t="s">
        <v>329</v>
      </c>
      <c r="F161" s="23">
        <v>41552</v>
      </c>
      <c r="G161" s="22">
        <v>15</v>
      </c>
      <c r="H161" s="26"/>
      <c r="I161" s="18" t="s">
        <v>326</v>
      </c>
      <c r="J161" s="95"/>
      <c r="K161" s="11">
        <f>(Table_SQLXAL[[#This Row],[TARGETWEIGHT]]*1000)-Table_SQLXAL[[#This Row],[POWDERWEIGHT]]-Table_SQLXAL[[#This Row],[CHEMICALSWEIGHT]]</f>
        <v>60</v>
      </c>
      <c r="L161" s="24" t="s">
        <v>238</v>
      </c>
      <c r="M161" s="18" t="s">
        <v>327</v>
      </c>
      <c r="N161" s="3">
        <f>ROUNDDOWN((Table_SQLXAL[[#This Row],[PRODWIDTH]]/Table_SQLXAL[[#This Row],[ROLLWIDTH CM]]/10),0)</f>
        <v>2</v>
      </c>
      <c r="O161" s="13">
        <f>Table_SQLXAL[[#This Row],[ROLLWIDTH]]/10</f>
        <v>210</v>
      </c>
      <c r="P161" s="14">
        <v>37800</v>
      </c>
      <c r="Q161" s="16"/>
      <c r="R161" s="14">
        <f>Table_SQLXAL[[#This Row],[QTY]]/Table_SQLXAL[[#This Row],[ROLLWIDTH CM]]*100</f>
        <v>18000</v>
      </c>
      <c r="S161" s="14">
        <v>18000</v>
      </c>
      <c r="T161" s="15">
        <f>Table_SQLXAL[[#This Row],[KG]]-Table_SQLXAL[[#This Row],[poid de poudre]]-Table_SQLXAL[[#This Row],[poid de chemical]]</f>
        <v>2268</v>
      </c>
      <c r="U161" s="15">
        <f>Table_SQLXAL[[#This Row],[QTY_PROD_TIME]]*1.2</f>
        <v>12.020399999999999</v>
      </c>
      <c r="V161" s="19">
        <v>4300</v>
      </c>
      <c r="W161" s="15">
        <f>Table_SQLXAL[[#This Row],[QTY]]*Table_SQLXAL[[#This Row],[POWDERWEIGHT]]/1000</f>
        <v>378</v>
      </c>
      <c r="X161" s="15">
        <f>Table_SQLXAL[[#This Row],[QTY]]*Table_SQLXAL[[#This Row],[CHEMICALSWEIGHT]]/1000</f>
        <v>0</v>
      </c>
      <c r="Y161" s="14">
        <v>2646</v>
      </c>
      <c r="Z161" s="15">
        <v>2100</v>
      </c>
      <c r="AA161" s="15">
        <v>10.016999999999999</v>
      </c>
      <c r="AB161" s="20">
        <v>7.0000000000000007E-2</v>
      </c>
      <c r="AC161" s="10">
        <v>10</v>
      </c>
      <c r="AD161" s="15">
        <v>0</v>
      </c>
      <c r="AE161" s="16" t="s">
        <v>13</v>
      </c>
      <c r="AF161" s="16" t="s">
        <v>5</v>
      </c>
      <c r="AG161" s="16" t="s">
        <v>248</v>
      </c>
      <c r="AH161" s="16"/>
      <c r="AI161" s="16" t="s">
        <v>26</v>
      </c>
      <c r="AJ161" s="16">
        <v>41552</v>
      </c>
      <c r="AK161" s="16" t="s">
        <v>619</v>
      </c>
      <c r="AL161" s="16" t="s">
        <v>620</v>
      </c>
      <c r="AM161" s="16" t="s">
        <v>332</v>
      </c>
      <c r="AN161" s="16">
        <v>0</v>
      </c>
      <c r="AO161" s="16">
        <v>1</v>
      </c>
      <c r="AP161" s="21"/>
      <c r="AQ161" s="83">
        <f>INT(MOD(INT((Table_SQLXAL[[#This Row],[REQDATE]]-2)/7)+0.6,52+5/28))+1</f>
        <v>40</v>
      </c>
      <c r="AR161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12.5</v>
      </c>
      <c r="AS161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12.521249999999998</v>
      </c>
      <c r="AT161" s="7">
        <f>Table_SQLXAL[[#This Row],[processtime]]*Table_SQLXAL[[#This Row],[QTY]]/10000</f>
        <v>10.016999999999999</v>
      </c>
      <c r="AU161" s="89">
        <v>2.65</v>
      </c>
      <c r="AW161" s="115"/>
      <c r="AX161" s="8"/>
      <c r="AY161" s="8"/>
      <c r="AZ161" s="8"/>
      <c r="BC161" s="8"/>
      <c r="BD161" s="8"/>
      <c r="BH161" s="8"/>
      <c r="BJ161" s="8"/>
    </row>
    <row r="162" spans="1:62" x14ac:dyDescent="0.25">
      <c r="A162" s="90" t="s">
        <v>36</v>
      </c>
      <c r="B162" s="90" t="s">
        <v>249</v>
      </c>
      <c r="C162" s="21" t="s">
        <v>319</v>
      </c>
      <c r="D162" s="21" t="s">
        <v>322</v>
      </c>
      <c r="E162" s="24" t="s">
        <v>323</v>
      </c>
      <c r="F162" s="23">
        <v>41563</v>
      </c>
      <c r="G162" s="22">
        <v>7</v>
      </c>
      <c r="H162" s="26"/>
      <c r="I162" s="18" t="s">
        <v>612</v>
      </c>
      <c r="J162" s="95"/>
      <c r="K162" s="11">
        <f>(Table_SQLXAL[[#This Row],[TARGETWEIGHT]]*1000)-Table_SQLXAL[[#This Row],[POWDERWEIGHT]]-Table_SQLXAL[[#This Row],[CHEMICALSWEIGHT]]</f>
        <v>300</v>
      </c>
      <c r="L162" s="24" t="s">
        <v>247</v>
      </c>
      <c r="M162" s="18" t="s">
        <v>321</v>
      </c>
      <c r="N162" s="3">
        <f>ROUNDDOWN((Table_SQLXAL[[#This Row],[PRODWIDTH]]/Table_SQLXAL[[#This Row],[ROLLWIDTH CM]]/10),0)</f>
        <v>7</v>
      </c>
      <c r="O162" s="13">
        <f>Table_SQLXAL[[#This Row],[ROLLWIDTH]]/10</f>
        <v>80</v>
      </c>
      <c r="P162" s="14">
        <v>3200</v>
      </c>
      <c r="Q162" s="16"/>
      <c r="R162" s="14">
        <f>Table_SQLXAL[[#This Row],[QTY]]/Table_SQLXAL[[#This Row],[ROLLWIDTH CM]]*100</f>
        <v>4000</v>
      </c>
      <c r="S162" s="14">
        <v>4000</v>
      </c>
      <c r="T162" s="15">
        <f>Table_SQLXAL[[#This Row],[KG]]-Table_SQLXAL[[#This Row],[poid de poudre]]-Table_SQLXAL[[#This Row],[poid de chemical]]</f>
        <v>960</v>
      </c>
      <c r="U162" s="15">
        <f>Table_SQLXAL[[#This Row],[QTY_PROD_TIME]]*1.2</f>
        <v>1.79328</v>
      </c>
      <c r="V162" s="19">
        <v>6000</v>
      </c>
      <c r="W162" s="15">
        <f>Table_SQLXAL[[#This Row],[QTY]]*Table_SQLXAL[[#This Row],[POWDERWEIGHT]]/1000</f>
        <v>0</v>
      </c>
      <c r="X162" s="15">
        <f>Table_SQLXAL[[#This Row],[QTY]]*Table_SQLXAL[[#This Row],[CHEMICALSWEIGHT]]/1000</f>
        <v>0</v>
      </c>
      <c r="Y162" s="14">
        <v>960</v>
      </c>
      <c r="Z162" s="15">
        <v>800</v>
      </c>
      <c r="AA162" s="15">
        <v>1.4944</v>
      </c>
      <c r="AB162" s="20">
        <v>0.3</v>
      </c>
      <c r="AC162" s="10">
        <v>0</v>
      </c>
      <c r="AD162" s="15">
        <v>0</v>
      </c>
      <c r="AE162" s="16" t="s">
        <v>262</v>
      </c>
      <c r="AF162" s="16" t="s">
        <v>5</v>
      </c>
      <c r="AG162" s="16" t="s">
        <v>5</v>
      </c>
      <c r="AH162" s="16"/>
      <c r="AI162" s="16" t="s">
        <v>26</v>
      </c>
      <c r="AJ162" s="16">
        <v>41563</v>
      </c>
      <c r="AK162" s="16" t="s">
        <v>621</v>
      </c>
      <c r="AL162" s="16" t="s">
        <v>622</v>
      </c>
      <c r="AM162" s="16" t="s">
        <v>106</v>
      </c>
      <c r="AN162" s="16">
        <v>0</v>
      </c>
      <c r="AO162" s="16">
        <v>1</v>
      </c>
      <c r="AP162" s="21"/>
      <c r="AQ162" s="83">
        <f>INT(MOD(INT((Table_SQLXAL[[#This Row],[REQDATE]]-2)/7)+0.6,52+5/28))+1</f>
        <v>42</v>
      </c>
      <c r="AR162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1.7006802721088434</v>
      </c>
      <c r="AS162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1.8679999999999999</v>
      </c>
      <c r="AT162" s="7">
        <f>Table_SQLXAL[[#This Row],[processtime]]*Table_SQLXAL[[#This Row],[QTY]]/10000</f>
        <v>1.4944</v>
      </c>
      <c r="AU162" s="89">
        <v>4.67</v>
      </c>
      <c r="AW162" s="115"/>
      <c r="AX162" s="8"/>
      <c r="AY162" s="8"/>
      <c r="AZ162" s="8"/>
      <c r="BC162" s="8"/>
      <c r="BD162" s="8"/>
      <c r="BH162" s="8"/>
      <c r="BJ162" s="8"/>
    </row>
    <row r="163" spans="1:62" x14ac:dyDescent="0.25">
      <c r="A163" s="90" t="s">
        <v>36</v>
      </c>
      <c r="B163" s="90" t="s">
        <v>249</v>
      </c>
      <c r="C163" s="21" t="s">
        <v>319</v>
      </c>
      <c r="D163" s="21" t="s">
        <v>322</v>
      </c>
      <c r="E163" s="24" t="s">
        <v>323</v>
      </c>
      <c r="F163" s="23">
        <v>41563</v>
      </c>
      <c r="G163" s="22">
        <v>7</v>
      </c>
      <c r="H163" s="26"/>
      <c r="I163" s="18" t="s">
        <v>615</v>
      </c>
      <c r="J163" s="95"/>
      <c r="K163" s="11">
        <f>(Table_SQLXAL[[#This Row],[TARGETWEIGHT]]*1000)-Table_SQLXAL[[#This Row],[POWDERWEIGHT]]-Table_SQLXAL[[#This Row],[CHEMICALSWEIGHT]]</f>
        <v>300</v>
      </c>
      <c r="L163" s="24" t="s">
        <v>247</v>
      </c>
      <c r="M163" s="18" t="s">
        <v>321</v>
      </c>
      <c r="N163" s="3">
        <f>ROUNDDOWN((Table_SQLXAL[[#This Row],[PRODWIDTH]]/Table_SQLXAL[[#This Row],[ROLLWIDTH CM]]/10),0)</f>
        <v>5</v>
      </c>
      <c r="O163" s="13">
        <f>Table_SQLXAL[[#This Row],[ROLLWIDTH]]/10</f>
        <v>120</v>
      </c>
      <c r="P163" s="14">
        <v>2160</v>
      </c>
      <c r="Q163" s="16"/>
      <c r="R163" s="14">
        <f>Table_SQLXAL[[#This Row],[QTY]]/Table_SQLXAL[[#This Row],[ROLLWIDTH CM]]*100</f>
        <v>1800</v>
      </c>
      <c r="S163" s="14">
        <v>1800</v>
      </c>
      <c r="T163" s="15">
        <f>Table_SQLXAL[[#This Row],[KG]]-Table_SQLXAL[[#This Row],[poid de poudre]]-Table_SQLXAL[[#This Row],[poid de chemical]]</f>
        <v>648</v>
      </c>
      <c r="U163" s="15">
        <f>Table_SQLXAL[[#This Row],[QTY_PROD_TIME]]*1.2</f>
        <v>1.210464</v>
      </c>
      <c r="V163" s="19">
        <v>6000</v>
      </c>
      <c r="W163" s="15">
        <f>Table_SQLXAL[[#This Row],[QTY]]*Table_SQLXAL[[#This Row],[POWDERWEIGHT]]/1000</f>
        <v>0</v>
      </c>
      <c r="X163" s="15">
        <f>Table_SQLXAL[[#This Row],[QTY]]*Table_SQLXAL[[#This Row],[CHEMICALSWEIGHT]]/1000</f>
        <v>0</v>
      </c>
      <c r="Y163" s="14">
        <v>648</v>
      </c>
      <c r="Z163" s="15">
        <v>1200</v>
      </c>
      <c r="AA163" s="15">
        <v>1.0087200000000001</v>
      </c>
      <c r="AB163" s="20">
        <v>0.3</v>
      </c>
      <c r="AC163" s="10">
        <v>0</v>
      </c>
      <c r="AD163" s="15">
        <v>0</v>
      </c>
      <c r="AE163" s="16" t="s">
        <v>262</v>
      </c>
      <c r="AF163" s="16" t="s">
        <v>5</v>
      </c>
      <c r="AG163" s="16" t="s">
        <v>5</v>
      </c>
      <c r="AH163" s="16"/>
      <c r="AI163" s="16" t="s">
        <v>26</v>
      </c>
      <c r="AJ163" s="16">
        <v>41563</v>
      </c>
      <c r="AK163" s="16" t="s">
        <v>623</v>
      </c>
      <c r="AL163" s="16" t="s">
        <v>622</v>
      </c>
      <c r="AM163" s="16" t="s">
        <v>106</v>
      </c>
      <c r="AN163" s="16">
        <v>0</v>
      </c>
      <c r="AO163" s="16">
        <v>1</v>
      </c>
      <c r="AP163" s="21"/>
      <c r="AQ163" s="83">
        <f>INT(MOD(INT((Table_SQLXAL[[#This Row],[REQDATE]]-2)/7)+0.6,52+5/28))+1</f>
        <v>42</v>
      </c>
      <c r="AR163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1.0714285714285714</v>
      </c>
      <c r="AS163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1.2609000000000001</v>
      </c>
      <c r="AT163" s="7">
        <f>Table_SQLXAL[[#This Row],[processtime]]*Table_SQLXAL[[#This Row],[QTY]]/10000</f>
        <v>1.0087200000000001</v>
      </c>
      <c r="AU163" s="89">
        <v>4.67</v>
      </c>
      <c r="AW163" s="115"/>
      <c r="AX163" s="8"/>
      <c r="AY163" s="8"/>
      <c r="AZ163" s="8"/>
      <c r="BC163" s="8"/>
      <c r="BD163" s="8"/>
      <c r="BH163" s="8"/>
      <c r="BJ163" s="8"/>
    </row>
    <row r="164" spans="1:62" x14ac:dyDescent="0.25">
      <c r="A164" s="90" t="s">
        <v>36</v>
      </c>
      <c r="B164" s="90" t="s">
        <v>249</v>
      </c>
      <c r="C164" s="21" t="s">
        <v>319</v>
      </c>
      <c r="D164" s="21" t="s">
        <v>322</v>
      </c>
      <c r="E164" s="24" t="s">
        <v>323</v>
      </c>
      <c r="F164" s="23">
        <v>41620</v>
      </c>
      <c r="G164" s="22">
        <v>7</v>
      </c>
      <c r="H164" s="26"/>
      <c r="I164" s="18" t="s">
        <v>612</v>
      </c>
      <c r="J164" s="95"/>
      <c r="K164" s="11">
        <f>(Table_SQLXAL[[#This Row],[TARGETWEIGHT]]*1000)-Table_SQLXAL[[#This Row],[POWDERWEIGHT]]-Table_SQLXAL[[#This Row],[CHEMICALSWEIGHT]]</f>
        <v>300</v>
      </c>
      <c r="L164" s="24" t="s">
        <v>247</v>
      </c>
      <c r="M164" s="18" t="s">
        <v>321</v>
      </c>
      <c r="N164" s="3">
        <f>ROUNDDOWN((Table_SQLXAL[[#This Row],[PRODWIDTH]]/Table_SQLXAL[[#This Row],[ROLLWIDTH CM]]/10),0)</f>
        <v>7</v>
      </c>
      <c r="O164" s="13">
        <f>Table_SQLXAL[[#This Row],[ROLLWIDTH]]/10</f>
        <v>80</v>
      </c>
      <c r="P164" s="14">
        <v>3200</v>
      </c>
      <c r="Q164" s="16"/>
      <c r="R164" s="14">
        <f>Table_SQLXAL[[#This Row],[QTY]]/Table_SQLXAL[[#This Row],[ROLLWIDTH CM]]*100</f>
        <v>4000</v>
      </c>
      <c r="S164" s="14">
        <v>4000</v>
      </c>
      <c r="T164" s="15">
        <f>Table_SQLXAL[[#This Row],[KG]]-Table_SQLXAL[[#This Row],[poid de poudre]]-Table_SQLXAL[[#This Row],[poid de chemical]]</f>
        <v>960</v>
      </c>
      <c r="U164" s="15">
        <f>Table_SQLXAL[[#This Row],[QTY_PROD_TIME]]*1.2</f>
        <v>1.79328</v>
      </c>
      <c r="V164" s="19">
        <v>6000</v>
      </c>
      <c r="W164" s="15">
        <f>Table_SQLXAL[[#This Row],[QTY]]*Table_SQLXAL[[#This Row],[POWDERWEIGHT]]/1000</f>
        <v>0</v>
      </c>
      <c r="X164" s="15">
        <f>Table_SQLXAL[[#This Row],[QTY]]*Table_SQLXAL[[#This Row],[CHEMICALSWEIGHT]]/1000</f>
        <v>0</v>
      </c>
      <c r="Y164" s="14">
        <v>960</v>
      </c>
      <c r="Z164" s="15">
        <v>800</v>
      </c>
      <c r="AA164" s="15">
        <v>1.4944</v>
      </c>
      <c r="AB164" s="20">
        <v>0.3</v>
      </c>
      <c r="AC164" s="10">
        <v>0</v>
      </c>
      <c r="AD164" s="15">
        <v>0</v>
      </c>
      <c r="AE164" s="16" t="s">
        <v>262</v>
      </c>
      <c r="AF164" s="16" t="s">
        <v>5</v>
      </c>
      <c r="AG164" s="16" t="s">
        <v>5</v>
      </c>
      <c r="AH164" s="16"/>
      <c r="AI164" s="16" t="s">
        <v>26</v>
      </c>
      <c r="AJ164" s="16">
        <v>41620</v>
      </c>
      <c r="AK164" s="16" t="s">
        <v>624</v>
      </c>
      <c r="AL164" s="16" t="s">
        <v>625</v>
      </c>
      <c r="AM164" s="16" t="s">
        <v>106</v>
      </c>
      <c r="AN164" s="16">
        <v>0</v>
      </c>
      <c r="AO164" s="16">
        <v>1</v>
      </c>
      <c r="AP164" s="21"/>
      <c r="AQ164" s="83">
        <f>INT(MOD(INT((Table_SQLXAL[[#This Row],[REQDATE]]-2)/7)+0.6,52+5/28))+1</f>
        <v>50</v>
      </c>
      <c r="AR164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1.7006802721088434</v>
      </c>
      <c r="AS164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1.8679999999999999</v>
      </c>
      <c r="AT164" s="7">
        <f>Table_SQLXAL[[#This Row],[processtime]]*Table_SQLXAL[[#This Row],[QTY]]/10000</f>
        <v>1.4944</v>
      </c>
      <c r="AU164" s="89">
        <v>4.67</v>
      </c>
      <c r="AW164" s="115"/>
      <c r="AX164" s="8"/>
      <c r="AY164" s="8"/>
      <c r="AZ164" s="8"/>
      <c r="BC164" s="8"/>
      <c r="BD164" s="8"/>
      <c r="BH164" s="8"/>
      <c r="BJ164" s="8"/>
    </row>
    <row r="165" spans="1:62" x14ac:dyDescent="0.25">
      <c r="A165" s="90" t="s">
        <v>36</v>
      </c>
      <c r="B165" s="90" t="s">
        <v>249</v>
      </c>
      <c r="C165" s="21" t="s">
        <v>319</v>
      </c>
      <c r="D165" s="21" t="s">
        <v>322</v>
      </c>
      <c r="E165" s="24" t="s">
        <v>323</v>
      </c>
      <c r="F165" s="23">
        <v>41620</v>
      </c>
      <c r="G165" s="22">
        <v>7</v>
      </c>
      <c r="H165" s="26"/>
      <c r="I165" s="18" t="s">
        <v>615</v>
      </c>
      <c r="J165" s="95"/>
      <c r="K165" s="11">
        <f>(Table_SQLXAL[[#This Row],[TARGETWEIGHT]]*1000)-Table_SQLXAL[[#This Row],[POWDERWEIGHT]]-Table_SQLXAL[[#This Row],[CHEMICALSWEIGHT]]</f>
        <v>300</v>
      </c>
      <c r="L165" s="24" t="s">
        <v>247</v>
      </c>
      <c r="M165" s="18" t="s">
        <v>321</v>
      </c>
      <c r="N165" s="3">
        <f>ROUNDDOWN((Table_SQLXAL[[#This Row],[PRODWIDTH]]/Table_SQLXAL[[#This Row],[ROLLWIDTH CM]]/10),0)</f>
        <v>5</v>
      </c>
      <c r="O165" s="13">
        <f>Table_SQLXAL[[#This Row],[ROLLWIDTH]]/10</f>
        <v>120</v>
      </c>
      <c r="P165" s="14">
        <v>2160</v>
      </c>
      <c r="Q165" s="16"/>
      <c r="R165" s="14">
        <f>Table_SQLXAL[[#This Row],[QTY]]/Table_SQLXAL[[#This Row],[ROLLWIDTH CM]]*100</f>
        <v>1800</v>
      </c>
      <c r="S165" s="14">
        <v>1800</v>
      </c>
      <c r="T165" s="15">
        <f>Table_SQLXAL[[#This Row],[KG]]-Table_SQLXAL[[#This Row],[poid de poudre]]-Table_SQLXAL[[#This Row],[poid de chemical]]</f>
        <v>648</v>
      </c>
      <c r="U165" s="15">
        <f>Table_SQLXAL[[#This Row],[QTY_PROD_TIME]]*1.2</f>
        <v>1.210464</v>
      </c>
      <c r="V165" s="19">
        <v>6000</v>
      </c>
      <c r="W165" s="15">
        <f>Table_SQLXAL[[#This Row],[QTY]]*Table_SQLXAL[[#This Row],[POWDERWEIGHT]]/1000</f>
        <v>0</v>
      </c>
      <c r="X165" s="15">
        <f>Table_SQLXAL[[#This Row],[QTY]]*Table_SQLXAL[[#This Row],[CHEMICALSWEIGHT]]/1000</f>
        <v>0</v>
      </c>
      <c r="Y165" s="14">
        <v>648</v>
      </c>
      <c r="Z165" s="15">
        <v>1200</v>
      </c>
      <c r="AA165" s="15">
        <v>1.0087200000000001</v>
      </c>
      <c r="AB165" s="20">
        <v>0.3</v>
      </c>
      <c r="AC165" s="10">
        <v>0</v>
      </c>
      <c r="AD165" s="15">
        <v>0</v>
      </c>
      <c r="AE165" s="16" t="s">
        <v>262</v>
      </c>
      <c r="AF165" s="16" t="s">
        <v>5</v>
      </c>
      <c r="AG165" s="16" t="s">
        <v>5</v>
      </c>
      <c r="AH165" s="16"/>
      <c r="AI165" s="16" t="s">
        <v>26</v>
      </c>
      <c r="AJ165" s="16">
        <v>41620</v>
      </c>
      <c r="AK165" s="16" t="s">
        <v>626</v>
      </c>
      <c r="AL165" s="16" t="s">
        <v>625</v>
      </c>
      <c r="AM165" s="16" t="s">
        <v>106</v>
      </c>
      <c r="AN165" s="16">
        <v>0</v>
      </c>
      <c r="AO165" s="16">
        <v>1</v>
      </c>
      <c r="AP165" s="21"/>
      <c r="AQ165" s="83">
        <f>INT(MOD(INT((Table_SQLXAL[[#This Row],[REQDATE]]-2)/7)+0.6,52+5/28))+1</f>
        <v>50</v>
      </c>
      <c r="AR165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1.0714285714285714</v>
      </c>
      <c r="AS165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1.2609000000000001</v>
      </c>
      <c r="AT165" s="7">
        <f>Table_SQLXAL[[#This Row],[processtime]]*Table_SQLXAL[[#This Row],[QTY]]/10000</f>
        <v>1.0087200000000001</v>
      </c>
      <c r="AU165" s="89">
        <v>4.67</v>
      </c>
      <c r="AW165" s="115"/>
      <c r="AX165" s="8"/>
      <c r="AY165" s="8"/>
      <c r="AZ165" s="8"/>
      <c r="BC165" s="8"/>
      <c r="BD165" s="8"/>
      <c r="BH165" s="8"/>
      <c r="BJ165" s="8"/>
    </row>
    <row r="166" spans="1:62" x14ac:dyDescent="0.25">
      <c r="A166" s="90" t="s">
        <v>36</v>
      </c>
      <c r="B166" s="90" t="s">
        <v>249</v>
      </c>
      <c r="C166" s="21" t="s">
        <v>404</v>
      </c>
      <c r="D166" s="21" t="s">
        <v>349</v>
      </c>
      <c r="E166" s="24" t="s">
        <v>350</v>
      </c>
      <c r="F166" s="23">
        <v>41463</v>
      </c>
      <c r="G166" s="22">
        <v>24.8</v>
      </c>
      <c r="H166" s="26"/>
      <c r="I166" s="18" t="s">
        <v>627</v>
      </c>
      <c r="J166" s="95"/>
      <c r="K166" s="11">
        <f>(Table_SQLXAL[[#This Row],[TARGETWEIGHT]]*1000)-Table_SQLXAL[[#This Row],[POWDERWEIGHT]]-Table_SQLXAL[[#This Row],[CHEMICALSWEIGHT]]</f>
        <v>75</v>
      </c>
      <c r="L166" s="24" t="s">
        <v>246</v>
      </c>
      <c r="M166" s="18" t="s">
        <v>348</v>
      </c>
      <c r="N166" s="3">
        <f>ROUNDDOWN((Table_SQLXAL[[#This Row],[PRODWIDTH]]/Table_SQLXAL[[#This Row],[ROLLWIDTH CM]]/10),0)</f>
        <v>36</v>
      </c>
      <c r="O166" s="13">
        <f>Table_SQLXAL[[#This Row],[ROLLWIDTH]]/10</f>
        <v>15</v>
      </c>
      <c r="P166" s="14">
        <v>66730.5</v>
      </c>
      <c r="Q166" s="16"/>
      <c r="R166" s="14">
        <f>Table_SQLXAL[[#This Row],[QTY]]/Table_SQLXAL[[#This Row],[ROLLWIDTH CM]]*100</f>
        <v>444870</v>
      </c>
      <c r="S166" s="14">
        <v>444870</v>
      </c>
      <c r="T166" s="15">
        <f>Table_SQLXAL[[#This Row],[KG]]-Table_SQLXAL[[#This Row],[poid de poudre]]-Table_SQLXAL[[#This Row],[poid de chemical]]</f>
        <v>5004.7875000000004</v>
      </c>
      <c r="U166" s="15">
        <f>Table_SQLXAL[[#This Row],[QTY_PROD_TIME]]*1.2</f>
        <v>10.2498048</v>
      </c>
      <c r="V166" s="19">
        <v>5400</v>
      </c>
      <c r="W166" s="15">
        <f>Table_SQLXAL[[#This Row],[QTY]]*Table_SQLXAL[[#This Row],[POWDERWEIGHT]]/1000</f>
        <v>0</v>
      </c>
      <c r="X166" s="15">
        <f>Table_SQLXAL[[#This Row],[QTY]]*Table_SQLXAL[[#This Row],[CHEMICALSWEIGHT]]/1000</f>
        <v>0</v>
      </c>
      <c r="Y166" s="14">
        <v>5004.7875000000004</v>
      </c>
      <c r="Z166" s="15">
        <v>150</v>
      </c>
      <c r="AA166" s="15">
        <v>8.5415039999999998</v>
      </c>
      <c r="AB166" s="20">
        <v>7.4999999999999997E-2</v>
      </c>
      <c r="AC166" s="10">
        <v>0</v>
      </c>
      <c r="AD166" s="15">
        <v>0</v>
      </c>
      <c r="AE166" s="16" t="s">
        <v>12</v>
      </c>
      <c r="AF166" s="16" t="s">
        <v>5</v>
      </c>
      <c r="AG166" s="16" t="s">
        <v>5</v>
      </c>
      <c r="AH166" s="16"/>
      <c r="AI166" s="16" t="s">
        <v>26</v>
      </c>
      <c r="AJ166" s="16">
        <v>41453</v>
      </c>
      <c r="AK166" s="16" t="s">
        <v>628</v>
      </c>
      <c r="AL166" s="16" t="s">
        <v>629</v>
      </c>
      <c r="AM166" s="16" t="s">
        <v>239</v>
      </c>
      <c r="AN166" s="16">
        <v>66730.5</v>
      </c>
      <c r="AO166" s="16">
        <v>41519</v>
      </c>
      <c r="AP166" s="21"/>
      <c r="AQ166" s="83">
        <f>INT(MOD(INT((Table_SQLXAL[[#This Row],[REQDATE]]-2)/7)+0.6,52+5/28))+1</f>
        <v>28</v>
      </c>
      <c r="AR166" s="84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10.38096438172043</v>
      </c>
      <c r="AS166" s="84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10.676880000000002</v>
      </c>
      <c r="AT166" s="7">
        <f>Table_SQLXAL[[#This Row],[processtime]]*Table_SQLXAL[[#This Row],[QTY]]/10000</f>
        <v>8.5415040000000015</v>
      </c>
      <c r="AU166" s="89">
        <v>1.28</v>
      </c>
      <c r="AX166" s="8"/>
      <c r="AY166" s="8"/>
      <c r="AZ166" s="8"/>
      <c r="BC166" s="8"/>
      <c r="BD166" s="8"/>
      <c r="BH166" s="8"/>
      <c r="BJ166" s="8"/>
    </row>
    <row r="167" spans="1:62" x14ac:dyDescent="0.25">
      <c r="A167" s="92"/>
      <c r="B167" s="92"/>
      <c r="AS167" s="87"/>
      <c r="AT167" s="87"/>
      <c r="AU167" s="88"/>
      <c r="AX167" s="8"/>
      <c r="AY167" s="8"/>
      <c r="AZ167" s="8"/>
      <c r="BC167" s="8"/>
      <c r="BD167" s="8"/>
      <c r="BH167" s="8"/>
      <c r="BJ167" s="8"/>
    </row>
    <row r="168" spans="1:62" x14ac:dyDescent="0.25">
      <c r="A168" s="92"/>
      <c r="B168" s="92"/>
      <c r="AS168" s="87"/>
      <c r="AT168" s="87"/>
      <c r="AU168" s="88"/>
      <c r="AX168" s="8"/>
      <c r="AY168" s="8"/>
      <c r="AZ168" s="8"/>
      <c r="BC168" s="8"/>
      <c r="BD168" s="8"/>
      <c r="BH168" s="8"/>
      <c r="BJ168" s="8"/>
    </row>
    <row r="169" spans="1:62" x14ac:dyDescent="0.25">
      <c r="A169" s="92"/>
      <c r="B169" s="92"/>
      <c r="AS169" s="87"/>
      <c r="AT169" s="87"/>
      <c r="AU169" s="88"/>
      <c r="AX169" s="8"/>
      <c r="AY169" s="8"/>
      <c r="AZ169" s="8"/>
      <c r="BC169" s="8"/>
      <c r="BD169" s="8"/>
      <c r="BH169" s="8"/>
      <c r="BJ169" s="8"/>
    </row>
    <row r="170" spans="1:62" x14ac:dyDescent="0.25">
      <c r="A170" s="92"/>
      <c r="B170" s="92"/>
      <c r="AS170" s="87"/>
      <c r="AT170" s="87"/>
      <c r="AU170" s="88"/>
      <c r="AX170" s="8"/>
      <c r="AY170" s="8"/>
      <c r="AZ170" s="8"/>
      <c r="BC170" s="8"/>
      <c r="BD170" s="8"/>
      <c r="BH170" s="8"/>
      <c r="BJ170" s="8"/>
    </row>
    <row r="171" spans="1:62" x14ac:dyDescent="0.25">
      <c r="A171" s="92"/>
      <c r="B171" s="92"/>
      <c r="AS171" s="87"/>
      <c r="AT171" s="87"/>
      <c r="AU171" s="88"/>
      <c r="AX171" s="8"/>
      <c r="AY171" s="8"/>
      <c r="AZ171" s="8"/>
      <c r="BC171" s="8"/>
      <c r="BD171" s="8"/>
      <c r="BH171" s="8"/>
      <c r="BJ171" s="8"/>
    </row>
    <row r="172" spans="1:62" x14ac:dyDescent="0.25">
      <c r="A172" s="92"/>
      <c r="B172" s="92"/>
      <c r="AS172" s="87"/>
      <c r="AT172" s="87"/>
      <c r="AU172" s="88"/>
      <c r="AX172" s="8"/>
      <c r="AY172" s="8"/>
      <c r="AZ172" s="8"/>
      <c r="BC172" s="8"/>
      <c r="BD172" s="8"/>
      <c r="BH172" s="8"/>
      <c r="BJ172" s="8"/>
    </row>
    <row r="173" spans="1:62" x14ac:dyDescent="0.25">
      <c r="A173" s="92"/>
      <c r="B173" s="92"/>
      <c r="AS173" s="87"/>
      <c r="AT173" s="87"/>
      <c r="AU173" s="88"/>
      <c r="AX173" s="8"/>
      <c r="AY173" s="8"/>
      <c r="AZ173" s="8"/>
      <c r="BC173" s="8"/>
      <c r="BD173" s="8"/>
      <c r="BH173" s="8"/>
      <c r="BJ173" s="8"/>
    </row>
    <row r="174" spans="1:62" x14ac:dyDescent="0.25">
      <c r="A174" s="92"/>
      <c r="B174" s="92"/>
      <c r="AS174" s="87"/>
      <c r="AT174" s="87"/>
      <c r="AU174" s="88"/>
      <c r="AX174" s="8"/>
      <c r="AY174" s="8"/>
      <c r="AZ174" s="8"/>
      <c r="BC174" s="8"/>
      <c r="BD174" s="8"/>
      <c r="BH174" s="8"/>
      <c r="BJ174" s="8"/>
    </row>
    <row r="175" spans="1:62" x14ac:dyDescent="0.25">
      <c r="A175" s="92"/>
      <c r="B175" s="92"/>
      <c r="AS175" s="87"/>
      <c r="AT175" s="87"/>
      <c r="AU175" s="88"/>
      <c r="AX175" s="8"/>
      <c r="AY175" s="8"/>
      <c r="AZ175" s="8"/>
      <c r="BC175" s="8"/>
      <c r="BD175" s="8"/>
      <c r="BH175" s="8"/>
      <c r="BJ175" s="8"/>
    </row>
    <row r="176" spans="1:62" x14ac:dyDescent="0.25">
      <c r="A176" s="92"/>
      <c r="B176" s="92"/>
      <c r="AS176" s="87"/>
      <c r="AT176" s="87"/>
      <c r="AU176" s="88"/>
      <c r="AX176" s="8"/>
      <c r="AY176" s="8"/>
      <c r="AZ176" s="8"/>
      <c r="BC176" s="8"/>
      <c r="BD176" s="8"/>
      <c r="BH176" s="8"/>
      <c r="BJ176" s="8"/>
    </row>
    <row r="177" spans="1:62" x14ac:dyDescent="0.25">
      <c r="A177" s="92"/>
      <c r="B177" s="92"/>
      <c r="AS177" s="87"/>
      <c r="AT177" s="87"/>
      <c r="AU177" s="88"/>
      <c r="AX177" s="8"/>
      <c r="AY177" s="8"/>
      <c r="AZ177" s="8"/>
      <c r="BC177" s="8"/>
      <c r="BD177" s="8"/>
      <c r="BH177" s="8"/>
      <c r="BJ177" s="8"/>
    </row>
    <row r="178" spans="1:62" x14ac:dyDescent="0.25">
      <c r="A178" s="92"/>
      <c r="B178" s="92"/>
      <c r="AS178" s="87"/>
      <c r="AT178" s="87"/>
      <c r="AU178" s="88"/>
      <c r="AX178" s="8"/>
      <c r="AY178" s="8"/>
      <c r="AZ178" s="8"/>
      <c r="BC178" s="8"/>
      <c r="BD178" s="8"/>
      <c r="BH178" s="8"/>
      <c r="BJ178" s="8"/>
    </row>
    <row r="179" spans="1:62" x14ac:dyDescent="0.25">
      <c r="A179" s="92"/>
      <c r="B179" s="92"/>
      <c r="AS179" s="87"/>
      <c r="AT179" s="87"/>
      <c r="AU179" s="88"/>
      <c r="AX179" s="8"/>
      <c r="AY179" s="8"/>
      <c r="AZ179" s="8"/>
      <c r="BC179" s="8"/>
      <c r="BD179" s="8"/>
      <c r="BH179" s="8"/>
      <c r="BJ179" s="8"/>
    </row>
    <row r="180" spans="1:62" x14ac:dyDescent="0.25">
      <c r="A180" s="92"/>
      <c r="B180" s="92"/>
      <c r="AS180" s="87"/>
      <c r="AT180" s="87"/>
      <c r="AU180" s="88"/>
      <c r="AX180" s="8"/>
      <c r="AY180" s="8"/>
      <c r="AZ180" s="8"/>
      <c r="BC180" s="8"/>
      <c r="BD180" s="8"/>
      <c r="BH180" s="8"/>
      <c r="BJ180" s="8"/>
    </row>
    <row r="181" spans="1:62" x14ac:dyDescent="0.25">
      <c r="A181" s="92"/>
      <c r="B181" s="92"/>
      <c r="AS181" s="87"/>
      <c r="AT181" s="87"/>
      <c r="AU181" s="88"/>
      <c r="AX181" s="8"/>
      <c r="AY181" s="8"/>
      <c r="AZ181" s="8"/>
      <c r="BC181" s="8"/>
      <c r="BD181" s="8"/>
      <c r="BH181" s="8"/>
      <c r="BJ181" s="8"/>
    </row>
    <row r="182" spans="1:62" x14ac:dyDescent="0.25">
      <c r="A182" s="92"/>
      <c r="B182" s="92"/>
      <c r="AS182" s="87"/>
      <c r="AT182" s="87"/>
      <c r="AU182" s="88"/>
      <c r="AX182" s="8"/>
      <c r="AY182" s="8"/>
      <c r="AZ182" s="8"/>
      <c r="BC182" s="8"/>
      <c r="BD182" s="8"/>
      <c r="BH182" s="8"/>
      <c r="BJ182" s="8"/>
    </row>
    <row r="183" spans="1:62" x14ac:dyDescent="0.25">
      <c r="A183" s="92"/>
      <c r="B183" s="92"/>
      <c r="AS183" s="87"/>
      <c r="AT183" s="87"/>
      <c r="AU183" s="88"/>
      <c r="AX183" s="8"/>
      <c r="AY183" s="8"/>
      <c r="AZ183" s="8"/>
      <c r="BC183" s="8"/>
      <c r="BD183" s="8"/>
      <c r="BH183" s="8"/>
      <c r="BJ183" s="8"/>
    </row>
    <row r="184" spans="1:62" x14ac:dyDescent="0.25">
      <c r="A184" s="92"/>
      <c r="B184" s="92"/>
      <c r="AS184" s="87"/>
      <c r="AT184" s="87"/>
      <c r="AU184" s="88"/>
      <c r="AX184" s="8"/>
      <c r="AY184" s="8"/>
      <c r="AZ184" s="8"/>
      <c r="BC184" s="8"/>
      <c r="BD184" s="8"/>
      <c r="BH184" s="8"/>
      <c r="BJ184" s="8"/>
    </row>
    <row r="185" spans="1:62" x14ac:dyDescent="0.25">
      <c r="A185" s="92"/>
      <c r="B185" s="92"/>
      <c r="AS185" s="87"/>
      <c r="AT185" s="87"/>
      <c r="AU185" s="88"/>
      <c r="AX185" s="8"/>
      <c r="AY185" s="8"/>
      <c r="AZ185" s="8"/>
      <c r="BC185" s="8"/>
      <c r="BD185" s="8"/>
      <c r="BH185" s="8"/>
      <c r="BJ185" s="8"/>
    </row>
    <row r="186" spans="1:62" x14ac:dyDescent="0.25">
      <c r="A186" s="92"/>
      <c r="B186" s="92"/>
      <c r="AS186" s="87"/>
      <c r="AT186" s="87"/>
      <c r="AU186" s="88"/>
      <c r="AX186" s="8"/>
      <c r="AY186" s="8"/>
      <c r="AZ186" s="8"/>
      <c r="BC186" s="8"/>
      <c r="BD186" s="8"/>
      <c r="BH186" s="8"/>
      <c r="BJ186" s="8"/>
    </row>
    <row r="187" spans="1:62" x14ac:dyDescent="0.25">
      <c r="A187" s="92"/>
      <c r="B187" s="92"/>
      <c r="AS187" s="87"/>
      <c r="AT187" s="87"/>
      <c r="AU187" s="88"/>
      <c r="AX187" s="8"/>
      <c r="AY187" s="8"/>
      <c r="AZ187" s="8"/>
      <c r="BC187" s="8"/>
      <c r="BD187" s="8"/>
      <c r="BH187" s="8"/>
      <c r="BJ187" s="8"/>
    </row>
    <row r="188" spans="1:62" x14ac:dyDescent="0.25">
      <c r="A188" s="92"/>
      <c r="B188" s="92"/>
      <c r="AS188" s="87"/>
      <c r="AT188" s="87"/>
      <c r="AU188" s="88"/>
      <c r="AX188" s="8"/>
      <c r="AY188" s="8"/>
      <c r="AZ188" s="8"/>
      <c r="BC188" s="8"/>
      <c r="BD188" s="8"/>
      <c r="BH188" s="8"/>
      <c r="BJ188" s="8"/>
    </row>
    <row r="189" spans="1:62" x14ac:dyDescent="0.25">
      <c r="A189" s="92"/>
      <c r="B189" s="92"/>
      <c r="AS189" s="87"/>
      <c r="AT189" s="87"/>
      <c r="AU189" s="88"/>
      <c r="AX189" s="8"/>
      <c r="AY189" s="8"/>
      <c r="AZ189" s="8"/>
      <c r="BC189" s="8"/>
      <c r="BD189" s="8"/>
      <c r="BH189" s="8"/>
      <c r="BJ189" s="8"/>
    </row>
    <row r="190" spans="1:62" x14ac:dyDescent="0.25">
      <c r="A190" s="92"/>
      <c r="B190" s="92"/>
      <c r="AS190" s="87"/>
      <c r="AT190" s="87"/>
      <c r="AU190" s="88"/>
      <c r="AX190" s="8"/>
      <c r="AY190" s="8"/>
      <c r="AZ190" s="8"/>
      <c r="BC190" s="8"/>
      <c r="BD190" s="8"/>
      <c r="BH190" s="8"/>
      <c r="BJ190" s="8"/>
    </row>
    <row r="191" spans="1:62" x14ac:dyDescent="0.25">
      <c r="A191" s="92"/>
      <c r="B191" s="92"/>
      <c r="AS191" s="87"/>
      <c r="AT191" s="87"/>
      <c r="AU191" s="88"/>
      <c r="AX191" s="8"/>
      <c r="AY191" s="8"/>
      <c r="AZ191" s="8"/>
      <c r="BC191" s="8"/>
      <c r="BD191" s="8"/>
      <c r="BH191" s="8"/>
      <c r="BJ191" s="8"/>
    </row>
    <row r="192" spans="1:62" x14ac:dyDescent="0.25">
      <c r="A192" s="92"/>
      <c r="B192" s="92"/>
      <c r="AS192" s="87"/>
      <c r="AT192" s="87"/>
      <c r="AU192" s="88"/>
      <c r="AX192" s="8"/>
      <c r="AY192" s="8"/>
      <c r="AZ192" s="8"/>
      <c r="BC192" s="8"/>
      <c r="BD192" s="8"/>
      <c r="BH192" s="8"/>
      <c r="BJ192" s="8"/>
    </row>
    <row r="193" spans="1:62" x14ac:dyDescent="0.25">
      <c r="A193" s="92"/>
      <c r="B193" s="92"/>
      <c r="AS193" s="87"/>
      <c r="AT193" s="87"/>
      <c r="AU193" s="88"/>
      <c r="AX193" s="8"/>
      <c r="AY193" s="8"/>
      <c r="AZ193" s="8"/>
      <c r="BC193" s="8"/>
      <c r="BD193" s="8"/>
      <c r="BH193" s="8"/>
      <c r="BJ193" s="8"/>
    </row>
    <row r="194" spans="1:62" x14ac:dyDescent="0.25">
      <c r="A194" s="92"/>
      <c r="B194" s="92"/>
      <c r="AS194" s="87"/>
      <c r="AT194" s="87"/>
      <c r="AU194" s="88"/>
      <c r="AX194" s="8"/>
      <c r="AY194" s="8"/>
      <c r="AZ194" s="8"/>
      <c r="BC194" s="8"/>
      <c r="BD194" s="8"/>
      <c r="BH194" s="8"/>
      <c r="BJ194" s="8"/>
    </row>
    <row r="195" spans="1:62" x14ac:dyDescent="0.25">
      <c r="A195" s="92"/>
      <c r="B195" s="92"/>
      <c r="AS195" s="87"/>
      <c r="AT195" s="87"/>
      <c r="AU195" s="88"/>
      <c r="AX195" s="8"/>
      <c r="AY195" s="8"/>
      <c r="AZ195" s="8"/>
      <c r="BC195" s="8"/>
      <c r="BD195" s="8"/>
      <c r="BH195" s="8"/>
      <c r="BJ195" s="8"/>
    </row>
    <row r="196" spans="1:62" x14ac:dyDescent="0.25">
      <c r="A196" s="92"/>
      <c r="B196" s="92"/>
      <c r="AS196" s="87"/>
      <c r="AT196" s="87"/>
      <c r="AU196" s="88"/>
      <c r="AX196" s="8"/>
      <c r="AY196" s="8"/>
      <c r="AZ196" s="8"/>
      <c r="BC196" s="8"/>
      <c r="BD196" s="8"/>
      <c r="BH196" s="8"/>
      <c r="BJ196" s="8"/>
    </row>
    <row r="197" spans="1:62" x14ac:dyDescent="0.25">
      <c r="AX197" s="8"/>
      <c r="AY197" s="8"/>
      <c r="AZ197" s="8"/>
      <c r="BC197" s="8"/>
      <c r="BD197" s="8"/>
      <c r="BH197" s="8"/>
      <c r="BJ197" s="8"/>
    </row>
    <row r="198" spans="1:62" x14ac:dyDescent="0.25">
      <c r="AX198" s="8"/>
      <c r="AY198" s="8"/>
      <c r="AZ198" s="8"/>
      <c r="BC198" s="8"/>
      <c r="BD198" s="8"/>
      <c r="BH198" s="8"/>
      <c r="BJ198" s="8"/>
    </row>
    <row r="199" spans="1:62" x14ac:dyDescent="0.25">
      <c r="AX199" s="8"/>
      <c r="AY199" s="8"/>
      <c r="AZ199" s="8"/>
      <c r="BC199" s="8"/>
      <c r="BD199" s="8"/>
      <c r="BH199" s="8"/>
      <c r="BJ199" s="8"/>
    </row>
    <row r="200" spans="1:62" x14ac:dyDescent="0.25">
      <c r="AX200" s="8"/>
      <c r="AY200" s="8"/>
      <c r="AZ200" s="8"/>
      <c r="BC200" s="8"/>
      <c r="BD200" s="8"/>
      <c r="BH200" s="8"/>
      <c r="BJ200" s="8"/>
    </row>
    <row r="201" spans="1:62" x14ac:dyDescent="0.25">
      <c r="AX201" s="8"/>
      <c r="AY201" s="8"/>
      <c r="AZ201" s="8"/>
      <c r="BC201" s="8"/>
      <c r="BD201" s="8"/>
      <c r="BH201" s="8"/>
      <c r="BJ201" s="8"/>
    </row>
    <row r="202" spans="1:62" x14ac:dyDescent="0.25">
      <c r="AX202" s="8"/>
      <c r="AY202" s="8"/>
      <c r="AZ202" s="8"/>
      <c r="BC202" s="8"/>
      <c r="BD202" s="8"/>
      <c r="BH202" s="8"/>
      <c r="BJ202" s="8"/>
    </row>
    <row r="203" spans="1:62" x14ac:dyDescent="0.25">
      <c r="AX203" s="8"/>
      <c r="AY203" s="8"/>
      <c r="AZ203" s="8"/>
      <c r="BC203" s="8"/>
      <c r="BD203" s="8"/>
      <c r="BH203" s="8"/>
      <c r="BJ203" s="8"/>
    </row>
    <row r="204" spans="1:62" x14ac:dyDescent="0.25">
      <c r="AX204" s="8"/>
      <c r="AY204" s="8"/>
      <c r="AZ204" s="8"/>
      <c r="BC204" s="8"/>
      <c r="BD204" s="8"/>
      <c r="BH204" s="8"/>
      <c r="BJ204" s="8"/>
    </row>
    <row r="205" spans="1:62" x14ac:dyDescent="0.25">
      <c r="AX205" s="8"/>
      <c r="AY205" s="8"/>
      <c r="AZ205" s="8"/>
      <c r="BC205" s="8"/>
      <c r="BD205" s="8"/>
      <c r="BH205" s="8"/>
      <c r="BJ205" s="8"/>
    </row>
    <row r="206" spans="1:62" x14ac:dyDescent="0.25">
      <c r="AX206" s="8"/>
      <c r="AY206" s="8"/>
      <c r="AZ206" s="8"/>
      <c r="BC206" s="8"/>
      <c r="BD206" s="8"/>
      <c r="BH206" s="8"/>
      <c r="BJ206" s="8"/>
    </row>
    <row r="207" spans="1:62" x14ac:dyDescent="0.25">
      <c r="AX207" s="8"/>
      <c r="AY207" s="8"/>
      <c r="AZ207" s="8"/>
      <c r="BC207" s="8"/>
      <c r="BD207" s="8"/>
      <c r="BH207" s="8"/>
      <c r="BJ207" s="8"/>
    </row>
    <row r="208" spans="1:62" x14ac:dyDescent="0.25">
      <c r="AX208" s="8"/>
      <c r="AY208" s="8"/>
      <c r="AZ208" s="8"/>
      <c r="BC208" s="8"/>
      <c r="BD208" s="8"/>
      <c r="BH208" s="8"/>
      <c r="BJ208" s="8"/>
    </row>
    <row r="209" spans="50:62" x14ac:dyDescent="0.25">
      <c r="AX209" s="8"/>
      <c r="AY209" s="8"/>
      <c r="AZ209" s="8"/>
      <c r="BC209" s="8"/>
      <c r="BD209" s="8"/>
      <c r="BH209" s="8"/>
      <c r="BJ209" s="8"/>
    </row>
    <row r="210" spans="50:62" x14ac:dyDescent="0.25">
      <c r="AX210" s="8"/>
      <c r="AY210" s="8"/>
      <c r="AZ210" s="8"/>
      <c r="BC210" s="8"/>
      <c r="BD210" s="8"/>
      <c r="BH210" s="8"/>
      <c r="BJ210" s="8"/>
    </row>
    <row r="211" spans="50:62" x14ac:dyDescent="0.25">
      <c r="AX211" s="8"/>
      <c r="AY211" s="8"/>
      <c r="AZ211" s="8"/>
      <c r="BC211" s="8"/>
      <c r="BD211" s="8"/>
      <c r="BH211" s="8"/>
      <c r="BJ211" s="8"/>
    </row>
    <row r="212" spans="50:62" x14ac:dyDescent="0.25">
      <c r="AX212" s="8"/>
      <c r="AY212" s="8"/>
      <c r="AZ212" s="8"/>
      <c r="BC212" s="8"/>
      <c r="BD212" s="8"/>
      <c r="BH212" s="8"/>
      <c r="BJ212" s="8"/>
    </row>
    <row r="213" spans="50:62" x14ac:dyDescent="0.25">
      <c r="AX213" s="8"/>
      <c r="AY213" s="8"/>
      <c r="AZ213" s="8"/>
      <c r="BC213" s="8"/>
      <c r="BD213" s="8"/>
      <c r="BH213" s="8"/>
      <c r="BJ213" s="8"/>
    </row>
    <row r="214" spans="50:62" x14ac:dyDescent="0.25">
      <c r="AX214" s="8"/>
      <c r="AY214" s="8"/>
      <c r="AZ214" s="8"/>
      <c r="BC214" s="8"/>
      <c r="BD214" s="8"/>
      <c r="BH214" s="8"/>
      <c r="BJ214" s="8"/>
    </row>
    <row r="215" spans="50:62" x14ac:dyDescent="0.25">
      <c r="AX215" s="8"/>
      <c r="AY215" s="8"/>
      <c r="AZ215" s="8"/>
      <c r="BC215" s="8"/>
      <c r="BD215" s="8"/>
      <c r="BH215" s="8"/>
      <c r="BJ215" s="8"/>
    </row>
    <row r="216" spans="50:62" x14ac:dyDescent="0.25">
      <c r="AX216" s="8"/>
      <c r="AY216" s="8"/>
      <c r="AZ216" s="8"/>
      <c r="BC216" s="8"/>
      <c r="BD216" s="8"/>
      <c r="BH216" s="8"/>
      <c r="BJ216" s="8"/>
    </row>
    <row r="217" spans="50:62" x14ac:dyDescent="0.25">
      <c r="AX217" s="8"/>
      <c r="AY217" s="8"/>
      <c r="AZ217" s="8"/>
      <c r="BC217" s="8"/>
      <c r="BD217" s="8"/>
      <c r="BH217" s="8"/>
      <c r="BJ217" s="8"/>
    </row>
    <row r="218" spans="50:62" x14ac:dyDescent="0.25">
      <c r="AX218" s="8"/>
      <c r="AY218" s="8"/>
      <c r="AZ218" s="8"/>
      <c r="BC218" s="8"/>
      <c r="BD218" s="8"/>
      <c r="BH218" s="8"/>
      <c r="BJ218" s="8"/>
    </row>
    <row r="219" spans="50:62" x14ac:dyDescent="0.25">
      <c r="AX219" s="8"/>
      <c r="AY219" s="8"/>
      <c r="AZ219" s="8"/>
      <c r="BC219" s="8"/>
      <c r="BD219" s="8"/>
      <c r="BH219" s="8"/>
      <c r="BJ219" s="8"/>
    </row>
    <row r="220" spans="50:62" x14ac:dyDescent="0.25">
      <c r="AX220" s="8"/>
      <c r="AY220" s="8"/>
      <c r="AZ220" s="8"/>
      <c r="BC220" s="8"/>
      <c r="BD220" s="8"/>
      <c r="BH220" s="8"/>
      <c r="BJ220" s="8"/>
    </row>
    <row r="221" spans="50:62" x14ac:dyDescent="0.25">
      <c r="AX221" s="8"/>
      <c r="AY221" s="8"/>
      <c r="AZ221" s="8"/>
      <c r="BC221" s="8"/>
      <c r="BD221" s="8"/>
      <c r="BH221" s="8"/>
      <c r="BJ221" s="8"/>
    </row>
    <row r="222" spans="50:62" x14ac:dyDescent="0.25">
      <c r="AX222" s="8"/>
      <c r="AY222" s="8"/>
      <c r="AZ222" s="8"/>
      <c r="BC222" s="8"/>
      <c r="BD222" s="8"/>
      <c r="BH222" s="8"/>
      <c r="BJ222" s="8"/>
    </row>
    <row r="223" spans="50:62" x14ac:dyDescent="0.25">
      <c r="AX223" s="8"/>
      <c r="AY223" s="8"/>
      <c r="AZ223" s="8"/>
      <c r="BC223" s="8"/>
      <c r="BD223" s="8"/>
      <c r="BH223" s="8"/>
      <c r="BJ223" s="8"/>
    </row>
    <row r="224" spans="50:62" x14ac:dyDescent="0.25">
      <c r="AX224" s="8"/>
      <c r="AY224" s="8"/>
      <c r="AZ224" s="8"/>
      <c r="BC224" s="8"/>
      <c r="BD224" s="8"/>
      <c r="BH224" s="8"/>
      <c r="BJ224" s="8"/>
    </row>
    <row r="225" spans="50:62" x14ac:dyDescent="0.25">
      <c r="AX225" s="8"/>
      <c r="AY225" s="8"/>
      <c r="AZ225" s="8"/>
      <c r="BC225" s="8"/>
      <c r="BD225" s="8"/>
      <c r="BH225" s="8"/>
      <c r="BJ225" s="8"/>
    </row>
    <row r="226" spans="50:62" x14ac:dyDescent="0.25">
      <c r="AX226" s="8"/>
      <c r="AY226" s="8"/>
      <c r="AZ226" s="8"/>
      <c r="BC226" s="8"/>
      <c r="BD226" s="8"/>
      <c r="BH226" s="8"/>
      <c r="BJ226" s="8"/>
    </row>
    <row r="227" spans="50:62" x14ac:dyDescent="0.25">
      <c r="AX227" s="8"/>
      <c r="AY227" s="8"/>
      <c r="AZ227" s="8"/>
      <c r="BC227" s="8"/>
      <c r="BD227" s="8"/>
      <c r="BH227" s="8"/>
      <c r="BJ227" s="8"/>
    </row>
    <row r="228" spans="50:62" x14ac:dyDescent="0.25">
      <c r="AX228" s="8"/>
      <c r="AY228" s="8"/>
      <c r="AZ228" s="8"/>
      <c r="BC228" s="8"/>
      <c r="BD228" s="8"/>
      <c r="BH228" s="8"/>
      <c r="BJ228" s="8"/>
    </row>
    <row r="229" spans="50:62" x14ac:dyDescent="0.25">
      <c r="AX229" s="8"/>
      <c r="AY229" s="8"/>
      <c r="AZ229" s="8"/>
      <c r="BC229" s="8"/>
      <c r="BD229" s="8"/>
      <c r="BH229" s="8"/>
      <c r="BJ229" s="8"/>
    </row>
    <row r="230" spans="50:62" x14ac:dyDescent="0.25">
      <c r="AX230" s="8"/>
      <c r="AY230" s="8"/>
      <c r="AZ230" s="8"/>
      <c r="BC230" s="8"/>
      <c r="BD230" s="8"/>
      <c r="BH230" s="8"/>
      <c r="BJ230" s="8"/>
    </row>
    <row r="231" spans="50:62" x14ac:dyDescent="0.25">
      <c r="AX231" s="8"/>
      <c r="AY231" s="8"/>
      <c r="AZ231" s="8"/>
      <c r="BC231" s="8"/>
      <c r="BD231" s="8"/>
      <c r="BH231" s="8"/>
      <c r="BJ231" s="8"/>
    </row>
    <row r="232" spans="50:62" x14ac:dyDescent="0.25">
      <c r="AX232" s="8"/>
      <c r="AY232" s="8"/>
      <c r="AZ232" s="8"/>
      <c r="BC232" s="8"/>
      <c r="BD232" s="8"/>
      <c r="BH232" s="8"/>
      <c r="BJ232" s="8"/>
    </row>
    <row r="233" spans="50:62" x14ac:dyDescent="0.25">
      <c r="AX233" s="8"/>
      <c r="AY233" s="8"/>
      <c r="AZ233" s="8"/>
      <c r="BC233" s="8"/>
      <c r="BD233" s="8"/>
      <c r="BH233" s="8"/>
      <c r="BJ233" s="8"/>
    </row>
    <row r="234" spans="50:62" x14ac:dyDescent="0.25">
      <c r="AX234" s="8"/>
      <c r="AY234" s="8"/>
      <c r="AZ234" s="8"/>
      <c r="BC234" s="8"/>
      <c r="BD234" s="8"/>
      <c r="BH234" s="8"/>
      <c r="BJ234" s="8"/>
    </row>
    <row r="235" spans="50:62" x14ac:dyDescent="0.25">
      <c r="AX235" s="8"/>
      <c r="AY235" s="8"/>
      <c r="AZ235" s="8"/>
      <c r="BC235" s="8"/>
      <c r="BD235" s="8"/>
      <c r="BH235" s="8"/>
      <c r="BJ235" s="8"/>
    </row>
    <row r="236" spans="50:62" x14ac:dyDescent="0.25">
      <c r="AX236" s="8"/>
      <c r="AY236" s="8"/>
      <c r="AZ236" s="8"/>
      <c r="BC236" s="8"/>
      <c r="BD236" s="8"/>
      <c r="BH236" s="8"/>
      <c r="BJ236" s="8"/>
    </row>
    <row r="237" spans="50:62" x14ac:dyDescent="0.25">
      <c r="AX237" s="8"/>
      <c r="AY237" s="8"/>
      <c r="AZ237" s="8"/>
      <c r="BC237" s="8"/>
      <c r="BD237" s="8"/>
      <c r="BH237" s="8"/>
      <c r="BJ237" s="8"/>
    </row>
    <row r="238" spans="50:62" x14ac:dyDescent="0.25">
      <c r="AX238" s="8"/>
      <c r="AY238" s="8"/>
      <c r="AZ238" s="8"/>
      <c r="BC238" s="8"/>
      <c r="BD238" s="8"/>
      <c r="BH238" s="8"/>
      <c r="BJ238" s="8"/>
    </row>
    <row r="239" spans="50:62" x14ac:dyDescent="0.25">
      <c r="AX239" s="8"/>
      <c r="AY239" s="8"/>
      <c r="AZ239" s="8"/>
      <c r="BC239" s="8"/>
      <c r="BD239" s="8"/>
      <c r="BH239" s="8"/>
      <c r="BJ239" s="8"/>
    </row>
    <row r="240" spans="50:62" x14ac:dyDescent="0.25">
      <c r="AX240" s="8"/>
      <c r="AY240" s="8"/>
      <c r="AZ240" s="8"/>
      <c r="BC240" s="8"/>
      <c r="BD240" s="8"/>
      <c r="BH240" s="8"/>
      <c r="BJ240" s="8"/>
    </row>
    <row r="241" spans="50:62" x14ac:dyDescent="0.25">
      <c r="AX241" s="8"/>
      <c r="AY241" s="8"/>
      <c r="AZ241" s="8"/>
      <c r="BC241" s="8"/>
      <c r="BD241" s="8"/>
      <c r="BH241" s="8"/>
      <c r="BJ241" s="8"/>
    </row>
    <row r="242" spans="50:62" x14ac:dyDescent="0.25">
      <c r="AX242" s="8"/>
      <c r="AY242" s="8"/>
      <c r="AZ242" s="8"/>
      <c r="BC242" s="8"/>
      <c r="BD242" s="8"/>
      <c r="BH242" s="8"/>
      <c r="BJ242" s="8"/>
    </row>
    <row r="243" spans="50:62" x14ac:dyDescent="0.25">
      <c r="AX243" s="8"/>
      <c r="AY243" s="8"/>
      <c r="AZ243" s="8"/>
      <c r="BC243" s="8"/>
      <c r="BD243" s="8"/>
      <c r="BH243" s="8"/>
      <c r="BJ243" s="8"/>
    </row>
    <row r="244" spans="50:62" x14ac:dyDescent="0.25">
      <c r="AX244" s="8"/>
      <c r="AY244" s="8"/>
      <c r="AZ244" s="8"/>
      <c r="BC244" s="8"/>
      <c r="BD244" s="8"/>
      <c r="BH244" s="8"/>
      <c r="BJ244" s="8"/>
    </row>
    <row r="245" spans="50:62" x14ac:dyDescent="0.25">
      <c r="AX245" s="8"/>
      <c r="AY245" s="8"/>
      <c r="AZ245" s="8"/>
      <c r="BC245" s="8"/>
      <c r="BD245" s="8"/>
      <c r="BH245" s="8"/>
      <c r="BJ245" s="8"/>
    </row>
    <row r="246" spans="50:62" x14ac:dyDescent="0.25">
      <c r="AX246" s="8"/>
      <c r="AY246" s="8"/>
      <c r="AZ246" s="8"/>
      <c r="BC246" s="8"/>
      <c r="BD246" s="8"/>
      <c r="BH246" s="8"/>
      <c r="BJ246" s="8"/>
    </row>
    <row r="247" spans="50:62" x14ac:dyDescent="0.25">
      <c r="AX247" s="8"/>
      <c r="AY247" s="8"/>
      <c r="AZ247" s="8"/>
      <c r="BC247" s="8"/>
      <c r="BD247" s="8"/>
      <c r="BH247" s="8"/>
      <c r="BJ247" s="8"/>
    </row>
    <row r="248" spans="50:62" x14ac:dyDescent="0.25">
      <c r="AX248" s="8"/>
      <c r="AY248" s="8"/>
      <c r="AZ248" s="8"/>
      <c r="BC248" s="8"/>
      <c r="BD248" s="8"/>
      <c r="BH248" s="8"/>
      <c r="BJ248" s="8"/>
    </row>
    <row r="249" spans="50:62" x14ac:dyDescent="0.25">
      <c r="AX249" s="8"/>
      <c r="AY249" s="8"/>
      <c r="AZ249" s="8"/>
      <c r="BC249" s="8"/>
      <c r="BD249" s="8"/>
      <c r="BH249" s="8"/>
      <c r="BJ249" s="8"/>
    </row>
    <row r="250" spans="50:62" x14ac:dyDescent="0.25">
      <c r="AX250" s="8"/>
      <c r="AY250" s="8"/>
      <c r="AZ250" s="8"/>
      <c r="BC250" s="8"/>
      <c r="BD250" s="8"/>
      <c r="BH250" s="8"/>
      <c r="BJ250" s="8"/>
    </row>
    <row r="251" spans="50:62" x14ac:dyDescent="0.25">
      <c r="AX251" s="8"/>
      <c r="AY251" s="8"/>
      <c r="AZ251" s="8"/>
      <c r="BC251" s="8"/>
      <c r="BD251" s="8"/>
      <c r="BH251" s="8"/>
      <c r="BJ251" s="8"/>
    </row>
    <row r="252" spans="50:62" x14ac:dyDescent="0.25">
      <c r="AX252" s="8"/>
      <c r="AY252" s="8"/>
      <c r="AZ252" s="8"/>
      <c r="BC252" s="8"/>
      <c r="BD252" s="8"/>
      <c r="BH252" s="8"/>
      <c r="BJ252" s="8"/>
    </row>
    <row r="253" spans="50:62" x14ac:dyDescent="0.25">
      <c r="AX253" s="8"/>
      <c r="AY253" s="8"/>
      <c r="AZ253" s="8"/>
      <c r="BC253" s="8"/>
      <c r="BD253" s="8"/>
      <c r="BH253" s="8"/>
      <c r="BJ253" s="8"/>
    </row>
    <row r="254" spans="50:62" x14ac:dyDescent="0.25">
      <c r="AX254" s="8"/>
      <c r="AY254" s="8"/>
      <c r="AZ254" s="8"/>
      <c r="BC254" s="8"/>
      <c r="BD254" s="8"/>
      <c r="BH254" s="8"/>
      <c r="BJ254" s="8"/>
    </row>
    <row r="255" spans="50:62" x14ac:dyDescent="0.25">
      <c r="AX255" s="8"/>
      <c r="AY255" s="8"/>
      <c r="AZ255" s="8"/>
      <c r="BC255" s="8"/>
      <c r="BD255" s="8"/>
      <c r="BH255" s="8"/>
      <c r="BJ255" s="8"/>
    </row>
    <row r="256" spans="50:62" x14ac:dyDescent="0.25">
      <c r="AX256" s="8"/>
      <c r="AY256" s="8"/>
      <c r="AZ256" s="8"/>
      <c r="BC256" s="8"/>
      <c r="BD256" s="8"/>
      <c r="BH256" s="8"/>
      <c r="BJ256" s="8"/>
    </row>
    <row r="257" spans="50:62" x14ac:dyDescent="0.25">
      <c r="AX257" s="8"/>
      <c r="AY257" s="8"/>
      <c r="AZ257" s="8"/>
      <c r="BC257" s="8"/>
      <c r="BD257" s="8"/>
      <c r="BH257" s="8"/>
      <c r="BJ257" s="8"/>
    </row>
    <row r="258" spans="50:62" x14ac:dyDescent="0.25">
      <c r="AX258" s="8"/>
      <c r="AY258" s="8"/>
      <c r="AZ258" s="8"/>
      <c r="BC258" s="8"/>
      <c r="BD258" s="8"/>
      <c r="BH258" s="8"/>
      <c r="BJ258" s="8"/>
    </row>
    <row r="259" spans="50:62" x14ac:dyDescent="0.25">
      <c r="AX259" s="8"/>
      <c r="AY259" s="8"/>
      <c r="AZ259" s="8"/>
      <c r="BC259" s="8"/>
      <c r="BD259" s="8"/>
      <c r="BH259" s="8"/>
      <c r="BJ259" s="8"/>
    </row>
    <row r="260" spans="50:62" x14ac:dyDescent="0.25">
      <c r="AX260" s="8"/>
      <c r="AY260" s="8"/>
      <c r="AZ260" s="8"/>
      <c r="BC260" s="8"/>
      <c r="BD260" s="8"/>
      <c r="BH260" s="8"/>
      <c r="BJ260" s="8"/>
    </row>
    <row r="261" spans="50:62" x14ac:dyDescent="0.25">
      <c r="AX261" s="8"/>
      <c r="AY261" s="8"/>
      <c r="AZ261" s="8"/>
      <c r="BC261" s="8"/>
      <c r="BD261" s="8"/>
      <c r="BH261" s="8"/>
      <c r="BJ261" s="8"/>
    </row>
    <row r="262" spans="50:62" x14ac:dyDescent="0.25">
      <c r="AX262" s="8"/>
      <c r="AY262" s="8"/>
      <c r="AZ262" s="8"/>
      <c r="BC262" s="8"/>
      <c r="BD262" s="8"/>
      <c r="BH262" s="8"/>
      <c r="BJ262" s="8"/>
    </row>
    <row r="263" spans="50:62" x14ac:dyDescent="0.25">
      <c r="AX263" s="8"/>
      <c r="AY263" s="8"/>
      <c r="AZ263" s="8"/>
      <c r="BC263" s="8"/>
      <c r="BD263" s="8"/>
      <c r="BH263" s="8"/>
      <c r="BJ263" s="8"/>
    </row>
    <row r="264" spans="50:62" x14ac:dyDescent="0.25">
      <c r="AX264" s="8"/>
      <c r="AY264" s="8"/>
      <c r="AZ264" s="8"/>
      <c r="BC264" s="8"/>
      <c r="BD264" s="8"/>
      <c r="BH264" s="8"/>
      <c r="BJ264" s="8"/>
    </row>
    <row r="265" spans="50:62" x14ac:dyDescent="0.25">
      <c r="AX265" s="8"/>
      <c r="AY265" s="8"/>
      <c r="AZ265" s="8"/>
      <c r="BC265" s="8"/>
      <c r="BD265" s="8"/>
      <c r="BH265" s="8"/>
      <c r="BJ265" s="8"/>
    </row>
    <row r="266" spans="50:62" x14ac:dyDescent="0.25">
      <c r="AX266" s="8"/>
      <c r="AY266" s="8"/>
      <c r="AZ266" s="8"/>
      <c r="BC266" s="8"/>
      <c r="BD266" s="8"/>
      <c r="BH266" s="8"/>
      <c r="BJ266" s="8"/>
    </row>
    <row r="267" spans="50:62" x14ac:dyDescent="0.25">
      <c r="AX267" s="8"/>
      <c r="AY267" s="8"/>
      <c r="AZ267" s="8"/>
      <c r="BC267" s="8"/>
      <c r="BD267" s="8"/>
      <c r="BH267" s="8"/>
      <c r="BJ267" s="8"/>
    </row>
    <row r="268" spans="50:62" x14ac:dyDescent="0.25">
      <c r="AX268" s="8"/>
      <c r="AY268" s="8"/>
      <c r="AZ268" s="8"/>
      <c r="BC268" s="8"/>
      <c r="BD268" s="8"/>
      <c r="BH268" s="8"/>
      <c r="BJ268" s="8"/>
    </row>
    <row r="269" spans="50:62" x14ac:dyDescent="0.25">
      <c r="AX269" s="8"/>
      <c r="AY269" s="8"/>
      <c r="AZ269" s="8"/>
      <c r="BC269" s="8"/>
      <c r="BD269" s="8"/>
      <c r="BH269" s="8"/>
      <c r="BJ269" s="8"/>
    </row>
    <row r="270" spans="50:62" x14ac:dyDescent="0.25">
      <c r="AX270" s="8"/>
      <c r="AY270" s="8"/>
      <c r="AZ270" s="8"/>
      <c r="BC270" s="8"/>
      <c r="BD270" s="8"/>
      <c r="BH270" s="8"/>
      <c r="BJ270" s="8"/>
    </row>
    <row r="271" spans="50:62" x14ac:dyDescent="0.25">
      <c r="AX271" s="8"/>
      <c r="AY271" s="8"/>
      <c r="AZ271" s="8"/>
      <c r="BC271" s="8"/>
      <c r="BD271" s="8"/>
      <c r="BH271" s="8"/>
      <c r="BJ271" s="8"/>
    </row>
    <row r="272" spans="50:62" x14ac:dyDescent="0.25">
      <c r="AX272" s="8"/>
      <c r="AY272" s="8"/>
      <c r="AZ272" s="8"/>
      <c r="BC272" s="8"/>
      <c r="BD272" s="8"/>
      <c r="BH272" s="8"/>
      <c r="BJ272" s="8"/>
    </row>
    <row r="273" spans="50:62" x14ac:dyDescent="0.25">
      <c r="AX273" s="8"/>
      <c r="AY273" s="8"/>
      <c r="AZ273" s="8"/>
      <c r="BC273" s="8"/>
      <c r="BD273" s="8"/>
      <c r="BH273" s="8"/>
      <c r="BJ273" s="8"/>
    </row>
    <row r="274" spans="50:62" x14ac:dyDescent="0.25">
      <c r="AX274" s="8"/>
      <c r="AY274" s="8"/>
      <c r="AZ274" s="8"/>
      <c r="BC274" s="8"/>
      <c r="BD274" s="8"/>
      <c r="BH274" s="8"/>
      <c r="BJ274" s="8"/>
    </row>
    <row r="275" spans="50:62" x14ac:dyDescent="0.25">
      <c r="AX275" s="8"/>
      <c r="AY275" s="8"/>
      <c r="AZ275" s="8"/>
      <c r="BC275" s="8"/>
      <c r="BD275" s="8"/>
      <c r="BH275" s="8"/>
      <c r="BJ275" s="8"/>
    </row>
    <row r="276" spans="50:62" x14ac:dyDescent="0.25">
      <c r="AX276" s="8"/>
      <c r="AY276" s="8"/>
      <c r="AZ276" s="8"/>
      <c r="BC276" s="8"/>
      <c r="BD276" s="8"/>
      <c r="BH276" s="8"/>
      <c r="BJ276" s="8"/>
    </row>
    <row r="277" spans="50:62" x14ac:dyDescent="0.25">
      <c r="AX277" s="8"/>
      <c r="AY277" s="8"/>
      <c r="AZ277" s="8"/>
      <c r="BC277" s="8"/>
      <c r="BD277" s="8"/>
      <c r="BH277" s="8"/>
      <c r="BJ277" s="8"/>
    </row>
    <row r="278" spans="50:62" x14ac:dyDescent="0.25">
      <c r="AX278" s="8"/>
      <c r="AY278" s="8"/>
      <c r="AZ278" s="8"/>
      <c r="BC278" s="8"/>
      <c r="BD278" s="8"/>
      <c r="BH278" s="8"/>
      <c r="BJ278" s="8"/>
    </row>
    <row r="279" spans="50:62" x14ac:dyDescent="0.25">
      <c r="AX279" s="8"/>
      <c r="AY279" s="8"/>
      <c r="AZ279" s="8"/>
      <c r="BC279" s="8"/>
      <c r="BD279" s="8"/>
      <c r="BH279" s="8"/>
      <c r="BJ279" s="8"/>
    </row>
    <row r="280" spans="50:62" x14ac:dyDescent="0.25">
      <c r="AX280" s="8"/>
      <c r="AY280" s="8"/>
      <c r="AZ280" s="8"/>
      <c r="BC280" s="8"/>
      <c r="BD280" s="8"/>
      <c r="BH280" s="8"/>
      <c r="BJ280" s="8"/>
    </row>
    <row r="281" spans="50:62" x14ac:dyDescent="0.25">
      <c r="AX281" s="8"/>
      <c r="AY281" s="8"/>
      <c r="AZ281" s="8"/>
      <c r="BC281" s="8"/>
      <c r="BD281" s="8"/>
      <c r="BH281" s="8"/>
      <c r="BJ281" s="8"/>
    </row>
    <row r="282" spans="50:62" x14ac:dyDescent="0.25">
      <c r="AX282" s="8"/>
      <c r="AY282" s="8"/>
      <c r="AZ282" s="8"/>
      <c r="BC282" s="8"/>
      <c r="BD282" s="8"/>
      <c r="BH282" s="8"/>
      <c r="BJ282" s="8"/>
    </row>
    <row r="283" spans="50:62" x14ac:dyDescent="0.25">
      <c r="AX283" s="8"/>
      <c r="AY283" s="8"/>
      <c r="AZ283" s="8"/>
      <c r="BC283" s="8"/>
      <c r="BD283" s="8"/>
      <c r="BH283" s="8"/>
      <c r="BJ283" s="8"/>
    </row>
    <row r="284" spans="50:62" x14ac:dyDescent="0.25">
      <c r="AX284" s="8"/>
      <c r="AY284" s="8"/>
      <c r="AZ284" s="8"/>
      <c r="BC284" s="8"/>
      <c r="BD284" s="8"/>
      <c r="BH284" s="8"/>
      <c r="BJ284" s="8"/>
    </row>
    <row r="285" spans="50:62" x14ac:dyDescent="0.25">
      <c r="AX285" s="8"/>
      <c r="AY285" s="8"/>
      <c r="AZ285" s="8"/>
      <c r="BC285" s="8"/>
      <c r="BD285" s="8"/>
      <c r="BH285" s="8"/>
      <c r="BJ285" s="8"/>
    </row>
    <row r="286" spans="50:62" x14ac:dyDescent="0.25">
      <c r="AX286" s="8"/>
      <c r="AY286" s="8"/>
      <c r="AZ286" s="8"/>
      <c r="BC286" s="8"/>
      <c r="BD286" s="8"/>
      <c r="BH286" s="8"/>
      <c r="BJ286" s="8"/>
    </row>
    <row r="287" spans="50:62" x14ac:dyDescent="0.25">
      <c r="AX287" s="8"/>
      <c r="AY287" s="8"/>
      <c r="AZ287" s="8"/>
      <c r="BC287" s="8"/>
      <c r="BD287" s="8"/>
      <c r="BH287" s="8"/>
      <c r="BJ287" s="8"/>
    </row>
    <row r="288" spans="50:62" x14ac:dyDescent="0.25">
      <c r="AX288" s="8"/>
      <c r="AY288" s="8"/>
      <c r="AZ288" s="8"/>
      <c r="BC288" s="8"/>
      <c r="BD288" s="8"/>
      <c r="BH288" s="8"/>
      <c r="BJ288" s="8"/>
    </row>
    <row r="289" spans="50:62" x14ac:dyDescent="0.25">
      <c r="AX289" s="8"/>
      <c r="AY289" s="8"/>
      <c r="AZ289" s="8"/>
      <c r="BC289" s="8"/>
      <c r="BD289" s="8"/>
      <c r="BH289" s="8"/>
      <c r="BJ289" s="8"/>
    </row>
    <row r="290" spans="50:62" x14ac:dyDescent="0.25">
      <c r="AX290" s="8"/>
      <c r="AY290" s="8"/>
      <c r="AZ290" s="8"/>
      <c r="BC290" s="8"/>
      <c r="BD290" s="8"/>
      <c r="BH290" s="8"/>
      <c r="BJ290" s="8"/>
    </row>
    <row r="291" spans="50:62" x14ac:dyDescent="0.25">
      <c r="AX291" s="8"/>
      <c r="AY291" s="8"/>
      <c r="AZ291" s="8"/>
      <c r="BC291" s="8"/>
      <c r="BD291" s="8"/>
      <c r="BH291" s="8"/>
      <c r="BJ291" s="8"/>
    </row>
    <row r="292" spans="50:62" x14ac:dyDescent="0.25">
      <c r="AX292" s="8"/>
      <c r="AY292" s="8"/>
      <c r="AZ292" s="8"/>
      <c r="BC292" s="8"/>
      <c r="BD292" s="8"/>
      <c r="BH292" s="8"/>
      <c r="BJ292" s="8"/>
    </row>
    <row r="293" spans="50:62" x14ac:dyDescent="0.25">
      <c r="AX293" s="8"/>
      <c r="AY293" s="8"/>
      <c r="AZ293" s="8"/>
      <c r="BC293" s="8"/>
      <c r="BD293" s="8"/>
      <c r="BH293" s="8"/>
      <c r="BJ293" s="8"/>
    </row>
    <row r="294" spans="50:62" x14ac:dyDescent="0.25">
      <c r="AX294" s="8"/>
      <c r="AY294" s="8"/>
      <c r="AZ294" s="8"/>
      <c r="BC294" s="8"/>
      <c r="BD294" s="8"/>
      <c r="BH294" s="8"/>
      <c r="BJ294" s="8"/>
    </row>
    <row r="295" spans="50:62" x14ac:dyDescent="0.25">
      <c r="AX295" s="8"/>
      <c r="AY295" s="8"/>
      <c r="AZ295" s="8"/>
      <c r="BC295" s="8"/>
      <c r="BD295" s="8"/>
      <c r="BH295" s="8"/>
      <c r="BJ295" s="8"/>
    </row>
    <row r="296" spans="50:62" x14ac:dyDescent="0.25">
      <c r="AX296" s="8"/>
      <c r="AY296" s="8"/>
      <c r="AZ296" s="8"/>
      <c r="BC296" s="8"/>
      <c r="BD296" s="8"/>
      <c r="BH296" s="8"/>
      <c r="BJ296" s="8"/>
    </row>
    <row r="297" spans="50:62" x14ac:dyDescent="0.25">
      <c r="AX297" s="8"/>
      <c r="AY297" s="8"/>
      <c r="AZ297" s="8"/>
      <c r="BC297" s="8"/>
      <c r="BD297" s="8"/>
      <c r="BH297" s="8"/>
      <c r="BJ297" s="8"/>
    </row>
    <row r="298" spans="50:62" x14ac:dyDescent="0.25">
      <c r="AX298" s="8"/>
      <c r="AY298" s="8"/>
      <c r="AZ298" s="8"/>
      <c r="BC298" s="8"/>
      <c r="BD298" s="8"/>
      <c r="BH298" s="8"/>
      <c r="BJ298" s="8"/>
    </row>
    <row r="299" spans="50:62" x14ac:dyDescent="0.25">
      <c r="AX299" s="8"/>
      <c r="AY299" s="8"/>
      <c r="AZ299" s="8"/>
      <c r="BC299" s="8"/>
      <c r="BD299" s="8"/>
      <c r="BH299" s="8"/>
      <c r="BJ299" s="8"/>
    </row>
    <row r="300" spans="50:62" x14ac:dyDescent="0.25">
      <c r="AX300" s="8"/>
      <c r="AY300" s="8"/>
      <c r="AZ300" s="8"/>
      <c r="BC300" s="8"/>
      <c r="BD300" s="8"/>
      <c r="BH300" s="8"/>
      <c r="BJ300" s="8"/>
    </row>
    <row r="301" spans="50:62" x14ac:dyDescent="0.25">
      <c r="AX301" s="8"/>
      <c r="AY301" s="8"/>
      <c r="AZ301" s="8"/>
      <c r="BC301" s="8"/>
      <c r="BD301" s="8"/>
      <c r="BH301" s="8"/>
      <c r="BJ301" s="8"/>
    </row>
    <row r="302" spans="50:62" x14ac:dyDescent="0.25">
      <c r="AX302" s="8"/>
      <c r="AY302" s="8"/>
      <c r="AZ302" s="8"/>
      <c r="BC302" s="8"/>
      <c r="BD302" s="8"/>
      <c r="BH302" s="8"/>
      <c r="BJ302" s="8"/>
    </row>
    <row r="303" spans="50:62" x14ac:dyDescent="0.25">
      <c r="AX303" s="8"/>
      <c r="AY303" s="8"/>
      <c r="AZ303" s="8"/>
      <c r="BC303" s="8"/>
      <c r="BD303" s="8"/>
      <c r="BH303" s="8"/>
      <c r="BJ303" s="8"/>
    </row>
    <row r="304" spans="50:62" x14ac:dyDescent="0.25">
      <c r="AX304" s="8"/>
      <c r="AY304" s="8"/>
      <c r="AZ304" s="8"/>
      <c r="BC304" s="8"/>
      <c r="BD304" s="8"/>
      <c r="BH304" s="8"/>
      <c r="BJ304" s="8"/>
    </row>
    <row r="305" spans="50:62" x14ac:dyDescent="0.25">
      <c r="AX305" s="8"/>
      <c r="AY305" s="8"/>
      <c r="AZ305" s="8"/>
      <c r="BC305" s="8"/>
      <c r="BD305" s="8"/>
      <c r="BH305" s="8"/>
      <c r="BJ305" s="8"/>
    </row>
    <row r="306" spans="50:62" x14ac:dyDescent="0.25">
      <c r="AX306" s="8"/>
      <c r="AY306" s="8"/>
      <c r="AZ306" s="8"/>
      <c r="BC306" s="8"/>
      <c r="BD306" s="8"/>
      <c r="BH306" s="8"/>
      <c r="BJ306" s="8"/>
    </row>
    <row r="307" spans="50:62" x14ac:dyDescent="0.25">
      <c r="AX307" s="8"/>
      <c r="AY307" s="8"/>
      <c r="AZ307" s="8"/>
      <c r="BC307" s="8"/>
      <c r="BD307" s="8"/>
      <c r="BH307" s="8"/>
      <c r="BJ307" s="8"/>
    </row>
    <row r="308" spans="50:62" x14ac:dyDescent="0.25">
      <c r="AX308" s="8"/>
      <c r="AY308" s="8"/>
      <c r="AZ308" s="8"/>
      <c r="BC308" s="8"/>
      <c r="BD308" s="8"/>
      <c r="BH308" s="8"/>
      <c r="BJ308" s="8"/>
    </row>
    <row r="309" spans="50:62" x14ac:dyDescent="0.25">
      <c r="AX309" s="8"/>
      <c r="AY309" s="8"/>
      <c r="AZ309" s="8"/>
      <c r="BC309" s="8"/>
      <c r="BD309" s="8"/>
      <c r="BH309" s="8"/>
      <c r="BJ309" s="8"/>
    </row>
    <row r="310" spans="50:62" x14ac:dyDescent="0.25">
      <c r="AX310" s="8"/>
      <c r="AY310" s="8"/>
      <c r="AZ310" s="8"/>
      <c r="BC310" s="8"/>
      <c r="BD310" s="8"/>
      <c r="BH310" s="8"/>
      <c r="BJ310" s="8"/>
    </row>
    <row r="311" spans="50:62" x14ac:dyDescent="0.25">
      <c r="AX311" s="8"/>
      <c r="AY311" s="8"/>
      <c r="AZ311" s="8"/>
      <c r="BC311" s="8"/>
      <c r="BD311" s="8"/>
      <c r="BH311" s="8"/>
      <c r="BJ311" s="8"/>
    </row>
    <row r="312" spans="50:62" x14ac:dyDescent="0.25">
      <c r="AX312" s="8"/>
      <c r="AY312" s="8"/>
      <c r="AZ312" s="8"/>
      <c r="BC312" s="8"/>
      <c r="BD312" s="8"/>
      <c r="BH312" s="8"/>
      <c r="BJ312" s="8"/>
    </row>
    <row r="313" spans="50:62" x14ac:dyDescent="0.25">
      <c r="AX313" s="8"/>
      <c r="AY313" s="8"/>
      <c r="AZ313" s="8"/>
      <c r="BC313" s="8"/>
      <c r="BD313" s="8"/>
      <c r="BH313" s="8"/>
      <c r="BJ313" s="8"/>
    </row>
    <row r="314" spans="50:62" x14ac:dyDescent="0.25">
      <c r="AX314" s="8"/>
      <c r="AY314" s="8"/>
      <c r="AZ314" s="8"/>
      <c r="BC314" s="8"/>
      <c r="BD314" s="8"/>
      <c r="BH314" s="8"/>
      <c r="BJ314" s="8"/>
    </row>
    <row r="315" spans="50:62" x14ac:dyDescent="0.25">
      <c r="AX315" s="8"/>
      <c r="AY315" s="8"/>
      <c r="AZ315" s="8"/>
      <c r="BC315" s="8"/>
      <c r="BD315" s="8"/>
      <c r="BH315" s="8"/>
      <c r="BJ315" s="8"/>
    </row>
    <row r="316" spans="50:62" x14ac:dyDescent="0.25">
      <c r="AX316" s="8"/>
      <c r="AY316" s="8"/>
      <c r="AZ316" s="8"/>
      <c r="BC316" s="8"/>
      <c r="BD316" s="8"/>
      <c r="BH316" s="8"/>
      <c r="BJ316" s="8"/>
    </row>
    <row r="317" spans="50:62" x14ac:dyDescent="0.25">
      <c r="AX317" s="8"/>
      <c r="AY317" s="8"/>
      <c r="AZ317" s="8"/>
      <c r="BC317" s="8"/>
      <c r="BD317" s="8"/>
      <c r="BH317" s="8"/>
      <c r="BJ317" s="8"/>
    </row>
    <row r="318" spans="50:62" x14ac:dyDescent="0.25">
      <c r="AX318" s="8"/>
      <c r="AY318" s="8"/>
      <c r="AZ318" s="8"/>
      <c r="BC318" s="8"/>
      <c r="BD318" s="8"/>
      <c r="BH318" s="8"/>
      <c r="BJ318" s="8"/>
    </row>
    <row r="319" spans="50:62" x14ac:dyDescent="0.25">
      <c r="AX319" s="8"/>
      <c r="AY319" s="8"/>
      <c r="AZ319" s="8"/>
      <c r="BC319" s="8"/>
      <c r="BD319" s="8"/>
      <c r="BH319" s="8"/>
      <c r="BJ319" s="8"/>
    </row>
    <row r="320" spans="50:62" x14ac:dyDescent="0.25">
      <c r="AX320" s="8"/>
      <c r="AY320" s="8"/>
      <c r="AZ320" s="8"/>
      <c r="BC320" s="8"/>
      <c r="BD320" s="8"/>
      <c r="BH320" s="8"/>
      <c r="BJ320" s="8"/>
    </row>
    <row r="321" spans="50:62" x14ac:dyDescent="0.25">
      <c r="AX321" s="8"/>
      <c r="AY321" s="8"/>
      <c r="AZ321" s="8"/>
      <c r="BC321" s="8"/>
      <c r="BD321" s="8"/>
      <c r="BH321" s="8"/>
      <c r="BJ321" s="8"/>
    </row>
    <row r="322" spans="50:62" x14ac:dyDescent="0.25">
      <c r="AX322" s="8"/>
      <c r="AY322" s="8"/>
      <c r="AZ322" s="8"/>
      <c r="BC322" s="8"/>
      <c r="BD322" s="8"/>
      <c r="BH322" s="8"/>
      <c r="BJ322" s="8"/>
    </row>
    <row r="323" spans="50:62" x14ac:dyDescent="0.25">
      <c r="AX323" s="8"/>
      <c r="AY323" s="8"/>
      <c r="AZ323" s="8"/>
      <c r="BC323" s="8"/>
      <c r="BD323" s="8"/>
      <c r="BH323" s="8"/>
      <c r="BJ323" s="8"/>
    </row>
    <row r="324" spans="50:62" x14ac:dyDescent="0.25">
      <c r="AX324" s="8"/>
      <c r="AY324" s="8"/>
      <c r="AZ324" s="8"/>
      <c r="BC324" s="8"/>
      <c r="BD324" s="8"/>
      <c r="BH324" s="8"/>
      <c r="BJ324" s="8"/>
    </row>
    <row r="325" spans="50:62" x14ac:dyDescent="0.25">
      <c r="AX325" s="8"/>
      <c r="AY325" s="8"/>
      <c r="AZ325" s="8"/>
      <c r="BC325" s="8"/>
      <c r="BD325" s="8"/>
      <c r="BH325" s="8"/>
      <c r="BJ325" s="8"/>
    </row>
    <row r="326" spans="50:62" x14ac:dyDescent="0.25">
      <c r="AX326" s="8"/>
      <c r="AY326" s="8"/>
      <c r="AZ326" s="8"/>
      <c r="BC326" s="8"/>
      <c r="BD326" s="8"/>
      <c r="BH326" s="8"/>
      <c r="BJ326" s="8"/>
    </row>
    <row r="327" spans="50:62" x14ac:dyDescent="0.25">
      <c r="AX327" s="8"/>
      <c r="AY327" s="8"/>
      <c r="AZ327" s="8"/>
      <c r="BC327" s="8"/>
      <c r="BD327" s="8"/>
      <c r="BH327" s="8"/>
      <c r="BJ327" s="8"/>
    </row>
    <row r="328" spans="50:62" x14ac:dyDescent="0.25">
      <c r="AX328" s="8"/>
      <c r="AY328" s="8"/>
      <c r="AZ328" s="8"/>
      <c r="BC328" s="8"/>
      <c r="BD328" s="8"/>
      <c r="BH328" s="8"/>
      <c r="BJ328" s="8"/>
    </row>
    <row r="329" spans="50:62" x14ac:dyDescent="0.25">
      <c r="AX329" s="8"/>
      <c r="AY329" s="8"/>
      <c r="AZ329" s="8"/>
      <c r="BC329" s="8"/>
      <c r="BD329" s="8"/>
      <c r="BH329" s="8"/>
      <c r="BJ329" s="8"/>
    </row>
    <row r="330" spans="50:62" x14ac:dyDescent="0.25">
      <c r="AX330" s="8"/>
      <c r="AY330" s="8"/>
      <c r="AZ330" s="8"/>
      <c r="BC330" s="8"/>
      <c r="BD330" s="8"/>
      <c r="BH330" s="8"/>
      <c r="BJ330" s="8"/>
    </row>
    <row r="331" spans="50:62" x14ac:dyDescent="0.25">
      <c r="AX331" s="8"/>
      <c r="AY331" s="8"/>
      <c r="AZ331" s="8"/>
      <c r="BC331" s="8"/>
      <c r="BD331" s="8"/>
      <c r="BH331" s="8"/>
      <c r="BJ331" s="8"/>
    </row>
    <row r="332" spans="50:62" x14ac:dyDescent="0.25">
      <c r="AX332" s="8"/>
      <c r="AY332" s="8"/>
      <c r="AZ332" s="8"/>
      <c r="BC332" s="8"/>
      <c r="BD332" s="8"/>
      <c r="BH332" s="8"/>
      <c r="BJ332" s="8"/>
    </row>
    <row r="333" spans="50:62" x14ac:dyDescent="0.25">
      <c r="AX333" s="8"/>
      <c r="AY333" s="8"/>
      <c r="AZ333" s="8"/>
      <c r="BC333" s="8"/>
      <c r="BD333" s="8"/>
      <c r="BH333" s="8"/>
      <c r="BJ333" s="8"/>
    </row>
    <row r="334" spans="50:62" x14ac:dyDescent="0.25">
      <c r="AX334" s="8"/>
      <c r="AY334" s="8"/>
      <c r="AZ334" s="8"/>
      <c r="BC334" s="8"/>
      <c r="BD334" s="8"/>
      <c r="BH334" s="8"/>
      <c r="BJ334" s="8"/>
    </row>
    <row r="335" spans="50:62" x14ac:dyDescent="0.25">
      <c r="AX335" s="8"/>
      <c r="AY335" s="8"/>
      <c r="AZ335" s="8"/>
      <c r="BC335" s="8"/>
      <c r="BD335" s="8"/>
      <c r="BH335" s="8"/>
      <c r="BJ335" s="8"/>
    </row>
    <row r="336" spans="50:62" x14ac:dyDescent="0.25">
      <c r="AX336" s="8"/>
      <c r="AY336" s="8"/>
      <c r="AZ336" s="8"/>
      <c r="BC336" s="8"/>
      <c r="BD336" s="8"/>
      <c r="BH336" s="8"/>
      <c r="BJ336" s="8"/>
    </row>
    <row r="337" spans="50:62" x14ac:dyDescent="0.25">
      <c r="AX337" s="8"/>
      <c r="AY337" s="8"/>
      <c r="AZ337" s="8"/>
      <c r="BC337" s="8"/>
      <c r="BD337" s="8"/>
      <c r="BH337" s="8"/>
      <c r="BJ337" s="8"/>
    </row>
    <row r="338" spans="50:62" x14ac:dyDescent="0.25">
      <c r="AX338" s="8"/>
      <c r="AY338" s="8"/>
      <c r="AZ338" s="8"/>
      <c r="BC338" s="8"/>
      <c r="BD338" s="8"/>
      <c r="BH338" s="8"/>
      <c r="BJ338" s="8"/>
    </row>
    <row r="339" spans="50:62" x14ac:dyDescent="0.25">
      <c r="AX339" s="8"/>
      <c r="AY339" s="8"/>
      <c r="AZ339" s="8"/>
      <c r="BC339" s="8"/>
      <c r="BD339" s="8"/>
      <c r="BH339" s="8"/>
      <c r="BJ339" s="8"/>
    </row>
    <row r="340" spans="50:62" x14ac:dyDescent="0.25">
      <c r="AX340" s="8"/>
      <c r="AY340" s="8"/>
      <c r="AZ340" s="8"/>
      <c r="BC340" s="8"/>
      <c r="BD340" s="8"/>
      <c r="BH340" s="8"/>
      <c r="BJ340" s="8"/>
    </row>
    <row r="341" spans="50:62" x14ac:dyDescent="0.25">
      <c r="AX341" s="8"/>
      <c r="AY341" s="8"/>
      <c r="AZ341" s="8"/>
      <c r="BC341" s="8"/>
      <c r="BD341" s="8"/>
      <c r="BH341" s="8"/>
      <c r="BJ341" s="8"/>
    </row>
    <row r="342" spans="50:62" x14ac:dyDescent="0.25">
      <c r="AX342" s="8"/>
      <c r="AY342" s="8"/>
      <c r="AZ342" s="8"/>
      <c r="BC342" s="8"/>
      <c r="BD342" s="8"/>
      <c r="BH342" s="8"/>
      <c r="BJ342" s="8"/>
    </row>
    <row r="343" spans="50:62" x14ac:dyDescent="0.25">
      <c r="AX343" s="8"/>
      <c r="AY343" s="8"/>
      <c r="AZ343" s="8"/>
      <c r="BC343" s="8"/>
      <c r="BD343" s="8"/>
      <c r="BH343" s="8"/>
      <c r="BJ343" s="8"/>
    </row>
    <row r="344" spans="50:62" x14ac:dyDescent="0.25">
      <c r="AX344" s="8"/>
      <c r="AY344" s="8"/>
      <c r="AZ344" s="8"/>
      <c r="BC344" s="8"/>
      <c r="BD344" s="8"/>
      <c r="BH344" s="8"/>
      <c r="BJ344" s="8"/>
    </row>
    <row r="345" spans="50:62" x14ac:dyDescent="0.25">
      <c r="AX345" s="8"/>
      <c r="AY345" s="8"/>
      <c r="AZ345" s="8"/>
      <c r="BC345" s="8"/>
      <c r="BD345" s="8"/>
      <c r="BH345" s="8"/>
      <c r="BJ345" s="8"/>
    </row>
    <row r="346" spans="50:62" x14ac:dyDescent="0.25">
      <c r="AX346" s="8"/>
      <c r="AY346" s="8"/>
      <c r="AZ346" s="8"/>
      <c r="BC346" s="8"/>
      <c r="BD346" s="8"/>
      <c r="BH346" s="8"/>
      <c r="BJ346" s="8"/>
    </row>
    <row r="347" spans="50:62" x14ac:dyDescent="0.25">
      <c r="AX347" s="8"/>
      <c r="AY347" s="8"/>
      <c r="AZ347" s="8"/>
      <c r="BC347" s="8"/>
      <c r="BD347" s="8"/>
      <c r="BH347" s="8"/>
      <c r="BJ347" s="8"/>
    </row>
    <row r="348" spans="50:62" x14ac:dyDescent="0.25">
      <c r="AX348" s="8"/>
      <c r="AY348" s="8"/>
      <c r="AZ348" s="8"/>
      <c r="BC348" s="8"/>
      <c r="BD348" s="8"/>
      <c r="BH348" s="8"/>
      <c r="BJ348" s="8"/>
    </row>
    <row r="349" spans="50:62" x14ac:dyDescent="0.25">
      <c r="AX349" s="8"/>
      <c r="AY349" s="8"/>
      <c r="AZ349" s="8"/>
      <c r="BC349" s="8"/>
      <c r="BD349" s="8"/>
      <c r="BH349" s="8"/>
      <c r="BJ349" s="8"/>
    </row>
    <row r="350" spans="50:62" x14ac:dyDescent="0.25">
      <c r="AX350" s="8"/>
      <c r="AY350" s="8"/>
      <c r="AZ350" s="8"/>
      <c r="BC350" s="8"/>
      <c r="BD350" s="8"/>
      <c r="BH350" s="8"/>
      <c r="BJ350" s="8"/>
    </row>
    <row r="351" spans="50:62" x14ac:dyDescent="0.25">
      <c r="AX351" s="8"/>
      <c r="AY351" s="8"/>
      <c r="AZ351" s="8"/>
      <c r="BC351" s="8"/>
      <c r="BD351" s="8"/>
      <c r="BH351" s="8"/>
      <c r="BJ351" s="8"/>
    </row>
    <row r="352" spans="50:62" x14ac:dyDescent="0.25">
      <c r="AX352" s="8"/>
      <c r="AY352" s="8"/>
      <c r="AZ352" s="8"/>
      <c r="BC352" s="8"/>
      <c r="BD352" s="8"/>
      <c r="BH352" s="8"/>
      <c r="BJ352" s="8"/>
    </row>
    <row r="353" spans="50:62" x14ac:dyDescent="0.25">
      <c r="AX353" s="8"/>
      <c r="AY353" s="8"/>
      <c r="AZ353" s="8"/>
      <c r="BC353" s="8"/>
      <c r="BD353" s="8"/>
      <c r="BH353" s="8"/>
      <c r="BJ353" s="8"/>
    </row>
    <row r="354" spans="50:62" x14ac:dyDescent="0.25">
      <c r="AX354" s="8"/>
      <c r="AY354" s="8"/>
      <c r="AZ354" s="8"/>
      <c r="BC354" s="8"/>
      <c r="BD354" s="8"/>
      <c r="BH354" s="8"/>
      <c r="BJ354" s="8"/>
    </row>
    <row r="355" spans="50:62" x14ac:dyDescent="0.25">
      <c r="AX355" s="8"/>
      <c r="AY355" s="8"/>
      <c r="AZ355" s="8"/>
      <c r="BC355" s="8"/>
      <c r="BD355" s="8"/>
      <c r="BH355" s="8"/>
      <c r="BJ355" s="8"/>
    </row>
    <row r="356" spans="50:62" x14ac:dyDescent="0.25">
      <c r="AX356" s="8"/>
      <c r="AY356" s="8"/>
      <c r="AZ356" s="8"/>
      <c r="BC356" s="8"/>
      <c r="BD356" s="8"/>
      <c r="BH356" s="8"/>
      <c r="BJ356" s="8"/>
    </row>
    <row r="357" spans="50:62" x14ac:dyDescent="0.25">
      <c r="AX357" s="8"/>
      <c r="AY357" s="8"/>
      <c r="AZ357" s="8"/>
      <c r="BC357" s="8"/>
      <c r="BD357" s="8"/>
      <c r="BH357" s="8"/>
      <c r="BJ357" s="8"/>
    </row>
    <row r="358" spans="50:62" x14ac:dyDescent="0.25">
      <c r="AX358" s="8"/>
      <c r="AY358" s="8"/>
      <c r="AZ358" s="8"/>
      <c r="BC358" s="8"/>
      <c r="BD358" s="8"/>
      <c r="BH358" s="8"/>
      <c r="BJ358" s="8"/>
    </row>
    <row r="359" spans="50:62" x14ac:dyDescent="0.25">
      <c r="AX359" s="8"/>
      <c r="AY359" s="8"/>
      <c r="AZ359" s="8"/>
      <c r="BC359" s="8"/>
      <c r="BD359" s="8"/>
      <c r="BH359" s="8"/>
      <c r="BJ359" s="8"/>
    </row>
    <row r="360" spans="50:62" x14ac:dyDescent="0.25">
      <c r="AX360" s="8"/>
      <c r="AY360" s="8"/>
      <c r="AZ360" s="8"/>
      <c r="BC360" s="8"/>
      <c r="BD360" s="8"/>
      <c r="BH360" s="8"/>
      <c r="BJ360" s="8"/>
    </row>
    <row r="361" spans="50:62" x14ac:dyDescent="0.25">
      <c r="AX361" s="8"/>
      <c r="AY361" s="8"/>
      <c r="AZ361" s="8"/>
      <c r="BC361" s="8"/>
      <c r="BD361" s="8"/>
      <c r="BH361" s="8"/>
      <c r="BJ361" s="8"/>
    </row>
    <row r="362" spans="50:62" x14ac:dyDescent="0.25">
      <c r="AX362" s="8"/>
      <c r="AY362" s="8"/>
      <c r="AZ362" s="8"/>
      <c r="BC362" s="8"/>
      <c r="BD362" s="8"/>
      <c r="BH362" s="8"/>
      <c r="BJ362" s="8"/>
    </row>
    <row r="363" spans="50:62" x14ac:dyDescent="0.25">
      <c r="AX363" s="8"/>
      <c r="AY363" s="8"/>
      <c r="AZ363" s="8"/>
      <c r="BC363" s="8"/>
      <c r="BD363" s="8"/>
      <c r="BH363" s="8"/>
      <c r="BJ363" s="8"/>
    </row>
    <row r="364" spans="50:62" x14ac:dyDescent="0.25">
      <c r="AX364" s="8"/>
      <c r="AY364" s="8"/>
      <c r="AZ364" s="8"/>
      <c r="BC364" s="8"/>
      <c r="BD364" s="8"/>
      <c r="BH364" s="8"/>
      <c r="BJ364" s="8"/>
    </row>
    <row r="365" spans="50:62" x14ac:dyDescent="0.25">
      <c r="AX365" s="8"/>
      <c r="AY365" s="8"/>
      <c r="AZ365" s="8"/>
      <c r="BC365" s="8"/>
      <c r="BD365" s="8"/>
      <c r="BH365" s="8"/>
      <c r="BJ365" s="8"/>
    </row>
    <row r="366" spans="50:62" x14ac:dyDescent="0.25">
      <c r="AX366" s="8"/>
      <c r="AY366" s="8"/>
      <c r="AZ366" s="8"/>
      <c r="BC366" s="8"/>
      <c r="BD366" s="8"/>
      <c r="BH366" s="8"/>
      <c r="BJ366" s="8"/>
    </row>
    <row r="367" spans="50:62" x14ac:dyDescent="0.25">
      <c r="AX367" s="8"/>
      <c r="AY367" s="8"/>
      <c r="AZ367" s="8"/>
      <c r="BC367" s="8"/>
      <c r="BD367" s="8"/>
      <c r="BH367" s="8"/>
      <c r="BJ367" s="8"/>
    </row>
    <row r="368" spans="50:62" x14ac:dyDescent="0.25">
      <c r="AX368" s="8"/>
      <c r="AY368" s="8"/>
      <c r="AZ368" s="8"/>
      <c r="BC368" s="8"/>
      <c r="BD368" s="8"/>
      <c r="BH368" s="8"/>
      <c r="BJ368" s="8"/>
    </row>
    <row r="369" spans="50:62" x14ac:dyDescent="0.25">
      <c r="AX369" s="8"/>
      <c r="AY369" s="8"/>
      <c r="AZ369" s="8"/>
      <c r="BC369" s="8"/>
      <c r="BD369" s="8"/>
      <c r="BH369" s="8"/>
      <c r="BJ369" s="8"/>
    </row>
    <row r="370" spans="50:62" x14ac:dyDescent="0.25">
      <c r="AX370" s="8"/>
      <c r="AY370" s="8"/>
      <c r="AZ370" s="8"/>
      <c r="BC370" s="8"/>
      <c r="BD370" s="8"/>
      <c r="BH370" s="8"/>
      <c r="BJ370" s="8"/>
    </row>
    <row r="371" spans="50:62" x14ac:dyDescent="0.25">
      <c r="AX371" s="8"/>
      <c r="AY371" s="8"/>
      <c r="AZ371" s="8"/>
      <c r="BC371" s="8"/>
      <c r="BD371" s="8"/>
      <c r="BH371" s="8"/>
      <c r="BJ371" s="8"/>
    </row>
    <row r="372" spans="50:62" x14ac:dyDescent="0.25">
      <c r="AX372" s="8"/>
      <c r="AY372" s="8"/>
      <c r="AZ372" s="8"/>
      <c r="BC372" s="8"/>
      <c r="BD372" s="8"/>
      <c r="BH372" s="8"/>
      <c r="BJ372" s="8"/>
    </row>
    <row r="373" spans="50:62" x14ac:dyDescent="0.25">
      <c r="AX373" s="8"/>
      <c r="AY373" s="8"/>
      <c r="AZ373" s="8"/>
      <c r="BC373" s="8"/>
      <c r="BD373" s="8"/>
      <c r="BH373" s="8"/>
      <c r="BJ373" s="8"/>
    </row>
    <row r="374" spans="50:62" x14ac:dyDescent="0.25">
      <c r="AX374" s="8"/>
      <c r="AY374" s="8"/>
      <c r="AZ374" s="8"/>
      <c r="BC374" s="8"/>
      <c r="BD374" s="8"/>
      <c r="BH374" s="8"/>
      <c r="BJ374" s="8"/>
    </row>
    <row r="375" spans="50:62" x14ac:dyDescent="0.25">
      <c r="AX375" s="8"/>
      <c r="AY375" s="8"/>
      <c r="AZ375" s="8"/>
      <c r="BC375" s="8"/>
      <c r="BD375" s="8"/>
      <c r="BH375" s="8"/>
      <c r="BJ375" s="8"/>
    </row>
    <row r="376" spans="50:62" x14ac:dyDescent="0.25">
      <c r="AX376" s="8"/>
      <c r="AY376" s="8"/>
      <c r="AZ376" s="8"/>
      <c r="BC376" s="8"/>
      <c r="BD376" s="8"/>
      <c r="BH376" s="8"/>
      <c r="BJ376" s="8"/>
    </row>
    <row r="377" spans="50:62" x14ac:dyDescent="0.25">
      <c r="AX377" s="8"/>
      <c r="AY377" s="8"/>
      <c r="AZ377" s="8"/>
      <c r="BC377" s="8"/>
      <c r="BD377" s="8"/>
      <c r="BH377" s="8"/>
      <c r="BJ377" s="8"/>
    </row>
    <row r="378" spans="50:62" x14ac:dyDescent="0.25">
      <c r="AX378" s="8"/>
      <c r="AY378" s="8"/>
      <c r="AZ378" s="8"/>
      <c r="BC378" s="8"/>
      <c r="BD378" s="8"/>
      <c r="BH378" s="8"/>
      <c r="BJ378" s="8"/>
    </row>
    <row r="379" spans="50:62" x14ac:dyDescent="0.25">
      <c r="AX379" s="8"/>
      <c r="AY379" s="8"/>
      <c r="AZ379" s="8"/>
      <c r="BC379" s="8"/>
      <c r="BD379" s="8"/>
      <c r="BH379" s="8"/>
      <c r="BJ379" s="8"/>
    </row>
    <row r="380" spans="50:62" x14ac:dyDescent="0.25">
      <c r="AX380" s="8"/>
      <c r="AY380" s="8"/>
      <c r="AZ380" s="8"/>
      <c r="BC380" s="8"/>
      <c r="BD380" s="8"/>
      <c r="BH380" s="8"/>
      <c r="BJ380" s="8"/>
    </row>
    <row r="381" spans="50:62" x14ac:dyDescent="0.25">
      <c r="AX381" s="8"/>
      <c r="AY381" s="8"/>
      <c r="AZ381" s="8"/>
      <c r="BC381" s="8"/>
      <c r="BD381" s="8"/>
      <c r="BH381" s="8"/>
      <c r="BJ381" s="8"/>
    </row>
    <row r="382" spans="50:62" x14ac:dyDescent="0.25">
      <c r="AX382" s="8"/>
      <c r="AY382" s="8"/>
      <c r="AZ382" s="8"/>
      <c r="BC382" s="8"/>
      <c r="BD382" s="8"/>
      <c r="BH382" s="8"/>
      <c r="BJ382" s="8"/>
    </row>
    <row r="383" spans="50:62" x14ac:dyDescent="0.25">
      <c r="AX383" s="8"/>
      <c r="AY383" s="8"/>
      <c r="AZ383" s="8"/>
      <c r="BC383" s="8"/>
      <c r="BD383" s="8"/>
      <c r="BH383" s="8"/>
      <c r="BJ383" s="8"/>
    </row>
    <row r="384" spans="50:62" x14ac:dyDescent="0.25">
      <c r="AX384" s="8"/>
      <c r="AY384" s="8"/>
      <c r="AZ384" s="8"/>
      <c r="BC384" s="8"/>
      <c r="BD384" s="8"/>
      <c r="BH384" s="8"/>
      <c r="BJ384" s="8"/>
    </row>
    <row r="385" spans="50:62" x14ac:dyDescent="0.25">
      <c r="AX385" s="8"/>
      <c r="AY385" s="8"/>
      <c r="AZ385" s="8"/>
      <c r="BC385" s="8"/>
      <c r="BD385" s="8"/>
      <c r="BH385" s="8"/>
      <c r="BJ385" s="8"/>
    </row>
    <row r="386" spans="50:62" x14ac:dyDescent="0.25">
      <c r="AX386" s="8"/>
      <c r="AY386" s="8"/>
      <c r="AZ386" s="8"/>
      <c r="BC386" s="8"/>
      <c r="BD386" s="8"/>
      <c r="BH386" s="8"/>
      <c r="BJ386" s="8"/>
    </row>
    <row r="387" spans="50:62" x14ac:dyDescent="0.25">
      <c r="AX387" s="8"/>
      <c r="AY387" s="8"/>
      <c r="AZ387" s="8"/>
      <c r="BC387" s="8"/>
      <c r="BD387" s="8"/>
      <c r="BH387" s="8"/>
      <c r="BJ387" s="8"/>
    </row>
    <row r="388" spans="50:62" x14ac:dyDescent="0.25">
      <c r="AX388" s="8"/>
      <c r="AY388" s="8"/>
      <c r="AZ388" s="8"/>
      <c r="BC388" s="8"/>
      <c r="BD388" s="8"/>
      <c r="BH388" s="8"/>
      <c r="BJ388" s="8"/>
    </row>
    <row r="389" spans="50:62" x14ac:dyDescent="0.25">
      <c r="AX389" s="8"/>
      <c r="AY389" s="8"/>
      <c r="AZ389" s="8"/>
      <c r="BC389" s="8"/>
      <c r="BD389" s="8"/>
      <c r="BH389" s="8"/>
      <c r="BJ389" s="8"/>
    </row>
    <row r="390" spans="50:62" x14ac:dyDescent="0.25">
      <c r="AX390" s="8"/>
      <c r="AY390" s="8"/>
      <c r="AZ390" s="8"/>
      <c r="BC390" s="8"/>
      <c r="BD390" s="8"/>
      <c r="BH390" s="8"/>
      <c r="BJ390" s="8"/>
    </row>
    <row r="391" spans="50:62" x14ac:dyDescent="0.25">
      <c r="AX391" s="8"/>
      <c r="AY391" s="8"/>
      <c r="AZ391" s="8"/>
      <c r="BC391" s="8"/>
      <c r="BD391" s="8"/>
      <c r="BH391" s="8"/>
      <c r="BJ391" s="8"/>
    </row>
    <row r="392" spans="50:62" x14ac:dyDescent="0.25">
      <c r="AX392" s="8"/>
      <c r="AY392" s="8"/>
      <c r="AZ392" s="8"/>
      <c r="BC392" s="8"/>
      <c r="BD392" s="8"/>
      <c r="BH392" s="8"/>
      <c r="BJ392" s="8"/>
    </row>
    <row r="393" spans="50:62" x14ac:dyDescent="0.25">
      <c r="AX393" s="8"/>
      <c r="AY393" s="8"/>
      <c r="AZ393" s="8"/>
      <c r="BC393" s="8"/>
      <c r="BD393" s="8"/>
      <c r="BH393" s="8"/>
      <c r="BJ393" s="8"/>
    </row>
    <row r="394" spans="50:62" x14ac:dyDescent="0.25">
      <c r="AX394" s="8"/>
      <c r="AY394" s="8"/>
      <c r="AZ394" s="8"/>
      <c r="BC394" s="8"/>
      <c r="BD394" s="8"/>
      <c r="BH394" s="8"/>
      <c r="BJ394" s="8"/>
    </row>
    <row r="395" spans="50:62" x14ac:dyDescent="0.25">
      <c r="AX395" s="8"/>
      <c r="AY395" s="8"/>
      <c r="AZ395" s="8"/>
      <c r="BC395" s="8"/>
      <c r="BD395" s="8"/>
      <c r="BH395" s="8"/>
      <c r="BJ395" s="8"/>
    </row>
    <row r="396" spans="50:62" x14ac:dyDescent="0.25">
      <c r="AX396" s="8"/>
      <c r="AY396" s="8"/>
      <c r="AZ396" s="8"/>
      <c r="BC396" s="8"/>
      <c r="BD396" s="8"/>
      <c r="BH396" s="8"/>
      <c r="BJ396" s="8"/>
    </row>
    <row r="397" spans="50:62" x14ac:dyDescent="0.25">
      <c r="AX397" s="8"/>
      <c r="AY397" s="8"/>
      <c r="AZ397" s="8"/>
      <c r="BC397" s="8"/>
      <c r="BD397" s="8"/>
      <c r="BH397" s="8"/>
      <c r="BJ397" s="8"/>
    </row>
    <row r="398" spans="50:62" x14ac:dyDescent="0.25">
      <c r="AX398" s="8"/>
      <c r="AY398" s="8"/>
      <c r="AZ398" s="8"/>
      <c r="BC398" s="8"/>
      <c r="BD398" s="8"/>
      <c r="BH398" s="8"/>
      <c r="BJ398" s="8"/>
    </row>
    <row r="399" spans="50:62" x14ac:dyDescent="0.25">
      <c r="AX399" s="8"/>
      <c r="AY399" s="8"/>
      <c r="AZ399" s="8"/>
      <c r="BC399" s="8"/>
      <c r="BD399" s="8"/>
      <c r="BH399" s="8"/>
      <c r="BJ399" s="8"/>
    </row>
    <row r="400" spans="50:62" x14ac:dyDescent="0.25">
      <c r="AX400" s="8"/>
      <c r="AY400" s="8"/>
      <c r="AZ400" s="8"/>
      <c r="BC400" s="8"/>
      <c r="BD400" s="8"/>
      <c r="BH400" s="8"/>
      <c r="BJ400" s="8"/>
    </row>
    <row r="401" spans="50:62" x14ac:dyDescent="0.25">
      <c r="AX401" s="8"/>
      <c r="AY401" s="8"/>
      <c r="AZ401" s="8"/>
      <c r="BC401" s="8"/>
      <c r="BD401" s="8"/>
      <c r="BH401" s="8"/>
      <c r="BJ401" s="8"/>
    </row>
    <row r="402" spans="50:62" x14ac:dyDescent="0.25">
      <c r="AX402" s="8"/>
      <c r="AY402" s="8"/>
      <c r="AZ402" s="8"/>
      <c r="BC402" s="8"/>
      <c r="BD402" s="8"/>
      <c r="BH402" s="8"/>
      <c r="BJ402" s="8"/>
    </row>
    <row r="403" spans="50:62" x14ac:dyDescent="0.25">
      <c r="AX403" s="8"/>
      <c r="AY403" s="8"/>
      <c r="AZ403" s="8"/>
      <c r="BC403" s="8"/>
      <c r="BD403" s="8"/>
      <c r="BH403" s="8"/>
      <c r="BJ403" s="8"/>
    </row>
    <row r="404" spans="50:62" x14ac:dyDescent="0.25">
      <c r="AX404" s="8"/>
      <c r="AY404" s="8"/>
      <c r="AZ404" s="8"/>
      <c r="BC404" s="8"/>
      <c r="BD404" s="8"/>
      <c r="BH404" s="8"/>
      <c r="BJ404" s="8"/>
    </row>
    <row r="405" spans="50:62" x14ac:dyDescent="0.25">
      <c r="AX405" s="8"/>
      <c r="AY405" s="8"/>
      <c r="AZ405" s="8"/>
      <c r="BC405" s="8"/>
      <c r="BD405" s="8"/>
      <c r="BH405" s="8"/>
      <c r="BJ405" s="8"/>
    </row>
    <row r="406" spans="50:62" x14ac:dyDescent="0.25">
      <c r="AX406" s="8"/>
      <c r="AY406" s="8"/>
      <c r="AZ406" s="8"/>
      <c r="BC406" s="8"/>
      <c r="BD406" s="8"/>
      <c r="BH406" s="8"/>
      <c r="BJ406" s="8"/>
    </row>
    <row r="407" spans="50:62" x14ac:dyDescent="0.25">
      <c r="AX407" s="8"/>
      <c r="AY407" s="8"/>
      <c r="AZ407" s="8"/>
      <c r="BC407" s="8"/>
      <c r="BD407" s="8"/>
      <c r="BH407" s="8"/>
      <c r="BJ407" s="8"/>
    </row>
    <row r="408" spans="50:62" x14ac:dyDescent="0.25">
      <c r="AX408" s="8"/>
      <c r="AY408" s="8"/>
      <c r="AZ408" s="8"/>
      <c r="BC408" s="8"/>
      <c r="BD408" s="8"/>
      <c r="BH408" s="8"/>
      <c r="BJ408" s="8"/>
    </row>
    <row r="409" spans="50:62" x14ac:dyDescent="0.25">
      <c r="AX409" s="8"/>
      <c r="AY409" s="8"/>
      <c r="AZ409" s="8"/>
      <c r="BC409" s="8"/>
      <c r="BD409" s="8"/>
      <c r="BH409" s="8"/>
      <c r="BJ409" s="8"/>
    </row>
    <row r="410" spans="50:62" x14ac:dyDescent="0.25">
      <c r="AX410" s="8"/>
      <c r="AY410" s="8"/>
      <c r="AZ410" s="8"/>
      <c r="BC410" s="8"/>
      <c r="BD410" s="8"/>
      <c r="BH410" s="8"/>
      <c r="BJ410" s="8"/>
    </row>
    <row r="411" spans="50:62" x14ac:dyDescent="0.25">
      <c r="AX411" s="8"/>
      <c r="AY411" s="8"/>
      <c r="AZ411" s="8"/>
      <c r="BC411" s="8"/>
      <c r="BD411" s="8"/>
      <c r="BH411" s="8"/>
      <c r="BJ411" s="8"/>
    </row>
    <row r="412" spans="50:62" x14ac:dyDescent="0.25">
      <c r="AX412" s="8"/>
      <c r="AY412" s="8"/>
      <c r="AZ412" s="8"/>
      <c r="BC412" s="8"/>
      <c r="BD412" s="8"/>
      <c r="BH412" s="8"/>
      <c r="BJ412" s="8"/>
    </row>
    <row r="413" spans="50:62" x14ac:dyDescent="0.25">
      <c r="AX413" s="8"/>
      <c r="AY413" s="8"/>
      <c r="AZ413" s="8"/>
      <c r="BC413" s="8"/>
      <c r="BD413" s="8"/>
      <c r="BH413" s="8"/>
      <c r="BJ413" s="8"/>
    </row>
    <row r="414" spans="50:62" x14ac:dyDescent="0.25">
      <c r="AX414" s="8"/>
      <c r="AY414" s="8"/>
      <c r="AZ414" s="8"/>
      <c r="BC414" s="8"/>
      <c r="BD414" s="8"/>
      <c r="BH414" s="8"/>
      <c r="BJ414" s="8"/>
    </row>
    <row r="415" spans="50:62" x14ac:dyDescent="0.25">
      <c r="AX415" s="8"/>
      <c r="AY415" s="8"/>
      <c r="AZ415" s="8"/>
      <c r="BC415" s="8"/>
      <c r="BD415" s="8"/>
      <c r="BH415" s="8"/>
      <c r="BJ415" s="8"/>
    </row>
    <row r="416" spans="50:62" x14ac:dyDescent="0.25">
      <c r="AX416" s="8"/>
      <c r="AY416" s="8"/>
      <c r="AZ416" s="8"/>
      <c r="BC416" s="8"/>
      <c r="BD416" s="8"/>
      <c r="BH416" s="8"/>
      <c r="BJ416" s="8"/>
    </row>
    <row r="417" spans="50:62" x14ac:dyDescent="0.25">
      <c r="AX417" s="8"/>
      <c r="AY417" s="8"/>
      <c r="AZ417" s="8"/>
      <c r="BC417" s="8"/>
      <c r="BD417" s="8"/>
      <c r="BH417" s="8"/>
      <c r="BJ417" s="8"/>
    </row>
    <row r="418" spans="50:62" x14ac:dyDescent="0.25">
      <c r="AX418" s="8"/>
      <c r="AY418" s="8"/>
      <c r="AZ418" s="8"/>
      <c r="BC418" s="8"/>
      <c r="BD418" s="8"/>
      <c r="BH418" s="8"/>
      <c r="BJ418" s="8"/>
    </row>
    <row r="419" spans="50:62" x14ac:dyDescent="0.25">
      <c r="AX419" s="8"/>
      <c r="AY419" s="8"/>
      <c r="AZ419" s="8"/>
      <c r="BC419" s="8"/>
      <c r="BD419" s="8"/>
      <c r="BH419" s="8"/>
      <c r="BJ419" s="8"/>
    </row>
    <row r="420" spans="50:62" x14ac:dyDescent="0.25">
      <c r="AX420" s="8"/>
      <c r="AY420" s="8"/>
      <c r="AZ420" s="8"/>
      <c r="BC420" s="8"/>
      <c r="BD420" s="8"/>
      <c r="BH420" s="8"/>
      <c r="BJ420" s="8"/>
    </row>
    <row r="421" spans="50:62" x14ac:dyDescent="0.25">
      <c r="AX421" s="8"/>
      <c r="AY421" s="8"/>
      <c r="AZ421" s="8"/>
      <c r="BC421" s="8"/>
      <c r="BD421" s="8"/>
      <c r="BH421" s="8"/>
      <c r="BJ421" s="8"/>
    </row>
    <row r="422" spans="50:62" x14ac:dyDescent="0.25">
      <c r="AX422" s="8"/>
      <c r="AY422" s="8"/>
      <c r="AZ422" s="8"/>
      <c r="BC422" s="8"/>
      <c r="BD422" s="8"/>
      <c r="BH422" s="8"/>
      <c r="BJ422" s="8"/>
    </row>
    <row r="423" spans="50:62" x14ac:dyDescent="0.25">
      <c r="AX423" s="8"/>
      <c r="AY423" s="8"/>
      <c r="AZ423" s="8"/>
      <c r="BC423" s="8"/>
      <c r="BD423" s="8"/>
      <c r="BH423" s="8"/>
      <c r="BJ423" s="8"/>
    </row>
    <row r="424" spans="50:62" x14ac:dyDescent="0.25">
      <c r="AX424" s="8"/>
      <c r="AY424" s="8"/>
      <c r="AZ424" s="8"/>
      <c r="BC424" s="8"/>
      <c r="BD424" s="8"/>
      <c r="BH424" s="8"/>
      <c r="BJ424" s="8"/>
    </row>
    <row r="425" spans="50:62" x14ac:dyDescent="0.25">
      <c r="AX425" s="8"/>
      <c r="AY425" s="8"/>
      <c r="AZ425" s="8"/>
      <c r="BC425" s="8"/>
      <c r="BD425" s="8"/>
      <c r="BH425" s="8"/>
      <c r="BJ425" s="8"/>
    </row>
    <row r="426" spans="50:62" x14ac:dyDescent="0.25">
      <c r="AX426" s="8"/>
      <c r="AY426" s="8"/>
      <c r="AZ426" s="8"/>
      <c r="BC426" s="8"/>
      <c r="BD426" s="8"/>
      <c r="BH426" s="8"/>
      <c r="BJ426" s="8"/>
    </row>
    <row r="427" spans="50:62" x14ac:dyDescent="0.25">
      <c r="AX427" s="8"/>
      <c r="AY427" s="8"/>
      <c r="AZ427" s="8"/>
      <c r="BC427" s="8"/>
      <c r="BD427" s="8"/>
      <c r="BH427" s="8"/>
      <c r="BJ427" s="8"/>
    </row>
    <row r="428" spans="50:62" x14ac:dyDescent="0.25">
      <c r="AX428" s="8"/>
      <c r="AY428" s="8"/>
      <c r="AZ428" s="8"/>
      <c r="BC428" s="8"/>
      <c r="BD428" s="8"/>
      <c r="BH428" s="8"/>
      <c r="BJ428" s="8"/>
    </row>
    <row r="429" spans="50:62" x14ac:dyDescent="0.25">
      <c r="AX429" s="8"/>
      <c r="AY429" s="8"/>
      <c r="AZ429" s="8"/>
      <c r="BC429" s="8"/>
      <c r="BD429" s="8"/>
      <c r="BH429" s="8"/>
      <c r="BJ429" s="8"/>
    </row>
    <row r="430" spans="50:62" x14ac:dyDescent="0.25">
      <c r="AX430" s="8"/>
      <c r="AY430" s="8"/>
      <c r="AZ430" s="8"/>
      <c r="BC430" s="8"/>
      <c r="BD430" s="8"/>
      <c r="BH430" s="8"/>
      <c r="BJ430" s="8"/>
    </row>
    <row r="431" spans="50:62" x14ac:dyDescent="0.25">
      <c r="AX431" s="8"/>
      <c r="AY431" s="8"/>
      <c r="AZ431" s="8"/>
      <c r="BC431" s="8"/>
      <c r="BD431" s="8"/>
      <c r="BH431" s="8"/>
      <c r="BJ431" s="8"/>
    </row>
    <row r="432" spans="50:62" x14ac:dyDescent="0.25">
      <c r="AX432" s="8"/>
      <c r="AY432" s="8"/>
      <c r="AZ432" s="8"/>
      <c r="BC432" s="8"/>
      <c r="BD432" s="8"/>
      <c r="BH432" s="8"/>
      <c r="BJ432" s="8"/>
    </row>
    <row r="433" spans="50:62" x14ac:dyDescent="0.25">
      <c r="AX433" s="8"/>
      <c r="AY433" s="8"/>
      <c r="AZ433" s="8"/>
      <c r="BC433" s="8"/>
      <c r="BD433" s="8"/>
      <c r="BH433" s="8"/>
      <c r="BJ433" s="8"/>
    </row>
    <row r="434" spans="50:62" x14ac:dyDescent="0.25">
      <c r="AX434" s="8"/>
      <c r="AY434" s="8"/>
      <c r="AZ434" s="8"/>
      <c r="BC434" s="8"/>
      <c r="BD434" s="8"/>
      <c r="BH434" s="8"/>
      <c r="BJ434" s="8"/>
    </row>
    <row r="435" spans="50:62" x14ac:dyDescent="0.25">
      <c r="AX435" s="8"/>
      <c r="AY435" s="8"/>
      <c r="AZ435" s="8"/>
      <c r="BC435" s="8"/>
      <c r="BD435" s="8"/>
      <c r="BH435" s="8"/>
      <c r="BJ435" s="8"/>
    </row>
    <row r="436" spans="50:62" x14ac:dyDescent="0.25">
      <c r="AX436" s="8"/>
      <c r="AY436" s="8"/>
      <c r="AZ436" s="8"/>
      <c r="BC436" s="8"/>
      <c r="BD436" s="8"/>
      <c r="BH436" s="8"/>
      <c r="BJ436" s="8"/>
    </row>
    <row r="437" spans="50:62" x14ac:dyDescent="0.25">
      <c r="AX437" s="8"/>
      <c r="AY437" s="8"/>
      <c r="AZ437" s="8"/>
      <c r="BC437" s="8"/>
      <c r="BD437" s="8"/>
      <c r="BH437" s="8"/>
      <c r="BJ437" s="8"/>
    </row>
    <row r="438" spans="50:62" x14ac:dyDescent="0.25">
      <c r="AX438" s="8"/>
      <c r="AY438" s="8"/>
      <c r="AZ438" s="8"/>
      <c r="BC438" s="8"/>
      <c r="BD438" s="8"/>
      <c r="BH438" s="8"/>
      <c r="BJ438" s="8"/>
    </row>
    <row r="439" spans="50:62" x14ac:dyDescent="0.25">
      <c r="AX439" s="8"/>
      <c r="AY439" s="8"/>
      <c r="AZ439" s="8"/>
      <c r="BC439" s="8"/>
      <c r="BD439" s="8"/>
      <c r="BH439" s="8"/>
      <c r="BJ439" s="8"/>
    </row>
    <row r="440" spans="50:62" x14ac:dyDescent="0.25">
      <c r="AX440" s="8"/>
      <c r="AY440" s="8"/>
      <c r="AZ440" s="8"/>
      <c r="BC440" s="8"/>
      <c r="BD440" s="8"/>
      <c r="BH440" s="8"/>
      <c r="BJ440" s="8"/>
    </row>
    <row r="441" spans="50:62" x14ac:dyDescent="0.25">
      <c r="AX441" s="8"/>
      <c r="AY441" s="8"/>
      <c r="AZ441" s="8"/>
      <c r="BC441" s="8"/>
      <c r="BD441" s="8"/>
      <c r="BH441" s="8"/>
      <c r="BJ441" s="8"/>
    </row>
    <row r="442" spans="50:62" x14ac:dyDescent="0.25">
      <c r="AX442" s="8"/>
      <c r="AY442" s="8"/>
      <c r="AZ442" s="8"/>
      <c r="BC442" s="8"/>
      <c r="BD442" s="8"/>
      <c r="BH442" s="8"/>
      <c r="BJ442" s="8"/>
    </row>
    <row r="443" spans="50:62" x14ac:dyDescent="0.25">
      <c r="AX443" s="8"/>
      <c r="AY443" s="8"/>
      <c r="AZ443" s="8"/>
      <c r="BC443" s="8"/>
      <c r="BD443" s="8"/>
      <c r="BH443" s="8"/>
      <c r="BJ443" s="8"/>
    </row>
    <row r="444" spans="50:62" x14ac:dyDescent="0.25">
      <c r="AX444" s="8"/>
      <c r="AY444" s="8"/>
      <c r="AZ444" s="8"/>
      <c r="BC444" s="8"/>
      <c r="BD444" s="8"/>
      <c r="BH444" s="8"/>
      <c r="BJ444" s="8"/>
    </row>
    <row r="445" spans="50:62" x14ac:dyDescent="0.25">
      <c r="AX445" s="8"/>
      <c r="AY445" s="8"/>
      <c r="AZ445" s="8"/>
      <c r="BC445" s="8"/>
      <c r="BD445" s="8"/>
      <c r="BH445" s="8"/>
      <c r="BJ445" s="8"/>
    </row>
    <row r="446" spans="50:62" x14ac:dyDescent="0.25">
      <c r="AX446" s="8"/>
      <c r="AY446" s="8"/>
      <c r="AZ446" s="8"/>
      <c r="BC446" s="8"/>
      <c r="BD446" s="8"/>
      <c r="BH446" s="8"/>
      <c r="BJ446" s="8"/>
    </row>
    <row r="447" spans="50:62" x14ac:dyDescent="0.25">
      <c r="AX447" s="8"/>
      <c r="AY447" s="8"/>
      <c r="AZ447" s="8"/>
      <c r="BC447" s="8"/>
      <c r="BD447" s="8"/>
      <c r="BH447" s="8"/>
      <c r="BJ447" s="8"/>
    </row>
    <row r="448" spans="50:62" x14ac:dyDescent="0.25">
      <c r="AX448" s="8"/>
      <c r="AY448" s="8"/>
      <c r="AZ448" s="8"/>
      <c r="BC448" s="8"/>
      <c r="BD448" s="8"/>
      <c r="BH448" s="8"/>
      <c r="BJ448" s="8"/>
    </row>
    <row r="449" spans="50:62" x14ac:dyDescent="0.25">
      <c r="AX449" s="8"/>
      <c r="AY449" s="8"/>
      <c r="AZ449" s="8"/>
      <c r="BC449" s="8"/>
      <c r="BD449" s="8"/>
      <c r="BH449" s="8"/>
      <c r="BJ449" s="8"/>
    </row>
    <row r="450" spans="50:62" x14ac:dyDescent="0.25">
      <c r="AX450" s="8"/>
      <c r="AY450" s="8"/>
      <c r="AZ450" s="8"/>
      <c r="BC450" s="8"/>
      <c r="BD450" s="8"/>
      <c r="BH450" s="8"/>
      <c r="BJ450" s="8"/>
    </row>
    <row r="451" spans="50:62" x14ac:dyDescent="0.25">
      <c r="AX451" s="8"/>
      <c r="AY451" s="8"/>
      <c r="AZ451" s="8"/>
      <c r="BC451" s="8"/>
      <c r="BD451" s="8"/>
      <c r="BH451" s="8"/>
      <c r="BJ451" s="8"/>
    </row>
    <row r="452" spans="50:62" x14ac:dyDescent="0.25">
      <c r="AX452" s="8"/>
      <c r="AY452" s="8"/>
      <c r="AZ452" s="8"/>
      <c r="BC452" s="8"/>
      <c r="BD452" s="8"/>
      <c r="BH452" s="8"/>
      <c r="BJ452" s="8"/>
    </row>
    <row r="453" spans="50:62" x14ac:dyDescent="0.25">
      <c r="AX453" s="8"/>
      <c r="AY453" s="8"/>
      <c r="AZ453" s="8"/>
      <c r="BC453" s="8"/>
      <c r="BD453" s="8"/>
      <c r="BH453" s="8"/>
      <c r="BJ453" s="8"/>
    </row>
    <row r="454" spans="50:62" x14ac:dyDescent="0.25">
      <c r="AX454" s="8"/>
      <c r="AY454" s="8"/>
      <c r="AZ454" s="8"/>
      <c r="BC454" s="8"/>
      <c r="BD454" s="8"/>
      <c r="BH454" s="8"/>
      <c r="BJ454" s="8"/>
    </row>
    <row r="455" spans="50:62" x14ac:dyDescent="0.25">
      <c r="AX455" s="8"/>
      <c r="AY455" s="8"/>
      <c r="AZ455" s="8"/>
      <c r="BC455" s="8"/>
      <c r="BD455" s="8"/>
      <c r="BH455" s="8"/>
      <c r="BJ455" s="8"/>
    </row>
    <row r="456" spans="50:62" x14ac:dyDescent="0.25">
      <c r="AX456" s="8"/>
      <c r="AY456" s="8"/>
      <c r="AZ456" s="8"/>
      <c r="BC456" s="8"/>
      <c r="BD456" s="8"/>
      <c r="BH456" s="8"/>
      <c r="BJ456" s="8"/>
    </row>
    <row r="457" spans="50:62" x14ac:dyDescent="0.25">
      <c r="AX457" s="8"/>
      <c r="AY457" s="8"/>
      <c r="AZ457" s="8"/>
      <c r="BC457" s="8"/>
      <c r="BD457" s="8"/>
      <c r="BH457" s="8"/>
      <c r="BJ457" s="8"/>
    </row>
    <row r="458" spans="50:62" x14ac:dyDescent="0.25">
      <c r="AX458" s="8"/>
      <c r="AY458" s="8"/>
      <c r="AZ458" s="8"/>
      <c r="BC458" s="8"/>
      <c r="BD458" s="8"/>
      <c r="BH458" s="8"/>
      <c r="BJ458" s="8"/>
    </row>
    <row r="459" spans="50:62" x14ac:dyDescent="0.25">
      <c r="AX459" s="8"/>
      <c r="AY459" s="8"/>
      <c r="AZ459" s="8"/>
      <c r="BC459" s="8"/>
      <c r="BD459" s="8"/>
      <c r="BH459" s="8"/>
      <c r="BJ459" s="8"/>
    </row>
    <row r="460" spans="50:62" x14ac:dyDescent="0.25">
      <c r="AX460" s="8"/>
      <c r="AY460" s="8"/>
      <c r="AZ460" s="8"/>
      <c r="BC460" s="8"/>
      <c r="BD460" s="8"/>
      <c r="BH460" s="8"/>
      <c r="BJ460" s="8"/>
    </row>
    <row r="461" spans="50:62" x14ac:dyDescent="0.25">
      <c r="AX461" s="8"/>
      <c r="AY461" s="8"/>
      <c r="AZ461" s="8"/>
      <c r="BC461" s="8"/>
      <c r="BD461" s="8"/>
      <c r="BH461" s="8"/>
      <c r="BJ461" s="8"/>
    </row>
    <row r="462" spans="50:62" x14ac:dyDescent="0.25">
      <c r="AX462" s="8"/>
      <c r="AY462" s="8"/>
      <c r="AZ462" s="8"/>
      <c r="BC462" s="8"/>
      <c r="BD462" s="8"/>
      <c r="BH462" s="8"/>
      <c r="BJ462" s="8"/>
    </row>
    <row r="463" spans="50:62" x14ac:dyDescent="0.25">
      <c r="AX463" s="8"/>
      <c r="AY463" s="8"/>
      <c r="AZ463" s="8"/>
      <c r="BC463" s="8"/>
      <c r="BD463" s="8"/>
      <c r="BH463" s="8"/>
      <c r="BJ463" s="8"/>
    </row>
    <row r="464" spans="50:62" x14ac:dyDescent="0.25">
      <c r="AX464" s="8"/>
      <c r="AY464" s="8"/>
      <c r="AZ464" s="8"/>
      <c r="BC464" s="8"/>
      <c r="BD464" s="8"/>
      <c r="BH464" s="8"/>
      <c r="BJ464" s="8"/>
    </row>
    <row r="465" spans="50:62" x14ac:dyDescent="0.25">
      <c r="AX465" s="8"/>
      <c r="AY465" s="8"/>
      <c r="AZ465" s="8"/>
      <c r="BC465" s="8"/>
      <c r="BD465" s="8"/>
      <c r="BH465" s="8"/>
      <c r="BJ465" s="8"/>
    </row>
    <row r="466" spans="50:62" x14ac:dyDescent="0.25">
      <c r="AX466" s="8"/>
      <c r="AY466" s="8"/>
      <c r="AZ466" s="8"/>
      <c r="BC466" s="8"/>
      <c r="BD466" s="8"/>
      <c r="BH466" s="8"/>
      <c r="BJ466" s="8"/>
    </row>
    <row r="467" spans="50:62" x14ac:dyDescent="0.25">
      <c r="AX467" s="8"/>
      <c r="AY467" s="8"/>
      <c r="AZ467" s="8"/>
      <c r="BC467" s="8"/>
      <c r="BD467" s="8"/>
      <c r="BH467" s="8"/>
      <c r="BJ467" s="8"/>
    </row>
    <row r="468" spans="50:62" x14ac:dyDescent="0.25">
      <c r="AX468" s="8"/>
      <c r="AY468" s="8"/>
      <c r="AZ468" s="8"/>
      <c r="BC468" s="8"/>
      <c r="BD468" s="8"/>
      <c r="BH468" s="8"/>
      <c r="BJ468" s="8"/>
    </row>
    <row r="469" spans="50:62" x14ac:dyDescent="0.25">
      <c r="AX469" s="8"/>
      <c r="AY469" s="8"/>
      <c r="AZ469" s="8"/>
      <c r="BC469" s="8"/>
      <c r="BD469" s="8"/>
      <c r="BH469" s="8"/>
      <c r="BJ469" s="8"/>
    </row>
    <row r="470" spans="50:62" x14ac:dyDescent="0.25">
      <c r="AX470" s="8"/>
      <c r="AY470" s="8"/>
      <c r="AZ470" s="8"/>
      <c r="BC470" s="8"/>
      <c r="BD470" s="8"/>
      <c r="BH470" s="8"/>
      <c r="BJ470" s="8"/>
    </row>
    <row r="471" spans="50:62" x14ac:dyDescent="0.25">
      <c r="AX471" s="8"/>
      <c r="AY471" s="8"/>
      <c r="AZ471" s="8"/>
      <c r="BC471" s="8"/>
      <c r="BD471" s="8"/>
      <c r="BH471" s="8"/>
      <c r="BJ471" s="8"/>
    </row>
    <row r="472" spans="50:62" x14ac:dyDescent="0.25">
      <c r="AX472" s="8"/>
      <c r="AY472" s="8"/>
      <c r="AZ472" s="8"/>
      <c r="BC472" s="8"/>
      <c r="BD472" s="8"/>
      <c r="BH472" s="8"/>
      <c r="BJ472" s="8"/>
    </row>
    <row r="473" spans="50:62" x14ac:dyDescent="0.25">
      <c r="AX473" s="8"/>
      <c r="AY473" s="8"/>
      <c r="AZ473" s="8"/>
      <c r="BC473" s="8"/>
      <c r="BD473" s="8"/>
      <c r="BH473" s="8"/>
      <c r="BJ473" s="8"/>
    </row>
    <row r="474" spans="50:62" x14ac:dyDescent="0.25">
      <c r="AX474" s="8"/>
      <c r="AY474" s="8"/>
      <c r="AZ474" s="8"/>
      <c r="BC474" s="8"/>
      <c r="BD474" s="8"/>
      <c r="BH474" s="8"/>
      <c r="BJ474" s="8"/>
    </row>
    <row r="475" spans="50:62" x14ac:dyDescent="0.25">
      <c r="AX475" s="8"/>
      <c r="AY475" s="8"/>
      <c r="AZ475" s="8"/>
      <c r="BC475" s="8"/>
      <c r="BD475" s="8"/>
      <c r="BH475" s="8"/>
      <c r="BJ475" s="8"/>
    </row>
    <row r="476" spans="50:62" x14ac:dyDescent="0.25">
      <c r="AX476" s="8"/>
      <c r="AY476" s="8"/>
      <c r="AZ476" s="8"/>
      <c r="BC476" s="8"/>
      <c r="BD476" s="8"/>
      <c r="BH476" s="8"/>
      <c r="BJ476" s="8"/>
    </row>
    <row r="477" spans="50:62" x14ac:dyDescent="0.25">
      <c r="AX477" s="8"/>
      <c r="AY477" s="8"/>
      <c r="AZ477" s="8"/>
      <c r="BC477" s="8"/>
      <c r="BD477" s="8"/>
      <c r="BH477" s="8"/>
      <c r="BJ477" s="8"/>
    </row>
    <row r="478" spans="50:62" x14ac:dyDescent="0.25">
      <c r="AX478" s="8"/>
      <c r="AY478" s="8"/>
      <c r="AZ478" s="8"/>
      <c r="BC478" s="8"/>
      <c r="BD478" s="8"/>
      <c r="BH478" s="8"/>
      <c r="BJ478" s="8"/>
    </row>
    <row r="479" spans="50:62" x14ac:dyDescent="0.25">
      <c r="AX479" s="8"/>
      <c r="AY479" s="8"/>
      <c r="AZ479" s="8"/>
      <c r="BC479" s="8"/>
      <c r="BD479" s="8"/>
      <c r="BH479" s="8"/>
      <c r="BJ479" s="8"/>
    </row>
    <row r="480" spans="50:62" x14ac:dyDescent="0.25">
      <c r="AX480" s="8"/>
      <c r="AY480" s="8"/>
      <c r="AZ480" s="8"/>
      <c r="BC480" s="8"/>
      <c r="BD480" s="8"/>
      <c r="BH480" s="8"/>
      <c r="BJ480" s="8"/>
    </row>
    <row r="481" spans="50:62" x14ac:dyDescent="0.25">
      <c r="AX481" s="8"/>
      <c r="AY481" s="8"/>
      <c r="AZ481" s="8"/>
      <c r="BC481" s="8"/>
      <c r="BD481" s="8"/>
      <c r="BH481" s="8"/>
      <c r="BJ481" s="8"/>
    </row>
    <row r="482" spans="50:62" x14ac:dyDescent="0.25">
      <c r="AX482" s="8"/>
      <c r="AY482" s="8"/>
      <c r="AZ482" s="8"/>
      <c r="BC482" s="8"/>
      <c r="BD482" s="8"/>
      <c r="BH482" s="8"/>
      <c r="BJ482" s="8"/>
    </row>
    <row r="483" spans="50:62" x14ac:dyDescent="0.25">
      <c r="AX483" s="8"/>
      <c r="AY483" s="8"/>
      <c r="AZ483" s="8"/>
      <c r="BC483" s="8"/>
      <c r="BD483" s="8"/>
      <c r="BH483" s="8"/>
      <c r="BJ483" s="8"/>
    </row>
    <row r="484" spans="50:62" x14ac:dyDescent="0.25">
      <c r="AX484" s="8"/>
      <c r="AY484" s="8"/>
      <c r="AZ484" s="8"/>
      <c r="BC484" s="8"/>
      <c r="BD484" s="8"/>
      <c r="BH484" s="8"/>
      <c r="BJ484" s="8"/>
    </row>
    <row r="485" spans="50:62" x14ac:dyDescent="0.25">
      <c r="AX485" s="8"/>
      <c r="AY485" s="8"/>
      <c r="AZ485" s="8"/>
      <c r="BC485" s="8"/>
      <c r="BD485" s="8"/>
      <c r="BH485" s="8"/>
      <c r="BJ485" s="8"/>
    </row>
    <row r="486" spans="50:62" x14ac:dyDescent="0.25">
      <c r="AX486" s="8"/>
      <c r="AY486" s="8"/>
      <c r="AZ486" s="8"/>
      <c r="BC486" s="8"/>
      <c r="BD486" s="8"/>
      <c r="BH486" s="8"/>
      <c r="BJ486" s="8"/>
    </row>
    <row r="487" spans="50:62" x14ac:dyDescent="0.25">
      <c r="AX487" s="8"/>
      <c r="AY487" s="8"/>
      <c r="AZ487" s="8"/>
      <c r="BC487" s="8"/>
      <c r="BD487" s="8"/>
      <c r="BH487" s="8"/>
      <c r="BJ487" s="8"/>
    </row>
    <row r="488" spans="50:62" x14ac:dyDescent="0.25">
      <c r="AX488" s="8"/>
      <c r="AY488" s="8"/>
      <c r="AZ488" s="8"/>
      <c r="BC488" s="8"/>
      <c r="BD488" s="8"/>
      <c r="BH488" s="8"/>
      <c r="BJ488" s="8"/>
    </row>
    <row r="489" spans="50:62" x14ac:dyDescent="0.25">
      <c r="AX489" s="8"/>
      <c r="AY489" s="8"/>
      <c r="AZ489" s="8"/>
      <c r="BC489" s="8"/>
      <c r="BD489" s="8"/>
      <c r="BH489" s="8"/>
      <c r="BJ489" s="8"/>
    </row>
    <row r="490" spans="50:62" x14ac:dyDescent="0.25">
      <c r="AX490" s="8"/>
      <c r="AY490" s="8"/>
      <c r="AZ490" s="8"/>
      <c r="BC490" s="8"/>
      <c r="BD490" s="8"/>
      <c r="BH490" s="8"/>
      <c r="BJ490" s="8"/>
    </row>
    <row r="491" spans="50:62" x14ac:dyDescent="0.25">
      <c r="AX491" s="8"/>
      <c r="AY491" s="8"/>
      <c r="AZ491" s="8"/>
      <c r="BC491" s="8"/>
      <c r="BD491" s="8"/>
      <c r="BH491" s="8"/>
      <c r="BJ491" s="8"/>
    </row>
    <row r="492" spans="50:62" x14ac:dyDescent="0.25">
      <c r="AX492" s="8"/>
      <c r="AY492" s="8"/>
      <c r="AZ492" s="8"/>
      <c r="BC492" s="8"/>
      <c r="BD492" s="8"/>
      <c r="BH492" s="8"/>
      <c r="BJ492" s="8"/>
    </row>
    <row r="493" spans="50:62" x14ac:dyDescent="0.25">
      <c r="AX493" s="8"/>
      <c r="AY493" s="8"/>
      <c r="AZ493" s="8"/>
      <c r="BC493" s="8"/>
      <c r="BD493" s="8"/>
      <c r="BH493" s="8"/>
      <c r="BJ493" s="8"/>
    </row>
    <row r="494" spans="50:62" x14ac:dyDescent="0.25">
      <c r="AX494" s="8"/>
      <c r="AY494" s="8"/>
      <c r="AZ494" s="8"/>
      <c r="BC494" s="8"/>
      <c r="BD494" s="8"/>
      <c r="BH494" s="8"/>
      <c r="BJ494" s="8"/>
    </row>
    <row r="495" spans="50:62" x14ac:dyDescent="0.25">
      <c r="AX495" s="8"/>
      <c r="AY495" s="8"/>
      <c r="AZ495" s="8"/>
      <c r="BC495" s="8"/>
      <c r="BD495" s="8"/>
      <c r="BH495" s="8"/>
      <c r="BJ495" s="8"/>
    </row>
    <row r="496" spans="50:62" x14ac:dyDescent="0.25">
      <c r="AX496" s="8"/>
      <c r="AY496" s="8"/>
      <c r="AZ496" s="8"/>
      <c r="BC496" s="8"/>
      <c r="BD496" s="8"/>
      <c r="BH496" s="8"/>
      <c r="BJ496" s="8"/>
    </row>
    <row r="497" spans="50:62" x14ac:dyDescent="0.25">
      <c r="AX497" s="8"/>
      <c r="AY497" s="8"/>
      <c r="AZ497" s="8"/>
      <c r="BC497" s="8"/>
      <c r="BD497" s="8"/>
      <c r="BH497" s="8"/>
      <c r="BJ497" s="8"/>
    </row>
    <row r="498" spans="50:62" x14ac:dyDescent="0.25">
      <c r="AX498" s="8"/>
      <c r="AY498" s="8"/>
      <c r="AZ498" s="8"/>
      <c r="BC498" s="8"/>
      <c r="BD498" s="8"/>
      <c r="BH498" s="8"/>
      <c r="BJ498" s="8"/>
    </row>
    <row r="499" spans="50:62" x14ac:dyDescent="0.25">
      <c r="AX499" s="8"/>
      <c r="AY499" s="8"/>
      <c r="AZ499" s="8"/>
      <c r="BC499" s="8"/>
      <c r="BD499" s="8"/>
      <c r="BH499" s="8"/>
      <c r="BJ499" s="8"/>
    </row>
    <row r="500" spans="50:62" x14ac:dyDescent="0.25">
      <c r="AX500" s="8"/>
      <c r="AY500" s="8"/>
      <c r="AZ500" s="8"/>
      <c r="BC500" s="8"/>
      <c r="BD500" s="8"/>
      <c r="BH500" s="8"/>
      <c r="BJ500" s="8"/>
    </row>
    <row r="501" spans="50:62" x14ac:dyDescent="0.25">
      <c r="AX501" s="8"/>
      <c r="AY501" s="8"/>
      <c r="AZ501" s="8"/>
      <c r="BC501" s="8"/>
      <c r="BD501" s="8"/>
      <c r="BH501" s="8"/>
      <c r="BJ501" s="8"/>
    </row>
    <row r="502" spans="50:62" x14ac:dyDescent="0.25">
      <c r="AX502" s="8"/>
      <c r="AY502" s="8"/>
      <c r="AZ502" s="8"/>
      <c r="BC502" s="8"/>
      <c r="BD502" s="8"/>
      <c r="BH502" s="8"/>
      <c r="BJ502" s="8"/>
    </row>
    <row r="503" spans="50:62" x14ac:dyDescent="0.25">
      <c r="AX503" s="8"/>
      <c r="AY503" s="8"/>
      <c r="AZ503" s="8"/>
      <c r="BC503" s="8"/>
      <c r="BD503" s="8"/>
      <c r="BH503" s="8"/>
      <c r="BJ503" s="8"/>
    </row>
    <row r="504" spans="50:62" x14ac:dyDescent="0.25">
      <c r="AX504" s="8"/>
      <c r="AY504" s="8"/>
      <c r="AZ504" s="8"/>
      <c r="BC504" s="8"/>
      <c r="BD504" s="8"/>
      <c r="BH504" s="8"/>
      <c r="BJ504" s="8"/>
    </row>
    <row r="505" spans="50:62" x14ac:dyDescent="0.25">
      <c r="AX505" s="8"/>
      <c r="AY505" s="8"/>
      <c r="AZ505" s="8"/>
      <c r="BC505" s="8"/>
      <c r="BD505" s="8"/>
      <c r="BH505" s="8"/>
      <c r="BJ505" s="8"/>
    </row>
    <row r="506" spans="50:62" x14ac:dyDescent="0.25">
      <c r="AX506" s="8"/>
      <c r="AY506" s="8"/>
      <c r="AZ506" s="8"/>
      <c r="BC506" s="8"/>
      <c r="BD506" s="8"/>
      <c r="BH506" s="8"/>
      <c r="BJ506" s="8"/>
    </row>
    <row r="507" spans="50:62" x14ac:dyDescent="0.25">
      <c r="AX507" s="8"/>
      <c r="AY507" s="8"/>
      <c r="AZ507" s="8"/>
      <c r="BC507" s="8"/>
      <c r="BD507" s="8"/>
      <c r="BH507" s="8"/>
      <c r="BJ507" s="8"/>
    </row>
    <row r="508" spans="50:62" x14ac:dyDescent="0.25">
      <c r="AX508" s="8"/>
      <c r="AY508" s="8"/>
      <c r="AZ508" s="8"/>
      <c r="BC508" s="8"/>
      <c r="BD508" s="8"/>
      <c r="BH508" s="8"/>
      <c r="BJ508" s="8"/>
    </row>
    <row r="509" spans="50:62" x14ac:dyDescent="0.25">
      <c r="AX509" s="8"/>
      <c r="AY509" s="8"/>
      <c r="AZ509" s="8"/>
      <c r="BC509" s="8"/>
      <c r="BD509" s="8"/>
      <c r="BH509" s="8"/>
      <c r="BJ509" s="8"/>
    </row>
    <row r="510" spans="50:62" x14ac:dyDescent="0.25">
      <c r="AX510" s="8"/>
      <c r="AY510" s="8"/>
      <c r="AZ510" s="8"/>
      <c r="BC510" s="8"/>
      <c r="BD510" s="8"/>
      <c r="BH510" s="8"/>
      <c r="BJ510" s="8"/>
    </row>
    <row r="511" spans="50:62" x14ac:dyDescent="0.25">
      <c r="AX511" s="8"/>
      <c r="AY511" s="8"/>
      <c r="AZ511" s="8"/>
      <c r="BC511" s="8"/>
      <c r="BD511" s="8"/>
      <c r="BH511" s="8"/>
      <c r="BJ511" s="8"/>
    </row>
    <row r="512" spans="50:62" x14ac:dyDescent="0.25">
      <c r="AX512" s="8"/>
      <c r="AY512" s="8"/>
      <c r="AZ512" s="8"/>
      <c r="BC512" s="8"/>
      <c r="BD512" s="8"/>
      <c r="BH512" s="8"/>
      <c r="BJ512" s="8"/>
    </row>
    <row r="513" spans="50:62" x14ac:dyDescent="0.25">
      <c r="AX513" s="8"/>
      <c r="AY513" s="8"/>
      <c r="AZ513" s="8"/>
      <c r="BC513" s="8"/>
      <c r="BD513" s="8"/>
      <c r="BH513" s="8"/>
      <c r="BJ513" s="8"/>
    </row>
    <row r="514" spans="50:62" x14ac:dyDescent="0.25">
      <c r="AX514" s="8"/>
      <c r="AY514" s="8"/>
      <c r="AZ514" s="8"/>
      <c r="BC514" s="8"/>
      <c r="BD514" s="8"/>
      <c r="BH514" s="8"/>
      <c r="BJ514" s="8"/>
    </row>
    <row r="515" spans="50:62" x14ac:dyDescent="0.25">
      <c r="AX515" s="8"/>
      <c r="AY515" s="8"/>
      <c r="AZ515" s="8"/>
      <c r="BC515" s="8"/>
      <c r="BD515" s="8"/>
      <c r="BH515" s="8"/>
      <c r="BJ515" s="8"/>
    </row>
    <row r="516" spans="50:62" x14ac:dyDescent="0.25">
      <c r="AX516" s="8"/>
      <c r="AY516" s="8"/>
      <c r="AZ516" s="8"/>
      <c r="BC516" s="8"/>
      <c r="BD516" s="8"/>
      <c r="BH516" s="8"/>
      <c r="BJ516" s="8"/>
    </row>
    <row r="517" spans="50:62" x14ac:dyDescent="0.25">
      <c r="AX517" s="8"/>
      <c r="AY517" s="8"/>
      <c r="AZ517" s="8"/>
      <c r="BC517" s="8"/>
      <c r="BD517" s="8"/>
      <c r="BH517" s="8"/>
      <c r="BJ517" s="8"/>
    </row>
    <row r="518" spans="50:62" x14ac:dyDescent="0.25">
      <c r="AX518" s="8"/>
      <c r="AY518" s="8"/>
      <c r="AZ518" s="8"/>
      <c r="BC518" s="8"/>
      <c r="BD518" s="8"/>
      <c r="BH518" s="8"/>
      <c r="BJ518" s="8"/>
    </row>
    <row r="519" spans="50:62" x14ac:dyDescent="0.25">
      <c r="AX519" s="8"/>
      <c r="AY519" s="8"/>
      <c r="AZ519" s="8"/>
      <c r="BC519" s="8"/>
      <c r="BD519" s="8"/>
      <c r="BH519" s="8"/>
      <c r="BJ519" s="8"/>
    </row>
    <row r="520" spans="50:62" x14ac:dyDescent="0.25">
      <c r="AX520" s="8"/>
      <c r="AY520" s="8"/>
      <c r="AZ520" s="8"/>
      <c r="BC520" s="8"/>
      <c r="BD520" s="8"/>
      <c r="BH520" s="8"/>
      <c r="BJ520" s="8"/>
    </row>
    <row r="521" spans="50:62" x14ac:dyDescent="0.25">
      <c r="AX521" s="8"/>
      <c r="AY521" s="8"/>
      <c r="AZ521" s="8"/>
      <c r="BC521" s="8"/>
      <c r="BD521" s="8"/>
      <c r="BH521" s="8"/>
      <c r="BJ521" s="8"/>
    </row>
    <row r="522" spans="50:62" x14ac:dyDescent="0.25">
      <c r="AX522" s="8"/>
      <c r="AY522" s="8"/>
      <c r="AZ522" s="8"/>
      <c r="BC522" s="8"/>
      <c r="BD522" s="8"/>
      <c r="BH522" s="8"/>
      <c r="BJ522" s="8"/>
    </row>
    <row r="523" spans="50:62" x14ac:dyDescent="0.25">
      <c r="AX523" s="8"/>
      <c r="AY523" s="8"/>
      <c r="AZ523" s="8"/>
      <c r="BC523" s="8"/>
      <c r="BD523" s="8"/>
      <c r="BH523" s="8"/>
      <c r="BJ523" s="8"/>
    </row>
    <row r="524" spans="50:62" x14ac:dyDescent="0.25">
      <c r="AX524" s="8"/>
      <c r="AY524" s="8"/>
      <c r="AZ524" s="8"/>
      <c r="BC524" s="8"/>
      <c r="BD524" s="8"/>
      <c r="BH524" s="8"/>
      <c r="BJ524" s="8"/>
    </row>
    <row r="525" spans="50:62" x14ac:dyDescent="0.25">
      <c r="AX525" s="8"/>
      <c r="AY525" s="8"/>
      <c r="AZ525" s="8"/>
      <c r="BC525" s="8"/>
      <c r="BD525" s="8"/>
      <c r="BH525" s="8"/>
      <c r="BJ525" s="8"/>
    </row>
    <row r="526" spans="50:62" x14ac:dyDescent="0.25">
      <c r="AX526" s="8"/>
      <c r="AY526" s="8"/>
      <c r="AZ526" s="8"/>
      <c r="BC526" s="8"/>
      <c r="BD526" s="8"/>
      <c r="BH526" s="8"/>
      <c r="BJ526" s="8"/>
    </row>
    <row r="527" spans="50:62" x14ac:dyDescent="0.25">
      <c r="AX527" s="8"/>
      <c r="AY527" s="8"/>
      <c r="AZ527" s="8"/>
      <c r="BC527" s="8"/>
      <c r="BD527" s="8"/>
      <c r="BH527" s="8"/>
      <c r="BJ527" s="8"/>
    </row>
    <row r="528" spans="50:62" x14ac:dyDescent="0.25">
      <c r="AX528" s="8"/>
      <c r="AY528" s="8"/>
      <c r="AZ528" s="8"/>
      <c r="BC528" s="8"/>
      <c r="BD528" s="8"/>
      <c r="BH528" s="8"/>
      <c r="BJ528" s="8"/>
    </row>
    <row r="529" spans="50:62" x14ac:dyDescent="0.25">
      <c r="AX529" s="8"/>
      <c r="AY529" s="8"/>
      <c r="AZ529" s="8"/>
      <c r="BC529" s="8"/>
      <c r="BD529" s="8"/>
      <c r="BH529" s="8"/>
      <c r="BJ529" s="8"/>
    </row>
    <row r="530" spans="50:62" x14ac:dyDescent="0.25">
      <c r="AX530" s="8"/>
      <c r="AY530" s="8"/>
      <c r="AZ530" s="8"/>
      <c r="BC530" s="8"/>
      <c r="BD530" s="8"/>
      <c r="BH530" s="8"/>
      <c r="BJ530" s="8"/>
    </row>
    <row r="531" spans="50:62" x14ac:dyDescent="0.25">
      <c r="AX531" s="8"/>
      <c r="AY531" s="8"/>
      <c r="AZ531" s="8"/>
      <c r="BC531" s="8"/>
      <c r="BD531" s="8"/>
      <c r="BH531" s="8"/>
      <c r="BJ531" s="8"/>
    </row>
    <row r="532" spans="50:62" x14ac:dyDescent="0.25">
      <c r="AX532" s="8"/>
      <c r="AY532" s="8"/>
      <c r="AZ532" s="8"/>
      <c r="BC532" s="8"/>
      <c r="BD532" s="8"/>
      <c r="BH532" s="8"/>
      <c r="BJ532" s="8"/>
    </row>
    <row r="533" spans="50:62" x14ac:dyDescent="0.25">
      <c r="AX533" s="8"/>
      <c r="AY533" s="8"/>
      <c r="AZ533" s="8"/>
      <c r="BC533" s="8"/>
      <c r="BD533" s="8"/>
      <c r="BH533" s="8"/>
      <c r="BJ533" s="8"/>
    </row>
    <row r="534" spans="50:62" x14ac:dyDescent="0.25">
      <c r="AX534" s="8"/>
      <c r="AY534" s="8"/>
      <c r="AZ534" s="8"/>
      <c r="BC534" s="8"/>
      <c r="BD534" s="8"/>
      <c r="BH534" s="8"/>
      <c r="BJ534" s="8"/>
    </row>
    <row r="535" spans="50:62" x14ac:dyDescent="0.25">
      <c r="AX535" s="8"/>
      <c r="AY535" s="8"/>
      <c r="AZ535" s="8"/>
      <c r="BC535" s="8"/>
      <c r="BD535" s="8"/>
      <c r="BH535" s="8"/>
      <c r="BJ535" s="8"/>
    </row>
    <row r="536" spans="50:62" x14ac:dyDescent="0.25">
      <c r="AX536" s="8"/>
      <c r="AY536" s="8"/>
      <c r="AZ536" s="8"/>
      <c r="BC536" s="8"/>
      <c r="BD536" s="8"/>
      <c r="BH536" s="8"/>
      <c r="BJ536" s="8"/>
    </row>
    <row r="537" spans="50:62" x14ac:dyDescent="0.25">
      <c r="AX537" s="8"/>
      <c r="AY537" s="8"/>
      <c r="AZ537" s="8"/>
      <c r="BC537" s="8"/>
      <c r="BD537" s="8"/>
      <c r="BH537" s="8"/>
      <c r="BJ537" s="8"/>
    </row>
    <row r="538" spans="50:62" x14ac:dyDescent="0.25">
      <c r="AX538" s="8"/>
      <c r="AY538" s="8"/>
      <c r="AZ538" s="8"/>
      <c r="BC538" s="8"/>
      <c r="BD538" s="8"/>
      <c r="BH538" s="8"/>
      <c r="BJ538" s="8"/>
    </row>
    <row r="539" spans="50:62" x14ac:dyDescent="0.25">
      <c r="AX539" s="8"/>
      <c r="AY539" s="8"/>
      <c r="AZ539" s="8"/>
      <c r="BC539" s="8"/>
      <c r="BD539" s="8"/>
      <c r="BH539" s="8"/>
      <c r="BJ539" s="8"/>
    </row>
    <row r="540" spans="50:62" x14ac:dyDescent="0.25">
      <c r="AX540" s="8"/>
      <c r="AY540" s="8"/>
      <c r="AZ540" s="8"/>
      <c r="BC540" s="8"/>
      <c r="BD540" s="8"/>
      <c r="BH540" s="8"/>
      <c r="BJ540" s="8"/>
    </row>
    <row r="541" spans="50:62" x14ac:dyDescent="0.25">
      <c r="AX541" s="8"/>
      <c r="AY541" s="8"/>
      <c r="AZ541" s="8"/>
      <c r="BC541" s="8"/>
      <c r="BD541" s="8"/>
      <c r="BH541" s="8"/>
      <c r="BJ541" s="8"/>
    </row>
    <row r="542" spans="50:62" x14ac:dyDescent="0.25">
      <c r="AX542" s="8"/>
      <c r="AY542" s="8"/>
      <c r="AZ542" s="8"/>
      <c r="BC542" s="8"/>
      <c r="BD542" s="8"/>
      <c r="BH542" s="8"/>
      <c r="BJ542" s="8"/>
    </row>
    <row r="543" spans="50:62" x14ac:dyDescent="0.25">
      <c r="AX543" s="8"/>
      <c r="AY543" s="8"/>
      <c r="AZ543" s="8"/>
      <c r="BC543" s="8"/>
      <c r="BD543" s="8"/>
      <c r="BH543" s="8"/>
      <c r="BJ543" s="8"/>
    </row>
    <row r="544" spans="50:62" x14ac:dyDescent="0.25">
      <c r="AX544" s="8"/>
      <c r="AY544" s="8"/>
      <c r="AZ544" s="8"/>
      <c r="BC544" s="8"/>
      <c r="BD544" s="8"/>
      <c r="BH544" s="8"/>
      <c r="BJ544" s="8"/>
    </row>
    <row r="545" spans="50:62" x14ac:dyDescent="0.25">
      <c r="AX545" s="8"/>
      <c r="AY545" s="8"/>
      <c r="AZ545" s="8"/>
      <c r="BC545" s="8"/>
      <c r="BD545" s="8"/>
      <c r="BH545" s="8"/>
      <c r="BJ545" s="8"/>
    </row>
    <row r="546" spans="50:62" x14ac:dyDescent="0.25">
      <c r="AX546" s="8"/>
      <c r="AY546" s="8"/>
      <c r="AZ546" s="8"/>
      <c r="BC546" s="8"/>
      <c r="BD546" s="8"/>
      <c r="BH546" s="8"/>
      <c r="BJ546" s="8"/>
    </row>
    <row r="547" spans="50:62" x14ac:dyDescent="0.25">
      <c r="AX547" s="8"/>
      <c r="AY547" s="8"/>
      <c r="AZ547" s="8"/>
      <c r="BC547" s="8"/>
      <c r="BD547" s="8"/>
      <c r="BH547" s="8"/>
      <c r="BJ547" s="8"/>
    </row>
    <row r="548" spans="50:62" x14ac:dyDescent="0.25">
      <c r="AX548" s="8"/>
      <c r="AY548" s="8"/>
      <c r="AZ548" s="8"/>
      <c r="BC548" s="8"/>
      <c r="BD548" s="8"/>
      <c r="BH548" s="8"/>
      <c r="BJ548" s="8"/>
    </row>
    <row r="549" spans="50:62" x14ac:dyDescent="0.25">
      <c r="AX549" s="8"/>
      <c r="AY549" s="8"/>
      <c r="AZ549" s="8"/>
      <c r="BC549" s="8"/>
      <c r="BD549" s="8"/>
      <c r="BH549" s="8"/>
      <c r="BJ549" s="8"/>
    </row>
    <row r="550" spans="50:62" x14ac:dyDescent="0.25">
      <c r="AX550" s="8"/>
      <c r="AY550" s="8"/>
      <c r="AZ550" s="8"/>
      <c r="BC550" s="8"/>
      <c r="BD550" s="8"/>
      <c r="BH550" s="8"/>
      <c r="BJ550" s="8"/>
    </row>
    <row r="551" spans="50:62" x14ac:dyDescent="0.25">
      <c r="AX551" s="8"/>
      <c r="AY551" s="8"/>
      <c r="AZ551" s="8"/>
      <c r="BC551" s="8"/>
      <c r="BD551" s="8"/>
      <c r="BH551" s="8"/>
      <c r="BJ551" s="8"/>
    </row>
    <row r="552" spans="50:62" x14ac:dyDescent="0.25">
      <c r="AX552" s="8"/>
      <c r="AY552" s="8"/>
      <c r="AZ552" s="8"/>
      <c r="BC552" s="8"/>
      <c r="BD552" s="8"/>
      <c r="BH552" s="8"/>
      <c r="BJ552" s="8"/>
    </row>
    <row r="553" spans="50:62" x14ac:dyDescent="0.25">
      <c r="AX553" s="8"/>
      <c r="AY553" s="8"/>
      <c r="AZ553" s="8"/>
      <c r="BC553" s="8"/>
      <c r="BD553" s="8"/>
      <c r="BH553" s="8"/>
      <c r="BJ553" s="8"/>
    </row>
    <row r="554" spans="50:62" x14ac:dyDescent="0.25">
      <c r="AX554" s="8"/>
      <c r="AY554" s="8"/>
      <c r="AZ554" s="8"/>
      <c r="BC554" s="8"/>
      <c r="BD554" s="8"/>
      <c r="BH554" s="8"/>
      <c r="BJ554" s="8"/>
    </row>
    <row r="555" spans="50:62" x14ac:dyDescent="0.25">
      <c r="AX555" s="8"/>
      <c r="AY555" s="8"/>
      <c r="AZ555" s="8"/>
      <c r="BC555" s="8"/>
      <c r="BD555" s="8"/>
      <c r="BH555" s="8"/>
      <c r="BJ555" s="8"/>
    </row>
    <row r="556" spans="50:62" x14ac:dyDescent="0.25">
      <c r="AX556" s="8"/>
      <c r="AY556" s="8"/>
      <c r="AZ556" s="8"/>
      <c r="BC556" s="8"/>
      <c r="BD556" s="8"/>
      <c r="BH556" s="8"/>
      <c r="BJ556" s="8"/>
    </row>
    <row r="557" spans="50:62" x14ac:dyDescent="0.25">
      <c r="AX557" s="8"/>
      <c r="AY557" s="8"/>
      <c r="AZ557" s="8"/>
      <c r="BC557" s="8"/>
      <c r="BD557" s="8"/>
      <c r="BH557" s="8"/>
      <c r="BJ557" s="8"/>
    </row>
    <row r="558" spans="50:62" x14ac:dyDescent="0.25">
      <c r="AX558" s="8"/>
      <c r="AY558" s="8"/>
      <c r="AZ558" s="8"/>
      <c r="BC558" s="8"/>
      <c r="BD558" s="8"/>
      <c r="BH558" s="8"/>
      <c r="BJ558" s="8"/>
    </row>
    <row r="559" spans="50:62" x14ac:dyDescent="0.25">
      <c r="AX559" s="8"/>
      <c r="AY559" s="8"/>
      <c r="AZ559" s="8"/>
      <c r="BC559" s="8"/>
      <c r="BD559" s="8"/>
      <c r="BH559" s="8"/>
      <c r="BJ559" s="8"/>
    </row>
    <row r="560" spans="50:62" x14ac:dyDescent="0.25">
      <c r="AX560" s="8"/>
      <c r="AY560" s="8"/>
      <c r="AZ560" s="8"/>
      <c r="BC560" s="8"/>
      <c r="BD560" s="8"/>
      <c r="BH560" s="8"/>
      <c r="BJ560" s="8"/>
    </row>
    <row r="561" spans="50:62" x14ac:dyDescent="0.25">
      <c r="AX561" s="8"/>
      <c r="AY561" s="8"/>
      <c r="AZ561" s="8"/>
      <c r="BC561" s="8"/>
      <c r="BD561" s="8"/>
      <c r="BH561" s="8"/>
      <c r="BJ561" s="8"/>
    </row>
    <row r="562" spans="50:62" x14ac:dyDescent="0.25">
      <c r="AX562" s="8"/>
      <c r="AY562" s="8"/>
      <c r="AZ562" s="8"/>
      <c r="BC562" s="8"/>
      <c r="BD562" s="8"/>
      <c r="BH562" s="8"/>
      <c r="BJ562" s="8"/>
    </row>
    <row r="563" spans="50:62" x14ac:dyDescent="0.25">
      <c r="AX563" s="8"/>
      <c r="AY563" s="8"/>
      <c r="AZ563" s="8"/>
      <c r="BC563" s="8"/>
      <c r="BD563" s="8"/>
      <c r="BH563" s="8"/>
      <c r="BJ563" s="8"/>
    </row>
    <row r="564" spans="50:62" x14ac:dyDescent="0.25">
      <c r="AX564" s="8"/>
      <c r="AY564" s="8"/>
      <c r="AZ564" s="8"/>
      <c r="BC564" s="8"/>
      <c r="BD564" s="8"/>
      <c r="BH564" s="8"/>
      <c r="BJ564" s="8"/>
    </row>
    <row r="565" spans="50:62" x14ac:dyDescent="0.25">
      <c r="AX565" s="8"/>
      <c r="AY565" s="8"/>
      <c r="AZ565" s="8"/>
      <c r="BC565" s="8"/>
      <c r="BD565" s="8"/>
      <c r="BH565" s="8"/>
      <c r="BJ565" s="8"/>
    </row>
    <row r="566" spans="50:62" x14ac:dyDescent="0.25">
      <c r="AX566" s="8"/>
      <c r="AY566" s="8"/>
      <c r="AZ566" s="8"/>
      <c r="BC566" s="8"/>
      <c r="BD566" s="8"/>
      <c r="BH566" s="8"/>
      <c r="BJ566" s="8"/>
    </row>
    <row r="567" spans="50:62" x14ac:dyDescent="0.25">
      <c r="AX567" s="8"/>
      <c r="AY567" s="8"/>
      <c r="AZ567" s="8"/>
      <c r="BC567" s="8"/>
      <c r="BD567" s="8"/>
      <c r="BH567" s="8"/>
      <c r="BJ567" s="8"/>
    </row>
    <row r="568" spans="50:62" x14ac:dyDescent="0.25">
      <c r="AX568" s="8"/>
      <c r="AY568" s="8"/>
      <c r="AZ568" s="8"/>
      <c r="BC568" s="8"/>
      <c r="BD568" s="8"/>
      <c r="BH568" s="8"/>
      <c r="BJ568" s="8"/>
    </row>
    <row r="569" spans="50:62" x14ac:dyDescent="0.25">
      <c r="AX569" s="8"/>
      <c r="AY569" s="8"/>
      <c r="AZ569" s="8"/>
      <c r="BC569" s="8"/>
      <c r="BD569" s="8"/>
      <c r="BH569" s="8"/>
      <c r="BJ569" s="8"/>
    </row>
    <row r="570" spans="50:62" x14ac:dyDescent="0.25">
      <c r="AX570" s="8"/>
      <c r="AY570" s="8"/>
      <c r="AZ570" s="8"/>
      <c r="BC570" s="8"/>
      <c r="BD570" s="8"/>
      <c r="BH570" s="8"/>
      <c r="BJ570" s="8"/>
    </row>
    <row r="571" spans="50:62" x14ac:dyDescent="0.25">
      <c r="AX571" s="8"/>
      <c r="AY571" s="8"/>
      <c r="AZ571" s="8"/>
      <c r="BC571" s="8"/>
      <c r="BD571" s="8"/>
      <c r="BH571" s="8"/>
      <c r="BJ571" s="8"/>
    </row>
    <row r="572" spans="50:62" x14ac:dyDescent="0.25">
      <c r="AX572" s="8"/>
      <c r="AY572" s="8"/>
      <c r="AZ572" s="8"/>
      <c r="BC572" s="8"/>
      <c r="BD572" s="8"/>
      <c r="BH572" s="8"/>
      <c r="BJ572" s="8"/>
    </row>
    <row r="573" spans="50:62" x14ac:dyDescent="0.25">
      <c r="AX573" s="8"/>
      <c r="AY573" s="8"/>
      <c r="AZ573" s="8"/>
      <c r="BC573" s="8"/>
      <c r="BD573" s="8"/>
      <c r="BH573" s="8"/>
      <c r="BJ573" s="8"/>
    </row>
    <row r="574" spans="50:62" x14ac:dyDescent="0.25">
      <c r="AX574" s="8"/>
      <c r="AY574" s="8"/>
      <c r="AZ574" s="8"/>
      <c r="BC574" s="8"/>
      <c r="BD574" s="8"/>
      <c r="BH574" s="8"/>
      <c r="BJ574" s="8"/>
    </row>
    <row r="575" spans="50:62" x14ac:dyDescent="0.25">
      <c r="AX575" s="8"/>
      <c r="AY575" s="8"/>
      <c r="AZ575" s="8"/>
      <c r="BC575" s="8"/>
      <c r="BD575" s="8"/>
      <c r="BH575" s="8"/>
      <c r="BJ575" s="8"/>
    </row>
    <row r="576" spans="50:62" x14ac:dyDescent="0.25">
      <c r="AX576" s="8"/>
      <c r="AY576" s="8"/>
      <c r="AZ576" s="8"/>
      <c r="BC576" s="8"/>
      <c r="BD576" s="8"/>
      <c r="BH576" s="8"/>
      <c r="BJ576" s="8"/>
    </row>
    <row r="577" spans="50:62" x14ac:dyDescent="0.25">
      <c r="AX577" s="8"/>
      <c r="AY577" s="8"/>
      <c r="AZ577" s="8"/>
      <c r="BC577" s="8"/>
      <c r="BD577" s="8"/>
      <c r="BH577" s="8"/>
      <c r="BJ577" s="8"/>
    </row>
    <row r="578" spans="50:62" x14ac:dyDescent="0.25">
      <c r="AX578" s="8"/>
      <c r="AY578" s="8"/>
      <c r="AZ578" s="8"/>
      <c r="BC578" s="8"/>
      <c r="BD578" s="8"/>
      <c r="BH578" s="8"/>
      <c r="BJ578" s="8"/>
    </row>
    <row r="579" spans="50:62" x14ac:dyDescent="0.25">
      <c r="AX579" s="8"/>
      <c r="AY579" s="8"/>
      <c r="AZ579" s="8"/>
      <c r="BC579" s="8"/>
      <c r="BD579" s="8"/>
      <c r="BH579" s="8"/>
      <c r="BJ579" s="8"/>
    </row>
    <row r="580" spans="50:62" x14ac:dyDescent="0.25">
      <c r="AX580" s="8"/>
      <c r="AY580" s="8"/>
      <c r="AZ580" s="8"/>
      <c r="BC580" s="8"/>
      <c r="BD580" s="8"/>
      <c r="BH580" s="8"/>
      <c r="BJ580" s="8"/>
    </row>
    <row r="581" spans="50:62" x14ac:dyDescent="0.25">
      <c r="AX581" s="8"/>
      <c r="AY581" s="8"/>
      <c r="AZ581" s="8"/>
      <c r="BC581" s="8"/>
      <c r="BD581" s="8"/>
      <c r="BH581" s="8"/>
      <c r="BJ581" s="8"/>
    </row>
    <row r="582" spans="50:62" x14ac:dyDescent="0.25">
      <c r="AX582" s="8"/>
      <c r="AY582" s="8"/>
      <c r="AZ582" s="8"/>
      <c r="BC582" s="8"/>
      <c r="BD582" s="8"/>
      <c r="BH582" s="8"/>
      <c r="BJ582" s="8"/>
    </row>
    <row r="583" spans="50:62" x14ac:dyDescent="0.25">
      <c r="AX583" s="8"/>
      <c r="AY583" s="8"/>
      <c r="AZ583" s="8"/>
      <c r="BC583" s="8"/>
      <c r="BD583" s="8"/>
      <c r="BH583" s="8"/>
      <c r="BJ583" s="8"/>
    </row>
    <row r="584" spans="50:62" x14ac:dyDescent="0.25">
      <c r="AX584" s="8"/>
      <c r="AY584" s="8"/>
      <c r="AZ584" s="8"/>
      <c r="BC584" s="8"/>
      <c r="BD584" s="8"/>
      <c r="BH584" s="8"/>
      <c r="BJ584" s="8"/>
    </row>
    <row r="585" spans="50:62" x14ac:dyDescent="0.25">
      <c r="AX585" s="8"/>
      <c r="AY585" s="8"/>
      <c r="AZ585" s="8"/>
      <c r="BC585" s="8"/>
      <c r="BD585" s="8"/>
      <c r="BH585" s="8"/>
      <c r="BJ585" s="8"/>
    </row>
    <row r="586" spans="50:62" x14ac:dyDescent="0.25">
      <c r="AX586" s="8"/>
      <c r="AY586" s="8"/>
      <c r="AZ586" s="8"/>
      <c r="BC586" s="8"/>
      <c r="BD586" s="8"/>
      <c r="BH586" s="8"/>
      <c r="BJ586" s="8"/>
    </row>
    <row r="587" spans="50:62" x14ac:dyDescent="0.25">
      <c r="AX587" s="8"/>
      <c r="AY587" s="8"/>
      <c r="AZ587" s="8"/>
      <c r="BC587" s="8"/>
      <c r="BD587" s="8"/>
      <c r="BH587" s="8"/>
      <c r="BJ587" s="8"/>
    </row>
    <row r="588" spans="50:62" x14ac:dyDescent="0.25">
      <c r="AX588" s="8"/>
      <c r="AY588" s="8"/>
      <c r="AZ588" s="8"/>
      <c r="BC588" s="8"/>
      <c r="BD588" s="8"/>
      <c r="BH588" s="8"/>
      <c r="BJ588" s="8"/>
    </row>
    <row r="589" spans="50:62" x14ac:dyDescent="0.25">
      <c r="AX589" s="8"/>
      <c r="AY589" s="8"/>
      <c r="AZ589" s="8"/>
      <c r="BC589" s="8"/>
      <c r="BD589" s="8"/>
      <c r="BH589" s="8"/>
      <c r="BJ589" s="8"/>
    </row>
    <row r="590" spans="50:62" x14ac:dyDescent="0.25">
      <c r="AX590" s="8"/>
      <c r="AY590" s="8"/>
      <c r="AZ590" s="8"/>
      <c r="BC590" s="8"/>
      <c r="BD590" s="8"/>
      <c r="BH590" s="8"/>
      <c r="BJ590" s="8"/>
    </row>
    <row r="591" spans="50:62" x14ac:dyDescent="0.25">
      <c r="AX591" s="8"/>
      <c r="AY591" s="8"/>
      <c r="AZ591" s="8"/>
      <c r="BC591" s="8"/>
      <c r="BD591" s="8"/>
      <c r="BH591" s="8"/>
      <c r="BJ591" s="8"/>
    </row>
    <row r="592" spans="50:62" x14ac:dyDescent="0.25">
      <c r="AX592" s="8"/>
      <c r="AY592" s="8"/>
      <c r="AZ592" s="8"/>
      <c r="BC592" s="8"/>
      <c r="BD592" s="8"/>
      <c r="BH592" s="8"/>
      <c r="BJ592" s="8"/>
    </row>
    <row r="593" spans="50:62" x14ac:dyDescent="0.25">
      <c r="AX593" s="8"/>
      <c r="AY593" s="8"/>
      <c r="AZ593" s="8"/>
      <c r="BC593" s="8"/>
      <c r="BD593" s="8"/>
      <c r="BH593" s="8"/>
      <c r="BJ593" s="8"/>
    </row>
    <row r="594" spans="50:62" x14ac:dyDescent="0.25">
      <c r="AX594" s="8"/>
      <c r="AY594" s="8"/>
      <c r="AZ594" s="8"/>
      <c r="BC594" s="8"/>
      <c r="BD594" s="8"/>
      <c r="BH594" s="8"/>
      <c r="BJ594" s="8"/>
    </row>
    <row r="595" spans="50:62" x14ac:dyDescent="0.25">
      <c r="AX595" s="8"/>
      <c r="AY595" s="8"/>
      <c r="AZ595" s="8"/>
      <c r="BC595" s="8"/>
      <c r="BD595" s="8"/>
      <c r="BH595" s="8"/>
      <c r="BJ595" s="8"/>
    </row>
    <row r="596" spans="50:62" x14ac:dyDescent="0.25">
      <c r="AX596" s="8"/>
      <c r="AY596" s="8"/>
      <c r="AZ596" s="8"/>
      <c r="BC596" s="8"/>
      <c r="BD596" s="8"/>
      <c r="BH596" s="8"/>
      <c r="BJ596" s="8"/>
    </row>
    <row r="597" spans="50:62" x14ac:dyDescent="0.25">
      <c r="AX597" s="8"/>
      <c r="AY597" s="8"/>
      <c r="AZ597" s="8"/>
      <c r="BC597" s="8"/>
      <c r="BD597" s="8"/>
      <c r="BH597" s="8"/>
      <c r="BJ597" s="8"/>
    </row>
    <row r="598" spans="50:62" x14ac:dyDescent="0.25">
      <c r="AX598" s="8"/>
      <c r="AY598" s="8"/>
      <c r="AZ598" s="8"/>
      <c r="BC598" s="8"/>
      <c r="BD598" s="8"/>
      <c r="BH598" s="8"/>
      <c r="BJ598" s="8"/>
    </row>
    <row r="599" spans="50:62" x14ac:dyDescent="0.25">
      <c r="AX599" s="8"/>
      <c r="AY599" s="8"/>
      <c r="AZ599" s="8"/>
      <c r="BC599" s="8"/>
      <c r="BD599" s="8"/>
      <c r="BH599" s="8"/>
      <c r="BJ599" s="8"/>
    </row>
    <row r="600" spans="50:62" x14ac:dyDescent="0.25">
      <c r="AX600" s="8"/>
      <c r="AY600" s="8"/>
      <c r="AZ600" s="8"/>
      <c r="BC600" s="8"/>
      <c r="BD600" s="8"/>
      <c r="BH600" s="8"/>
      <c r="BJ600" s="8"/>
    </row>
    <row r="601" spans="50:62" x14ac:dyDescent="0.25">
      <c r="AX601" s="8"/>
      <c r="AY601" s="8"/>
      <c r="AZ601" s="8"/>
      <c r="BC601" s="8"/>
      <c r="BD601" s="8"/>
      <c r="BH601" s="8"/>
      <c r="BJ601" s="8"/>
    </row>
    <row r="602" spans="50:62" x14ac:dyDescent="0.25">
      <c r="AX602" s="8"/>
      <c r="AY602" s="8"/>
      <c r="AZ602" s="8"/>
      <c r="BC602" s="8"/>
      <c r="BD602" s="8"/>
      <c r="BH602" s="8"/>
      <c r="BJ602" s="8"/>
    </row>
    <row r="603" spans="50:62" x14ac:dyDescent="0.25">
      <c r="AX603" s="8"/>
      <c r="AY603" s="8"/>
      <c r="AZ603" s="8"/>
      <c r="BC603" s="8"/>
      <c r="BD603" s="8"/>
      <c r="BH603" s="8"/>
      <c r="BJ603" s="8"/>
    </row>
    <row r="604" spans="50:62" x14ac:dyDescent="0.25">
      <c r="AX604" s="8"/>
      <c r="AY604" s="8"/>
      <c r="AZ604" s="8"/>
      <c r="BC604" s="8"/>
      <c r="BD604" s="8"/>
      <c r="BH604" s="8"/>
      <c r="BJ604" s="8"/>
    </row>
    <row r="605" spans="50:62" x14ac:dyDescent="0.25">
      <c r="AX605" s="8"/>
      <c r="AY605" s="8"/>
      <c r="AZ605" s="8"/>
      <c r="BC605" s="8"/>
      <c r="BD605" s="8"/>
      <c r="BH605" s="8"/>
      <c r="BJ605" s="8"/>
    </row>
    <row r="606" spans="50:62" x14ac:dyDescent="0.25">
      <c r="AX606" s="8"/>
      <c r="AY606" s="8"/>
      <c r="AZ606" s="8"/>
      <c r="BC606" s="8"/>
      <c r="BD606" s="8"/>
      <c r="BH606" s="8"/>
      <c r="BJ606" s="8"/>
    </row>
    <row r="607" spans="50:62" x14ac:dyDescent="0.25">
      <c r="AX607" s="8"/>
      <c r="AY607" s="8"/>
      <c r="AZ607" s="8"/>
      <c r="BC607" s="8"/>
      <c r="BD607" s="8"/>
      <c r="BH607" s="8"/>
      <c r="BJ607" s="8"/>
    </row>
    <row r="608" spans="50:62" x14ac:dyDescent="0.25">
      <c r="AX608" s="8"/>
      <c r="AY608" s="8"/>
      <c r="AZ608" s="8"/>
      <c r="BC608" s="8"/>
      <c r="BD608" s="8"/>
      <c r="BH608" s="8"/>
      <c r="BJ608" s="8"/>
    </row>
    <row r="609" spans="50:62" x14ac:dyDescent="0.25">
      <c r="AX609" s="8"/>
      <c r="AY609" s="8"/>
      <c r="AZ609" s="8"/>
      <c r="BC609" s="8"/>
      <c r="BD609" s="8"/>
      <c r="BH609" s="8"/>
      <c r="BJ609" s="8"/>
    </row>
    <row r="610" spans="50:62" x14ac:dyDescent="0.25">
      <c r="AX610" s="8"/>
      <c r="AY610" s="8"/>
      <c r="AZ610" s="8"/>
      <c r="BC610" s="8"/>
      <c r="BD610" s="8"/>
      <c r="BH610" s="8"/>
      <c r="BJ610" s="8"/>
    </row>
    <row r="611" spans="50:62" x14ac:dyDescent="0.25">
      <c r="AX611" s="8"/>
      <c r="AY611" s="8"/>
      <c r="AZ611" s="8"/>
      <c r="BC611" s="8"/>
      <c r="BD611" s="8"/>
      <c r="BH611" s="8"/>
      <c r="BJ611" s="8"/>
    </row>
    <row r="612" spans="50:62" x14ac:dyDescent="0.25">
      <c r="AX612" s="8"/>
      <c r="AY612" s="8"/>
      <c r="AZ612" s="8"/>
      <c r="BC612" s="8"/>
      <c r="BD612" s="8"/>
      <c r="BH612" s="8"/>
      <c r="BJ612" s="8"/>
    </row>
    <row r="613" spans="50:62" x14ac:dyDescent="0.25">
      <c r="AX613" s="8"/>
      <c r="AY613" s="8"/>
      <c r="AZ613" s="8"/>
      <c r="BC613" s="8"/>
      <c r="BD613" s="8"/>
      <c r="BH613" s="8"/>
      <c r="BJ613" s="8"/>
    </row>
    <row r="614" spans="50:62" x14ac:dyDescent="0.25">
      <c r="AX614" s="8"/>
      <c r="AY614" s="8"/>
      <c r="AZ614" s="8"/>
      <c r="BC614" s="8"/>
      <c r="BD614" s="8"/>
      <c r="BH614" s="8"/>
      <c r="BJ614" s="8"/>
    </row>
    <row r="615" spans="50:62" x14ac:dyDescent="0.25">
      <c r="AX615" s="8"/>
      <c r="AY615" s="8"/>
      <c r="AZ615" s="8"/>
      <c r="BC615" s="8"/>
      <c r="BD615" s="8"/>
      <c r="BH615" s="8"/>
      <c r="BJ615" s="8"/>
    </row>
    <row r="616" spans="50:62" x14ac:dyDescent="0.25">
      <c r="AX616" s="8"/>
      <c r="AY616" s="8"/>
      <c r="AZ616" s="8"/>
      <c r="BC616" s="8"/>
      <c r="BD616" s="8"/>
      <c r="BH616" s="8"/>
      <c r="BJ616" s="8"/>
    </row>
    <row r="617" spans="50:62" x14ac:dyDescent="0.25">
      <c r="AX617" s="8"/>
      <c r="AY617" s="8"/>
      <c r="AZ617" s="8"/>
      <c r="BC617" s="8"/>
      <c r="BD617" s="8"/>
      <c r="BH617" s="8"/>
      <c r="BJ617" s="8"/>
    </row>
    <row r="618" spans="50:62" x14ac:dyDescent="0.25">
      <c r="AX618" s="8"/>
      <c r="AY618" s="8"/>
      <c r="AZ618" s="8"/>
      <c r="BC618" s="8"/>
      <c r="BD618" s="8"/>
      <c r="BH618" s="8"/>
      <c r="BJ618" s="8"/>
    </row>
    <row r="619" spans="50:62" x14ac:dyDescent="0.25">
      <c r="AX619" s="8"/>
      <c r="AY619" s="8"/>
      <c r="AZ619" s="8"/>
      <c r="BC619" s="8"/>
      <c r="BD619" s="8"/>
      <c r="BH619" s="8"/>
      <c r="BJ619" s="8"/>
    </row>
    <row r="620" spans="50:62" x14ac:dyDescent="0.25">
      <c r="AX620" s="8"/>
      <c r="AY620" s="8"/>
      <c r="AZ620" s="8"/>
      <c r="BC620" s="8"/>
      <c r="BD620" s="8"/>
      <c r="BH620" s="8"/>
      <c r="BJ620" s="8"/>
    </row>
    <row r="621" spans="50:62" x14ac:dyDescent="0.25">
      <c r="AX621" s="8"/>
      <c r="AY621" s="8"/>
      <c r="AZ621" s="8"/>
      <c r="BC621" s="8"/>
      <c r="BD621" s="8"/>
      <c r="BH621" s="8"/>
      <c r="BJ621" s="8"/>
    </row>
    <row r="622" spans="50:62" x14ac:dyDescent="0.25">
      <c r="AX622" s="8"/>
      <c r="AY622" s="8"/>
      <c r="AZ622" s="8"/>
      <c r="BC622" s="8"/>
      <c r="BD622" s="8"/>
      <c r="BH622" s="8"/>
      <c r="BJ622" s="8"/>
    </row>
    <row r="623" spans="50:62" x14ac:dyDescent="0.25">
      <c r="AX623" s="8"/>
      <c r="AY623" s="8"/>
      <c r="AZ623" s="8"/>
      <c r="BC623" s="8"/>
      <c r="BD623" s="8"/>
      <c r="BH623" s="8"/>
      <c r="BJ623" s="8"/>
    </row>
    <row r="624" spans="50:62" x14ac:dyDescent="0.25">
      <c r="AX624" s="8"/>
      <c r="AY624" s="8"/>
      <c r="AZ624" s="8"/>
      <c r="BC624" s="8"/>
      <c r="BD624" s="8"/>
      <c r="BH624" s="8"/>
      <c r="BJ624" s="8"/>
    </row>
    <row r="625" spans="50:62" x14ac:dyDescent="0.25">
      <c r="AX625" s="8"/>
      <c r="AY625" s="8"/>
      <c r="AZ625" s="8"/>
      <c r="BC625" s="8"/>
      <c r="BD625" s="8"/>
      <c r="BH625" s="8"/>
      <c r="BJ625" s="8"/>
    </row>
    <row r="626" spans="50:62" x14ac:dyDescent="0.25">
      <c r="AX626" s="8"/>
      <c r="AY626" s="8"/>
      <c r="AZ626" s="8"/>
      <c r="BC626" s="8"/>
      <c r="BD626" s="8"/>
      <c r="BH626" s="8"/>
      <c r="BJ626" s="8"/>
    </row>
    <row r="627" spans="50:62" x14ac:dyDescent="0.25">
      <c r="AX627" s="8"/>
      <c r="AY627" s="8"/>
      <c r="AZ627" s="8"/>
      <c r="BC627" s="8"/>
      <c r="BD627" s="8"/>
      <c r="BH627" s="8"/>
      <c r="BJ627" s="8"/>
    </row>
    <row r="628" spans="50:62" x14ac:dyDescent="0.25">
      <c r="AX628" s="8"/>
      <c r="AY628" s="8"/>
      <c r="AZ628" s="8"/>
      <c r="BC628" s="8"/>
      <c r="BD628" s="8"/>
      <c r="BH628" s="8"/>
      <c r="BJ628" s="8"/>
    </row>
    <row r="629" spans="50:62" x14ac:dyDescent="0.25">
      <c r="AX629" s="8"/>
      <c r="AY629" s="8"/>
      <c r="AZ629" s="8"/>
      <c r="BC629" s="8"/>
      <c r="BD629" s="8"/>
      <c r="BH629" s="8"/>
      <c r="BJ629" s="8"/>
    </row>
    <row r="630" spans="50:62" x14ac:dyDescent="0.25">
      <c r="AX630" s="8"/>
      <c r="AY630" s="8"/>
      <c r="AZ630" s="8"/>
      <c r="BC630" s="8"/>
      <c r="BD630" s="8"/>
      <c r="BH630" s="8"/>
      <c r="BJ630" s="8"/>
    </row>
    <row r="631" spans="50:62" x14ac:dyDescent="0.25">
      <c r="AX631" s="8"/>
      <c r="AY631" s="8"/>
      <c r="AZ631" s="8"/>
      <c r="BC631" s="8"/>
      <c r="BD631" s="8"/>
      <c r="BH631" s="8"/>
      <c r="BJ631" s="8"/>
    </row>
    <row r="632" spans="50:62" x14ac:dyDescent="0.25">
      <c r="AX632" s="8"/>
      <c r="AY632" s="8"/>
      <c r="AZ632" s="8"/>
      <c r="BC632" s="8"/>
      <c r="BD632" s="8"/>
      <c r="BH632" s="8"/>
      <c r="BJ632" s="8"/>
    </row>
    <row r="633" spans="50:62" x14ac:dyDescent="0.25">
      <c r="AX633" s="8"/>
      <c r="AY633" s="8"/>
      <c r="AZ633" s="8"/>
      <c r="BC633" s="8"/>
      <c r="BD633" s="8"/>
      <c r="BH633" s="8"/>
      <c r="BJ633" s="8"/>
    </row>
    <row r="634" spans="50:62" x14ac:dyDescent="0.25">
      <c r="AX634" s="8"/>
      <c r="AY634" s="8"/>
      <c r="AZ634" s="8"/>
      <c r="BC634" s="8"/>
      <c r="BD634" s="8"/>
      <c r="BH634" s="8"/>
      <c r="BJ634" s="8"/>
    </row>
    <row r="635" spans="50:62" x14ac:dyDescent="0.25">
      <c r="AX635" s="8"/>
      <c r="AY635" s="8"/>
      <c r="AZ635" s="8"/>
      <c r="BC635" s="8"/>
      <c r="BD635" s="8"/>
      <c r="BH635" s="8"/>
      <c r="BJ635" s="8"/>
    </row>
    <row r="636" spans="50:62" x14ac:dyDescent="0.25">
      <c r="AX636" s="8"/>
      <c r="AY636" s="8"/>
      <c r="AZ636" s="8"/>
      <c r="BC636" s="8"/>
      <c r="BD636" s="8"/>
      <c r="BH636" s="8"/>
      <c r="BJ636" s="8"/>
    </row>
    <row r="637" spans="50:62" x14ac:dyDescent="0.25">
      <c r="AX637" s="8"/>
      <c r="AY637" s="8"/>
      <c r="AZ637" s="8"/>
      <c r="BC637" s="8"/>
      <c r="BD637" s="8"/>
      <c r="BH637" s="8"/>
      <c r="BJ637" s="8"/>
    </row>
    <row r="638" spans="50:62" x14ac:dyDescent="0.25">
      <c r="AX638" s="8"/>
      <c r="AY638" s="8"/>
      <c r="AZ638" s="8"/>
      <c r="BC638" s="8"/>
      <c r="BD638" s="8"/>
      <c r="BH638" s="8"/>
      <c r="BJ638" s="8"/>
    </row>
    <row r="639" spans="50:62" x14ac:dyDescent="0.25">
      <c r="AX639" s="8"/>
      <c r="AY639" s="8"/>
      <c r="AZ639" s="8"/>
      <c r="BC639" s="8"/>
      <c r="BD639" s="8"/>
      <c r="BH639" s="8"/>
      <c r="BJ639" s="8"/>
    </row>
    <row r="640" spans="50:62" x14ac:dyDescent="0.25">
      <c r="AX640" s="8"/>
      <c r="AY640" s="8"/>
      <c r="AZ640" s="8"/>
      <c r="BC640" s="8"/>
      <c r="BD640" s="8"/>
      <c r="BH640" s="8"/>
      <c r="BJ640" s="8"/>
    </row>
    <row r="641" spans="50:62" x14ac:dyDescent="0.25">
      <c r="AX641" s="8"/>
      <c r="AY641" s="8"/>
      <c r="AZ641" s="8"/>
      <c r="BC641" s="8"/>
      <c r="BD641" s="8"/>
      <c r="BH641" s="8"/>
      <c r="BJ641" s="8"/>
    </row>
    <row r="642" spans="50:62" x14ac:dyDescent="0.25">
      <c r="AX642" s="8"/>
      <c r="AY642" s="8"/>
      <c r="AZ642" s="8"/>
      <c r="BC642" s="8"/>
      <c r="BD642" s="8"/>
      <c r="BH642" s="8"/>
      <c r="BJ642" s="8"/>
    </row>
    <row r="643" spans="50:62" x14ac:dyDescent="0.25">
      <c r="AX643" s="8"/>
      <c r="AY643" s="8"/>
      <c r="AZ643" s="8"/>
      <c r="BC643" s="8"/>
      <c r="BD643" s="8"/>
      <c r="BH643" s="8"/>
      <c r="BJ643" s="8"/>
    </row>
    <row r="644" spans="50:62" x14ac:dyDescent="0.25">
      <c r="AX644" s="8"/>
      <c r="AY644" s="8"/>
      <c r="AZ644" s="8"/>
      <c r="BC644" s="8"/>
      <c r="BD644" s="8"/>
      <c r="BH644" s="8"/>
      <c r="BJ644" s="8"/>
    </row>
    <row r="645" spans="50:62" x14ac:dyDescent="0.25">
      <c r="AX645" s="8"/>
      <c r="AY645" s="8"/>
      <c r="AZ645" s="8"/>
      <c r="BC645" s="8"/>
      <c r="BD645" s="8"/>
      <c r="BH645" s="8"/>
      <c r="BJ645" s="8"/>
    </row>
    <row r="646" spans="50:62" x14ac:dyDescent="0.25">
      <c r="AX646" s="8"/>
      <c r="AY646" s="8"/>
      <c r="AZ646" s="8"/>
      <c r="BC646" s="8"/>
      <c r="BD646" s="8"/>
      <c r="BH646" s="8"/>
      <c r="BJ646" s="8"/>
    </row>
    <row r="647" spans="50:62" x14ac:dyDescent="0.25">
      <c r="AX647" s="8"/>
      <c r="AY647" s="8"/>
      <c r="AZ647" s="8"/>
      <c r="BC647" s="8"/>
      <c r="BD647" s="8"/>
      <c r="BH647" s="8"/>
      <c r="BJ647" s="8"/>
    </row>
    <row r="648" spans="50:62" x14ac:dyDescent="0.25">
      <c r="AX648" s="8"/>
      <c r="AY648" s="8"/>
      <c r="AZ648" s="8"/>
      <c r="BC648" s="8"/>
      <c r="BD648" s="8"/>
      <c r="BH648" s="8"/>
      <c r="BJ648" s="8"/>
    </row>
    <row r="649" spans="50:62" x14ac:dyDescent="0.25">
      <c r="AX649" s="8"/>
      <c r="AY649" s="8"/>
      <c r="AZ649" s="8"/>
      <c r="BC649" s="8"/>
      <c r="BD649" s="8"/>
      <c r="BH649" s="8"/>
      <c r="BJ649" s="8"/>
    </row>
    <row r="650" spans="50:62" x14ac:dyDescent="0.25">
      <c r="AX650" s="8"/>
      <c r="AY650" s="8"/>
      <c r="AZ650" s="8"/>
      <c r="BC650" s="8"/>
      <c r="BD650" s="8"/>
      <c r="BH650" s="8"/>
      <c r="BJ650" s="8"/>
    </row>
    <row r="651" spans="50:62" x14ac:dyDescent="0.25">
      <c r="AX651" s="8"/>
      <c r="AY651" s="8"/>
      <c r="AZ651" s="8"/>
      <c r="BC651" s="8"/>
      <c r="BD651" s="8"/>
      <c r="BH651" s="8"/>
      <c r="BJ651" s="8"/>
    </row>
    <row r="652" spans="50:62" x14ac:dyDescent="0.25">
      <c r="AX652" s="8"/>
      <c r="AY652" s="8"/>
      <c r="AZ652" s="8"/>
      <c r="BC652" s="8"/>
      <c r="BD652" s="8"/>
      <c r="BH652" s="8"/>
      <c r="BJ652" s="8"/>
    </row>
    <row r="653" spans="50:62" x14ac:dyDescent="0.25">
      <c r="AX653" s="8"/>
      <c r="AY653" s="8"/>
      <c r="AZ653" s="8"/>
      <c r="BC653" s="8"/>
      <c r="BD653" s="8"/>
      <c r="BH653" s="8"/>
      <c r="BJ653" s="8"/>
    </row>
    <row r="654" spans="50:62" x14ac:dyDescent="0.25">
      <c r="AX654" s="8"/>
      <c r="AY654" s="8"/>
      <c r="AZ654" s="8"/>
      <c r="BC654" s="8"/>
      <c r="BD654" s="8"/>
      <c r="BH654" s="8"/>
      <c r="BJ654" s="8"/>
    </row>
    <row r="655" spans="50:62" x14ac:dyDescent="0.25">
      <c r="AX655" s="8"/>
      <c r="AY655" s="8"/>
      <c r="AZ655" s="8"/>
      <c r="BC655" s="8"/>
      <c r="BD655" s="8"/>
      <c r="BH655" s="8"/>
      <c r="BJ655" s="8"/>
    </row>
    <row r="656" spans="50:62" x14ac:dyDescent="0.25">
      <c r="AX656" s="8"/>
      <c r="AY656" s="8"/>
      <c r="AZ656" s="8"/>
      <c r="BC656" s="8"/>
      <c r="BD656" s="8"/>
      <c r="BH656" s="8"/>
      <c r="BJ656" s="8"/>
    </row>
    <row r="657" spans="50:62" x14ac:dyDescent="0.25">
      <c r="AX657" s="8"/>
      <c r="AY657" s="8"/>
      <c r="AZ657" s="8"/>
      <c r="BC657" s="8"/>
      <c r="BD657" s="8"/>
      <c r="BH657" s="8"/>
      <c r="BJ657" s="8"/>
    </row>
    <row r="658" spans="50:62" x14ac:dyDescent="0.25">
      <c r="AX658" s="8"/>
      <c r="AY658" s="8"/>
      <c r="AZ658" s="8"/>
      <c r="BC658" s="8"/>
      <c r="BD658" s="8"/>
      <c r="BH658" s="8"/>
      <c r="BJ658" s="8"/>
    </row>
    <row r="659" spans="50:62" x14ac:dyDescent="0.25">
      <c r="AX659" s="8"/>
      <c r="AY659" s="8"/>
      <c r="AZ659" s="8"/>
      <c r="BC659" s="8"/>
      <c r="BD659" s="8"/>
      <c r="BH659" s="8"/>
      <c r="BJ659" s="8"/>
    </row>
    <row r="660" spans="50:62" x14ac:dyDescent="0.25">
      <c r="AX660" s="8"/>
      <c r="AY660" s="8"/>
      <c r="AZ660" s="8"/>
      <c r="BC660" s="8"/>
      <c r="BD660" s="8"/>
      <c r="BH660" s="8"/>
      <c r="BJ660" s="8"/>
    </row>
    <row r="661" spans="50:62" x14ac:dyDescent="0.25">
      <c r="AX661" s="8"/>
      <c r="AY661" s="8"/>
      <c r="AZ661" s="8"/>
      <c r="BC661" s="8"/>
      <c r="BD661" s="8"/>
      <c r="BH661" s="8"/>
      <c r="BJ661" s="8"/>
    </row>
    <row r="662" spans="50:62" x14ac:dyDescent="0.25">
      <c r="AX662" s="8"/>
      <c r="AY662" s="8"/>
      <c r="AZ662" s="8"/>
      <c r="BC662" s="8"/>
      <c r="BD662" s="8"/>
      <c r="BH662" s="8"/>
      <c r="BJ662" s="8"/>
    </row>
    <row r="663" spans="50:62" x14ac:dyDescent="0.25">
      <c r="AX663" s="8"/>
      <c r="AY663" s="8"/>
      <c r="AZ663" s="8"/>
      <c r="BC663" s="8"/>
      <c r="BD663" s="8"/>
      <c r="BH663" s="8"/>
      <c r="BJ663" s="8"/>
    </row>
    <row r="664" spans="50:62" x14ac:dyDescent="0.25">
      <c r="AX664" s="8"/>
      <c r="AY664" s="8"/>
      <c r="AZ664" s="8"/>
      <c r="BC664" s="8"/>
      <c r="BD664" s="8"/>
      <c r="BH664" s="8"/>
      <c r="BJ664" s="8"/>
    </row>
    <row r="665" spans="50:62" x14ac:dyDescent="0.25">
      <c r="AX665" s="8"/>
      <c r="AY665" s="8"/>
      <c r="AZ665" s="8"/>
      <c r="BC665" s="8"/>
      <c r="BD665" s="8"/>
      <c r="BH665" s="8"/>
      <c r="BJ665" s="8"/>
    </row>
    <row r="666" spans="50:62" x14ac:dyDescent="0.25">
      <c r="AX666" s="8"/>
      <c r="AY666" s="8"/>
      <c r="AZ666" s="8"/>
      <c r="BC666" s="8"/>
      <c r="BD666" s="8"/>
      <c r="BH666" s="8"/>
      <c r="BJ666" s="8"/>
    </row>
    <row r="667" spans="50:62" x14ac:dyDescent="0.25">
      <c r="AX667" s="8"/>
      <c r="AY667" s="8"/>
      <c r="AZ667" s="8"/>
      <c r="BC667" s="8"/>
      <c r="BD667" s="8"/>
      <c r="BH667" s="8"/>
      <c r="BJ667" s="8"/>
    </row>
    <row r="668" spans="50:62" x14ac:dyDescent="0.25">
      <c r="AX668" s="8"/>
      <c r="AY668" s="8"/>
      <c r="AZ668" s="8"/>
      <c r="BC668" s="8"/>
      <c r="BD668" s="8"/>
      <c r="BH668" s="8"/>
      <c r="BJ668" s="8"/>
    </row>
    <row r="669" spans="50:62" x14ac:dyDescent="0.25">
      <c r="AX669" s="8"/>
      <c r="AY669" s="8"/>
      <c r="AZ669" s="8"/>
      <c r="BC669" s="8"/>
      <c r="BD669" s="8"/>
      <c r="BH669" s="8"/>
      <c r="BJ669" s="8"/>
    </row>
    <row r="670" spans="50:62" x14ac:dyDescent="0.25">
      <c r="AX670" s="8"/>
      <c r="AY670" s="8"/>
      <c r="AZ670" s="8"/>
      <c r="BC670" s="8"/>
      <c r="BD670" s="8"/>
      <c r="BH670" s="8"/>
      <c r="BJ670" s="8"/>
    </row>
    <row r="671" spans="50:62" x14ac:dyDescent="0.25">
      <c r="AX671" s="8"/>
      <c r="AY671" s="8"/>
      <c r="AZ671" s="8"/>
      <c r="BC671" s="8"/>
      <c r="BD671" s="8"/>
      <c r="BH671" s="8"/>
      <c r="BJ671" s="8"/>
    </row>
    <row r="672" spans="50:62" x14ac:dyDescent="0.25">
      <c r="AX672" s="8"/>
      <c r="AY672" s="8"/>
      <c r="AZ672" s="8"/>
      <c r="BC672" s="8"/>
      <c r="BD672" s="8"/>
      <c r="BH672" s="8"/>
      <c r="BJ672" s="8"/>
    </row>
    <row r="673" spans="50:62" x14ac:dyDescent="0.25">
      <c r="AX673" s="8"/>
      <c r="AY673" s="8"/>
      <c r="AZ673" s="8"/>
      <c r="BC673" s="8"/>
      <c r="BD673" s="8"/>
      <c r="BH673" s="8"/>
      <c r="BJ673" s="8"/>
    </row>
    <row r="674" spans="50:62" x14ac:dyDescent="0.25">
      <c r="AX674" s="8"/>
      <c r="AY674" s="8"/>
      <c r="AZ674" s="8"/>
      <c r="BC674" s="8"/>
      <c r="BD674" s="8"/>
      <c r="BH674" s="8"/>
      <c r="BJ674" s="8"/>
    </row>
    <row r="675" spans="50:62" x14ac:dyDescent="0.25">
      <c r="AX675" s="8"/>
      <c r="AY675" s="8"/>
      <c r="AZ675" s="8"/>
      <c r="BC675" s="8"/>
      <c r="BD675" s="8"/>
      <c r="BH675" s="8"/>
      <c r="BJ675" s="8"/>
    </row>
    <row r="676" spans="50:62" x14ac:dyDescent="0.25">
      <c r="AX676" s="8"/>
      <c r="AY676" s="8"/>
      <c r="AZ676" s="8"/>
      <c r="BC676" s="8"/>
      <c r="BD676" s="8"/>
      <c r="BH676" s="8"/>
      <c r="BJ676" s="8"/>
    </row>
    <row r="677" spans="50:62" x14ac:dyDescent="0.25">
      <c r="AX677" s="8"/>
      <c r="AY677" s="8"/>
      <c r="AZ677" s="8"/>
      <c r="BC677" s="8"/>
      <c r="BD677" s="8"/>
      <c r="BH677" s="8"/>
      <c r="BJ677" s="8"/>
    </row>
    <row r="678" spans="50:62" x14ac:dyDescent="0.25">
      <c r="AX678" s="8"/>
      <c r="AY678" s="8"/>
      <c r="AZ678" s="8"/>
      <c r="BC678" s="8"/>
      <c r="BD678" s="8"/>
      <c r="BH678" s="8"/>
      <c r="BJ678" s="8"/>
    </row>
    <row r="679" spans="50:62" x14ac:dyDescent="0.25">
      <c r="AX679" s="8"/>
      <c r="AY679" s="8"/>
      <c r="AZ679" s="8"/>
      <c r="BC679" s="8"/>
      <c r="BD679" s="8"/>
      <c r="BH679" s="8"/>
      <c r="BJ679" s="8"/>
    </row>
    <row r="680" spans="50:62" x14ac:dyDescent="0.25">
      <c r="AX680" s="8"/>
      <c r="AY680" s="8"/>
      <c r="AZ680" s="8"/>
      <c r="BC680" s="8"/>
      <c r="BD680" s="8"/>
      <c r="BH680" s="8"/>
      <c r="BJ680" s="8"/>
    </row>
    <row r="681" spans="50:62" x14ac:dyDescent="0.25">
      <c r="AX681" s="8"/>
      <c r="AY681" s="8"/>
      <c r="AZ681" s="8"/>
      <c r="BC681" s="8"/>
      <c r="BD681" s="8"/>
      <c r="BH681" s="8"/>
      <c r="BJ681" s="8"/>
    </row>
    <row r="682" spans="50:62" x14ac:dyDescent="0.25">
      <c r="AX682" s="8"/>
      <c r="AY682" s="8"/>
      <c r="AZ682" s="8"/>
      <c r="BC682" s="8"/>
      <c r="BD682" s="8"/>
      <c r="BH682" s="8"/>
      <c r="BJ682" s="8"/>
    </row>
    <row r="683" spans="50:62" x14ac:dyDescent="0.25">
      <c r="AX683" s="8"/>
      <c r="AY683" s="8"/>
      <c r="AZ683" s="8"/>
      <c r="BC683" s="8"/>
      <c r="BD683" s="8"/>
      <c r="BH683" s="8"/>
      <c r="BJ683" s="8"/>
    </row>
    <row r="684" spans="50:62" x14ac:dyDescent="0.25">
      <c r="AX684" s="8"/>
      <c r="AY684" s="8"/>
      <c r="AZ684" s="8"/>
      <c r="BC684" s="8"/>
      <c r="BD684" s="8"/>
      <c r="BH684" s="8"/>
      <c r="BJ684" s="8"/>
    </row>
    <row r="685" spans="50:62" x14ac:dyDescent="0.25">
      <c r="AX685" s="8"/>
      <c r="AY685" s="8"/>
      <c r="AZ685" s="8"/>
      <c r="BC685" s="8"/>
      <c r="BD685" s="8"/>
      <c r="BH685" s="8"/>
      <c r="BJ685" s="8"/>
    </row>
    <row r="686" spans="50:62" x14ac:dyDescent="0.25">
      <c r="AX686" s="8"/>
      <c r="AY686" s="8"/>
      <c r="AZ686" s="8"/>
      <c r="BC686" s="8"/>
      <c r="BD686" s="8"/>
      <c r="BH686" s="8"/>
      <c r="BJ686" s="8"/>
    </row>
    <row r="687" spans="50:62" x14ac:dyDescent="0.25">
      <c r="AX687" s="8"/>
      <c r="AY687" s="8"/>
      <c r="AZ687" s="8"/>
      <c r="BC687" s="8"/>
      <c r="BD687" s="8"/>
      <c r="BH687" s="8"/>
      <c r="BJ687" s="8"/>
    </row>
    <row r="688" spans="50:62" x14ac:dyDescent="0.25">
      <c r="AX688" s="8"/>
      <c r="AY688" s="8"/>
      <c r="AZ688" s="8"/>
      <c r="BC688" s="8"/>
      <c r="BD688" s="8"/>
      <c r="BH688" s="8"/>
      <c r="BJ688" s="8"/>
    </row>
    <row r="689" spans="50:62" x14ac:dyDescent="0.25">
      <c r="AX689" s="8"/>
      <c r="AY689" s="8"/>
      <c r="AZ689" s="8"/>
      <c r="BC689" s="8"/>
      <c r="BD689" s="8"/>
      <c r="BH689" s="8"/>
      <c r="BJ689" s="8"/>
    </row>
    <row r="690" spans="50:62" x14ac:dyDescent="0.25">
      <c r="AX690" s="8"/>
      <c r="AY690" s="8"/>
      <c r="AZ690" s="8"/>
      <c r="BC690" s="8"/>
      <c r="BD690" s="8"/>
      <c r="BH690" s="8"/>
      <c r="BJ690" s="8"/>
    </row>
    <row r="691" spans="50:62" x14ac:dyDescent="0.25">
      <c r="AX691" s="8"/>
      <c r="AY691" s="8"/>
      <c r="AZ691" s="8"/>
      <c r="BC691" s="8"/>
      <c r="BD691" s="8"/>
      <c r="BH691" s="8"/>
      <c r="BJ691" s="8"/>
    </row>
    <row r="692" spans="50:62" x14ac:dyDescent="0.25">
      <c r="AX692" s="8"/>
      <c r="AY692" s="8"/>
      <c r="AZ692" s="8"/>
      <c r="BC692" s="8"/>
      <c r="BD692" s="8"/>
      <c r="BH692" s="8"/>
      <c r="BJ692" s="8"/>
    </row>
    <row r="693" spans="50:62" x14ac:dyDescent="0.25">
      <c r="AX693" s="8"/>
      <c r="AY693" s="8"/>
      <c r="AZ693" s="8"/>
      <c r="BC693" s="8"/>
      <c r="BD693" s="8"/>
      <c r="BH693" s="8"/>
      <c r="BJ693" s="8"/>
    </row>
    <row r="694" spans="50:62" x14ac:dyDescent="0.25">
      <c r="AX694" s="8"/>
      <c r="AY694" s="8"/>
      <c r="AZ694" s="8"/>
      <c r="BC694" s="8"/>
      <c r="BD694" s="8"/>
      <c r="BH694" s="8"/>
      <c r="BJ694" s="8"/>
    </row>
    <row r="695" spans="50:62" x14ac:dyDescent="0.25">
      <c r="AX695" s="8"/>
      <c r="AY695" s="8"/>
      <c r="AZ695" s="8"/>
      <c r="BC695" s="8"/>
      <c r="BD695" s="8"/>
      <c r="BH695" s="8"/>
      <c r="BJ695" s="8"/>
    </row>
    <row r="696" spans="50:62" x14ac:dyDescent="0.25">
      <c r="AX696" s="8"/>
      <c r="AY696" s="8"/>
      <c r="AZ696" s="8"/>
      <c r="BC696" s="8"/>
      <c r="BD696" s="8"/>
      <c r="BH696" s="8"/>
      <c r="BJ696" s="8"/>
    </row>
    <row r="697" spans="50:62" x14ac:dyDescent="0.25">
      <c r="AX697" s="8"/>
      <c r="AY697" s="8"/>
      <c r="AZ697" s="8"/>
      <c r="BC697" s="8"/>
      <c r="BD697" s="8"/>
      <c r="BH697" s="8"/>
      <c r="BJ697" s="8"/>
    </row>
    <row r="698" spans="50:62" x14ac:dyDescent="0.25">
      <c r="AX698" s="8"/>
      <c r="AY698" s="8"/>
      <c r="AZ698" s="8"/>
      <c r="BC698" s="8"/>
      <c r="BD698" s="8"/>
      <c r="BH698" s="8"/>
      <c r="BJ698" s="8"/>
    </row>
    <row r="699" spans="50:62" x14ac:dyDescent="0.25">
      <c r="AX699" s="8"/>
      <c r="AY699" s="8"/>
      <c r="AZ699" s="8"/>
      <c r="BC699" s="8"/>
      <c r="BD699" s="8"/>
      <c r="BH699" s="8"/>
      <c r="BJ699" s="8"/>
    </row>
    <row r="700" spans="50:62" x14ac:dyDescent="0.25">
      <c r="AX700" s="8"/>
      <c r="AY700" s="8"/>
      <c r="AZ700" s="8"/>
      <c r="BC700" s="8"/>
      <c r="BD700" s="8"/>
      <c r="BH700" s="8"/>
      <c r="BJ700" s="8"/>
    </row>
    <row r="701" spans="50:62" x14ac:dyDescent="0.25">
      <c r="AX701" s="8"/>
      <c r="AY701" s="8"/>
      <c r="AZ701" s="8"/>
      <c r="BC701" s="8"/>
      <c r="BD701" s="8"/>
      <c r="BH701" s="8"/>
      <c r="BJ701" s="8"/>
    </row>
    <row r="702" spans="50:62" x14ac:dyDescent="0.25">
      <c r="AX702" s="8"/>
      <c r="AY702" s="8"/>
      <c r="AZ702" s="8"/>
      <c r="BC702" s="8"/>
      <c r="BD702" s="8"/>
      <c r="BH702" s="8"/>
      <c r="BJ702" s="8"/>
    </row>
    <row r="703" spans="50:62" x14ac:dyDescent="0.25">
      <c r="AX703" s="8"/>
      <c r="AY703" s="8"/>
      <c r="AZ703" s="8"/>
      <c r="BC703" s="8"/>
      <c r="BD703" s="8"/>
      <c r="BH703" s="8"/>
      <c r="BJ703" s="8"/>
    </row>
    <row r="704" spans="50:62" x14ac:dyDescent="0.25">
      <c r="AX704" s="8"/>
      <c r="AY704" s="8"/>
      <c r="AZ704" s="8"/>
      <c r="BC704" s="8"/>
      <c r="BD704" s="8"/>
      <c r="BH704" s="8"/>
      <c r="BJ704" s="8"/>
    </row>
    <row r="705" spans="50:62" x14ac:dyDescent="0.25">
      <c r="AX705" s="8"/>
      <c r="AY705" s="8"/>
      <c r="AZ705" s="8"/>
      <c r="BC705" s="8"/>
      <c r="BD705" s="8"/>
      <c r="BH705" s="8"/>
      <c r="BJ705" s="8"/>
    </row>
    <row r="706" spans="50:62" x14ac:dyDescent="0.25">
      <c r="AX706" s="8"/>
      <c r="AY706" s="8"/>
      <c r="AZ706" s="8"/>
      <c r="BC706" s="8"/>
      <c r="BD706" s="8"/>
      <c r="BH706" s="8"/>
      <c r="BJ706" s="8"/>
    </row>
    <row r="707" spans="50:62" x14ac:dyDescent="0.25">
      <c r="AX707" s="8"/>
      <c r="AY707" s="8"/>
      <c r="AZ707" s="8"/>
      <c r="BC707" s="8"/>
      <c r="BD707" s="8"/>
      <c r="BH707" s="8"/>
      <c r="BJ707" s="8"/>
    </row>
    <row r="708" spans="50:62" x14ac:dyDescent="0.25">
      <c r="AX708" s="8"/>
      <c r="AY708" s="8"/>
      <c r="AZ708" s="8"/>
      <c r="BC708" s="8"/>
      <c r="BD708" s="8"/>
      <c r="BH708" s="8"/>
      <c r="BJ708" s="8"/>
    </row>
    <row r="709" spans="50:62" x14ac:dyDescent="0.25">
      <c r="AX709" s="8"/>
      <c r="AY709" s="8"/>
      <c r="AZ709" s="8"/>
      <c r="BC709" s="8"/>
      <c r="BD709" s="8"/>
      <c r="BH709" s="8"/>
      <c r="BJ709" s="8"/>
    </row>
    <row r="710" spans="50:62" x14ac:dyDescent="0.25">
      <c r="AX710" s="8"/>
      <c r="AY710" s="8"/>
      <c r="AZ710" s="8"/>
      <c r="BC710" s="8"/>
      <c r="BD710" s="8"/>
      <c r="BH710" s="8"/>
      <c r="BJ710" s="8"/>
    </row>
    <row r="711" spans="50:62" x14ac:dyDescent="0.25">
      <c r="AX711" s="8"/>
      <c r="AY711" s="8"/>
      <c r="AZ711" s="8"/>
      <c r="BC711" s="8"/>
      <c r="BD711" s="8"/>
      <c r="BH711" s="8"/>
      <c r="BJ711" s="8"/>
    </row>
    <row r="712" spans="50:62" x14ac:dyDescent="0.25">
      <c r="AX712" s="8"/>
      <c r="AY712" s="8"/>
      <c r="AZ712" s="8"/>
      <c r="BC712" s="8"/>
      <c r="BD712" s="8"/>
      <c r="BH712" s="8"/>
      <c r="BJ712" s="8"/>
    </row>
    <row r="713" spans="50:62" x14ac:dyDescent="0.25">
      <c r="AX713" s="8"/>
      <c r="AY713" s="8"/>
      <c r="AZ713" s="8"/>
      <c r="BC713" s="8"/>
      <c r="BD713" s="8"/>
      <c r="BH713" s="8"/>
      <c r="BJ713" s="8"/>
    </row>
    <row r="714" spans="50:62" x14ac:dyDescent="0.25">
      <c r="AX714" s="8"/>
      <c r="AY714" s="8"/>
      <c r="AZ714" s="8"/>
      <c r="BC714" s="8"/>
      <c r="BD714" s="8"/>
      <c r="BH714" s="8"/>
      <c r="BJ714" s="8"/>
    </row>
    <row r="715" spans="50:62" x14ac:dyDescent="0.25">
      <c r="AX715" s="8"/>
      <c r="AY715" s="8"/>
      <c r="AZ715" s="8"/>
      <c r="BC715" s="8"/>
      <c r="BD715" s="8"/>
      <c r="BH715" s="8"/>
      <c r="BJ715" s="8"/>
    </row>
    <row r="716" spans="50:62" x14ac:dyDescent="0.25">
      <c r="AX716" s="8"/>
      <c r="AY716" s="8"/>
      <c r="AZ716" s="8"/>
      <c r="BC716" s="8"/>
      <c r="BD716" s="8"/>
      <c r="BH716" s="8"/>
      <c r="BJ716" s="8"/>
    </row>
    <row r="717" spans="50:62" x14ac:dyDescent="0.25">
      <c r="AX717" s="8"/>
      <c r="AY717" s="8"/>
      <c r="AZ717" s="8"/>
      <c r="BC717" s="8"/>
      <c r="BD717" s="8"/>
      <c r="BH717" s="8"/>
      <c r="BJ717" s="8"/>
    </row>
    <row r="718" spans="50:62" x14ac:dyDescent="0.25">
      <c r="AX718" s="8"/>
      <c r="AY718" s="8"/>
      <c r="AZ718" s="8"/>
      <c r="BC718" s="8"/>
      <c r="BD718" s="8"/>
      <c r="BH718" s="8"/>
      <c r="BJ718" s="8"/>
    </row>
    <row r="719" spans="50:62" x14ac:dyDescent="0.25">
      <c r="AX719" s="8"/>
      <c r="AY719" s="8"/>
      <c r="AZ719" s="8"/>
      <c r="BC719" s="8"/>
      <c r="BD719" s="8"/>
      <c r="BH719" s="8"/>
      <c r="BJ719" s="8"/>
    </row>
    <row r="720" spans="50:62" x14ac:dyDescent="0.25">
      <c r="AX720" s="8"/>
      <c r="AY720" s="8"/>
      <c r="AZ720" s="8"/>
      <c r="BC720" s="8"/>
      <c r="BD720" s="8"/>
      <c r="BH720" s="8"/>
      <c r="BJ720" s="8"/>
    </row>
    <row r="721" spans="50:62" x14ac:dyDescent="0.25">
      <c r="AX721" s="8"/>
      <c r="AY721" s="8"/>
      <c r="AZ721" s="8"/>
      <c r="BC721" s="8"/>
      <c r="BD721" s="8"/>
      <c r="BH721" s="8"/>
      <c r="BJ721" s="8"/>
    </row>
    <row r="722" spans="50:62" x14ac:dyDescent="0.25">
      <c r="AX722" s="8"/>
      <c r="AY722" s="8"/>
      <c r="AZ722" s="8"/>
      <c r="BC722" s="8"/>
      <c r="BD722" s="8"/>
      <c r="BH722" s="8"/>
      <c r="BJ722" s="8"/>
    </row>
    <row r="723" spans="50:62" x14ac:dyDescent="0.25">
      <c r="AX723" s="8"/>
      <c r="AY723" s="8"/>
      <c r="AZ723" s="8"/>
      <c r="BC723" s="8"/>
      <c r="BD723" s="8"/>
      <c r="BH723" s="8"/>
      <c r="BJ723" s="8"/>
    </row>
    <row r="724" spans="50:62" x14ac:dyDescent="0.25">
      <c r="AX724" s="8"/>
      <c r="AY724" s="8"/>
      <c r="AZ724" s="8"/>
      <c r="BC724" s="8"/>
      <c r="BD724" s="8"/>
      <c r="BH724" s="8"/>
      <c r="BJ724" s="8"/>
    </row>
    <row r="725" spans="50:62" x14ac:dyDescent="0.25">
      <c r="AX725" s="8"/>
      <c r="AY725" s="8"/>
      <c r="AZ725" s="8"/>
      <c r="BC725" s="8"/>
      <c r="BD725" s="8"/>
      <c r="BH725" s="8"/>
      <c r="BJ725" s="8"/>
    </row>
    <row r="726" spans="50:62" x14ac:dyDescent="0.25">
      <c r="AX726" s="8"/>
      <c r="AY726" s="8"/>
      <c r="AZ726" s="8"/>
      <c r="BC726" s="8"/>
      <c r="BD726" s="8"/>
      <c r="BH726" s="8"/>
      <c r="BJ726" s="8"/>
    </row>
    <row r="727" spans="50:62" x14ac:dyDescent="0.25">
      <c r="AX727" s="8"/>
      <c r="AY727" s="8"/>
      <c r="AZ727" s="8"/>
      <c r="BC727" s="8"/>
      <c r="BD727" s="8"/>
      <c r="BH727" s="8"/>
      <c r="BJ727" s="8"/>
    </row>
    <row r="728" spans="50:62" x14ac:dyDescent="0.25">
      <c r="AX728" s="8"/>
      <c r="AY728" s="8"/>
      <c r="AZ728" s="8"/>
      <c r="BC728" s="8"/>
      <c r="BD728" s="8"/>
      <c r="BH728" s="8"/>
      <c r="BJ728" s="8"/>
    </row>
    <row r="729" spans="50:62" x14ac:dyDescent="0.25">
      <c r="AX729" s="8"/>
      <c r="AY729" s="8"/>
      <c r="AZ729" s="8"/>
      <c r="BC729" s="8"/>
      <c r="BD729" s="8"/>
      <c r="BH729" s="8"/>
      <c r="BJ729" s="8"/>
    </row>
    <row r="730" spans="50:62" x14ac:dyDescent="0.25">
      <c r="AX730" s="8"/>
      <c r="AY730" s="8"/>
      <c r="AZ730" s="8"/>
      <c r="BC730" s="8"/>
      <c r="BD730" s="8"/>
      <c r="BH730" s="8"/>
      <c r="BJ730" s="8"/>
    </row>
    <row r="731" spans="50:62" x14ac:dyDescent="0.25">
      <c r="AX731" s="8"/>
      <c r="AY731" s="8"/>
      <c r="AZ731" s="8"/>
      <c r="BC731" s="8"/>
      <c r="BD731" s="8"/>
      <c r="BH731" s="8"/>
      <c r="BJ731" s="8"/>
    </row>
    <row r="732" spans="50:62" x14ac:dyDescent="0.25">
      <c r="AX732" s="8"/>
      <c r="AY732" s="8"/>
      <c r="AZ732" s="8"/>
      <c r="BC732" s="8"/>
      <c r="BD732" s="8"/>
      <c r="BH732" s="8"/>
      <c r="BJ732" s="8"/>
    </row>
    <row r="733" spans="50:62" x14ac:dyDescent="0.25">
      <c r="AX733" s="8"/>
      <c r="AY733" s="8"/>
      <c r="AZ733" s="8"/>
      <c r="BC733" s="8"/>
      <c r="BD733" s="8"/>
      <c r="BH733" s="8"/>
      <c r="BJ733" s="8"/>
    </row>
    <row r="734" spans="50:62" x14ac:dyDescent="0.25">
      <c r="AX734" s="8"/>
      <c r="AY734" s="8"/>
      <c r="AZ734" s="8"/>
      <c r="BC734" s="8"/>
      <c r="BD734" s="8"/>
      <c r="BH734" s="8"/>
      <c r="BJ734" s="8"/>
    </row>
    <row r="735" spans="50:62" x14ac:dyDescent="0.25">
      <c r="AX735" s="8"/>
      <c r="AY735" s="8"/>
      <c r="AZ735" s="8"/>
      <c r="BC735" s="8"/>
      <c r="BD735" s="8"/>
      <c r="BH735" s="8"/>
      <c r="BJ735" s="8"/>
    </row>
    <row r="736" spans="50:62" x14ac:dyDescent="0.25">
      <c r="AX736" s="8"/>
      <c r="AY736" s="8"/>
      <c r="AZ736" s="8"/>
      <c r="BC736" s="8"/>
      <c r="BD736" s="8"/>
      <c r="BH736" s="8"/>
      <c r="BJ736" s="8"/>
    </row>
    <row r="737" spans="50:62" x14ac:dyDescent="0.25">
      <c r="AX737" s="8"/>
      <c r="AY737" s="8"/>
      <c r="AZ737" s="8"/>
      <c r="BC737" s="8"/>
      <c r="BD737" s="8"/>
      <c r="BH737" s="8"/>
      <c r="BJ737" s="8"/>
    </row>
    <row r="738" spans="50:62" x14ac:dyDescent="0.25">
      <c r="AX738" s="8"/>
      <c r="AY738" s="8"/>
      <c r="AZ738" s="8"/>
      <c r="BC738" s="8"/>
      <c r="BD738" s="8"/>
      <c r="BH738" s="8"/>
      <c r="BJ738" s="8"/>
    </row>
    <row r="739" spans="50:62" x14ac:dyDescent="0.25">
      <c r="AX739" s="8"/>
      <c r="AY739" s="8"/>
      <c r="AZ739" s="8"/>
      <c r="BC739" s="8"/>
      <c r="BD739" s="8"/>
      <c r="BH739" s="8"/>
      <c r="BJ739" s="8"/>
    </row>
    <row r="740" spans="50:62" x14ac:dyDescent="0.25">
      <c r="AX740" s="8"/>
      <c r="AY740" s="8"/>
      <c r="AZ740" s="8"/>
      <c r="BC740" s="8"/>
      <c r="BD740" s="8"/>
      <c r="BH740" s="8"/>
      <c r="BJ740" s="8"/>
    </row>
    <row r="741" spans="50:62" x14ac:dyDescent="0.25">
      <c r="AX741" s="8"/>
      <c r="AY741" s="8"/>
      <c r="AZ741" s="8"/>
      <c r="BC741" s="8"/>
      <c r="BD741" s="8"/>
      <c r="BH741" s="8"/>
      <c r="BJ741" s="8"/>
    </row>
    <row r="742" spans="50:62" x14ac:dyDescent="0.25">
      <c r="AX742" s="8"/>
      <c r="AY742" s="8"/>
      <c r="AZ742" s="8"/>
      <c r="BC742" s="8"/>
      <c r="BD742" s="8"/>
      <c r="BH742" s="8"/>
      <c r="BJ742" s="8"/>
    </row>
    <row r="743" spans="50:62" x14ac:dyDescent="0.25">
      <c r="AX743" s="8"/>
      <c r="AY743" s="8"/>
      <c r="AZ743" s="8"/>
      <c r="BC743" s="8"/>
      <c r="BD743" s="8"/>
      <c r="BH743" s="8"/>
      <c r="BJ743" s="8"/>
    </row>
    <row r="744" spans="50:62" x14ac:dyDescent="0.25">
      <c r="AX744" s="8"/>
      <c r="AY744" s="8"/>
      <c r="AZ744" s="8"/>
      <c r="BC744" s="8"/>
      <c r="BD744" s="8"/>
      <c r="BH744" s="8"/>
      <c r="BJ744" s="8"/>
    </row>
    <row r="745" spans="50:62" x14ac:dyDescent="0.25">
      <c r="AX745" s="8"/>
      <c r="AY745" s="8"/>
      <c r="AZ745" s="8"/>
      <c r="BC745" s="8"/>
      <c r="BD745" s="8"/>
      <c r="BH745" s="8"/>
      <c r="BJ745" s="8"/>
    </row>
    <row r="746" spans="50:62" x14ac:dyDescent="0.25">
      <c r="AX746" s="8"/>
      <c r="AY746" s="8"/>
      <c r="AZ746" s="8"/>
      <c r="BC746" s="8"/>
      <c r="BD746" s="8"/>
      <c r="BH746" s="8"/>
      <c r="BJ746" s="8"/>
    </row>
    <row r="747" spans="50:62" x14ac:dyDescent="0.25">
      <c r="AX747" s="8"/>
      <c r="AY747" s="8"/>
      <c r="AZ747" s="8"/>
      <c r="BC747" s="8"/>
      <c r="BD747" s="8"/>
      <c r="BH747" s="8"/>
      <c r="BJ747" s="8"/>
    </row>
    <row r="748" spans="50:62" x14ac:dyDescent="0.25">
      <c r="AX748" s="8"/>
      <c r="AY748" s="8"/>
      <c r="AZ748" s="8"/>
      <c r="BC748" s="8"/>
      <c r="BD748" s="8"/>
      <c r="BH748" s="8"/>
      <c r="BJ748" s="8"/>
    </row>
    <row r="749" spans="50:62" x14ac:dyDescent="0.25">
      <c r="AX749" s="8"/>
      <c r="AY749" s="8"/>
      <c r="AZ749" s="8"/>
      <c r="BC749" s="8"/>
      <c r="BD749" s="8"/>
      <c r="BH749" s="8"/>
      <c r="BJ749" s="8"/>
    </row>
    <row r="750" spans="50:62" x14ac:dyDescent="0.25">
      <c r="AX750" s="8"/>
      <c r="AY750" s="8"/>
      <c r="AZ750" s="8"/>
      <c r="BC750" s="8"/>
      <c r="BD750" s="8"/>
      <c r="BH750" s="8"/>
      <c r="BJ750" s="8"/>
    </row>
    <row r="751" spans="50:62" x14ac:dyDescent="0.25">
      <c r="AX751" s="8"/>
      <c r="AY751" s="8"/>
      <c r="AZ751" s="8"/>
      <c r="BC751" s="8"/>
      <c r="BD751" s="8"/>
      <c r="BH751" s="8"/>
      <c r="BJ751" s="8"/>
    </row>
    <row r="752" spans="50:62" x14ac:dyDescent="0.25">
      <c r="AX752" s="8"/>
      <c r="AY752" s="8"/>
      <c r="AZ752" s="8"/>
      <c r="BC752" s="8"/>
      <c r="BD752" s="8"/>
      <c r="BH752" s="8"/>
      <c r="BJ752" s="8"/>
    </row>
    <row r="753" spans="50:62" x14ac:dyDescent="0.25">
      <c r="AX753" s="8"/>
      <c r="AY753" s="8"/>
      <c r="AZ753" s="8"/>
      <c r="BC753" s="8"/>
      <c r="BD753" s="8"/>
      <c r="BH753" s="8"/>
      <c r="BJ753" s="8"/>
    </row>
    <row r="754" spans="50:62" x14ac:dyDescent="0.25">
      <c r="AX754" s="8"/>
      <c r="AY754" s="8"/>
      <c r="AZ754" s="8"/>
      <c r="BC754" s="8"/>
      <c r="BD754" s="8"/>
      <c r="BH754" s="8"/>
      <c r="BJ754" s="8"/>
    </row>
    <row r="755" spans="50:62" x14ac:dyDescent="0.25">
      <c r="AX755" s="8"/>
      <c r="AY755" s="8"/>
      <c r="AZ755" s="8"/>
      <c r="BC755" s="8"/>
      <c r="BD755" s="8"/>
      <c r="BH755" s="8"/>
      <c r="BJ755" s="8"/>
    </row>
    <row r="756" spans="50:62" x14ac:dyDescent="0.25">
      <c r="AX756" s="8"/>
      <c r="AY756" s="8"/>
      <c r="AZ756" s="8"/>
      <c r="BC756" s="8"/>
      <c r="BD756" s="8"/>
      <c r="BH756" s="8"/>
      <c r="BJ756" s="8"/>
    </row>
    <row r="757" spans="50:62" x14ac:dyDescent="0.25">
      <c r="AX757" s="8"/>
      <c r="AY757" s="8"/>
      <c r="AZ757" s="8"/>
      <c r="BC757" s="8"/>
      <c r="BD757" s="8"/>
      <c r="BH757" s="8"/>
      <c r="BJ757" s="8"/>
    </row>
    <row r="758" spans="50:62" x14ac:dyDescent="0.25">
      <c r="AX758" s="8"/>
      <c r="AY758" s="8"/>
      <c r="AZ758" s="8"/>
      <c r="BC758" s="8"/>
      <c r="BD758" s="8"/>
      <c r="BH758" s="8"/>
      <c r="BJ758" s="8"/>
    </row>
    <row r="759" spans="50:62" x14ac:dyDescent="0.25">
      <c r="AX759" s="8"/>
      <c r="AY759" s="8"/>
      <c r="AZ759" s="8"/>
      <c r="BC759" s="8"/>
      <c r="BD759" s="8"/>
      <c r="BH759" s="8"/>
      <c r="BJ759" s="8"/>
    </row>
    <row r="760" spans="50:62" x14ac:dyDescent="0.25">
      <c r="AX760" s="8"/>
      <c r="AY760" s="8"/>
      <c r="AZ760" s="8"/>
      <c r="BC760" s="8"/>
      <c r="BD760" s="8"/>
      <c r="BH760" s="8"/>
      <c r="BJ760" s="8"/>
    </row>
    <row r="761" spans="50:62" x14ac:dyDescent="0.25">
      <c r="AX761" s="8"/>
      <c r="AY761" s="8"/>
      <c r="AZ761" s="8"/>
      <c r="BC761" s="8"/>
      <c r="BD761" s="8"/>
      <c r="BH761" s="8"/>
      <c r="BJ761" s="8"/>
    </row>
    <row r="762" spans="50:62" x14ac:dyDescent="0.25">
      <c r="AX762" s="8"/>
      <c r="AY762" s="8"/>
      <c r="AZ762" s="8"/>
      <c r="BC762" s="8"/>
      <c r="BD762" s="8"/>
      <c r="BH762" s="8"/>
      <c r="BJ762" s="8"/>
    </row>
    <row r="763" spans="50:62" x14ac:dyDescent="0.25">
      <c r="AX763" s="8"/>
      <c r="AY763" s="8"/>
      <c r="AZ763" s="8"/>
      <c r="BC763" s="8"/>
      <c r="BD763" s="8"/>
      <c r="BH763" s="8"/>
      <c r="BJ763" s="8"/>
    </row>
    <row r="764" spans="50:62" x14ac:dyDescent="0.25">
      <c r="AX764" s="8"/>
      <c r="AY764" s="8"/>
      <c r="AZ764" s="8"/>
      <c r="BC764" s="8"/>
      <c r="BD764" s="8"/>
      <c r="BH764" s="8"/>
      <c r="BJ764" s="8"/>
    </row>
    <row r="765" spans="50:62" x14ac:dyDescent="0.25">
      <c r="AX765" s="8"/>
      <c r="AY765" s="8"/>
      <c r="AZ765" s="8"/>
      <c r="BC765" s="8"/>
      <c r="BD765" s="8"/>
      <c r="BH765" s="8"/>
      <c r="BJ765" s="8"/>
    </row>
    <row r="766" spans="50:62" x14ac:dyDescent="0.25">
      <c r="AX766" s="8"/>
      <c r="AY766" s="8"/>
      <c r="AZ766" s="8"/>
      <c r="BC766" s="8"/>
      <c r="BD766" s="8"/>
      <c r="BH766" s="8"/>
      <c r="BJ766" s="8"/>
    </row>
    <row r="767" spans="50:62" x14ac:dyDescent="0.25">
      <c r="AX767" s="8"/>
      <c r="AY767" s="8"/>
      <c r="AZ767" s="8"/>
      <c r="BC767" s="8"/>
      <c r="BD767" s="8"/>
      <c r="BH767" s="8"/>
      <c r="BJ767" s="8"/>
    </row>
    <row r="768" spans="50:62" x14ac:dyDescent="0.25">
      <c r="AX768" s="8"/>
      <c r="AY768" s="8"/>
      <c r="AZ768" s="8"/>
      <c r="BC768" s="8"/>
      <c r="BD768" s="8"/>
      <c r="BH768" s="8"/>
      <c r="BJ768" s="8"/>
    </row>
    <row r="769" spans="50:62" x14ac:dyDescent="0.25">
      <c r="AX769" s="8"/>
      <c r="AY769" s="8"/>
      <c r="AZ769" s="8"/>
      <c r="BC769" s="8"/>
      <c r="BD769" s="8"/>
      <c r="BH769" s="8"/>
      <c r="BJ769" s="8"/>
    </row>
    <row r="770" spans="50:62" x14ac:dyDescent="0.25">
      <c r="AX770" s="8"/>
      <c r="AY770" s="8"/>
      <c r="AZ770" s="8"/>
      <c r="BC770" s="8"/>
      <c r="BD770" s="8"/>
      <c r="BH770" s="8"/>
      <c r="BJ770" s="8"/>
    </row>
    <row r="771" spans="50:62" x14ac:dyDescent="0.25">
      <c r="AX771" s="8"/>
      <c r="AY771" s="8"/>
      <c r="AZ771" s="8"/>
      <c r="BC771" s="8"/>
      <c r="BD771" s="8"/>
      <c r="BH771" s="8"/>
      <c r="BJ771" s="8"/>
    </row>
    <row r="772" spans="50:62" x14ac:dyDescent="0.25">
      <c r="AX772" s="8"/>
      <c r="AY772" s="8"/>
      <c r="AZ772" s="8"/>
      <c r="BC772" s="8"/>
      <c r="BD772" s="8"/>
      <c r="BH772" s="8"/>
      <c r="BJ772" s="8"/>
    </row>
    <row r="773" spans="50:62" x14ac:dyDescent="0.25">
      <c r="AX773" s="8"/>
      <c r="AY773" s="8"/>
      <c r="AZ773" s="8"/>
      <c r="BC773" s="8"/>
      <c r="BD773" s="8"/>
      <c r="BH773" s="8"/>
      <c r="BJ773" s="8"/>
    </row>
    <row r="774" spans="50:62" x14ac:dyDescent="0.25">
      <c r="AX774" s="8"/>
      <c r="AY774" s="8"/>
      <c r="AZ774" s="8"/>
      <c r="BC774" s="8"/>
      <c r="BD774" s="8"/>
      <c r="BH774" s="8"/>
      <c r="BJ774" s="8"/>
    </row>
    <row r="775" spans="50:62" x14ac:dyDescent="0.25">
      <c r="AX775" s="8"/>
      <c r="AY775" s="8"/>
      <c r="AZ775" s="8"/>
      <c r="BC775" s="8"/>
      <c r="BD775" s="8"/>
      <c r="BH775" s="8"/>
      <c r="BJ775" s="8"/>
    </row>
    <row r="776" spans="50:62" x14ac:dyDescent="0.25">
      <c r="AX776" s="8"/>
      <c r="AY776" s="8"/>
      <c r="AZ776" s="8"/>
      <c r="BC776" s="8"/>
      <c r="BD776" s="8"/>
      <c r="BH776" s="8"/>
      <c r="BJ776" s="8"/>
    </row>
    <row r="777" spans="50:62" x14ac:dyDescent="0.25">
      <c r="AX777" s="8"/>
      <c r="AY777" s="8"/>
      <c r="AZ777" s="8"/>
      <c r="BC777" s="8"/>
      <c r="BD777" s="8"/>
      <c r="BH777" s="8"/>
      <c r="BJ777" s="8"/>
    </row>
    <row r="778" spans="50:62" x14ac:dyDescent="0.25">
      <c r="AX778" s="8"/>
      <c r="AY778" s="8"/>
      <c r="AZ778" s="8"/>
      <c r="BC778" s="8"/>
      <c r="BD778" s="8"/>
      <c r="BH778" s="8"/>
      <c r="BJ778" s="8"/>
    </row>
    <row r="779" spans="50:62" x14ac:dyDescent="0.25">
      <c r="AX779" s="8"/>
      <c r="AY779" s="8"/>
      <c r="AZ779" s="8"/>
      <c r="BC779" s="8"/>
      <c r="BD779" s="8"/>
      <c r="BH779" s="8"/>
      <c r="BJ779" s="8"/>
    </row>
    <row r="780" spans="50:62" x14ac:dyDescent="0.25">
      <c r="AX780" s="8"/>
      <c r="AY780" s="8"/>
      <c r="AZ780" s="8"/>
      <c r="BC780" s="8"/>
      <c r="BD780" s="8"/>
      <c r="BH780" s="8"/>
      <c r="BJ780" s="8"/>
    </row>
    <row r="781" spans="50:62" x14ac:dyDescent="0.25">
      <c r="AX781" s="8"/>
      <c r="AY781" s="8"/>
      <c r="AZ781" s="8"/>
      <c r="BC781" s="8"/>
      <c r="BD781" s="8"/>
      <c r="BH781" s="8"/>
      <c r="BJ781" s="8"/>
    </row>
    <row r="782" spans="50:62" x14ac:dyDescent="0.25">
      <c r="AX782" s="8"/>
      <c r="AY782" s="8"/>
      <c r="AZ782" s="8"/>
      <c r="BC782" s="8"/>
      <c r="BD782" s="8"/>
      <c r="BH782" s="8"/>
      <c r="BJ782" s="8"/>
    </row>
    <row r="783" spans="50:62" x14ac:dyDescent="0.25">
      <c r="AX783" s="8"/>
      <c r="AY783" s="8"/>
      <c r="AZ783" s="8"/>
      <c r="BC783" s="8"/>
      <c r="BD783" s="8"/>
      <c r="BH783" s="8"/>
      <c r="BJ783" s="8"/>
    </row>
    <row r="784" spans="50:62" x14ac:dyDescent="0.25">
      <c r="AX784" s="8"/>
      <c r="AY784" s="8"/>
      <c r="AZ784" s="8"/>
      <c r="BC784" s="8"/>
      <c r="BD784" s="8"/>
      <c r="BH784" s="8"/>
      <c r="BJ784" s="8"/>
    </row>
    <row r="785" spans="50:62" x14ac:dyDescent="0.25">
      <c r="AX785" s="8"/>
      <c r="AY785" s="8"/>
      <c r="AZ785" s="8"/>
      <c r="BC785" s="8"/>
      <c r="BD785" s="8"/>
      <c r="BH785" s="8"/>
      <c r="BJ785" s="8"/>
    </row>
    <row r="786" spans="50:62" x14ac:dyDescent="0.25">
      <c r="AX786" s="8"/>
      <c r="AY786" s="8"/>
      <c r="AZ786" s="8"/>
      <c r="BC786" s="8"/>
      <c r="BD786" s="8"/>
      <c r="BH786" s="8"/>
      <c r="BJ786" s="8"/>
    </row>
    <row r="787" spans="50:62" x14ac:dyDescent="0.25">
      <c r="AX787" s="8"/>
      <c r="AY787" s="8"/>
      <c r="AZ787" s="8"/>
      <c r="BC787" s="8"/>
      <c r="BD787" s="8"/>
      <c r="BH787" s="8"/>
      <c r="BJ787" s="8"/>
    </row>
    <row r="788" spans="50:62" x14ac:dyDescent="0.25">
      <c r="AX788" s="8"/>
      <c r="AY788" s="8"/>
      <c r="AZ788" s="8"/>
      <c r="BC788" s="8"/>
      <c r="BD788" s="8"/>
      <c r="BH788" s="8"/>
      <c r="BJ788" s="8"/>
    </row>
    <row r="789" spans="50:62" x14ac:dyDescent="0.25">
      <c r="AX789" s="8"/>
      <c r="AY789" s="8"/>
      <c r="AZ789" s="8"/>
      <c r="BC789" s="8"/>
      <c r="BD789" s="8"/>
      <c r="BH789" s="8"/>
      <c r="BJ789" s="8"/>
    </row>
    <row r="790" spans="50:62" x14ac:dyDescent="0.25">
      <c r="AX790" s="8"/>
      <c r="AY790" s="8"/>
      <c r="AZ790" s="8"/>
      <c r="BC790" s="8"/>
      <c r="BD790" s="8"/>
      <c r="BH790" s="8"/>
      <c r="BJ790" s="8"/>
    </row>
    <row r="791" spans="50:62" x14ac:dyDescent="0.25">
      <c r="AX791" s="8"/>
      <c r="AY791" s="8"/>
      <c r="AZ791" s="8"/>
      <c r="BC791" s="8"/>
      <c r="BD791" s="8"/>
      <c r="BH791" s="8"/>
      <c r="BJ791" s="8"/>
    </row>
    <row r="792" spans="50:62" x14ac:dyDescent="0.25">
      <c r="AX792" s="8"/>
      <c r="AY792" s="8"/>
      <c r="AZ792" s="8"/>
      <c r="BC792" s="8"/>
      <c r="BD792" s="8"/>
      <c r="BH792" s="8"/>
      <c r="BJ792" s="8"/>
    </row>
    <row r="793" spans="50:62" x14ac:dyDescent="0.25">
      <c r="AX793" s="8"/>
      <c r="AY793" s="8"/>
      <c r="AZ793" s="8"/>
      <c r="BC793" s="8"/>
      <c r="BD793" s="8"/>
      <c r="BH793" s="8"/>
      <c r="BJ793" s="8"/>
    </row>
    <row r="794" spans="50:62" x14ac:dyDescent="0.25">
      <c r="AX794" s="8"/>
      <c r="AY794" s="8"/>
      <c r="AZ794" s="8"/>
      <c r="BC794" s="8"/>
      <c r="BD794" s="8"/>
      <c r="BH794" s="8"/>
      <c r="BJ794" s="8"/>
    </row>
    <row r="795" spans="50:62" x14ac:dyDescent="0.25">
      <c r="AX795" s="8"/>
      <c r="AY795" s="8"/>
      <c r="AZ795" s="8"/>
      <c r="BC795" s="8"/>
      <c r="BD795" s="8"/>
      <c r="BH795" s="8"/>
      <c r="BJ795" s="8"/>
    </row>
    <row r="796" spans="50:62" x14ac:dyDescent="0.25">
      <c r="AX796" s="8"/>
      <c r="AY796" s="8"/>
      <c r="AZ796" s="8"/>
      <c r="BC796" s="8"/>
      <c r="BD796" s="8"/>
      <c r="BH796" s="8"/>
      <c r="BJ796" s="8"/>
    </row>
    <row r="797" spans="50:62" x14ac:dyDescent="0.25">
      <c r="AX797" s="8"/>
      <c r="AY797" s="8"/>
      <c r="AZ797" s="8"/>
      <c r="BC797" s="8"/>
      <c r="BD797" s="8"/>
      <c r="BH797" s="8"/>
      <c r="BJ797" s="8"/>
    </row>
    <row r="798" spans="50:62" x14ac:dyDescent="0.25">
      <c r="AX798" s="8"/>
      <c r="AY798" s="8"/>
      <c r="AZ798" s="8"/>
      <c r="BC798" s="8"/>
      <c r="BD798" s="8"/>
      <c r="BH798" s="8"/>
      <c r="BJ798" s="8"/>
    </row>
    <row r="799" spans="50:62" x14ac:dyDescent="0.25">
      <c r="AX799" s="8"/>
      <c r="AY799" s="8"/>
      <c r="AZ799" s="8"/>
      <c r="BC799" s="8"/>
      <c r="BD799" s="8"/>
      <c r="BH799" s="8"/>
      <c r="BJ799" s="8"/>
    </row>
    <row r="800" spans="50:62" x14ac:dyDescent="0.25">
      <c r="AX800" s="8"/>
      <c r="AY800" s="8"/>
      <c r="AZ800" s="8"/>
      <c r="BC800" s="8"/>
      <c r="BD800" s="8"/>
      <c r="BH800" s="8"/>
      <c r="BJ800" s="8"/>
    </row>
    <row r="801" spans="50:62" x14ac:dyDescent="0.25">
      <c r="AX801" s="8"/>
      <c r="AY801" s="8"/>
      <c r="AZ801" s="8"/>
      <c r="BC801" s="8"/>
      <c r="BD801" s="8"/>
      <c r="BH801" s="8"/>
      <c r="BJ801" s="8"/>
    </row>
    <row r="802" spans="50:62" x14ac:dyDescent="0.25">
      <c r="AX802" s="8"/>
      <c r="AY802" s="8"/>
      <c r="AZ802" s="8"/>
      <c r="BC802" s="8"/>
      <c r="BD802" s="8"/>
      <c r="BH802" s="8"/>
      <c r="BJ802" s="8"/>
    </row>
    <row r="803" spans="50:62" x14ac:dyDescent="0.25">
      <c r="AX803" s="8"/>
      <c r="AY803" s="8"/>
      <c r="AZ803" s="8"/>
      <c r="BC803" s="8"/>
      <c r="BD803" s="8"/>
      <c r="BH803" s="8"/>
      <c r="BJ803" s="8"/>
    </row>
    <row r="804" spans="50:62" x14ac:dyDescent="0.25">
      <c r="AX804" s="8"/>
      <c r="AY804" s="8"/>
      <c r="AZ804" s="8"/>
      <c r="BC804" s="8"/>
      <c r="BD804" s="8"/>
      <c r="BH804" s="8"/>
      <c r="BJ804" s="8"/>
    </row>
    <row r="805" spans="50:62" x14ac:dyDescent="0.25">
      <c r="AX805" s="8"/>
      <c r="AY805" s="8"/>
      <c r="AZ805" s="8"/>
      <c r="BC805" s="8"/>
      <c r="BD805" s="8"/>
      <c r="BH805" s="8"/>
      <c r="BJ805" s="8"/>
    </row>
    <row r="806" spans="50:62" x14ac:dyDescent="0.25">
      <c r="AX806" s="8"/>
      <c r="AY806" s="8"/>
      <c r="AZ806" s="8"/>
      <c r="BC806" s="8"/>
      <c r="BD806" s="8"/>
      <c r="BH806" s="8"/>
      <c r="BJ806" s="8"/>
    </row>
    <row r="807" spans="50:62" x14ac:dyDescent="0.25">
      <c r="AX807" s="8"/>
      <c r="AY807" s="8"/>
      <c r="AZ807" s="8"/>
      <c r="BC807" s="8"/>
      <c r="BD807" s="8"/>
      <c r="BH807" s="8"/>
      <c r="BJ807" s="8"/>
    </row>
    <row r="808" spans="50:62" x14ac:dyDescent="0.25">
      <c r="AX808" s="8"/>
      <c r="AY808" s="8"/>
      <c r="AZ808" s="8"/>
      <c r="BC808" s="8"/>
      <c r="BD808" s="8"/>
      <c r="BH808" s="8"/>
      <c r="BJ808" s="8"/>
    </row>
    <row r="809" spans="50:62" x14ac:dyDescent="0.25">
      <c r="AX809" s="8"/>
      <c r="AY809" s="8"/>
      <c r="AZ809" s="8"/>
      <c r="BC809" s="8"/>
      <c r="BD809" s="8"/>
      <c r="BH809" s="8"/>
      <c r="BJ809" s="8"/>
    </row>
    <row r="810" spans="50:62" x14ac:dyDescent="0.25">
      <c r="AX810" s="8"/>
      <c r="AY810" s="8"/>
      <c r="AZ810" s="8"/>
      <c r="BC810" s="8"/>
      <c r="BD810" s="8"/>
      <c r="BH810" s="8"/>
      <c r="BJ810" s="8"/>
    </row>
    <row r="811" spans="50:62" x14ac:dyDescent="0.25">
      <c r="AX811" s="8"/>
      <c r="AY811" s="8"/>
      <c r="AZ811" s="8"/>
      <c r="BC811" s="8"/>
      <c r="BD811" s="8"/>
      <c r="BH811" s="8"/>
      <c r="BJ811" s="8"/>
    </row>
    <row r="812" spans="50:62" x14ac:dyDescent="0.25">
      <c r="AX812" s="8"/>
      <c r="AY812" s="8"/>
      <c r="AZ812" s="8"/>
      <c r="BC812" s="8"/>
      <c r="BD812" s="8"/>
      <c r="BH812" s="8"/>
      <c r="BJ812" s="8"/>
    </row>
    <row r="813" spans="50:62" x14ac:dyDescent="0.25">
      <c r="AX813" s="8"/>
      <c r="AY813" s="8"/>
      <c r="AZ813" s="8"/>
      <c r="BC813" s="8"/>
      <c r="BD813" s="8"/>
      <c r="BH813" s="8"/>
      <c r="BJ813" s="8"/>
    </row>
    <row r="814" spans="50:62" x14ac:dyDescent="0.25">
      <c r="AX814" s="8"/>
      <c r="AY814" s="8"/>
      <c r="AZ814" s="8"/>
      <c r="BC814" s="8"/>
      <c r="BD814" s="8"/>
      <c r="BH814" s="8"/>
      <c r="BJ814" s="8"/>
    </row>
    <row r="815" spans="50:62" x14ac:dyDescent="0.25">
      <c r="AX815" s="8"/>
      <c r="AY815" s="8"/>
      <c r="AZ815" s="8"/>
      <c r="BC815" s="8"/>
      <c r="BD815" s="8"/>
      <c r="BH815" s="8"/>
      <c r="BJ815" s="8"/>
    </row>
    <row r="816" spans="50:62" x14ac:dyDescent="0.25">
      <c r="AX816" s="8"/>
      <c r="AY816" s="8"/>
      <c r="AZ816" s="8"/>
      <c r="BC816" s="8"/>
      <c r="BD816" s="8"/>
      <c r="BH816" s="8"/>
      <c r="BJ816" s="8"/>
    </row>
    <row r="817" spans="50:62" x14ac:dyDescent="0.25">
      <c r="AX817" s="8"/>
      <c r="AY817" s="8"/>
      <c r="AZ817" s="8"/>
      <c r="BC817" s="8"/>
      <c r="BD817" s="8"/>
      <c r="BH817" s="8"/>
      <c r="BJ817" s="8"/>
    </row>
    <row r="818" spans="50:62" x14ac:dyDescent="0.25">
      <c r="AX818" s="8"/>
      <c r="AY818" s="8"/>
      <c r="AZ818" s="8"/>
      <c r="BC818" s="8"/>
      <c r="BD818" s="8"/>
      <c r="BH818" s="8"/>
      <c r="BJ818" s="8"/>
    </row>
    <row r="819" spans="50:62" x14ac:dyDescent="0.25">
      <c r="AX819" s="8"/>
      <c r="AY819" s="8"/>
      <c r="AZ819" s="8"/>
      <c r="BC819" s="8"/>
      <c r="BD819" s="8"/>
      <c r="BH819" s="8"/>
      <c r="BJ819" s="8"/>
    </row>
    <row r="820" spans="50:62" x14ac:dyDescent="0.25">
      <c r="AX820" s="8"/>
      <c r="AY820" s="8"/>
      <c r="AZ820" s="8"/>
      <c r="BC820" s="8"/>
      <c r="BD820" s="8"/>
      <c r="BH820" s="8"/>
      <c r="BJ820" s="8"/>
    </row>
    <row r="821" spans="50:62" x14ac:dyDescent="0.25">
      <c r="AX821" s="8"/>
      <c r="AY821" s="8"/>
      <c r="AZ821" s="8"/>
      <c r="BC821" s="8"/>
      <c r="BD821" s="8"/>
      <c r="BH821" s="8"/>
      <c r="BJ821" s="8"/>
    </row>
    <row r="822" spans="50:62" x14ac:dyDescent="0.25">
      <c r="AX822" s="8"/>
      <c r="AY822" s="8"/>
      <c r="AZ822" s="8"/>
      <c r="BC822" s="8"/>
      <c r="BD822" s="8"/>
      <c r="BH822" s="8"/>
      <c r="BJ822" s="8"/>
    </row>
    <row r="823" spans="50:62" x14ac:dyDescent="0.25">
      <c r="AX823" s="8"/>
      <c r="AY823" s="8"/>
      <c r="AZ823" s="8"/>
      <c r="BC823" s="8"/>
      <c r="BD823" s="8"/>
      <c r="BH823" s="8"/>
      <c r="BJ823" s="8"/>
    </row>
    <row r="824" spans="50:62" x14ac:dyDescent="0.25">
      <c r="AX824" s="8"/>
      <c r="AY824" s="8"/>
      <c r="AZ824" s="8"/>
      <c r="BC824" s="8"/>
      <c r="BD824" s="8"/>
      <c r="BH824" s="8"/>
      <c r="BJ824" s="8"/>
    </row>
    <row r="825" spans="50:62" x14ac:dyDescent="0.25">
      <c r="AX825" s="8"/>
      <c r="AY825" s="8"/>
      <c r="AZ825" s="8"/>
      <c r="BC825" s="8"/>
      <c r="BD825" s="8"/>
      <c r="BH825" s="8"/>
      <c r="BJ825" s="8"/>
    </row>
    <row r="826" spans="50:62" x14ac:dyDescent="0.25">
      <c r="AX826" s="8"/>
      <c r="AY826" s="8"/>
      <c r="AZ826" s="8"/>
      <c r="BC826" s="8"/>
      <c r="BD826" s="8"/>
      <c r="BH826" s="8"/>
      <c r="BJ826" s="8"/>
    </row>
    <row r="827" spans="50:62" x14ac:dyDescent="0.25">
      <c r="AX827" s="8"/>
      <c r="AY827" s="8"/>
      <c r="AZ827" s="8"/>
      <c r="BC827" s="8"/>
      <c r="BD827" s="8"/>
      <c r="BH827" s="8"/>
      <c r="BJ827" s="8"/>
    </row>
    <row r="828" spans="50:62" x14ac:dyDescent="0.25">
      <c r="AX828" s="8"/>
      <c r="AY828" s="8"/>
      <c r="AZ828" s="8"/>
      <c r="BC828" s="8"/>
      <c r="BD828" s="8"/>
      <c r="BH828" s="8"/>
      <c r="BJ828" s="8"/>
    </row>
    <row r="829" spans="50:62" x14ac:dyDescent="0.25">
      <c r="AX829" s="8"/>
      <c r="AY829" s="8"/>
      <c r="AZ829" s="8"/>
      <c r="BC829" s="8"/>
      <c r="BD829" s="8"/>
      <c r="BH829" s="8"/>
      <c r="BJ829" s="8"/>
    </row>
    <row r="830" spans="50:62" x14ac:dyDescent="0.25">
      <c r="AX830" s="8"/>
      <c r="AY830" s="8"/>
      <c r="AZ830" s="8"/>
      <c r="BC830" s="8"/>
      <c r="BD830" s="8"/>
      <c r="BH830" s="8"/>
      <c r="BJ830" s="8"/>
    </row>
    <row r="831" spans="50:62" x14ac:dyDescent="0.25">
      <c r="AX831" s="8"/>
      <c r="AY831" s="8"/>
      <c r="AZ831" s="8"/>
      <c r="BC831" s="8"/>
      <c r="BD831" s="8"/>
      <c r="BH831" s="8"/>
      <c r="BJ831" s="8"/>
    </row>
    <row r="832" spans="50:62" x14ac:dyDescent="0.25">
      <c r="AX832" s="8"/>
      <c r="AY832" s="8"/>
      <c r="AZ832" s="8"/>
      <c r="BC832" s="8"/>
      <c r="BD832" s="8"/>
      <c r="BH832" s="8"/>
      <c r="BJ832" s="8"/>
    </row>
    <row r="833" spans="50:62" x14ac:dyDescent="0.25">
      <c r="AX833" s="8"/>
      <c r="AY833" s="8"/>
      <c r="AZ833" s="8"/>
      <c r="BC833" s="8"/>
      <c r="BD833" s="8"/>
      <c r="BH833" s="8"/>
      <c r="BJ833" s="8"/>
    </row>
    <row r="834" spans="50:62" x14ac:dyDescent="0.25">
      <c r="AX834" s="8"/>
      <c r="AY834" s="8"/>
      <c r="AZ834" s="8"/>
      <c r="BC834" s="8"/>
      <c r="BD834" s="8"/>
      <c r="BH834" s="8"/>
      <c r="BJ834" s="8"/>
    </row>
    <row r="835" spans="50:62" x14ac:dyDescent="0.25">
      <c r="AX835" s="8"/>
      <c r="AY835" s="8"/>
      <c r="AZ835" s="8"/>
      <c r="BC835" s="8"/>
      <c r="BD835" s="8"/>
      <c r="BH835" s="8"/>
      <c r="BJ835" s="8"/>
    </row>
    <row r="836" spans="50:62" x14ac:dyDescent="0.25">
      <c r="AX836" s="8"/>
      <c r="AY836" s="8"/>
      <c r="AZ836" s="8"/>
      <c r="BC836" s="8"/>
      <c r="BD836" s="8"/>
      <c r="BH836" s="8"/>
      <c r="BJ836" s="8"/>
    </row>
    <row r="837" spans="50:62" x14ac:dyDescent="0.25">
      <c r="AX837" s="8"/>
      <c r="AY837" s="8"/>
      <c r="AZ837" s="8"/>
      <c r="BC837" s="8"/>
      <c r="BD837" s="8"/>
      <c r="BH837" s="8"/>
      <c r="BJ837" s="8"/>
    </row>
    <row r="838" spans="50:62" x14ac:dyDescent="0.25">
      <c r="AX838" s="8"/>
      <c r="AY838" s="8"/>
      <c r="AZ838" s="8"/>
      <c r="BC838" s="8"/>
      <c r="BD838" s="8"/>
      <c r="BH838" s="8"/>
      <c r="BJ838" s="8"/>
    </row>
    <row r="839" spans="50:62" x14ac:dyDescent="0.25">
      <c r="AX839" s="8"/>
      <c r="AY839" s="8"/>
      <c r="AZ839" s="8"/>
      <c r="BC839" s="8"/>
      <c r="BD839" s="8"/>
      <c r="BH839" s="8"/>
      <c r="BJ839" s="8"/>
    </row>
    <row r="840" spans="50:62" x14ac:dyDescent="0.25">
      <c r="AX840" s="8"/>
      <c r="AY840" s="8"/>
      <c r="AZ840" s="8"/>
      <c r="BC840" s="8"/>
      <c r="BD840" s="8"/>
      <c r="BH840" s="8"/>
      <c r="BJ840" s="8"/>
    </row>
    <row r="841" spans="50:62" x14ac:dyDescent="0.25">
      <c r="AX841" s="8"/>
      <c r="AY841" s="8"/>
      <c r="AZ841" s="8"/>
      <c r="BC841" s="8"/>
      <c r="BD841" s="8"/>
      <c r="BH841" s="8"/>
      <c r="BJ841" s="8"/>
    </row>
    <row r="842" spans="50:62" x14ac:dyDescent="0.25">
      <c r="AX842" s="8"/>
      <c r="AY842" s="8"/>
      <c r="AZ842" s="8"/>
      <c r="BC842" s="8"/>
      <c r="BD842" s="8"/>
      <c r="BH842" s="8"/>
      <c r="BJ842" s="8"/>
    </row>
    <row r="843" spans="50:62" x14ac:dyDescent="0.25">
      <c r="AX843" s="8"/>
      <c r="AY843" s="8"/>
      <c r="AZ843" s="8"/>
      <c r="BC843" s="8"/>
      <c r="BD843" s="8"/>
      <c r="BH843" s="8"/>
      <c r="BJ843" s="8"/>
    </row>
    <row r="844" spans="50:62" x14ac:dyDescent="0.25">
      <c r="AX844" s="8"/>
      <c r="AY844" s="8"/>
      <c r="AZ844" s="8"/>
      <c r="BC844" s="8"/>
      <c r="BD844" s="8"/>
      <c r="BH844" s="8"/>
      <c r="BJ844" s="8"/>
    </row>
    <row r="845" spans="50:62" x14ac:dyDescent="0.25">
      <c r="AX845" s="8"/>
      <c r="AY845" s="8"/>
      <c r="AZ845" s="8"/>
      <c r="BC845" s="8"/>
      <c r="BD845" s="8"/>
      <c r="BH845" s="8"/>
      <c r="BJ845" s="8"/>
    </row>
    <row r="846" spans="50:62" x14ac:dyDescent="0.25">
      <c r="AX846" s="8"/>
      <c r="AY846" s="8"/>
      <c r="AZ846" s="8"/>
      <c r="BC846" s="8"/>
      <c r="BD846" s="8"/>
      <c r="BH846" s="8"/>
      <c r="BJ846" s="8"/>
    </row>
    <row r="847" spans="50:62" x14ac:dyDescent="0.25">
      <c r="AX847" s="8"/>
      <c r="AY847" s="8"/>
      <c r="AZ847" s="8"/>
      <c r="BC847" s="8"/>
      <c r="BD847" s="8"/>
      <c r="BH847" s="8"/>
      <c r="BJ847" s="8"/>
    </row>
    <row r="848" spans="50:62" x14ac:dyDescent="0.25">
      <c r="AX848" s="8"/>
      <c r="AY848" s="8"/>
      <c r="AZ848" s="8"/>
      <c r="BC848" s="8"/>
      <c r="BD848" s="8"/>
      <c r="BH848" s="8"/>
      <c r="BJ848" s="8"/>
    </row>
    <row r="849" spans="50:62" x14ac:dyDescent="0.25">
      <c r="AX849" s="8"/>
      <c r="AY849" s="8"/>
      <c r="AZ849" s="8"/>
      <c r="BC849" s="8"/>
      <c r="BD849" s="8"/>
      <c r="BH849" s="8"/>
      <c r="BJ849" s="8"/>
    </row>
    <row r="850" spans="50:62" x14ac:dyDescent="0.25">
      <c r="AX850" s="8"/>
      <c r="AY850" s="8"/>
      <c r="AZ850" s="8"/>
      <c r="BC850" s="8"/>
      <c r="BD850" s="8"/>
      <c r="BH850" s="8"/>
      <c r="BJ850" s="8"/>
    </row>
    <row r="851" spans="50:62" x14ac:dyDescent="0.25">
      <c r="AX851" s="8"/>
      <c r="AY851" s="8"/>
      <c r="AZ851" s="8"/>
      <c r="BC851" s="8"/>
      <c r="BD851" s="8"/>
      <c r="BH851" s="8"/>
      <c r="BJ851" s="8"/>
    </row>
    <row r="852" spans="50:62" x14ac:dyDescent="0.25">
      <c r="AX852" s="8"/>
      <c r="AY852" s="8"/>
      <c r="AZ852" s="8"/>
      <c r="BC852" s="8"/>
      <c r="BD852" s="8"/>
      <c r="BH852" s="8"/>
      <c r="BJ852" s="8"/>
    </row>
    <row r="853" spans="50:62" x14ac:dyDescent="0.25">
      <c r="AX853" s="8"/>
      <c r="AY853" s="8"/>
      <c r="AZ853" s="8"/>
      <c r="BC853" s="8"/>
      <c r="BD853" s="8"/>
      <c r="BH853" s="8"/>
      <c r="BJ853" s="8"/>
    </row>
    <row r="854" spans="50:62" x14ac:dyDescent="0.25">
      <c r="AX854" s="8"/>
      <c r="AY854" s="8"/>
      <c r="AZ854" s="8"/>
      <c r="BC854" s="8"/>
      <c r="BD854" s="8"/>
      <c r="BH854" s="8"/>
      <c r="BJ854" s="8"/>
    </row>
    <row r="855" spans="50:62" x14ac:dyDescent="0.25">
      <c r="AX855" s="8"/>
      <c r="AY855" s="8"/>
      <c r="AZ855" s="8"/>
      <c r="BC855" s="8"/>
      <c r="BD855" s="8"/>
      <c r="BH855" s="8"/>
      <c r="BJ855" s="8"/>
    </row>
    <row r="856" spans="50:62" x14ac:dyDescent="0.25">
      <c r="AX856" s="8"/>
      <c r="AY856" s="8"/>
      <c r="AZ856" s="8"/>
      <c r="BC856" s="8"/>
      <c r="BD856" s="8"/>
      <c r="BH856" s="8"/>
      <c r="BJ856" s="8"/>
    </row>
    <row r="857" spans="50:62" x14ac:dyDescent="0.25">
      <c r="AX857" s="8"/>
      <c r="AY857" s="8"/>
      <c r="AZ857" s="8"/>
      <c r="BC857" s="8"/>
      <c r="BD857" s="8"/>
      <c r="BH857" s="8"/>
      <c r="BJ857" s="8"/>
    </row>
    <row r="858" spans="50:62" x14ac:dyDescent="0.25">
      <c r="AX858" s="8"/>
      <c r="AY858" s="8"/>
      <c r="AZ858" s="8"/>
      <c r="BC858" s="8"/>
      <c r="BD858" s="8"/>
      <c r="BH858" s="8"/>
      <c r="BJ858" s="8"/>
    </row>
    <row r="859" spans="50:62" x14ac:dyDescent="0.25">
      <c r="AX859" s="8"/>
      <c r="AY859" s="8"/>
      <c r="AZ859" s="8"/>
      <c r="BC859" s="8"/>
      <c r="BD859" s="8"/>
      <c r="BH859" s="8"/>
      <c r="BJ859" s="8"/>
    </row>
    <row r="860" spans="50:62" x14ac:dyDescent="0.25">
      <c r="AX860" s="8"/>
      <c r="AY860" s="8"/>
      <c r="AZ860" s="8"/>
      <c r="BC860" s="8"/>
      <c r="BD860" s="8"/>
      <c r="BH860" s="8"/>
      <c r="BJ860" s="8"/>
    </row>
    <row r="861" spans="50:62" x14ac:dyDescent="0.25">
      <c r="AX861" s="8"/>
      <c r="AY861" s="8"/>
      <c r="AZ861" s="8"/>
      <c r="BC861" s="8"/>
      <c r="BD861" s="8"/>
      <c r="BH861" s="8"/>
      <c r="BJ861" s="8"/>
    </row>
    <row r="862" spans="50:62" x14ac:dyDescent="0.25">
      <c r="AX862" s="8"/>
      <c r="AY862" s="8"/>
      <c r="AZ862" s="8"/>
      <c r="BC862" s="8"/>
      <c r="BD862" s="8"/>
      <c r="BH862" s="8"/>
      <c r="BJ862" s="8"/>
    </row>
    <row r="863" spans="50:62" x14ac:dyDescent="0.25">
      <c r="AX863" s="8"/>
      <c r="AY863" s="8"/>
      <c r="AZ863" s="8"/>
      <c r="BC863" s="8"/>
      <c r="BD863" s="8"/>
      <c r="BH863" s="8"/>
      <c r="BJ863" s="8"/>
    </row>
    <row r="864" spans="50:62" x14ac:dyDescent="0.25">
      <c r="AX864" s="8"/>
      <c r="AY864" s="8"/>
      <c r="AZ864" s="8"/>
      <c r="BC864" s="8"/>
      <c r="BD864" s="8"/>
      <c r="BH864" s="8"/>
      <c r="BJ864" s="8"/>
    </row>
    <row r="865" spans="50:62" x14ac:dyDescent="0.25">
      <c r="AX865" s="8"/>
      <c r="AY865" s="8"/>
      <c r="AZ865" s="8"/>
      <c r="BC865" s="8"/>
      <c r="BD865" s="8"/>
      <c r="BH865" s="8"/>
      <c r="BJ865" s="8"/>
    </row>
    <row r="866" spans="50:62" x14ac:dyDescent="0.25">
      <c r="AX866" s="8"/>
      <c r="AY866" s="8"/>
      <c r="AZ866" s="8"/>
      <c r="BC866" s="8"/>
      <c r="BD866" s="8"/>
      <c r="BH866" s="8"/>
      <c r="BJ866" s="8"/>
    </row>
    <row r="867" spans="50:62" x14ac:dyDescent="0.25">
      <c r="AX867" s="8"/>
      <c r="AY867" s="8"/>
      <c r="AZ867" s="8"/>
      <c r="BC867" s="8"/>
      <c r="BD867" s="8"/>
      <c r="BH867" s="8"/>
      <c r="BJ867" s="8"/>
    </row>
    <row r="868" spans="50:62" x14ac:dyDescent="0.25">
      <c r="AX868" s="8"/>
      <c r="AY868" s="8"/>
      <c r="AZ868" s="8"/>
      <c r="BC868" s="8"/>
      <c r="BD868" s="8"/>
      <c r="BH868" s="8"/>
      <c r="BJ868" s="8"/>
    </row>
    <row r="869" spans="50:62" x14ac:dyDescent="0.25">
      <c r="AX869" s="8"/>
      <c r="AY869" s="8"/>
      <c r="AZ869" s="8"/>
      <c r="BC869" s="8"/>
      <c r="BD869" s="8"/>
      <c r="BH869" s="8"/>
      <c r="BJ869" s="8"/>
    </row>
    <row r="870" spans="50:62" x14ac:dyDescent="0.25">
      <c r="AX870" s="8"/>
      <c r="AY870" s="8"/>
      <c r="AZ870" s="8"/>
      <c r="BC870" s="8"/>
      <c r="BD870" s="8"/>
      <c r="BH870" s="8"/>
      <c r="BJ870" s="8"/>
    </row>
    <row r="871" spans="50:62" x14ac:dyDescent="0.25">
      <c r="AX871" s="8"/>
      <c r="AY871" s="8"/>
      <c r="AZ871" s="8"/>
      <c r="BC871" s="8"/>
      <c r="BD871" s="8"/>
      <c r="BH871" s="8"/>
      <c r="BJ871" s="8"/>
    </row>
    <row r="872" spans="50:62" x14ac:dyDescent="0.25">
      <c r="AX872" s="8"/>
      <c r="AY872" s="8"/>
      <c r="AZ872" s="8"/>
      <c r="BC872" s="8"/>
      <c r="BD872" s="8"/>
      <c r="BH872" s="8"/>
      <c r="BJ872" s="8"/>
    </row>
    <row r="873" spans="50:62" x14ac:dyDescent="0.25">
      <c r="AX873" s="8"/>
      <c r="AY873" s="8"/>
      <c r="AZ873" s="8"/>
      <c r="BC873" s="8"/>
      <c r="BD873" s="8"/>
      <c r="BH873" s="8"/>
      <c r="BJ873" s="8"/>
    </row>
    <row r="874" spans="50:62" x14ac:dyDescent="0.25">
      <c r="AX874" s="8"/>
      <c r="AY874" s="8"/>
      <c r="AZ874" s="8"/>
      <c r="BC874" s="8"/>
      <c r="BD874" s="8"/>
      <c r="BH874" s="8"/>
      <c r="BJ874" s="8"/>
    </row>
    <row r="875" spans="50:62" x14ac:dyDescent="0.25">
      <c r="AX875" s="8"/>
      <c r="AY875" s="8"/>
      <c r="AZ875" s="8"/>
      <c r="BC875" s="8"/>
      <c r="BD875" s="8"/>
      <c r="BH875" s="8"/>
      <c r="BJ875" s="8"/>
    </row>
    <row r="876" spans="50:62" x14ac:dyDescent="0.25">
      <c r="AX876" s="8"/>
      <c r="AY876" s="8"/>
      <c r="AZ876" s="8"/>
      <c r="BC876" s="8"/>
      <c r="BD876" s="8"/>
      <c r="BH876" s="8"/>
      <c r="BJ876" s="8"/>
    </row>
    <row r="877" spans="50:62" x14ac:dyDescent="0.25">
      <c r="AX877" s="8"/>
      <c r="AY877" s="8"/>
      <c r="AZ877" s="8"/>
      <c r="BC877" s="8"/>
      <c r="BD877" s="8"/>
      <c r="BH877" s="8"/>
      <c r="BJ877" s="8"/>
    </row>
    <row r="878" spans="50:62" x14ac:dyDescent="0.25">
      <c r="AX878" s="8"/>
      <c r="AY878" s="8"/>
      <c r="AZ878" s="8"/>
      <c r="BC878" s="8"/>
      <c r="BD878" s="8"/>
      <c r="BH878" s="8"/>
      <c r="BJ878" s="8"/>
    </row>
    <row r="879" spans="50:62" x14ac:dyDescent="0.25">
      <c r="AX879" s="8"/>
      <c r="AY879" s="8"/>
      <c r="AZ879" s="8"/>
      <c r="BC879" s="8"/>
      <c r="BD879" s="8"/>
      <c r="BH879" s="8"/>
      <c r="BJ879" s="8"/>
    </row>
    <row r="880" spans="50:62" x14ac:dyDescent="0.25">
      <c r="AX880" s="8"/>
      <c r="AY880" s="8"/>
      <c r="AZ880" s="8"/>
      <c r="BC880" s="8"/>
      <c r="BD880" s="8"/>
      <c r="BH880" s="8"/>
      <c r="BJ880" s="8"/>
    </row>
    <row r="881" spans="50:62" x14ac:dyDescent="0.25">
      <c r="AX881" s="8"/>
      <c r="AY881" s="8"/>
      <c r="AZ881" s="8"/>
      <c r="BC881" s="8"/>
      <c r="BD881" s="8"/>
      <c r="BH881" s="8"/>
      <c r="BJ881" s="8"/>
    </row>
    <row r="882" spans="50:62" x14ac:dyDescent="0.25">
      <c r="AX882" s="8"/>
      <c r="AY882" s="8"/>
      <c r="AZ882" s="8"/>
      <c r="BC882" s="8"/>
      <c r="BD882" s="8"/>
      <c r="BH882" s="8"/>
      <c r="BJ882" s="8"/>
    </row>
    <row r="883" spans="50:62" x14ac:dyDescent="0.25">
      <c r="AX883" s="8"/>
      <c r="AY883" s="8"/>
      <c r="AZ883" s="8"/>
      <c r="BC883" s="8"/>
      <c r="BD883" s="8"/>
      <c r="BH883" s="8"/>
      <c r="BJ883" s="8"/>
    </row>
    <row r="884" spans="50:62" x14ac:dyDescent="0.25">
      <c r="AX884" s="8"/>
      <c r="AY884" s="8"/>
      <c r="AZ884" s="8"/>
      <c r="BC884" s="8"/>
      <c r="BD884" s="8"/>
      <c r="BH884" s="8"/>
      <c r="BJ884" s="8"/>
    </row>
    <row r="885" spans="50:62" x14ac:dyDescent="0.25">
      <c r="AX885" s="8"/>
      <c r="AY885" s="8"/>
      <c r="AZ885" s="8"/>
      <c r="BC885" s="8"/>
      <c r="BD885" s="8"/>
      <c r="BH885" s="8"/>
      <c r="BJ885" s="8"/>
    </row>
    <row r="886" spans="50:62" x14ac:dyDescent="0.25">
      <c r="AX886" s="8"/>
      <c r="AY886" s="8"/>
      <c r="AZ886" s="8"/>
      <c r="BC886" s="8"/>
      <c r="BD886" s="8"/>
      <c r="BH886" s="8"/>
      <c r="BJ886" s="8"/>
    </row>
    <row r="887" spans="50:62" x14ac:dyDescent="0.25">
      <c r="AX887" s="8"/>
      <c r="AY887" s="8"/>
      <c r="AZ887" s="8"/>
      <c r="BC887" s="8"/>
      <c r="BD887" s="8"/>
      <c r="BH887" s="8"/>
      <c r="BJ887" s="8"/>
    </row>
    <row r="888" spans="50:62" x14ac:dyDescent="0.25">
      <c r="AX888" s="8"/>
      <c r="AY888" s="8"/>
      <c r="AZ888" s="8"/>
      <c r="BC888" s="8"/>
      <c r="BD888" s="8"/>
      <c r="BH888" s="8"/>
      <c r="BJ888" s="8"/>
    </row>
    <row r="889" spans="50:62" x14ac:dyDescent="0.25">
      <c r="AX889" s="8"/>
      <c r="AY889" s="8"/>
      <c r="AZ889" s="8"/>
      <c r="BC889" s="8"/>
      <c r="BD889" s="8"/>
      <c r="BH889" s="8"/>
      <c r="BJ889" s="8"/>
    </row>
    <row r="890" spans="50:62" x14ac:dyDescent="0.25">
      <c r="AX890" s="8"/>
      <c r="AY890" s="8"/>
      <c r="AZ890" s="8"/>
      <c r="BC890" s="8"/>
      <c r="BD890" s="8"/>
      <c r="BH890" s="8"/>
      <c r="BJ890" s="8"/>
    </row>
    <row r="891" spans="50:62" x14ac:dyDescent="0.25">
      <c r="AX891" s="8"/>
      <c r="AY891" s="8"/>
      <c r="AZ891" s="8"/>
      <c r="BC891" s="8"/>
      <c r="BD891" s="8"/>
      <c r="BH891" s="8"/>
      <c r="BJ891" s="8"/>
    </row>
    <row r="892" spans="50:62" x14ac:dyDescent="0.25">
      <c r="AX892" s="8"/>
      <c r="AY892" s="8"/>
      <c r="AZ892" s="8"/>
      <c r="BC892" s="8"/>
      <c r="BD892" s="8"/>
      <c r="BH892" s="8"/>
      <c r="BJ892" s="8"/>
    </row>
    <row r="893" spans="50:62" x14ac:dyDescent="0.25">
      <c r="AX893" s="8"/>
      <c r="AY893" s="8"/>
      <c r="AZ893" s="8"/>
      <c r="BC893" s="8"/>
      <c r="BD893" s="8"/>
      <c r="BH893" s="8"/>
      <c r="BJ893" s="8"/>
    </row>
    <row r="894" spans="50:62" x14ac:dyDescent="0.25">
      <c r="AX894" s="8"/>
      <c r="AY894" s="8"/>
      <c r="AZ894" s="8"/>
      <c r="BC894" s="8"/>
      <c r="BD894" s="8"/>
      <c r="BH894" s="8"/>
      <c r="BJ894" s="8"/>
    </row>
    <row r="895" spans="50:62" x14ac:dyDescent="0.25">
      <c r="AX895" s="8"/>
      <c r="AY895" s="8"/>
      <c r="AZ895" s="8"/>
      <c r="BC895" s="8"/>
      <c r="BD895" s="8"/>
      <c r="BH895" s="8"/>
      <c r="BJ895" s="8"/>
    </row>
    <row r="896" spans="50:62" x14ac:dyDescent="0.25">
      <c r="AX896" s="8"/>
      <c r="AY896" s="8"/>
      <c r="AZ896" s="8"/>
      <c r="BC896" s="8"/>
      <c r="BD896" s="8"/>
      <c r="BH896" s="8"/>
      <c r="BJ896" s="8"/>
    </row>
    <row r="897" spans="50:62" x14ac:dyDescent="0.25">
      <c r="AX897" s="8"/>
      <c r="AY897" s="8"/>
      <c r="AZ897" s="8"/>
      <c r="BC897" s="8"/>
      <c r="BD897" s="8"/>
      <c r="BH897" s="8"/>
      <c r="BJ897" s="8"/>
    </row>
    <row r="898" spans="50:62" x14ac:dyDescent="0.25">
      <c r="AX898" s="8"/>
      <c r="AY898" s="8"/>
      <c r="AZ898" s="8"/>
      <c r="BC898" s="8"/>
      <c r="BD898" s="8"/>
      <c r="BH898" s="8"/>
      <c r="BJ898" s="8"/>
    </row>
    <row r="899" spans="50:62" x14ac:dyDescent="0.25">
      <c r="AX899" s="8"/>
      <c r="AY899" s="8"/>
      <c r="AZ899" s="8"/>
      <c r="BC899" s="8"/>
      <c r="BD899" s="8"/>
      <c r="BH899" s="8"/>
      <c r="BJ899" s="8"/>
    </row>
    <row r="900" spans="50:62" x14ac:dyDescent="0.25">
      <c r="AX900" s="8"/>
      <c r="AY900" s="8"/>
      <c r="AZ900" s="8"/>
      <c r="BC900" s="8"/>
      <c r="BD900" s="8"/>
      <c r="BH900" s="8"/>
      <c r="BJ900" s="8"/>
    </row>
    <row r="901" spans="50:62" x14ac:dyDescent="0.25">
      <c r="AX901" s="8"/>
      <c r="AY901" s="8"/>
      <c r="AZ901" s="8"/>
      <c r="BC901" s="8"/>
      <c r="BD901" s="8"/>
      <c r="BH901" s="8"/>
      <c r="BJ901" s="8"/>
    </row>
    <row r="902" spans="50:62" x14ac:dyDescent="0.25">
      <c r="AX902" s="8"/>
      <c r="AY902" s="8"/>
      <c r="AZ902" s="8"/>
      <c r="BC902" s="8"/>
      <c r="BD902" s="8"/>
      <c r="BH902" s="8"/>
      <c r="BJ902" s="8"/>
    </row>
    <row r="903" spans="50:62" x14ac:dyDescent="0.25">
      <c r="AX903" s="8"/>
      <c r="AY903" s="8"/>
      <c r="AZ903" s="8"/>
      <c r="BC903" s="8"/>
      <c r="BD903" s="8"/>
      <c r="BH903" s="8"/>
      <c r="BJ903" s="8"/>
    </row>
    <row r="904" spans="50:62" x14ac:dyDescent="0.25">
      <c r="AX904" s="8"/>
      <c r="AY904" s="8"/>
      <c r="AZ904" s="8"/>
      <c r="BC904" s="8"/>
      <c r="BD904" s="8"/>
      <c r="BH904" s="8"/>
      <c r="BJ904" s="8"/>
    </row>
    <row r="905" spans="50:62" x14ac:dyDescent="0.25">
      <c r="AX905" s="8"/>
      <c r="AY905" s="8"/>
      <c r="AZ905" s="8"/>
      <c r="BC905" s="8"/>
      <c r="BD905" s="8"/>
      <c r="BH905" s="8"/>
      <c r="BJ905" s="8"/>
    </row>
    <row r="906" spans="50:62" x14ac:dyDescent="0.25">
      <c r="AX906" s="8"/>
      <c r="AY906" s="8"/>
      <c r="AZ906" s="8"/>
      <c r="BC906" s="8"/>
      <c r="BD906" s="8"/>
      <c r="BH906" s="8"/>
      <c r="BJ906" s="8"/>
    </row>
    <row r="907" spans="50:62" x14ac:dyDescent="0.25">
      <c r="AX907" s="8"/>
      <c r="AY907" s="8"/>
      <c r="AZ907" s="8"/>
      <c r="BC907" s="8"/>
      <c r="BD907" s="8"/>
      <c r="BH907" s="8"/>
      <c r="BJ907" s="8"/>
    </row>
    <row r="908" spans="50:62" x14ac:dyDescent="0.25">
      <c r="AX908" s="8"/>
      <c r="AY908" s="8"/>
      <c r="AZ908" s="8"/>
      <c r="BC908" s="8"/>
      <c r="BD908" s="8"/>
      <c r="BH908" s="8"/>
      <c r="BJ908" s="8"/>
    </row>
    <row r="909" spans="50:62" x14ac:dyDescent="0.25">
      <c r="AX909" s="8"/>
      <c r="AY909" s="8"/>
      <c r="AZ909" s="8"/>
      <c r="BC909" s="8"/>
      <c r="BD909" s="8"/>
      <c r="BH909" s="8"/>
      <c r="BJ909" s="8"/>
    </row>
    <row r="910" spans="50:62" x14ac:dyDescent="0.25">
      <c r="AX910" s="8"/>
      <c r="AY910" s="8"/>
      <c r="AZ910" s="8"/>
      <c r="BC910" s="8"/>
      <c r="BD910" s="8"/>
      <c r="BH910" s="8"/>
      <c r="BJ910" s="8"/>
    </row>
    <row r="911" spans="50:62" x14ac:dyDescent="0.25">
      <c r="AX911" s="8"/>
      <c r="AY911" s="8"/>
      <c r="AZ911" s="8"/>
      <c r="BC911" s="8"/>
      <c r="BD911" s="8"/>
      <c r="BH911" s="8"/>
      <c r="BJ911" s="8"/>
    </row>
    <row r="912" spans="50:62" x14ac:dyDescent="0.25">
      <c r="AX912" s="8"/>
      <c r="AY912" s="8"/>
      <c r="AZ912" s="8"/>
      <c r="BC912" s="8"/>
      <c r="BD912" s="8"/>
      <c r="BH912" s="8"/>
      <c r="BJ912" s="8"/>
    </row>
    <row r="913" spans="50:62" x14ac:dyDescent="0.25">
      <c r="AX913" s="8"/>
      <c r="AY913" s="8"/>
      <c r="AZ913" s="8"/>
      <c r="BC913" s="8"/>
      <c r="BD913" s="8"/>
      <c r="BH913" s="8"/>
      <c r="BJ913" s="8"/>
    </row>
    <row r="914" spans="50:62" x14ac:dyDescent="0.25">
      <c r="AX914" s="8"/>
      <c r="AY914" s="8"/>
      <c r="AZ914" s="8"/>
      <c r="BC914" s="8"/>
      <c r="BD914" s="8"/>
      <c r="BH914" s="8"/>
      <c r="BJ914" s="8"/>
    </row>
    <row r="915" spans="50:62" x14ac:dyDescent="0.25">
      <c r="AX915" s="8"/>
      <c r="AY915" s="8"/>
      <c r="AZ915" s="8"/>
      <c r="BC915" s="8"/>
      <c r="BD915" s="8"/>
      <c r="BH915" s="8"/>
      <c r="BJ915" s="8"/>
    </row>
    <row r="916" spans="50:62" x14ac:dyDescent="0.25">
      <c r="AX916" s="8"/>
      <c r="AY916" s="8"/>
      <c r="AZ916" s="8"/>
      <c r="BC916" s="8"/>
      <c r="BD916" s="8"/>
      <c r="BH916" s="8"/>
      <c r="BJ916" s="8"/>
    </row>
    <row r="917" spans="50:62" x14ac:dyDescent="0.25">
      <c r="AX917" s="8"/>
      <c r="AY917" s="8"/>
      <c r="AZ917" s="8"/>
      <c r="BC917" s="8"/>
      <c r="BD917" s="8"/>
      <c r="BH917" s="8"/>
      <c r="BJ917" s="8"/>
    </row>
    <row r="918" spans="50:62" x14ac:dyDescent="0.25">
      <c r="AX918" s="8"/>
      <c r="AY918" s="8"/>
      <c r="AZ918" s="8"/>
      <c r="BC918" s="8"/>
      <c r="BD918" s="8"/>
      <c r="BH918" s="8"/>
      <c r="BJ918" s="8"/>
    </row>
    <row r="919" spans="50:62" x14ac:dyDescent="0.25">
      <c r="AX919" s="8"/>
      <c r="AY919" s="8"/>
      <c r="AZ919" s="8"/>
      <c r="BC919" s="8"/>
      <c r="BD919" s="8"/>
      <c r="BH919" s="8"/>
      <c r="BJ919" s="8"/>
    </row>
    <row r="920" spans="50:62" x14ac:dyDescent="0.25">
      <c r="AX920" s="8"/>
      <c r="AY920" s="8"/>
      <c r="AZ920" s="8"/>
      <c r="BC920" s="8"/>
      <c r="BD920" s="8"/>
      <c r="BH920" s="8"/>
      <c r="BJ920" s="8"/>
    </row>
    <row r="921" spans="50:62" x14ac:dyDescent="0.25">
      <c r="AX921" s="8"/>
      <c r="AY921" s="8"/>
      <c r="AZ921" s="8"/>
      <c r="BC921" s="8"/>
      <c r="BD921" s="8"/>
      <c r="BH921" s="8"/>
      <c r="BJ921" s="8"/>
    </row>
    <row r="922" spans="50:62" x14ac:dyDescent="0.25">
      <c r="AX922" s="8"/>
      <c r="AY922" s="8"/>
      <c r="AZ922" s="8"/>
      <c r="BC922" s="8"/>
      <c r="BD922" s="8"/>
      <c r="BH922" s="8"/>
      <c r="BJ922" s="8"/>
    </row>
    <row r="923" spans="50:62" x14ac:dyDescent="0.25">
      <c r="AX923" s="8"/>
      <c r="AY923" s="8"/>
      <c r="AZ923" s="8"/>
      <c r="BC923" s="8"/>
      <c r="BD923" s="8"/>
      <c r="BH923" s="8"/>
      <c r="BJ923" s="8"/>
    </row>
    <row r="924" spans="50:62" x14ac:dyDescent="0.25">
      <c r="AX924" s="8"/>
      <c r="AY924" s="8"/>
      <c r="AZ924" s="8"/>
      <c r="BC924" s="8"/>
      <c r="BD924" s="8"/>
      <c r="BH924" s="8"/>
      <c r="BJ924" s="8"/>
    </row>
    <row r="925" spans="50:62" x14ac:dyDescent="0.25">
      <c r="AX925" s="8"/>
      <c r="AY925" s="8"/>
      <c r="AZ925" s="8"/>
      <c r="BC925" s="8"/>
      <c r="BD925" s="8"/>
      <c r="BH925" s="8"/>
      <c r="BJ925" s="8"/>
    </row>
    <row r="926" spans="50:62" x14ac:dyDescent="0.25">
      <c r="AX926" s="8"/>
      <c r="AY926" s="8"/>
      <c r="AZ926" s="8"/>
      <c r="BC926" s="8"/>
      <c r="BD926" s="8"/>
      <c r="BH926" s="8"/>
      <c r="BJ926" s="8"/>
    </row>
    <row r="927" spans="50:62" x14ac:dyDescent="0.25">
      <c r="AX927" s="8"/>
      <c r="AY927" s="8"/>
      <c r="AZ927" s="8"/>
      <c r="BC927" s="8"/>
      <c r="BD927" s="8"/>
      <c r="BH927" s="8"/>
      <c r="BJ927" s="8"/>
    </row>
    <row r="928" spans="50:62" x14ac:dyDescent="0.25">
      <c r="AX928" s="8"/>
      <c r="AY928" s="8"/>
      <c r="AZ928" s="8"/>
      <c r="BC928" s="8"/>
      <c r="BD928" s="8"/>
      <c r="BH928" s="8"/>
      <c r="BJ928" s="8"/>
    </row>
    <row r="929" spans="50:62" x14ac:dyDescent="0.25">
      <c r="AX929" s="8"/>
      <c r="AY929" s="8"/>
      <c r="AZ929" s="8"/>
      <c r="BC929" s="8"/>
      <c r="BD929" s="8"/>
      <c r="BH929" s="8"/>
      <c r="BJ929" s="8"/>
    </row>
    <row r="930" spans="50:62" x14ac:dyDescent="0.25">
      <c r="AX930" s="8"/>
      <c r="AY930" s="8"/>
      <c r="AZ930" s="8"/>
      <c r="BC930" s="8"/>
      <c r="BD930" s="8"/>
      <c r="BH930" s="8"/>
      <c r="BJ930" s="8"/>
    </row>
    <row r="931" spans="50:62" x14ac:dyDescent="0.25">
      <c r="AX931" s="8"/>
      <c r="AY931" s="8"/>
      <c r="AZ931" s="8"/>
      <c r="BC931" s="8"/>
      <c r="BD931" s="8"/>
      <c r="BH931" s="8"/>
      <c r="BJ931" s="8"/>
    </row>
    <row r="932" spans="50:62" x14ac:dyDescent="0.25">
      <c r="AX932" s="8"/>
      <c r="AY932" s="8"/>
      <c r="AZ932" s="8"/>
      <c r="BC932" s="8"/>
      <c r="BD932" s="8"/>
      <c r="BH932" s="8"/>
      <c r="BJ932" s="8"/>
    </row>
    <row r="933" spans="50:62" x14ac:dyDescent="0.25">
      <c r="AX933" s="8"/>
      <c r="AY933" s="8"/>
      <c r="AZ933" s="8"/>
      <c r="BC933" s="8"/>
      <c r="BD933" s="8"/>
      <c r="BH933" s="8"/>
      <c r="BJ933" s="8"/>
    </row>
    <row r="934" spans="50:62" x14ac:dyDescent="0.25">
      <c r="AX934" s="8"/>
      <c r="AY934" s="8"/>
      <c r="AZ934" s="8"/>
      <c r="BC934" s="8"/>
      <c r="BD934" s="8"/>
      <c r="BH934" s="8"/>
      <c r="BJ934" s="8"/>
    </row>
    <row r="935" spans="50:62" x14ac:dyDescent="0.25">
      <c r="AX935" s="8"/>
      <c r="AY935" s="8"/>
      <c r="AZ935" s="8"/>
      <c r="BC935" s="8"/>
      <c r="BD935" s="8"/>
      <c r="BH935" s="8"/>
      <c r="BJ935" s="8"/>
    </row>
    <row r="936" spans="50:62" x14ac:dyDescent="0.25">
      <c r="AX936" s="8"/>
      <c r="AY936" s="8"/>
      <c r="AZ936" s="8"/>
      <c r="BC936" s="8"/>
      <c r="BD936" s="8"/>
      <c r="BH936" s="8"/>
      <c r="BJ936" s="8"/>
    </row>
    <row r="937" spans="50:62" x14ac:dyDescent="0.25">
      <c r="AX937" s="8"/>
      <c r="AY937" s="8"/>
      <c r="AZ937" s="8"/>
      <c r="BC937" s="8"/>
      <c r="BD937" s="8"/>
      <c r="BH937" s="8"/>
      <c r="BJ937" s="8"/>
    </row>
    <row r="938" spans="50:62" x14ac:dyDescent="0.25">
      <c r="AX938" s="8"/>
      <c r="AY938" s="8"/>
      <c r="AZ938" s="8"/>
      <c r="BC938" s="8"/>
      <c r="BD938" s="8"/>
      <c r="BH938" s="8"/>
      <c r="BJ938" s="8"/>
    </row>
    <row r="939" spans="50:62" x14ac:dyDescent="0.25">
      <c r="AX939" s="8"/>
      <c r="AY939" s="8"/>
      <c r="AZ939" s="8"/>
      <c r="BC939" s="8"/>
      <c r="BD939" s="8"/>
      <c r="BH939" s="8"/>
      <c r="BJ939" s="8"/>
    </row>
    <row r="940" spans="50:62" x14ac:dyDescent="0.25">
      <c r="AX940" s="8"/>
      <c r="AY940" s="8"/>
      <c r="AZ940" s="8"/>
      <c r="BC940" s="8"/>
      <c r="BD940" s="8"/>
      <c r="BH940" s="8"/>
      <c r="BJ940" s="8"/>
    </row>
    <row r="941" spans="50:62" x14ac:dyDescent="0.25">
      <c r="AX941" s="8"/>
      <c r="AY941" s="8"/>
      <c r="AZ941" s="8"/>
      <c r="BC941" s="8"/>
      <c r="BD941" s="8"/>
      <c r="BH941" s="8"/>
      <c r="BJ941" s="8"/>
    </row>
    <row r="942" spans="50:62" x14ac:dyDescent="0.25">
      <c r="AX942" s="8"/>
      <c r="AY942" s="8"/>
      <c r="AZ942" s="8"/>
      <c r="BC942" s="8"/>
      <c r="BD942" s="8"/>
      <c r="BH942" s="8"/>
      <c r="BJ942" s="8"/>
    </row>
    <row r="943" spans="50:62" x14ac:dyDescent="0.25">
      <c r="AX943" s="8"/>
      <c r="AY943" s="8"/>
      <c r="AZ943" s="8"/>
      <c r="BC943" s="8"/>
      <c r="BD943" s="8"/>
      <c r="BH943" s="8"/>
      <c r="BJ943" s="8"/>
    </row>
    <row r="944" spans="50:62" x14ac:dyDescent="0.25">
      <c r="AX944" s="8"/>
      <c r="AY944" s="8"/>
      <c r="AZ944" s="8"/>
      <c r="BC944" s="8"/>
      <c r="BD944" s="8"/>
      <c r="BH944" s="8"/>
      <c r="BJ944" s="8"/>
    </row>
    <row r="945" spans="50:62" x14ac:dyDescent="0.25">
      <c r="AX945" s="8"/>
      <c r="AY945" s="8"/>
      <c r="AZ945" s="8"/>
      <c r="BC945" s="8"/>
      <c r="BD945" s="8"/>
      <c r="BH945" s="8"/>
      <c r="BJ945" s="8"/>
    </row>
    <row r="946" spans="50:62" x14ac:dyDescent="0.25">
      <c r="AX946" s="8"/>
      <c r="AY946" s="8"/>
      <c r="AZ946" s="8"/>
      <c r="BC946" s="8"/>
      <c r="BD946" s="8"/>
      <c r="BH946" s="8"/>
      <c r="BJ946" s="8"/>
    </row>
    <row r="947" spans="50:62" x14ac:dyDescent="0.25">
      <c r="AX947" s="8"/>
      <c r="AY947" s="8"/>
      <c r="AZ947" s="8"/>
      <c r="BC947" s="8"/>
      <c r="BD947" s="8"/>
      <c r="BH947" s="8"/>
      <c r="BJ947" s="8"/>
    </row>
    <row r="948" spans="50:62" x14ac:dyDescent="0.25">
      <c r="AX948" s="8"/>
      <c r="AY948" s="8"/>
      <c r="AZ948" s="8"/>
      <c r="BC948" s="8"/>
      <c r="BD948" s="8"/>
      <c r="BH948" s="8"/>
      <c r="BJ948" s="8"/>
    </row>
    <row r="949" spans="50:62" x14ac:dyDescent="0.25">
      <c r="AX949" s="8"/>
      <c r="AY949" s="8"/>
      <c r="AZ949" s="8"/>
      <c r="BC949" s="8"/>
      <c r="BD949" s="8"/>
      <c r="BH949" s="8"/>
      <c r="BJ949" s="8"/>
    </row>
    <row r="950" spans="50:62" x14ac:dyDescent="0.25">
      <c r="AX950" s="8"/>
      <c r="AY950" s="8"/>
      <c r="AZ950" s="8"/>
      <c r="BC950" s="8"/>
      <c r="BD950" s="8"/>
      <c r="BH950" s="8"/>
      <c r="BJ950" s="8"/>
    </row>
    <row r="951" spans="50:62" x14ac:dyDescent="0.25">
      <c r="AX951" s="8"/>
      <c r="AY951" s="8"/>
      <c r="AZ951" s="8"/>
      <c r="BC951" s="8"/>
      <c r="BD951" s="8"/>
      <c r="BH951" s="8"/>
      <c r="BJ951" s="8"/>
    </row>
    <row r="952" spans="50:62" x14ac:dyDescent="0.25">
      <c r="AX952" s="8"/>
      <c r="AY952" s="8"/>
      <c r="AZ952" s="8"/>
      <c r="BC952" s="8"/>
      <c r="BD952" s="8"/>
      <c r="BH952" s="8"/>
      <c r="BJ952" s="8"/>
    </row>
    <row r="953" spans="50:62" x14ac:dyDescent="0.25">
      <c r="AX953" s="8"/>
      <c r="AY953" s="8"/>
      <c r="AZ953" s="8"/>
      <c r="BC953" s="8"/>
      <c r="BD953" s="8"/>
      <c r="BH953" s="8"/>
      <c r="BJ953" s="8"/>
    </row>
    <row r="954" spans="50:62" x14ac:dyDescent="0.25">
      <c r="AX954" s="8"/>
      <c r="AY954" s="8"/>
      <c r="AZ954" s="8"/>
      <c r="BC954" s="8"/>
      <c r="BD954" s="8"/>
      <c r="BH954" s="8"/>
      <c r="BJ954" s="8"/>
    </row>
    <row r="955" spans="50:62" x14ac:dyDescent="0.25">
      <c r="AX955" s="8"/>
      <c r="AY955" s="8"/>
      <c r="AZ955" s="8"/>
      <c r="BC955" s="8"/>
      <c r="BD955" s="8"/>
      <c r="BH955" s="8"/>
      <c r="BJ955" s="8"/>
    </row>
    <row r="956" spans="50:62" x14ac:dyDescent="0.25">
      <c r="AX956" s="8"/>
      <c r="AY956" s="8"/>
      <c r="AZ956" s="8"/>
      <c r="BC956" s="8"/>
      <c r="BD956" s="8"/>
      <c r="BH956" s="8"/>
      <c r="BJ956" s="8"/>
    </row>
    <row r="957" spans="50:62" x14ac:dyDescent="0.25">
      <c r="AX957" s="8"/>
      <c r="AY957" s="8"/>
      <c r="AZ957" s="8"/>
      <c r="BC957" s="8"/>
      <c r="BD957" s="8"/>
      <c r="BH957" s="8"/>
      <c r="BJ957" s="8"/>
    </row>
    <row r="958" spans="50:62" x14ac:dyDescent="0.25">
      <c r="AX958" s="8"/>
      <c r="AY958" s="8"/>
      <c r="AZ958" s="8"/>
      <c r="BC958" s="8"/>
      <c r="BD958" s="8"/>
      <c r="BH958" s="8"/>
      <c r="BJ958" s="8"/>
    </row>
    <row r="959" spans="50:62" x14ac:dyDescent="0.25">
      <c r="AX959" s="8"/>
      <c r="AY959" s="8"/>
      <c r="AZ959" s="8"/>
      <c r="BC959" s="8"/>
      <c r="BD959" s="8"/>
      <c r="BH959" s="8"/>
      <c r="BJ959" s="8"/>
    </row>
    <row r="960" spans="50:62" x14ac:dyDescent="0.25">
      <c r="AX960" s="8"/>
      <c r="AY960" s="8"/>
      <c r="AZ960" s="8"/>
      <c r="BC960" s="8"/>
      <c r="BD960" s="8"/>
      <c r="BH960" s="8"/>
      <c r="BJ960" s="8"/>
    </row>
    <row r="961" spans="50:62" x14ac:dyDescent="0.25">
      <c r="AX961" s="8"/>
      <c r="AY961" s="8"/>
      <c r="AZ961" s="8"/>
      <c r="BC961" s="8"/>
      <c r="BD961" s="8"/>
      <c r="BH961" s="8"/>
      <c r="BJ961" s="8"/>
    </row>
    <row r="962" spans="50:62" x14ac:dyDescent="0.25">
      <c r="AX962" s="8"/>
      <c r="AY962" s="8"/>
      <c r="AZ962" s="8"/>
      <c r="BC962" s="8"/>
      <c r="BD962" s="8"/>
      <c r="BH962" s="8"/>
      <c r="BJ962" s="8"/>
    </row>
    <row r="963" spans="50:62" x14ac:dyDescent="0.25">
      <c r="AX963" s="8"/>
      <c r="AY963" s="8"/>
      <c r="AZ963" s="8"/>
      <c r="BC963" s="8"/>
      <c r="BD963" s="8"/>
      <c r="BH963" s="8"/>
      <c r="BJ963" s="8"/>
    </row>
    <row r="964" spans="50:62" x14ac:dyDescent="0.25">
      <c r="AX964" s="8"/>
      <c r="AY964" s="8"/>
      <c r="AZ964" s="8"/>
      <c r="BC964" s="8"/>
      <c r="BD964" s="8"/>
      <c r="BH964" s="8"/>
      <c r="BJ964" s="8"/>
    </row>
    <row r="965" spans="50:62" x14ac:dyDescent="0.25">
      <c r="AX965" s="8"/>
      <c r="AY965" s="8"/>
      <c r="AZ965" s="8"/>
      <c r="BC965" s="8"/>
      <c r="BD965" s="8"/>
      <c r="BH965" s="8"/>
      <c r="BJ965" s="8"/>
    </row>
    <row r="966" spans="50:62" x14ac:dyDescent="0.25">
      <c r="AX966" s="8"/>
      <c r="AY966" s="8"/>
      <c r="AZ966" s="8"/>
      <c r="BC966" s="8"/>
      <c r="BD966" s="8"/>
      <c r="BH966" s="8"/>
      <c r="BJ966" s="8"/>
    </row>
    <row r="967" spans="50:62" x14ac:dyDescent="0.25">
      <c r="AX967" s="8"/>
      <c r="AY967" s="8"/>
      <c r="AZ967" s="8"/>
      <c r="BC967" s="8"/>
      <c r="BD967" s="8"/>
      <c r="BH967" s="8"/>
      <c r="BJ967" s="8"/>
    </row>
    <row r="968" spans="50:62" x14ac:dyDescent="0.25">
      <c r="AX968" s="8"/>
      <c r="AY968" s="8"/>
      <c r="AZ968" s="8"/>
      <c r="BC968" s="8"/>
      <c r="BD968" s="8"/>
      <c r="BH968" s="8"/>
      <c r="BJ968" s="8"/>
    </row>
    <row r="969" spans="50:62" x14ac:dyDescent="0.25">
      <c r="AX969" s="8"/>
      <c r="AY969" s="8"/>
      <c r="AZ969" s="8"/>
      <c r="BC969" s="8"/>
      <c r="BD969" s="8"/>
      <c r="BH969" s="8"/>
      <c r="BJ969" s="8"/>
    </row>
    <row r="970" spans="50:62" x14ac:dyDescent="0.25">
      <c r="AX970" s="8"/>
      <c r="AY970" s="8"/>
      <c r="AZ970" s="8"/>
      <c r="BC970" s="8"/>
      <c r="BD970" s="8"/>
      <c r="BH970" s="8"/>
      <c r="BJ970" s="8"/>
    </row>
    <row r="971" spans="50:62" x14ac:dyDescent="0.25">
      <c r="AX971" s="8"/>
      <c r="AY971" s="8"/>
      <c r="AZ971" s="8"/>
      <c r="BC971" s="8"/>
      <c r="BD971" s="8"/>
      <c r="BH971" s="8"/>
      <c r="BJ971" s="8"/>
    </row>
    <row r="972" spans="50:62" x14ac:dyDescent="0.25">
      <c r="AX972" s="8"/>
      <c r="AY972" s="8"/>
      <c r="AZ972" s="8"/>
      <c r="BC972" s="8"/>
      <c r="BD972" s="8"/>
      <c r="BH972" s="8"/>
      <c r="BJ972" s="8"/>
    </row>
    <row r="973" spans="50:62" x14ac:dyDescent="0.25">
      <c r="AX973" s="8"/>
      <c r="AY973" s="8"/>
      <c r="AZ973" s="8"/>
      <c r="BC973" s="8"/>
      <c r="BD973" s="8"/>
      <c r="BH973" s="8"/>
      <c r="BJ973" s="8"/>
    </row>
    <row r="974" spans="50:62" x14ac:dyDescent="0.25">
      <c r="AX974" s="8"/>
      <c r="AY974" s="8"/>
      <c r="AZ974" s="8"/>
      <c r="BC974" s="8"/>
      <c r="BD974" s="8"/>
      <c r="BH974" s="8"/>
      <c r="BJ974" s="8"/>
    </row>
    <row r="975" spans="50:62" x14ac:dyDescent="0.25">
      <c r="AX975" s="8"/>
      <c r="AY975" s="8"/>
      <c r="AZ975" s="8"/>
      <c r="BC975" s="8"/>
      <c r="BD975" s="8"/>
      <c r="BH975" s="8"/>
      <c r="BJ975" s="8"/>
    </row>
    <row r="976" spans="50:62" x14ac:dyDescent="0.25">
      <c r="AX976" s="8"/>
      <c r="AY976" s="8"/>
      <c r="AZ976" s="8"/>
      <c r="BC976" s="8"/>
      <c r="BD976" s="8"/>
      <c r="BH976" s="8"/>
      <c r="BJ976" s="8"/>
    </row>
    <row r="977" spans="50:62" x14ac:dyDescent="0.25">
      <c r="AX977" s="8"/>
      <c r="AY977" s="8"/>
      <c r="AZ977" s="8"/>
      <c r="BC977" s="8"/>
      <c r="BD977" s="8"/>
      <c r="BH977" s="8"/>
      <c r="BJ977" s="8"/>
    </row>
    <row r="978" spans="50:62" x14ac:dyDescent="0.25">
      <c r="AX978" s="8"/>
      <c r="AY978" s="8"/>
      <c r="AZ978" s="8"/>
      <c r="BC978" s="8"/>
      <c r="BD978" s="8"/>
      <c r="BH978" s="8"/>
      <c r="BJ978" s="8"/>
    </row>
    <row r="979" spans="50:62" x14ac:dyDescent="0.25">
      <c r="AX979" s="8"/>
      <c r="AY979" s="8"/>
      <c r="AZ979" s="8"/>
      <c r="BC979" s="8"/>
      <c r="BD979" s="8"/>
      <c r="BH979" s="8"/>
      <c r="BJ979" s="8"/>
    </row>
    <row r="980" spans="50:62" x14ac:dyDescent="0.25">
      <c r="AX980" s="8"/>
      <c r="AY980" s="8"/>
      <c r="AZ980" s="8"/>
      <c r="BC980" s="8"/>
      <c r="BD980" s="8"/>
      <c r="BH980" s="8"/>
      <c r="BJ980" s="8"/>
    </row>
    <row r="981" spans="50:62" x14ac:dyDescent="0.25">
      <c r="AX981" s="8"/>
      <c r="AY981" s="8"/>
      <c r="AZ981" s="8"/>
      <c r="BC981" s="8"/>
      <c r="BD981" s="8"/>
      <c r="BH981" s="8"/>
      <c r="BJ981" s="8"/>
    </row>
    <row r="982" spans="50:62" x14ac:dyDescent="0.25">
      <c r="AX982" s="8"/>
      <c r="AY982" s="8"/>
      <c r="AZ982" s="8"/>
      <c r="BC982" s="8"/>
      <c r="BD982" s="8"/>
      <c r="BH982" s="8"/>
      <c r="BJ982" s="8"/>
    </row>
    <row r="983" spans="50:62" x14ac:dyDescent="0.25">
      <c r="AX983" s="8"/>
      <c r="AY983" s="8"/>
      <c r="AZ983" s="8"/>
      <c r="BC983" s="8"/>
      <c r="BD983" s="8"/>
      <c r="BH983" s="8"/>
      <c r="BJ983" s="8"/>
    </row>
    <row r="984" spans="50:62" x14ac:dyDescent="0.25">
      <c r="AX984" s="8"/>
      <c r="AY984" s="8"/>
      <c r="AZ984" s="8"/>
      <c r="BC984" s="8"/>
      <c r="BD984" s="8"/>
      <c r="BH984" s="8"/>
      <c r="BJ984" s="8"/>
    </row>
    <row r="985" spans="50:62" x14ac:dyDescent="0.25">
      <c r="AX985" s="8"/>
      <c r="AY985" s="8"/>
      <c r="AZ985" s="8"/>
      <c r="BC985" s="8"/>
      <c r="BD985" s="8"/>
      <c r="BH985" s="8"/>
      <c r="BJ985" s="8"/>
    </row>
    <row r="986" spans="50:62" x14ac:dyDescent="0.25">
      <c r="AX986" s="8"/>
      <c r="AY986" s="8"/>
      <c r="AZ986" s="8"/>
      <c r="BC986" s="8"/>
      <c r="BD986" s="8"/>
      <c r="BH986" s="8"/>
      <c r="BJ986" s="8"/>
    </row>
    <row r="987" spans="50:62" x14ac:dyDescent="0.25">
      <c r="AX987" s="8"/>
      <c r="AY987" s="8"/>
      <c r="AZ987" s="8"/>
      <c r="BC987" s="8"/>
      <c r="BD987" s="8"/>
      <c r="BH987" s="8"/>
      <c r="BJ987" s="8"/>
    </row>
    <row r="988" spans="50:62" x14ac:dyDescent="0.25">
      <c r="AX988" s="8"/>
      <c r="AY988" s="8"/>
      <c r="AZ988" s="8"/>
      <c r="BC988" s="8"/>
      <c r="BD988" s="8"/>
      <c r="BH988" s="8"/>
      <c r="BJ988" s="8"/>
    </row>
    <row r="989" spans="50:62" x14ac:dyDescent="0.25">
      <c r="AX989" s="8"/>
      <c r="AY989" s="8"/>
      <c r="AZ989" s="8"/>
      <c r="BC989" s="8"/>
      <c r="BD989" s="8"/>
      <c r="BH989" s="8"/>
      <c r="BJ989" s="8"/>
    </row>
    <row r="990" spans="50:62" x14ac:dyDescent="0.25">
      <c r="AX990" s="8"/>
      <c r="AY990" s="8"/>
      <c r="AZ990" s="8"/>
      <c r="BC990" s="8"/>
      <c r="BD990" s="8"/>
      <c r="BH990" s="8"/>
      <c r="BJ990" s="8"/>
    </row>
    <row r="991" spans="50:62" x14ac:dyDescent="0.25">
      <c r="AX991" s="8"/>
      <c r="AY991" s="8"/>
      <c r="AZ991" s="8"/>
      <c r="BC991" s="8"/>
      <c r="BD991" s="8"/>
      <c r="BH991" s="8"/>
      <c r="BJ991" s="8"/>
    </row>
    <row r="992" spans="50:62" x14ac:dyDescent="0.25">
      <c r="AX992" s="8"/>
      <c r="AY992" s="8"/>
      <c r="AZ992" s="8"/>
      <c r="BC992" s="8"/>
      <c r="BD992" s="8"/>
      <c r="BH992" s="8"/>
      <c r="BJ992" s="8"/>
    </row>
    <row r="993" spans="50:62" x14ac:dyDescent="0.25">
      <c r="AX993" s="8"/>
      <c r="AY993" s="8"/>
      <c r="AZ993" s="8"/>
      <c r="BC993" s="8"/>
      <c r="BD993" s="8"/>
      <c r="BH993" s="8"/>
      <c r="BJ993" s="8"/>
    </row>
    <row r="994" spans="50:62" x14ac:dyDescent="0.25">
      <c r="AX994" s="8"/>
      <c r="AY994" s="8"/>
      <c r="AZ994" s="8"/>
      <c r="BC994" s="8"/>
      <c r="BD994" s="8"/>
      <c r="BH994" s="8"/>
      <c r="BJ994" s="8"/>
    </row>
    <row r="995" spans="50:62" x14ac:dyDescent="0.25">
      <c r="AX995" s="8"/>
      <c r="AY995" s="8"/>
      <c r="AZ995" s="8"/>
      <c r="BC995" s="8"/>
      <c r="BD995" s="8"/>
      <c r="BH995" s="8"/>
      <c r="BJ995" s="8"/>
    </row>
    <row r="996" spans="50:62" x14ac:dyDescent="0.25">
      <c r="AX996" s="8"/>
      <c r="AY996" s="8"/>
      <c r="AZ996" s="8"/>
      <c r="BC996" s="8"/>
      <c r="BD996" s="8"/>
      <c r="BH996" s="8"/>
      <c r="BJ996" s="8"/>
    </row>
    <row r="997" spans="50:62" x14ac:dyDescent="0.25">
      <c r="AX997" s="8"/>
      <c r="AY997" s="8"/>
      <c r="AZ997" s="8"/>
      <c r="BC997" s="8"/>
      <c r="BD997" s="8"/>
      <c r="BH997" s="8"/>
      <c r="BJ997" s="8"/>
    </row>
    <row r="998" spans="50:62" x14ac:dyDescent="0.25">
      <c r="AX998" s="8"/>
      <c r="AY998" s="8"/>
      <c r="AZ998" s="8"/>
      <c r="BC998" s="8"/>
      <c r="BD998" s="8"/>
      <c r="BH998" s="8"/>
      <c r="BJ998" s="8"/>
    </row>
    <row r="999" spans="50:62" x14ac:dyDescent="0.25">
      <c r="AX999" s="8"/>
      <c r="AY999" s="8"/>
      <c r="AZ999" s="8"/>
      <c r="BC999" s="8"/>
      <c r="BD999" s="8"/>
      <c r="BH999" s="8"/>
      <c r="BJ999" s="8"/>
    </row>
    <row r="1000" spans="50:62" x14ac:dyDescent="0.25">
      <c r="AX1000" s="8"/>
      <c r="AY1000" s="8"/>
      <c r="AZ1000" s="8"/>
      <c r="BC1000" s="8"/>
      <c r="BD1000" s="8"/>
      <c r="BH1000" s="8"/>
      <c r="BJ1000" s="8"/>
    </row>
    <row r="1001" spans="50:62" x14ac:dyDescent="0.25">
      <c r="AX1001" s="8"/>
      <c r="AY1001" s="8"/>
      <c r="AZ1001" s="8"/>
      <c r="BC1001" s="8"/>
      <c r="BD1001" s="8"/>
      <c r="BH1001" s="8"/>
      <c r="BJ1001" s="8"/>
    </row>
    <row r="1002" spans="50:62" x14ac:dyDescent="0.25">
      <c r="AX1002" s="8"/>
      <c r="AY1002" s="8"/>
      <c r="AZ1002" s="8"/>
      <c r="BC1002" s="8"/>
      <c r="BD1002" s="8"/>
      <c r="BH1002" s="8"/>
      <c r="BJ1002" s="8"/>
    </row>
    <row r="1003" spans="50:62" x14ac:dyDescent="0.25">
      <c r="AX1003" s="8"/>
      <c r="AY1003" s="8"/>
      <c r="AZ1003" s="8"/>
      <c r="BC1003" s="8"/>
      <c r="BD1003" s="8"/>
      <c r="BH1003" s="8"/>
      <c r="BJ1003" s="8"/>
    </row>
    <row r="1004" spans="50:62" x14ac:dyDescent="0.25">
      <c r="AX1004" s="8"/>
      <c r="AY1004" s="8"/>
      <c r="AZ1004" s="8"/>
      <c r="BC1004" s="8"/>
      <c r="BD1004" s="8"/>
      <c r="BH1004" s="8"/>
      <c r="BJ1004" s="8"/>
    </row>
    <row r="1005" spans="50:62" x14ac:dyDescent="0.25">
      <c r="AX1005" s="8"/>
      <c r="AY1005" s="8"/>
      <c r="AZ1005" s="8"/>
      <c r="BC1005" s="8"/>
      <c r="BD1005" s="8"/>
      <c r="BH1005" s="8"/>
      <c r="BJ1005" s="8"/>
    </row>
    <row r="1006" spans="50:62" x14ac:dyDescent="0.25">
      <c r="AX1006" s="8"/>
      <c r="AY1006" s="8"/>
      <c r="AZ1006" s="8"/>
      <c r="BC1006" s="8"/>
      <c r="BD1006" s="8"/>
      <c r="BH1006" s="8"/>
      <c r="BJ1006" s="8"/>
    </row>
    <row r="1007" spans="50:62" x14ac:dyDescent="0.25">
      <c r="AX1007" s="8"/>
      <c r="AY1007" s="8"/>
      <c r="AZ1007" s="8"/>
      <c r="BC1007" s="8"/>
      <c r="BD1007" s="8"/>
      <c r="BH1007" s="8"/>
      <c r="BJ1007" s="8"/>
    </row>
    <row r="1008" spans="50:62" x14ac:dyDescent="0.25">
      <c r="AX1008" s="8"/>
      <c r="AY1008" s="8"/>
      <c r="AZ1008" s="8"/>
      <c r="BC1008" s="8"/>
      <c r="BD1008" s="8"/>
      <c r="BH1008" s="8"/>
      <c r="BJ1008" s="8"/>
    </row>
    <row r="1009" spans="50:62" x14ac:dyDescent="0.25">
      <c r="AX1009" s="8"/>
      <c r="AY1009" s="8"/>
      <c r="AZ1009" s="8"/>
      <c r="BC1009" s="8"/>
      <c r="BD1009" s="8"/>
      <c r="BH1009" s="8"/>
      <c r="BJ1009" s="8"/>
    </row>
    <row r="1010" spans="50:62" x14ac:dyDescent="0.25">
      <c r="AX1010" s="8"/>
      <c r="AY1010" s="8"/>
      <c r="AZ1010" s="8"/>
      <c r="BC1010" s="8"/>
      <c r="BD1010" s="8"/>
      <c r="BH1010" s="8"/>
      <c r="BJ1010" s="8"/>
    </row>
    <row r="1011" spans="50:62" x14ac:dyDescent="0.25">
      <c r="AX1011" s="8"/>
      <c r="AY1011" s="8"/>
      <c r="AZ1011" s="8"/>
      <c r="BC1011" s="8"/>
      <c r="BD1011" s="8"/>
      <c r="BH1011" s="8"/>
      <c r="BJ1011" s="8"/>
    </row>
    <row r="1012" spans="50:62" x14ac:dyDescent="0.25">
      <c r="AX1012" s="8"/>
      <c r="AY1012" s="8"/>
      <c r="AZ1012" s="8"/>
      <c r="BC1012" s="8"/>
      <c r="BD1012" s="8"/>
      <c r="BH1012" s="8"/>
      <c r="BJ1012" s="8"/>
    </row>
    <row r="1013" spans="50:62" x14ac:dyDescent="0.25">
      <c r="AX1013" s="8"/>
      <c r="AY1013" s="8"/>
      <c r="AZ1013" s="8"/>
      <c r="BC1013" s="8"/>
      <c r="BD1013" s="8"/>
      <c r="BH1013" s="8"/>
      <c r="BJ1013" s="8"/>
    </row>
    <row r="1014" spans="50:62" x14ac:dyDescent="0.25">
      <c r="AX1014" s="8"/>
      <c r="AY1014" s="8"/>
      <c r="AZ1014" s="8"/>
      <c r="BC1014" s="8"/>
      <c r="BD1014" s="8"/>
      <c r="BH1014" s="8"/>
      <c r="BJ1014" s="8"/>
    </row>
    <row r="1015" spans="50:62" x14ac:dyDescent="0.25">
      <c r="AX1015" s="8"/>
      <c r="AY1015" s="8"/>
      <c r="AZ1015" s="8"/>
      <c r="BC1015" s="8"/>
      <c r="BD1015" s="8"/>
      <c r="BH1015" s="8"/>
      <c r="BJ1015" s="8"/>
    </row>
    <row r="1016" spans="50:62" x14ac:dyDescent="0.25">
      <c r="AX1016" s="8"/>
      <c r="AY1016" s="8"/>
      <c r="AZ1016" s="8"/>
      <c r="BC1016" s="8"/>
      <c r="BD1016" s="8"/>
      <c r="BH1016" s="8"/>
      <c r="BJ1016" s="8"/>
    </row>
    <row r="1017" spans="50:62" x14ac:dyDescent="0.25">
      <c r="AX1017" s="8"/>
      <c r="AY1017" s="8"/>
      <c r="AZ1017" s="8"/>
      <c r="BC1017" s="8"/>
      <c r="BD1017" s="8"/>
      <c r="BH1017" s="8"/>
      <c r="BJ1017" s="8"/>
    </row>
    <row r="1018" spans="50:62" x14ac:dyDescent="0.25">
      <c r="AX1018" s="8"/>
      <c r="AY1018" s="8"/>
      <c r="AZ1018" s="8"/>
      <c r="BC1018" s="8"/>
      <c r="BD1018" s="8"/>
      <c r="BH1018" s="8"/>
      <c r="BJ1018" s="8"/>
    </row>
    <row r="1019" spans="50:62" x14ac:dyDescent="0.25">
      <c r="AX1019" s="8"/>
      <c r="AY1019" s="8"/>
      <c r="AZ1019" s="8"/>
      <c r="BC1019" s="8"/>
      <c r="BD1019" s="8"/>
      <c r="BH1019" s="8"/>
      <c r="BJ1019" s="8"/>
    </row>
    <row r="1020" spans="50:62" x14ac:dyDescent="0.25">
      <c r="AX1020" s="8"/>
      <c r="AY1020" s="8"/>
      <c r="AZ1020" s="8"/>
      <c r="BC1020" s="8"/>
      <c r="BD1020" s="8"/>
      <c r="BH1020" s="8"/>
      <c r="BJ1020" s="8"/>
    </row>
    <row r="1021" spans="50:62" x14ac:dyDescent="0.25">
      <c r="AX1021" s="8"/>
      <c r="AY1021" s="8"/>
      <c r="AZ1021" s="8"/>
      <c r="BC1021" s="8"/>
      <c r="BD1021" s="8"/>
      <c r="BH1021" s="8"/>
      <c r="BJ1021" s="8"/>
    </row>
    <row r="1022" spans="50:62" x14ac:dyDescent="0.25">
      <c r="AX1022" s="8"/>
      <c r="AY1022" s="8"/>
      <c r="AZ1022" s="8"/>
      <c r="BC1022" s="8"/>
      <c r="BD1022" s="8"/>
      <c r="BH1022" s="8"/>
      <c r="BJ1022" s="8"/>
    </row>
    <row r="1023" spans="50:62" x14ac:dyDescent="0.25">
      <c r="AX1023" s="8"/>
      <c r="AY1023" s="8"/>
      <c r="AZ1023" s="8"/>
      <c r="BC1023" s="8"/>
      <c r="BD1023" s="8"/>
      <c r="BH1023" s="8"/>
      <c r="BJ1023" s="8"/>
    </row>
    <row r="1024" spans="50:62" x14ac:dyDescent="0.25">
      <c r="AX1024" s="8"/>
      <c r="AY1024" s="8"/>
      <c r="AZ1024" s="8"/>
      <c r="BC1024" s="8"/>
      <c r="BD1024" s="8"/>
      <c r="BH1024" s="8"/>
      <c r="BJ1024" s="8"/>
    </row>
    <row r="1025" spans="50:62" x14ac:dyDescent="0.25">
      <c r="AX1025" s="8"/>
      <c r="AY1025" s="8"/>
      <c r="AZ1025" s="8"/>
      <c r="BC1025" s="8"/>
      <c r="BD1025" s="8"/>
      <c r="BH1025" s="8"/>
      <c r="BJ1025" s="8"/>
    </row>
    <row r="1026" spans="50:62" x14ac:dyDescent="0.25">
      <c r="AX1026" s="8"/>
      <c r="AY1026" s="8"/>
      <c r="AZ1026" s="8"/>
      <c r="BC1026" s="8"/>
      <c r="BD1026" s="8"/>
      <c r="BH1026" s="8"/>
      <c r="BJ1026" s="8"/>
    </row>
    <row r="1027" spans="50:62" x14ac:dyDescent="0.25">
      <c r="AX1027" s="8"/>
      <c r="AY1027" s="8"/>
      <c r="AZ1027" s="8"/>
      <c r="BC1027" s="8"/>
      <c r="BD1027" s="8"/>
      <c r="BH1027" s="8"/>
      <c r="BJ1027" s="8"/>
    </row>
    <row r="1028" spans="50:62" x14ac:dyDescent="0.25">
      <c r="AX1028" s="8"/>
      <c r="AY1028" s="8"/>
      <c r="AZ1028" s="8"/>
      <c r="BC1028" s="8"/>
      <c r="BD1028" s="8"/>
      <c r="BH1028" s="8"/>
      <c r="BJ1028" s="8"/>
    </row>
    <row r="1029" spans="50:62" x14ac:dyDescent="0.25">
      <c r="AX1029" s="8"/>
      <c r="AY1029" s="8"/>
      <c r="AZ1029" s="8"/>
      <c r="BC1029" s="8"/>
      <c r="BD1029" s="8"/>
      <c r="BH1029" s="8"/>
      <c r="BJ1029" s="8"/>
    </row>
    <row r="1030" spans="50:62" x14ac:dyDescent="0.25">
      <c r="AX1030" s="8"/>
      <c r="AY1030" s="8"/>
      <c r="AZ1030" s="8"/>
      <c r="BC1030" s="8"/>
      <c r="BD1030" s="8"/>
      <c r="BH1030" s="8"/>
      <c r="BJ1030" s="8"/>
    </row>
    <row r="1031" spans="50:62" x14ac:dyDescent="0.25">
      <c r="AX1031" s="8"/>
      <c r="AY1031" s="8"/>
      <c r="AZ1031" s="8"/>
      <c r="BC1031" s="8"/>
      <c r="BD1031" s="8"/>
      <c r="BH1031" s="8"/>
      <c r="BJ1031" s="8"/>
    </row>
    <row r="1032" spans="50:62" x14ac:dyDescent="0.25">
      <c r="AX1032" s="8"/>
      <c r="AY1032" s="8"/>
      <c r="AZ1032" s="8"/>
      <c r="BC1032" s="8"/>
      <c r="BD1032" s="8"/>
      <c r="BH1032" s="8"/>
      <c r="BJ1032" s="8"/>
    </row>
    <row r="1033" spans="50:62" x14ac:dyDescent="0.25">
      <c r="AX1033" s="8"/>
      <c r="AY1033" s="8"/>
      <c r="AZ1033" s="8"/>
      <c r="BC1033" s="8"/>
      <c r="BD1033" s="8"/>
      <c r="BH1033" s="8"/>
      <c r="BJ1033" s="8"/>
    </row>
    <row r="1034" spans="50:62" x14ac:dyDescent="0.25">
      <c r="AX1034" s="8"/>
      <c r="AY1034" s="8"/>
      <c r="AZ1034" s="8"/>
      <c r="BC1034" s="8"/>
      <c r="BD1034" s="8"/>
      <c r="BH1034" s="8"/>
      <c r="BJ1034" s="8"/>
    </row>
    <row r="1035" spans="50:62" x14ac:dyDescent="0.25">
      <c r="AX1035" s="8"/>
      <c r="AY1035" s="8"/>
      <c r="AZ1035" s="8"/>
      <c r="BC1035" s="8"/>
      <c r="BD1035" s="8"/>
      <c r="BH1035" s="8"/>
      <c r="BJ1035" s="8"/>
    </row>
    <row r="1036" spans="50:62" x14ac:dyDescent="0.25">
      <c r="AX1036" s="8"/>
      <c r="AY1036" s="8"/>
      <c r="AZ1036" s="8"/>
      <c r="BC1036" s="8"/>
      <c r="BD1036" s="8"/>
      <c r="BH1036" s="8"/>
      <c r="BJ1036" s="8"/>
    </row>
    <row r="1037" spans="50:62" x14ac:dyDescent="0.25">
      <c r="AX1037" s="8"/>
      <c r="AY1037" s="8"/>
      <c r="AZ1037" s="8"/>
      <c r="BC1037" s="8"/>
      <c r="BD1037" s="8"/>
      <c r="BH1037" s="8"/>
      <c r="BJ1037" s="8"/>
    </row>
    <row r="1038" spans="50:62" x14ac:dyDescent="0.25">
      <c r="AX1038" s="8"/>
      <c r="AY1038" s="8"/>
      <c r="AZ1038" s="8"/>
      <c r="BC1038" s="8"/>
      <c r="BD1038" s="8"/>
      <c r="BH1038" s="8"/>
      <c r="BJ1038" s="8"/>
    </row>
    <row r="1039" spans="50:62" x14ac:dyDescent="0.25">
      <c r="AX1039" s="8"/>
      <c r="AY1039" s="8"/>
      <c r="AZ1039" s="8"/>
      <c r="BC1039" s="8"/>
      <c r="BD1039" s="8"/>
      <c r="BH1039" s="8"/>
      <c r="BJ1039" s="8"/>
    </row>
    <row r="1040" spans="50:62" x14ac:dyDescent="0.25">
      <c r="AX1040" s="8"/>
      <c r="AY1040" s="8"/>
      <c r="AZ1040" s="8"/>
      <c r="BC1040" s="8"/>
      <c r="BD1040" s="8"/>
      <c r="BH1040" s="8"/>
      <c r="BJ1040" s="8"/>
    </row>
    <row r="1041" spans="50:62" x14ac:dyDescent="0.25">
      <c r="AX1041" s="8"/>
      <c r="AY1041" s="8"/>
      <c r="AZ1041" s="8"/>
      <c r="BC1041" s="8"/>
      <c r="BD1041" s="8"/>
      <c r="BH1041" s="8"/>
      <c r="BJ1041" s="8"/>
    </row>
    <row r="1042" spans="50:62" x14ac:dyDescent="0.25">
      <c r="AX1042" s="8"/>
      <c r="AY1042" s="8"/>
      <c r="AZ1042" s="8"/>
      <c r="BC1042" s="8"/>
      <c r="BD1042" s="8"/>
      <c r="BH1042" s="8"/>
      <c r="BJ1042" s="8"/>
    </row>
    <row r="1043" spans="50:62" x14ac:dyDescent="0.25">
      <c r="AX1043" s="8"/>
      <c r="AY1043" s="8"/>
      <c r="AZ1043" s="8"/>
      <c r="BC1043" s="8"/>
      <c r="BD1043" s="8"/>
      <c r="BH1043" s="8"/>
      <c r="BJ1043" s="8"/>
    </row>
    <row r="1044" spans="50:62" x14ac:dyDescent="0.25">
      <c r="AX1044" s="8"/>
      <c r="AY1044" s="8"/>
      <c r="AZ1044" s="8"/>
      <c r="BC1044" s="8"/>
      <c r="BD1044" s="8"/>
      <c r="BH1044" s="8"/>
      <c r="BJ1044" s="8"/>
    </row>
    <row r="1045" spans="50:62" x14ac:dyDescent="0.25">
      <c r="AX1045" s="8"/>
      <c r="AY1045" s="8"/>
      <c r="AZ1045" s="8"/>
      <c r="BC1045" s="8"/>
      <c r="BD1045" s="8"/>
      <c r="BH1045" s="8"/>
      <c r="BJ1045" s="8"/>
    </row>
    <row r="1046" spans="50:62" x14ac:dyDescent="0.25">
      <c r="AX1046" s="8"/>
      <c r="AY1046" s="8"/>
      <c r="AZ1046" s="8"/>
      <c r="BC1046" s="8"/>
      <c r="BD1046" s="8"/>
      <c r="BH1046" s="8"/>
      <c r="BJ1046" s="8"/>
    </row>
    <row r="1047" spans="50:62" x14ac:dyDescent="0.25">
      <c r="AX1047" s="8"/>
      <c r="AY1047" s="8"/>
      <c r="AZ1047" s="8"/>
      <c r="BC1047" s="8"/>
      <c r="BD1047" s="8"/>
      <c r="BH1047" s="8"/>
      <c r="BJ1047" s="8"/>
    </row>
    <row r="1048" spans="50:62" x14ac:dyDescent="0.25">
      <c r="AX1048" s="8"/>
      <c r="AY1048" s="8"/>
      <c r="AZ1048" s="8"/>
      <c r="BC1048" s="8"/>
      <c r="BD1048" s="8"/>
      <c r="BH1048" s="8"/>
      <c r="BJ1048" s="8"/>
    </row>
    <row r="1049" spans="50:62" x14ac:dyDescent="0.25">
      <c r="AX1049" s="8"/>
      <c r="AY1049" s="8"/>
      <c r="AZ1049" s="8"/>
      <c r="BC1049" s="8"/>
      <c r="BD1049" s="8"/>
      <c r="BH1049" s="8"/>
      <c r="BJ1049" s="8"/>
    </row>
    <row r="1050" spans="50:62" x14ac:dyDescent="0.25">
      <c r="AX1050" s="8"/>
      <c r="AY1050" s="8"/>
      <c r="AZ1050" s="8"/>
      <c r="BC1050" s="8"/>
      <c r="BD1050" s="8"/>
      <c r="BH1050" s="8"/>
      <c r="BJ1050" s="8"/>
    </row>
    <row r="1051" spans="50:62" x14ac:dyDescent="0.25">
      <c r="AX1051" s="8"/>
      <c r="AY1051" s="8"/>
      <c r="AZ1051" s="8"/>
      <c r="BC1051" s="8"/>
      <c r="BD1051" s="8"/>
      <c r="BH1051" s="8"/>
      <c r="BJ1051" s="8"/>
    </row>
    <row r="1052" spans="50:62" x14ac:dyDescent="0.25">
      <c r="AX1052" s="8"/>
      <c r="AY1052" s="8"/>
      <c r="AZ1052" s="8"/>
      <c r="BC1052" s="8"/>
      <c r="BD1052" s="8"/>
      <c r="BH1052" s="8"/>
      <c r="BJ1052" s="8"/>
    </row>
    <row r="1053" spans="50:62" x14ac:dyDescent="0.25">
      <c r="AX1053" s="8"/>
      <c r="AY1053" s="8"/>
      <c r="AZ1053" s="8"/>
      <c r="BC1053" s="8"/>
      <c r="BD1053" s="8"/>
      <c r="BH1053" s="8"/>
      <c r="BJ1053" s="8"/>
    </row>
    <row r="1054" spans="50:62" x14ac:dyDescent="0.25">
      <c r="AX1054" s="8"/>
      <c r="AY1054" s="8"/>
      <c r="AZ1054" s="8"/>
      <c r="BC1054" s="8"/>
      <c r="BD1054" s="8"/>
      <c r="BH1054" s="8"/>
      <c r="BJ1054" s="8"/>
    </row>
    <row r="1055" spans="50:62" x14ac:dyDescent="0.25">
      <c r="AX1055" s="8"/>
      <c r="AY1055" s="8"/>
      <c r="AZ1055" s="8"/>
      <c r="BC1055" s="8"/>
      <c r="BD1055" s="8"/>
      <c r="BH1055" s="8"/>
      <c r="BJ1055" s="8"/>
    </row>
    <row r="1056" spans="50:62" x14ac:dyDescent="0.25">
      <c r="AX1056" s="8"/>
      <c r="AY1056" s="8"/>
      <c r="AZ1056" s="8"/>
      <c r="BC1056" s="8"/>
      <c r="BD1056" s="8"/>
      <c r="BH1056" s="8"/>
      <c r="BJ1056" s="8"/>
    </row>
    <row r="1057" spans="50:62" x14ac:dyDescent="0.25">
      <c r="AX1057" s="8"/>
      <c r="AY1057" s="8"/>
      <c r="AZ1057" s="8"/>
      <c r="BC1057" s="8"/>
      <c r="BD1057" s="8"/>
      <c r="BH1057" s="8"/>
      <c r="BJ1057" s="8"/>
    </row>
    <row r="1058" spans="50:62" x14ac:dyDescent="0.25">
      <c r="AX1058" s="8"/>
      <c r="AY1058" s="8"/>
      <c r="AZ1058" s="8"/>
      <c r="BC1058" s="8"/>
      <c r="BD1058" s="8"/>
      <c r="BH1058" s="8"/>
      <c r="BJ1058" s="8"/>
    </row>
    <row r="1059" spans="50:62" x14ac:dyDescent="0.25">
      <c r="AX1059" s="8"/>
      <c r="AY1059" s="8"/>
      <c r="AZ1059" s="8"/>
      <c r="BC1059" s="8"/>
      <c r="BD1059" s="8"/>
      <c r="BH1059" s="8"/>
      <c r="BJ1059" s="8"/>
    </row>
    <row r="1060" spans="50:62" x14ac:dyDescent="0.25">
      <c r="AX1060" s="8"/>
      <c r="AY1060" s="8"/>
      <c r="AZ1060" s="8"/>
      <c r="BC1060" s="8"/>
      <c r="BD1060" s="8"/>
      <c r="BH1060" s="8"/>
      <c r="BJ1060" s="8"/>
    </row>
    <row r="1061" spans="50:62" x14ac:dyDescent="0.25">
      <c r="AX1061" s="8"/>
      <c r="AY1061" s="8"/>
      <c r="AZ1061" s="8"/>
      <c r="BC1061" s="8"/>
      <c r="BD1061" s="8"/>
      <c r="BH1061" s="8"/>
      <c r="BJ1061" s="8"/>
    </row>
    <row r="1062" spans="50:62" x14ac:dyDescent="0.25">
      <c r="AX1062" s="8"/>
      <c r="AY1062" s="8"/>
      <c r="AZ1062" s="8"/>
      <c r="BC1062" s="8"/>
      <c r="BD1062" s="8"/>
      <c r="BH1062" s="8"/>
      <c r="BJ1062" s="8"/>
    </row>
    <row r="1063" spans="50:62" x14ac:dyDescent="0.25">
      <c r="AX1063" s="8"/>
      <c r="AY1063" s="8"/>
      <c r="AZ1063" s="8"/>
      <c r="BC1063" s="8"/>
      <c r="BD1063" s="8"/>
      <c r="BH1063" s="8"/>
      <c r="BJ1063" s="8"/>
    </row>
    <row r="1064" spans="50:62" x14ac:dyDescent="0.25">
      <c r="AX1064" s="8"/>
      <c r="AY1064" s="8"/>
      <c r="AZ1064" s="8"/>
      <c r="BC1064" s="8"/>
      <c r="BD1064" s="8"/>
      <c r="BH1064" s="8"/>
      <c r="BJ1064" s="8"/>
    </row>
    <row r="1065" spans="50:62" x14ac:dyDescent="0.25">
      <c r="AX1065" s="8"/>
      <c r="AY1065" s="8"/>
      <c r="AZ1065" s="8"/>
      <c r="BC1065" s="8"/>
      <c r="BD1065" s="8"/>
      <c r="BH1065" s="8"/>
      <c r="BJ1065" s="8"/>
    </row>
    <row r="1066" spans="50:62" x14ac:dyDescent="0.25">
      <c r="AX1066" s="8"/>
      <c r="AY1066" s="8"/>
      <c r="AZ1066" s="8"/>
      <c r="BC1066" s="8"/>
      <c r="BD1066" s="8"/>
      <c r="BH1066" s="8"/>
      <c r="BJ1066" s="8"/>
    </row>
    <row r="1067" spans="50:62" x14ac:dyDescent="0.25">
      <c r="AX1067" s="8"/>
      <c r="AY1067" s="8"/>
      <c r="AZ1067" s="8"/>
      <c r="BC1067" s="8"/>
      <c r="BD1067" s="8"/>
      <c r="BH1067" s="8"/>
      <c r="BJ1067" s="8"/>
    </row>
    <row r="1068" spans="50:62" x14ac:dyDescent="0.25">
      <c r="AX1068" s="8"/>
      <c r="AY1068" s="8"/>
      <c r="AZ1068" s="8"/>
      <c r="BC1068" s="8"/>
      <c r="BD1068" s="8"/>
      <c r="BH1068" s="8"/>
      <c r="BJ1068" s="8"/>
    </row>
    <row r="1069" spans="50:62" x14ac:dyDescent="0.25">
      <c r="AX1069" s="8"/>
      <c r="AY1069" s="8"/>
      <c r="AZ1069" s="8"/>
      <c r="BC1069" s="8"/>
      <c r="BD1069" s="8"/>
      <c r="BH1069" s="8"/>
      <c r="BJ1069" s="8"/>
    </row>
    <row r="1070" spans="50:62" x14ac:dyDescent="0.25">
      <c r="AX1070" s="8"/>
      <c r="AY1070" s="8"/>
      <c r="AZ1070" s="8"/>
      <c r="BC1070" s="8"/>
      <c r="BD1070" s="8"/>
      <c r="BH1070" s="8"/>
      <c r="BJ1070" s="8"/>
    </row>
    <row r="1071" spans="50:62" x14ac:dyDescent="0.25">
      <c r="AX1071" s="8"/>
      <c r="AY1071" s="8"/>
      <c r="AZ1071" s="8"/>
      <c r="BC1071" s="8"/>
      <c r="BD1071" s="8"/>
      <c r="BH1071" s="8"/>
      <c r="BJ1071" s="8"/>
    </row>
    <row r="1072" spans="50:62" x14ac:dyDescent="0.25">
      <c r="AX1072" s="8"/>
      <c r="AY1072" s="8"/>
      <c r="AZ1072" s="8"/>
      <c r="BC1072" s="8"/>
      <c r="BD1072" s="8"/>
      <c r="BH1072" s="8"/>
      <c r="BJ1072" s="8"/>
    </row>
    <row r="1073" spans="50:62" x14ac:dyDescent="0.25">
      <c r="AX1073" s="8"/>
      <c r="AY1073" s="8"/>
      <c r="AZ1073" s="8"/>
      <c r="BC1073" s="8"/>
      <c r="BD1073" s="8"/>
      <c r="BH1073" s="8"/>
      <c r="BJ1073" s="8"/>
    </row>
    <row r="1074" spans="50:62" x14ac:dyDescent="0.25">
      <c r="AX1074" s="8"/>
      <c r="AY1074" s="8"/>
      <c r="AZ1074" s="8"/>
      <c r="BC1074" s="8"/>
      <c r="BD1074" s="8"/>
      <c r="BH1074" s="8"/>
      <c r="BJ1074" s="8"/>
    </row>
    <row r="1075" spans="50:62" x14ac:dyDescent="0.25">
      <c r="AX1075" s="8"/>
      <c r="AY1075" s="8"/>
      <c r="AZ1075" s="8"/>
      <c r="BC1075" s="8"/>
      <c r="BD1075" s="8"/>
      <c r="BH1075" s="8"/>
      <c r="BJ1075" s="8"/>
    </row>
    <row r="1076" spans="50:62" x14ac:dyDescent="0.25">
      <c r="AX1076" s="8"/>
      <c r="AY1076" s="8"/>
      <c r="AZ1076" s="8"/>
      <c r="BC1076" s="8"/>
      <c r="BD1076" s="8"/>
      <c r="BH1076" s="8"/>
      <c r="BJ1076" s="8"/>
    </row>
    <row r="1077" spans="50:62" x14ac:dyDescent="0.25">
      <c r="AX1077" s="8"/>
      <c r="AY1077" s="8"/>
      <c r="AZ1077" s="8"/>
      <c r="BC1077" s="8"/>
      <c r="BD1077" s="8"/>
      <c r="BH1077" s="8"/>
      <c r="BJ1077" s="8"/>
    </row>
    <row r="1078" spans="50:62" x14ac:dyDescent="0.25">
      <c r="AX1078" s="8"/>
      <c r="AY1078" s="8"/>
      <c r="AZ1078" s="8"/>
      <c r="BC1078" s="8"/>
      <c r="BD1078" s="8"/>
      <c r="BH1078" s="8"/>
      <c r="BJ1078" s="8"/>
    </row>
    <row r="1079" spans="50:62" x14ac:dyDescent="0.25">
      <c r="AX1079" s="8"/>
      <c r="AY1079" s="8"/>
      <c r="AZ1079" s="8"/>
      <c r="BC1079" s="8"/>
      <c r="BD1079" s="8"/>
      <c r="BH1079" s="8"/>
      <c r="BJ1079" s="8"/>
    </row>
    <row r="1080" spans="50:62" x14ac:dyDescent="0.25">
      <c r="AX1080" s="8"/>
      <c r="AY1080" s="8"/>
      <c r="AZ1080" s="8"/>
      <c r="BC1080" s="8"/>
      <c r="BD1080" s="8"/>
      <c r="BH1080" s="8"/>
      <c r="BJ1080" s="8"/>
    </row>
    <row r="1081" spans="50:62" x14ac:dyDescent="0.25">
      <c r="AX1081" s="8"/>
      <c r="AY1081" s="8"/>
      <c r="AZ1081" s="8"/>
      <c r="BC1081" s="8"/>
      <c r="BD1081" s="8"/>
      <c r="BH1081" s="8"/>
      <c r="BJ1081" s="8"/>
    </row>
    <row r="1082" spans="50:62" x14ac:dyDescent="0.25">
      <c r="AX1082" s="8"/>
      <c r="AY1082" s="8"/>
      <c r="AZ1082" s="8"/>
      <c r="BC1082" s="8"/>
      <c r="BD1082" s="8"/>
      <c r="BH1082" s="8"/>
      <c r="BJ1082" s="8"/>
    </row>
    <row r="1083" spans="50:62" x14ac:dyDescent="0.25">
      <c r="AX1083" s="8"/>
      <c r="AY1083" s="8"/>
      <c r="AZ1083" s="8"/>
      <c r="BC1083" s="8"/>
      <c r="BD1083" s="8"/>
      <c r="BH1083" s="8"/>
      <c r="BJ1083" s="8"/>
    </row>
    <row r="1084" spans="50:62" x14ac:dyDescent="0.25">
      <c r="AX1084" s="8"/>
      <c r="AY1084" s="8"/>
      <c r="AZ1084" s="8"/>
      <c r="BC1084" s="8"/>
      <c r="BD1084" s="8"/>
      <c r="BH1084" s="8"/>
      <c r="BJ1084" s="8"/>
    </row>
    <row r="1085" spans="50:62" x14ac:dyDescent="0.25">
      <c r="AX1085" s="8"/>
      <c r="AY1085" s="8"/>
      <c r="AZ1085" s="8"/>
      <c r="BC1085" s="8"/>
      <c r="BD1085" s="8"/>
      <c r="BH1085" s="8"/>
      <c r="BJ1085" s="8"/>
    </row>
    <row r="1086" spans="50:62" x14ac:dyDescent="0.25">
      <c r="AX1086" s="8"/>
      <c r="AY1086" s="8"/>
      <c r="AZ1086" s="8"/>
      <c r="BC1086" s="8"/>
      <c r="BD1086" s="8"/>
      <c r="BH1086" s="8"/>
      <c r="BJ1086" s="8"/>
    </row>
    <row r="1087" spans="50:62" x14ac:dyDescent="0.25">
      <c r="AX1087" s="8"/>
      <c r="AY1087" s="8"/>
      <c r="AZ1087" s="8"/>
      <c r="BC1087" s="8"/>
      <c r="BD1087" s="8"/>
      <c r="BH1087" s="8"/>
      <c r="BJ1087" s="8"/>
    </row>
    <row r="1088" spans="50:62" x14ac:dyDescent="0.25">
      <c r="AX1088" s="8"/>
      <c r="AY1088" s="8"/>
      <c r="AZ1088" s="8"/>
      <c r="BC1088" s="8"/>
      <c r="BD1088" s="8"/>
      <c r="BH1088" s="8"/>
      <c r="BJ1088" s="8"/>
    </row>
    <row r="1089" spans="50:62" x14ac:dyDescent="0.25">
      <c r="AX1089" s="8"/>
      <c r="AY1089" s="8"/>
      <c r="AZ1089" s="8"/>
      <c r="BC1089" s="8"/>
      <c r="BD1089" s="8"/>
      <c r="BH1089" s="8"/>
      <c r="BJ1089" s="8"/>
    </row>
    <row r="1090" spans="50:62" x14ac:dyDescent="0.25">
      <c r="AX1090" s="8"/>
      <c r="AY1090" s="8"/>
      <c r="AZ1090" s="8"/>
      <c r="BC1090" s="8"/>
      <c r="BD1090" s="8"/>
      <c r="BH1090" s="8"/>
      <c r="BJ1090" s="8"/>
    </row>
    <row r="1091" spans="50:62" x14ac:dyDescent="0.25">
      <c r="AX1091" s="8"/>
      <c r="AY1091" s="8"/>
      <c r="AZ1091" s="8"/>
      <c r="BC1091" s="8"/>
      <c r="BD1091" s="8"/>
      <c r="BH1091" s="8"/>
      <c r="BJ1091" s="8"/>
    </row>
    <row r="1092" spans="50:62" x14ac:dyDescent="0.25">
      <c r="AX1092" s="8"/>
      <c r="AY1092" s="8"/>
      <c r="AZ1092" s="8"/>
      <c r="BC1092" s="8"/>
      <c r="BD1092" s="8"/>
      <c r="BH1092" s="8"/>
      <c r="BJ1092" s="8"/>
    </row>
    <row r="1093" spans="50:62" x14ac:dyDescent="0.25">
      <c r="AX1093" s="8"/>
      <c r="AY1093" s="8"/>
      <c r="AZ1093" s="8"/>
      <c r="BC1093" s="8"/>
      <c r="BD1093" s="8"/>
      <c r="BH1093" s="8"/>
      <c r="BJ1093" s="8"/>
    </row>
    <row r="1094" spans="50:62" x14ac:dyDescent="0.25">
      <c r="AX1094" s="8"/>
      <c r="AY1094" s="8"/>
      <c r="AZ1094" s="8"/>
      <c r="BC1094" s="8"/>
      <c r="BD1094" s="8"/>
      <c r="BH1094" s="8"/>
      <c r="BJ1094" s="8"/>
    </row>
    <row r="1095" spans="50:62" x14ac:dyDescent="0.25">
      <c r="AX1095" s="8"/>
      <c r="AY1095" s="8"/>
      <c r="AZ1095" s="8"/>
      <c r="BC1095" s="8"/>
      <c r="BD1095" s="8"/>
      <c r="BH1095" s="8"/>
      <c r="BJ1095" s="8"/>
    </row>
    <row r="1096" spans="50:62" x14ac:dyDescent="0.25">
      <c r="AX1096" s="8"/>
      <c r="AY1096" s="8"/>
      <c r="AZ1096" s="8"/>
      <c r="BC1096" s="8"/>
      <c r="BD1096" s="8"/>
      <c r="BH1096" s="8"/>
      <c r="BJ1096" s="8"/>
    </row>
    <row r="1097" spans="50:62" x14ac:dyDescent="0.25">
      <c r="AX1097" s="8"/>
      <c r="AY1097" s="8"/>
      <c r="AZ1097" s="8"/>
      <c r="BC1097" s="8"/>
      <c r="BD1097" s="8"/>
      <c r="BH1097" s="8"/>
      <c r="BJ1097" s="8"/>
    </row>
    <row r="1098" spans="50:62" x14ac:dyDescent="0.25">
      <c r="AX1098" s="8"/>
      <c r="AY1098" s="8"/>
      <c r="AZ1098" s="8"/>
      <c r="BC1098" s="8"/>
      <c r="BD1098" s="8"/>
      <c r="BH1098" s="8"/>
      <c r="BJ1098" s="8"/>
    </row>
    <row r="1099" spans="50:62" x14ac:dyDescent="0.25">
      <c r="AX1099" s="8"/>
      <c r="AY1099" s="8"/>
      <c r="AZ1099" s="8"/>
      <c r="BC1099" s="8"/>
      <c r="BD1099" s="8"/>
      <c r="BH1099" s="8"/>
      <c r="BJ1099" s="8"/>
    </row>
    <row r="1100" spans="50:62" x14ac:dyDescent="0.25">
      <c r="AX1100" s="8"/>
      <c r="AY1100" s="8"/>
      <c r="AZ1100" s="8"/>
      <c r="BC1100" s="8"/>
      <c r="BD1100" s="8"/>
      <c r="BH1100" s="8"/>
      <c r="BJ1100" s="8"/>
    </row>
    <row r="1101" spans="50:62" x14ac:dyDescent="0.25">
      <c r="AX1101" s="8"/>
      <c r="AY1101" s="8"/>
      <c r="AZ1101" s="8"/>
      <c r="BC1101" s="8"/>
      <c r="BD1101" s="8"/>
      <c r="BH1101" s="8"/>
      <c r="BJ1101" s="8"/>
    </row>
    <row r="1102" spans="50:62" x14ac:dyDescent="0.25">
      <c r="AX1102" s="8"/>
      <c r="AY1102" s="8"/>
      <c r="AZ1102" s="8"/>
      <c r="BC1102" s="8"/>
      <c r="BD1102" s="8"/>
      <c r="BH1102" s="8"/>
      <c r="BJ1102" s="8"/>
    </row>
    <row r="1103" spans="50:62" x14ac:dyDescent="0.25">
      <c r="AX1103" s="8"/>
      <c r="AY1103" s="8"/>
      <c r="AZ1103" s="8"/>
      <c r="BC1103" s="8"/>
      <c r="BD1103" s="8"/>
      <c r="BH1103" s="8"/>
      <c r="BJ1103" s="8"/>
    </row>
    <row r="1104" spans="50:62" x14ac:dyDescent="0.25">
      <c r="AX1104" s="8"/>
      <c r="AY1104" s="8"/>
      <c r="AZ1104" s="8"/>
      <c r="BC1104" s="8"/>
      <c r="BD1104" s="8"/>
      <c r="BH1104" s="8"/>
      <c r="BJ1104" s="8"/>
    </row>
    <row r="1105" spans="50:62" x14ac:dyDescent="0.25">
      <c r="AX1105" s="8"/>
      <c r="AY1105" s="8"/>
      <c r="AZ1105" s="8"/>
      <c r="BC1105" s="8"/>
      <c r="BD1105" s="8"/>
      <c r="BH1105" s="8"/>
      <c r="BJ1105" s="8"/>
    </row>
    <row r="1106" spans="50:62" x14ac:dyDescent="0.25">
      <c r="AX1106" s="8"/>
      <c r="AY1106" s="8"/>
      <c r="AZ1106" s="8"/>
      <c r="BC1106" s="8"/>
      <c r="BD1106" s="8"/>
      <c r="BH1106" s="8"/>
      <c r="BJ1106" s="8"/>
    </row>
    <row r="1107" spans="50:62" x14ac:dyDescent="0.25">
      <c r="AX1107" s="8"/>
      <c r="AY1107" s="8"/>
      <c r="AZ1107" s="8"/>
      <c r="BC1107" s="8"/>
      <c r="BD1107" s="8"/>
      <c r="BH1107" s="8"/>
      <c r="BJ1107" s="8"/>
    </row>
    <row r="1108" spans="50:62" x14ac:dyDescent="0.25">
      <c r="AX1108" s="8"/>
      <c r="AY1108" s="8"/>
      <c r="AZ1108" s="8"/>
      <c r="BC1108" s="8"/>
      <c r="BD1108" s="8"/>
      <c r="BH1108" s="8"/>
      <c r="BJ1108" s="8"/>
    </row>
    <row r="1109" spans="50:62" x14ac:dyDescent="0.25">
      <c r="AX1109" s="8"/>
      <c r="AY1109" s="8"/>
      <c r="AZ1109" s="8"/>
      <c r="BC1109" s="8"/>
      <c r="BD1109" s="8"/>
      <c r="BH1109" s="8"/>
      <c r="BJ1109" s="8"/>
    </row>
    <row r="1110" spans="50:62" x14ac:dyDescent="0.25">
      <c r="AX1110" s="8"/>
      <c r="AY1110" s="8"/>
      <c r="AZ1110" s="8"/>
      <c r="BC1110" s="8"/>
      <c r="BD1110" s="8"/>
      <c r="BH1110" s="8"/>
      <c r="BJ1110" s="8"/>
    </row>
    <row r="1111" spans="50:62" x14ac:dyDescent="0.25">
      <c r="AX1111" s="8"/>
      <c r="AY1111" s="8"/>
      <c r="AZ1111" s="8"/>
      <c r="BC1111" s="8"/>
      <c r="BD1111" s="8"/>
      <c r="BH1111" s="8"/>
      <c r="BJ1111" s="8"/>
    </row>
    <row r="1112" spans="50:62" x14ac:dyDescent="0.25">
      <c r="AX1112" s="8"/>
      <c r="AY1112" s="8"/>
      <c r="AZ1112" s="8"/>
      <c r="BC1112" s="8"/>
      <c r="BD1112" s="8"/>
      <c r="BH1112" s="8"/>
      <c r="BJ1112" s="8"/>
    </row>
    <row r="1113" spans="50:62" x14ac:dyDescent="0.25">
      <c r="AX1113" s="8"/>
      <c r="AY1113" s="8"/>
      <c r="AZ1113" s="8"/>
      <c r="BC1113" s="8"/>
      <c r="BD1113" s="8"/>
      <c r="BH1113" s="8"/>
      <c r="BJ1113" s="8"/>
    </row>
    <row r="1114" spans="50:62" x14ac:dyDescent="0.25">
      <c r="AX1114" s="8"/>
      <c r="AY1114" s="8"/>
      <c r="AZ1114" s="8"/>
      <c r="BC1114" s="8"/>
      <c r="BD1114" s="8"/>
      <c r="BH1114" s="8"/>
      <c r="BJ1114" s="8"/>
    </row>
    <row r="1115" spans="50:62" x14ac:dyDescent="0.25">
      <c r="AX1115" s="8"/>
      <c r="AY1115" s="8"/>
      <c r="AZ1115" s="8"/>
      <c r="BC1115" s="8"/>
      <c r="BD1115" s="8"/>
      <c r="BH1115" s="8"/>
      <c r="BJ1115" s="8"/>
    </row>
    <row r="1116" spans="50:62" x14ac:dyDescent="0.25">
      <c r="AX1116" s="8"/>
      <c r="AY1116" s="8"/>
      <c r="AZ1116" s="8"/>
      <c r="BC1116" s="8"/>
      <c r="BD1116" s="8"/>
      <c r="BH1116" s="8"/>
      <c r="BJ1116" s="8"/>
    </row>
    <row r="1117" spans="50:62" x14ac:dyDescent="0.25">
      <c r="AX1117" s="8"/>
      <c r="AY1117" s="8"/>
      <c r="AZ1117" s="8"/>
      <c r="BC1117" s="8"/>
      <c r="BD1117" s="8"/>
      <c r="BH1117" s="8"/>
      <c r="BJ1117" s="8"/>
    </row>
    <row r="1118" spans="50:62" x14ac:dyDescent="0.25">
      <c r="AX1118" s="8"/>
      <c r="AY1118" s="8"/>
      <c r="AZ1118" s="8"/>
      <c r="BC1118" s="8"/>
      <c r="BD1118" s="8"/>
      <c r="BH1118" s="8"/>
      <c r="BJ1118" s="8"/>
    </row>
    <row r="1119" spans="50:62" x14ac:dyDescent="0.25">
      <c r="AX1119" s="8"/>
      <c r="AY1119" s="8"/>
      <c r="AZ1119" s="8"/>
      <c r="BC1119" s="8"/>
      <c r="BD1119" s="8"/>
      <c r="BH1119" s="8"/>
      <c r="BJ1119" s="8"/>
    </row>
    <row r="1120" spans="50:62" x14ac:dyDescent="0.25">
      <c r="AX1120" s="8"/>
      <c r="AY1120" s="8"/>
      <c r="AZ1120" s="8"/>
      <c r="BC1120" s="8"/>
      <c r="BD1120" s="8"/>
      <c r="BH1120" s="8"/>
      <c r="BJ1120" s="8"/>
    </row>
    <row r="1121" spans="50:62" x14ac:dyDescent="0.25">
      <c r="AX1121" s="8"/>
      <c r="AY1121" s="8"/>
      <c r="AZ1121" s="8"/>
      <c r="BC1121" s="8"/>
      <c r="BD1121" s="8"/>
      <c r="BH1121" s="8"/>
      <c r="BJ1121" s="8"/>
    </row>
    <row r="1122" spans="50:62" x14ac:dyDescent="0.25">
      <c r="AX1122" s="8"/>
      <c r="AY1122" s="8"/>
      <c r="AZ1122" s="8"/>
      <c r="BC1122" s="8"/>
      <c r="BD1122" s="8"/>
      <c r="BH1122" s="8"/>
      <c r="BJ1122" s="8"/>
    </row>
    <row r="1123" spans="50:62" x14ac:dyDescent="0.25">
      <c r="AX1123" s="8"/>
      <c r="AY1123" s="8"/>
      <c r="AZ1123" s="8"/>
      <c r="BC1123" s="8"/>
      <c r="BD1123" s="8"/>
      <c r="BH1123" s="8"/>
      <c r="BJ1123" s="8"/>
    </row>
    <row r="1124" spans="50:62" x14ac:dyDescent="0.25">
      <c r="AX1124" s="8"/>
      <c r="AY1124" s="8"/>
      <c r="AZ1124" s="8"/>
      <c r="BC1124" s="8"/>
      <c r="BD1124" s="8"/>
      <c r="BH1124" s="8"/>
      <c r="BJ1124" s="8"/>
    </row>
    <row r="1125" spans="50:62" x14ac:dyDescent="0.25">
      <c r="AX1125" s="8"/>
      <c r="AY1125" s="8"/>
      <c r="AZ1125" s="8"/>
      <c r="BC1125" s="8"/>
      <c r="BD1125" s="8"/>
      <c r="BH1125" s="8"/>
      <c r="BJ1125" s="8"/>
    </row>
    <row r="1126" spans="50:62" x14ac:dyDescent="0.25">
      <c r="AX1126" s="8"/>
      <c r="AY1126" s="8"/>
      <c r="AZ1126" s="8"/>
      <c r="BC1126" s="8"/>
      <c r="BD1126" s="8"/>
      <c r="BH1126" s="8"/>
      <c r="BJ1126" s="8"/>
    </row>
    <row r="1127" spans="50:62" x14ac:dyDescent="0.25">
      <c r="AX1127" s="8"/>
      <c r="AY1127" s="8"/>
      <c r="AZ1127" s="8"/>
      <c r="BC1127" s="8"/>
      <c r="BD1127" s="8"/>
      <c r="BH1127" s="8"/>
      <c r="BJ1127" s="8"/>
    </row>
    <row r="1128" spans="50:62" x14ac:dyDescent="0.25">
      <c r="AX1128" s="8"/>
      <c r="AY1128" s="8"/>
      <c r="AZ1128" s="8"/>
      <c r="BC1128" s="8"/>
      <c r="BD1128" s="8"/>
      <c r="BH1128" s="8"/>
      <c r="BJ1128" s="8"/>
    </row>
    <row r="1129" spans="50:62" x14ac:dyDescent="0.25">
      <c r="AX1129" s="8"/>
      <c r="AY1129" s="8"/>
      <c r="AZ1129" s="8"/>
      <c r="BC1129" s="8"/>
      <c r="BD1129" s="8"/>
      <c r="BH1129" s="8"/>
      <c r="BJ1129" s="8"/>
    </row>
    <row r="1130" spans="50:62" x14ac:dyDescent="0.25">
      <c r="AX1130" s="8"/>
      <c r="AY1130" s="8"/>
      <c r="AZ1130" s="8"/>
      <c r="BC1130" s="8"/>
      <c r="BD1130" s="8"/>
      <c r="BH1130" s="8"/>
      <c r="BJ1130" s="8"/>
    </row>
    <row r="1131" spans="50:62" x14ac:dyDescent="0.25">
      <c r="AX1131" s="8"/>
      <c r="AY1131" s="8"/>
      <c r="AZ1131" s="8"/>
      <c r="BC1131" s="8"/>
      <c r="BD1131" s="8"/>
      <c r="BH1131" s="8"/>
      <c r="BJ1131" s="8"/>
    </row>
    <row r="1132" spans="50:62" x14ac:dyDescent="0.25">
      <c r="AX1132" s="8"/>
      <c r="AY1132" s="8"/>
      <c r="AZ1132" s="8"/>
      <c r="BC1132" s="8"/>
      <c r="BD1132" s="8"/>
      <c r="BH1132" s="8"/>
      <c r="BJ1132" s="8"/>
    </row>
    <row r="1133" spans="50:62" x14ac:dyDescent="0.25">
      <c r="AX1133" s="8"/>
      <c r="AY1133" s="8"/>
      <c r="AZ1133" s="8"/>
      <c r="BC1133" s="8"/>
      <c r="BD1133" s="8"/>
      <c r="BH1133" s="8"/>
      <c r="BJ1133" s="8"/>
    </row>
    <row r="1134" spans="50:62" x14ac:dyDescent="0.25">
      <c r="AX1134" s="8"/>
      <c r="AY1134" s="8"/>
      <c r="AZ1134" s="8"/>
      <c r="BC1134" s="8"/>
      <c r="BD1134" s="8"/>
      <c r="BH1134" s="8"/>
      <c r="BJ1134" s="8"/>
    </row>
    <row r="1135" spans="50:62" x14ac:dyDescent="0.25">
      <c r="AX1135" s="8"/>
      <c r="AY1135" s="8"/>
      <c r="AZ1135" s="8"/>
      <c r="BC1135" s="8"/>
      <c r="BD1135" s="8"/>
      <c r="BH1135" s="8"/>
      <c r="BJ1135" s="8"/>
    </row>
    <row r="1136" spans="50:62" x14ac:dyDescent="0.25">
      <c r="AX1136" s="8"/>
      <c r="AY1136" s="8"/>
      <c r="AZ1136" s="8"/>
      <c r="BC1136" s="8"/>
      <c r="BD1136" s="8"/>
      <c r="BH1136" s="8"/>
      <c r="BJ1136" s="8"/>
    </row>
    <row r="1137" spans="50:62" x14ac:dyDescent="0.25">
      <c r="AX1137" s="8"/>
      <c r="AY1137" s="8"/>
      <c r="AZ1137" s="8"/>
      <c r="BC1137" s="8"/>
      <c r="BD1137" s="8"/>
      <c r="BH1137" s="8"/>
      <c r="BJ1137" s="8"/>
    </row>
    <row r="1138" spans="50:62" x14ac:dyDescent="0.25">
      <c r="AX1138" s="8"/>
      <c r="AY1138" s="8"/>
      <c r="AZ1138" s="8"/>
      <c r="BC1138" s="8"/>
      <c r="BD1138" s="8"/>
      <c r="BH1138" s="8"/>
      <c r="BJ1138" s="8"/>
    </row>
    <row r="1139" spans="50:62" x14ac:dyDescent="0.25">
      <c r="AX1139" s="8"/>
      <c r="AY1139" s="8"/>
      <c r="AZ1139" s="8"/>
      <c r="BC1139" s="8"/>
      <c r="BD1139" s="8"/>
      <c r="BH1139" s="8"/>
      <c r="BJ1139" s="8"/>
    </row>
    <row r="1140" spans="50:62" x14ac:dyDescent="0.25">
      <c r="AX1140" s="8"/>
      <c r="AY1140" s="8"/>
      <c r="AZ1140" s="8"/>
      <c r="BC1140" s="8"/>
      <c r="BD1140" s="8"/>
      <c r="BH1140" s="8"/>
      <c r="BJ1140" s="8"/>
    </row>
    <row r="1141" spans="50:62" x14ac:dyDescent="0.25">
      <c r="AX1141" s="8"/>
      <c r="AY1141" s="8"/>
      <c r="AZ1141" s="8"/>
      <c r="BC1141" s="8"/>
      <c r="BD1141" s="8"/>
      <c r="BH1141" s="8"/>
      <c r="BJ1141" s="8"/>
    </row>
    <row r="1142" spans="50:62" x14ac:dyDescent="0.25">
      <c r="AX1142" s="8"/>
      <c r="AY1142" s="8"/>
      <c r="AZ1142" s="8"/>
      <c r="BC1142" s="8"/>
      <c r="BD1142" s="8"/>
      <c r="BH1142" s="8"/>
      <c r="BJ1142" s="8"/>
    </row>
    <row r="1143" spans="50:62" x14ac:dyDescent="0.25">
      <c r="AX1143" s="8"/>
      <c r="AY1143" s="8"/>
      <c r="AZ1143" s="8"/>
      <c r="BC1143" s="8"/>
      <c r="BD1143" s="8"/>
      <c r="BH1143" s="8"/>
      <c r="BJ1143" s="8"/>
    </row>
    <row r="1144" spans="50:62" x14ac:dyDescent="0.25">
      <c r="AX1144" s="8"/>
      <c r="AY1144" s="8"/>
      <c r="AZ1144" s="8"/>
      <c r="BC1144" s="8"/>
      <c r="BD1144" s="8"/>
      <c r="BH1144" s="8"/>
      <c r="BJ1144" s="8"/>
    </row>
    <row r="1145" spans="50:62" x14ac:dyDescent="0.25">
      <c r="AX1145" s="8"/>
      <c r="AY1145" s="8"/>
      <c r="AZ1145" s="8"/>
      <c r="BC1145" s="8"/>
      <c r="BD1145" s="8"/>
      <c r="BH1145" s="8"/>
      <c r="BJ1145" s="8"/>
    </row>
    <row r="1146" spans="50:62" x14ac:dyDescent="0.25">
      <c r="AX1146" s="8"/>
      <c r="AY1146" s="8"/>
      <c r="AZ1146" s="8"/>
      <c r="BC1146" s="8"/>
      <c r="BD1146" s="8"/>
      <c r="BH1146" s="8"/>
      <c r="BJ1146" s="8"/>
    </row>
    <row r="1147" spans="50:62" x14ac:dyDescent="0.25">
      <c r="AX1147" s="8"/>
      <c r="AY1147" s="8"/>
      <c r="AZ1147" s="8"/>
      <c r="BC1147" s="8"/>
      <c r="BD1147" s="8"/>
      <c r="BH1147" s="8"/>
      <c r="BJ1147" s="8"/>
    </row>
    <row r="1148" spans="50:62" x14ac:dyDescent="0.25">
      <c r="AX1148" s="8"/>
      <c r="AY1148" s="8"/>
      <c r="AZ1148" s="8"/>
      <c r="BC1148" s="8"/>
      <c r="BD1148" s="8"/>
      <c r="BH1148" s="8"/>
      <c r="BJ1148" s="8"/>
    </row>
    <row r="1149" spans="50:62" x14ac:dyDescent="0.25">
      <c r="AX1149" s="8"/>
      <c r="AY1149" s="8"/>
      <c r="AZ1149" s="8"/>
      <c r="BC1149" s="8"/>
      <c r="BD1149" s="8"/>
      <c r="BH1149" s="8"/>
      <c r="BJ1149" s="8"/>
    </row>
    <row r="1150" spans="50:62" x14ac:dyDescent="0.25">
      <c r="AX1150" s="8"/>
      <c r="AY1150" s="8"/>
      <c r="AZ1150" s="8"/>
      <c r="BC1150" s="8"/>
      <c r="BD1150" s="8"/>
      <c r="BH1150" s="8"/>
      <c r="BJ1150" s="8"/>
    </row>
    <row r="1151" spans="50:62" x14ac:dyDescent="0.25">
      <c r="AX1151" s="8"/>
      <c r="AY1151" s="8"/>
      <c r="AZ1151" s="8"/>
      <c r="BC1151" s="8"/>
      <c r="BD1151" s="8"/>
      <c r="BH1151" s="8"/>
      <c r="BJ1151" s="8"/>
    </row>
    <row r="1152" spans="50:62" x14ac:dyDescent="0.25">
      <c r="AX1152" s="8"/>
      <c r="AY1152" s="8"/>
      <c r="AZ1152" s="8"/>
      <c r="BC1152" s="8"/>
      <c r="BD1152" s="8"/>
      <c r="BH1152" s="8"/>
      <c r="BJ1152" s="8"/>
    </row>
    <row r="1153" spans="50:62" x14ac:dyDescent="0.25">
      <c r="AX1153" s="8"/>
      <c r="AY1153" s="8"/>
      <c r="AZ1153" s="8"/>
      <c r="BC1153" s="8"/>
      <c r="BD1153" s="8"/>
      <c r="BH1153" s="8"/>
      <c r="BJ1153" s="8"/>
    </row>
    <row r="1154" spans="50:62" x14ac:dyDescent="0.25">
      <c r="AX1154" s="8"/>
      <c r="AY1154" s="8"/>
      <c r="AZ1154" s="8"/>
      <c r="BC1154" s="8"/>
      <c r="BD1154" s="8"/>
      <c r="BH1154" s="8"/>
      <c r="BJ1154" s="8"/>
    </row>
    <row r="1155" spans="50:62" x14ac:dyDescent="0.25">
      <c r="AX1155" s="8"/>
      <c r="AY1155" s="8"/>
      <c r="AZ1155" s="8"/>
      <c r="BC1155" s="8"/>
      <c r="BD1155" s="8"/>
      <c r="BH1155" s="8"/>
      <c r="BJ1155" s="8"/>
    </row>
    <row r="1156" spans="50:62" x14ac:dyDescent="0.25">
      <c r="AX1156" s="8"/>
      <c r="AY1156" s="8"/>
      <c r="AZ1156" s="8"/>
      <c r="BC1156" s="8"/>
      <c r="BD1156" s="8"/>
      <c r="BH1156" s="8"/>
      <c r="BJ1156" s="8"/>
    </row>
    <row r="1157" spans="50:62" x14ac:dyDescent="0.25">
      <c r="AX1157" s="8"/>
      <c r="AY1157" s="8"/>
      <c r="AZ1157" s="8"/>
      <c r="BC1157" s="8"/>
      <c r="BD1157" s="8"/>
      <c r="BH1157" s="8"/>
      <c r="BJ1157" s="8"/>
    </row>
    <row r="1158" spans="50:62" x14ac:dyDescent="0.25">
      <c r="AX1158" s="8"/>
      <c r="AY1158" s="8"/>
      <c r="AZ1158" s="8"/>
      <c r="BC1158" s="8"/>
      <c r="BD1158" s="8"/>
      <c r="BH1158" s="8"/>
      <c r="BJ1158" s="8"/>
    </row>
    <row r="1159" spans="50:62" x14ac:dyDescent="0.25">
      <c r="AX1159" s="8"/>
      <c r="AY1159" s="8"/>
      <c r="AZ1159" s="8"/>
      <c r="BC1159" s="8"/>
      <c r="BD1159" s="8"/>
      <c r="BH1159" s="8"/>
      <c r="BJ1159" s="8"/>
    </row>
    <row r="1160" spans="50:62" x14ac:dyDescent="0.25">
      <c r="AX1160" s="8"/>
      <c r="AY1160" s="8"/>
      <c r="AZ1160" s="8"/>
      <c r="BC1160" s="8"/>
      <c r="BD1160" s="8"/>
      <c r="BH1160" s="8"/>
      <c r="BJ1160" s="8"/>
    </row>
    <row r="1161" spans="50:62" x14ac:dyDescent="0.25">
      <c r="AX1161" s="8"/>
      <c r="AY1161" s="8"/>
      <c r="AZ1161" s="8"/>
      <c r="BC1161" s="8"/>
      <c r="BD1161" s="8"/>
      <c r="BH1161" s="8"/>
      <c r="BJ1161" s="8"/>
    </row>
    <row r="1162" spans="50:62" x14ac:dyDescent="0.25">
      <c r="AX1162" s="8"/>
      <c r="AY1162" s="8"/>
      <c r="AZ1162" s="8"/>
      <c r="BC1162" s="8"/>
      <c r="BD1162" s="8"/>
      <c r="BH1162" s="8"/>
      <c r="BJ1162" s="8"/>
    </row>
    <row r="1163" spans="50:62" x14ac:dyDescent="0.25">
      <c r="AX1163" s="8"/>
      <c r="AY1163" s="8"/>
      <c r="AZ1163" s="8"/>
      <c r="BC1163" s="8"/>
      <c r="BD1163" s="8"/>
      <c r="BH1163" s="8"/>
      <c r="BJ1163" s="8"/>
    </row>
    <row r="1164" spans="50:62" x14ac:dyDescent="0.25">
      <c r="AX1164" s="8"/>
      <c r="AY1164" s="8"/>
      <c r="AZ1164" s="8"/>
      <c r="BC1164" s="8"/>
      <c r="BD1164" s="8"/>
      <c r="BH1164" s="8"/>
      <c r="BJ1164" s="8"/>
    </row>
    <row r="1165" spans="50:62" x14ac:dyDescent="0.25">
      <c r="AX1165" s="8"/>
      <c r="AY1165" s="8"/>
      <c r="AZ1165" s="8"/>
      <c r="BC1165" s="8"/>
      <c r="BD1165" s="8"/>
      <c r="BH1165" s="8"/>
      <c r="BJ1165" s="8"/>
    </row>
    <row r="1166" spans="50:62" x14ac:dyDescent="0.25">
      <c r="AX1166" s="8"/>
      <c r="AY1166" s="8"/>
      <c r="AZ1166" s="8"/>
      <c r="BC1166" s="8"/>
      <c r="BD1166" s="8"/>
      <c r="BH1166" s="8"/>
      <c r="BJ1166" s="8"/>
    </row>
    <row r="1167" spans="50:62" x14ac:dyDescent="0.25">
      <c r="AX1167" s="8"/>
      <c r="AY1167" s="8"/>
      <c r="AZ1167" s="8"/>
      <c r="BC1167" s="8"/>
      <c r="BD1167" s="8"/>
      <c r="BH1167" s="8"/>
      <c r="BJ1167" s="8"/>
    </row>
    <row r="1168" spans="50:62" x14ac:dyDescent="0.25">
      <c r="AX1168" s="8"/>
      <c r="AY1168" s="8"/>
      <c r="AZ1168" s="8"/>
      <c r="BC1168" s="8"/>
      <c r="BD1168" s="8"/>
      <c r="BH1168" s="8"/>
      <c r="BJ1168" s="8"/>
    </row>
    <row r="1169" spans="50:62" x14ac:dyDescent="0.25">
      <c r="AX1169" s="8"/>
      <c r="AY1169" s="8"/>
      <c r="AZ1169" s="8"/>
      <c r="BC1169" s="8"/>
      <c r="BD1169" s="8"/>
      <c r="BH1169" s="8"/>
      <c r="BJ1169" s="8"/>
    </row>
    <row r="1170" spans="50:62" x14ac:dyDescent="0.25">
      <c r="AX1170" s="8"/>
      <c r="AY1170" s="8"/>
      <c r="AZ1170" s="8"/>
      <c r="BC1170" s="8"/>
      <c r="BD1170" s="8"/>
      <c r="BH1170" s="8"/>
      <c r="BJ1170" s="8"/>
    </row>
    <row r="1171" spans="50:62" x14ac:dyDescent="0.25">
      <c r="AX1171" s="8"/>
      <c r="AY1171" s="8"/>
      <c r="AZ1171" s="8"/>
      <c r="BC1171" s="8"/>
      <c r="BD1171" s="8"/>
      <c r="BH1171" s="8"/>
      <c r="BJ1171" s="8"/>
    </row>
    <row r="1172" spans="50:62" x14ac:dyDescent="0.25">
      <c r="AX1172" s="8"/>
      <c r="AY1172" s="8"/>
      <c r="AZ1172" s="8"/>
      <c r="BC1172" s="8"/>
      <c r="BD1172" s="8"/>
      <c r="BH1172" s="8"/>
      <c r="BJ1172" s="8"/>
    </row>
    <row r="1173" spans="50:62" x14ac:dyDescent="0.25">
      <c r="AX1173" s="8"/>
      <c r="AY1173" s="8"/>
      <c r="AZ1173" s="8"/>
      <c r="BC1173" s="8"/>
      <c r="BD1173" s="8"/>
      <c r="BH1173" s="8"/>
      <c r="BJ1173" s="8"/>
    </row>
    <row r="1174" spans="50:62" x14ac:dyDescent="0.25">
      <c r="AX1174" s="8"/>
      <c r="AY1174" s="8"/>
      <c r="AZ1174" s="8"/>
      <c r="BC1174" s="8"/>
      <c r="BD1174" s="8"/>
      <c r="BH1174" s="8"/>
      <c r="BJ1174" s="8"/>
    </row>
    <row r="1175" spans="50:62" x14ac:dyDescent="0.25">
      <c r="AX1175" s="8"/>
      <c r="AY1175" s="8"/>
      <c r="AZ1175" s="8"/>
      <c r="BC1175" s="8"/>
      <c r="BD1175" s="8"/>
      <c r="BH1175" s="8"/>
      <c r="BJ1175" s="8"/>
    </row>
    <row r="1176" spans="50:62" x14ac:dyDescent="0.25">
      <c r="AX1176" s="8"/>
      <c r="AY1176" s="8"/>
      <c r="AZ1176" s="8"/>
      <c r="BC1176" s="8"/>
      <c r="BD1176" s="8"/>
      <c r="BH1176" s="8"/>
      <c r="BJ1176" s="8"/>
    </row>
    <row r="1177" spans="50:62" x14ac:dyDescent="0.25">
      <c r="AX1177" s="8"/>
      <c r="AY1177" s="8"/>
      <c r="AZ1177" s="8"/>
      <c r="BC1177" s="8"/>
      <c r="BD1177" s="8"/>
      <c r="BH1177" s="8"/>
      <c r="BJ1177" s="8"/>
    </row>
    <row r="1178" spans="50:62" x14ac:dyDescent="0.25">
      <c r="AX1178" s="8"/>
      <c r="AY1178" s="8"/>
      <c r="AZ1178" s="8"/>
      <c r="BC1178" s="8"/>
      <c r="BD1178" s="8"/>
      <c r="BH1178" s="8"/>
      <c r="BJ1178" s="8"/>
    </row>
    <row r="1179" spans="50:62" x14ac:dyDescent="0.25">
      <c r="AX1179" s="8"/>
      <c r="AY1179" s="8"/>
      <c r="AZ1179" s="8"/>
      <c r="BC1179" s="8"/>
      <c r="BD1179" s="8"/>
      <c r="BH1179" s="8"/>
      <c r="BJ1179" s="8"/>
    </row>
    <row r="1180" spans="50:62" x14ac:dyDescent="0.25">
      <c r="AX1180" s="8"/>
      <c r="AY1180" s="8"/>
      <c r="AZ1180" s="8"/>
      <c r="BC1180" s="8"/>
      <c r="BD1180" s="8"/>
      <c r="BH1180" s="8"/>
      <c r="BJ1180" s="8"/>
    </row>
    <row r="1181" spans="50:62" x14ac:dyDescent="0.25">
      <c r="AX1181" s="8"/>
      <c r="AY1181" s="8"/>
      <c r="AZ1181" s="8"/>
      <c r="BC1181" s="8"/>
      <c r="BD1181" s="8"/>
      <c r="BH1181" s="8"/>
      <c r="BJ1181" s="8"/>
    </row>
    <row r="1182" spans="50:62" x14ac:dyDescent="0.25">
      <c r="AX1182" s="8"/>
      <c r="AY1182" s="8"/>
      <c r="AZ1182" s="8"/>
      <c r="BC1182" s="8"/>
      <c r="BD1182" s="8"/>
      <c r="BH1182" s="8"/>
      <c r="BJ1182" s="8"/>
    </row>
    <row r="1183" spans="50:62" x14ac:dyDescent="0.25">
      <c r="AX1183" s="8"/>
      <c r="AY1183" s="8"/>
      <c r="AZ1183" s="8"/>
      <c r="BC1183" s="8"/>
      <c r="BD1183" s="8"/>
      <c r="BH1183" s="8"/>
      <c r="BJ1183" s="8"/>
    </row>
    <row r="1184" spans="50:62" x14ac:dyDescent="0.25">
      <c r="AX1184" s="8"/>
      <c r="AY1184" s="8"/>
      <c r="AZ1184" s="8"/>
      <c r="BC1184" s="8"/>
      <c r="BD1184" s="8"/>
      <c r="BH1184" s="8"/>
      <c r="BJ1184" s="8"/>
    </row>
    <row r="1185" spans="50:62" x14ac:dyDescent="0.25">
      <c r="AX1185" s="8"/>
      <c r="AY1185" s="8"/>
      <c r="AZ1185" s="8"/>
      <c r="BC1185" s="8"/>
      <c r="BD1185" s="8"/>
      <c r="BH1185" s="8"/>
      <c r="BJ1185" s="8"/>
    </row>
    <row r="1186" spans="50:62" x14ac:dyDescent="0.25">
      <c r="AX1186" s="8"/>
      <c r="AY1186" s="8"/>
      <c r="AZ1186" s="8"/>
      <c r="BC1186" s="8"/>
      <c r="BD1186" s="8"/>
      <c r="BH1186" s="8"/>
      <c r="BJ1186" s="8"/>
    </row>
    <row r="1187" spans="50:62" x14ac:dyDescent="0.25">
      <c r="AX1187" s="8"/>
      <c r="AY1187" s="8"/>
      <c r="AZ1187" s="8"/>
      <c r="BC1187" s="8"/>
      <c r="BD1187" s="8"/>
      <c r="BH1187" s="8"/>
      <c r="BJ1187" s="8"/>
    </row>
    <row r="1188" spans="50:62" x14ac:dyDescent="0.25">
      <c r="AX1188" s="8"/>
      <c r="AY1188" s="8"/>
      <c r="AZ1188" s="8"/>
      <c r="BC1188" s="8"/>
      <c r="BD1188" s="8"/>
      <c r="BH1188" s="8"/>
      <c r="BJ1188" s="8"/>
    </row>
    <row r="1189" spans="50:62" x14ac:dyDescent="0.25">
      <c r="AX1189" s="8"/>
      <c r="AY1189" s="8"/>
      <c r="AZ1189" s="8"/>
      <c r="BC1189" s="8"/>
      <c r="BD1189" s="8"/>
      <c r="BH1189" s="8"/>
      <c r="BJ1189" s="8"/>
    </row>
    <row r="1190" spans="50:62" x14ac:dyDescent="0.25">
      <c r="AX1190" s="8"/>
      <c r="AY1190" s="8"/>
      <c r="AZ1190" s="8"/>
      <c r="BC1190" s="8"/>
      <c r="BD1190" s="8"/>
      <c r="BH1190" s="8"/>
      <c r="BJ1190" s="8"/>
    </row>
    <row r="1191" spans="50:62" x14ac:dyDescent="0.25">
      <c r="AX1191" s="8"/>
      <c r="AY1191" s="8"/>
      <c r="AZ1191" s="8"/>
      <c r="BC1191" s="8"/>
      <c r="BD1191" s="8"/>
      <c r="BH1191" s="8"/>
      <c r="BJ1191" s="8"/>
    </row>
    <row r="1192" spans="50:62" x14ac:dyDescent="0.25">
      <c r="AX1192" s="8"/>
      <c r="AY1192" s="8"/>
      <c r="AZ1192" s="8"/>
      <c r="BC1192" s="8"/>
      <c r="BD1192" s="8"/>
      <c r="BH1192" s="8"/>
      <c r="BJ1192" s="8"/>
    </row>
    <row r="1193" spans="50:62" x14ac:dyDescent="0.25">
      <c r="AX1193" s="8"/>
      <c r="AY1193" s="8"/>
      <c r="AZ1193" s="8"/>
      <c r="BC1193" s="8"/>
      <c r="BD1193" s="8"/>
      <c r="BH1193" s="8"/>
      <c r="BJ1193" s="8"/>
    </row>
    <row r="1194" spans="50:62" x14ac:dyDescent="0.25">
      <c r="AX1194" s="8"/>
      <c r="AY1194" s="8"/>
      <c r="AZ1194" s="8"/>
      <c r="BC1194" s="8"/>
      <c r="BD1194" s="8"/>
      <c r="BH1194" s="8"/>
      <c r="BJ1194" s="8"/>
    </row>
    <row r="1195" spans="50:62" x14ac:dyDescent="0.25">
      <c r="AX1195" s="8"/>
      <c r="AY1195" s="8"/>
      <c r="AZ1195" s="8"/>
      <c r="BC1195" s="8"/>
      <c r="BD1195" s="8"/>
      <c r="BH1195" s="8"/>
      <c r="BJ1195" s="8"/>
    </row>
    <row r="1196" spans="50:62" x14ac:dyDescent="0.25">
      <c r="AX1196" s="8"/>
      <c r="AY1196" s="8"/>
      <c r="AZ1196" s="8"/>
      <c r="BC1196" s="8"/>
      <c r="BD1196" s="8"/>
      <c r="BH1196" s="8"/>
      <c r="BJ1196" s="8"/>
    </row>
    <row r="1197" spans="50:62" x14ac:dyDescent="0.25">
      <c r="AX1197" s="8"/>
      <c r="AY1197" s="8"/>
      <c r="AZ1197" s="8"/>
      <c r="BC1197" s="8"/>
      <c r="BD1197" s="8"/>
      <c r="BH1197" s="8"/>
      <c r="BJ1197" s="8"/>
    </row>
    <row r="1198" spans="50:62" x14ac:dyDescent="0.25">
      <c r="AX1198" s="8"/>
      <c r="AY1198" s="8"/>
      <c r="AZ1198" s="8"/>
      <c r="BC1198" s="8"/>
      <c r="BD1198" s="8"/>
      <c r="BH1198" s="8"/>
      <c r="BJ1198" s="8"/>
    </row>
    <row r="1199" spans="50:62" x14ac:dyDescent="0.25">
      <c r="AX1199" s="8"/>
      <c r="AY1199" s="8"/>
      <c r="AZ1199" s="8"/>
      <c r="BC1199" s="8"/>
      <c r="BD1199" s="8"/>
      <c r="BH1199" s="8"/>
      <c r="BJ1199" s="8"/>
    </row>
    <row r="1200" spans="50:62" x14ac:dyDescent="0.25">
      <c r="AX1200" s="8"/>
      <c r="AY1200" s="8"/>
      <c r="AZ1200" s="8"/>
      <c r="BC1200" s="8"/>
      <c r="BD1200" s="8"/>
      <c r="BH1200" s="8"/>
      <c r="BJ1200" s="8"/>
    </row>
    <row r="1201" spans="50:62" x14ac:dyDescent="0.25">
      <c r="AX1201" s="8"/>
      <c r="AY1201" s="8"/>
      <c r="AZ1201" s="8"/>
      <c r="BC1201" s="8"/>
      <c r="BD1201" s="8"/>
      <c r="BH1201" s="8"/>
      <c r="BJ1201" s="8"/>
    </row>
    <row r="1202" spans="50:62" x14ac:dyDescent="0.25">
      <c r="AX1202" s="8"/>
      <c r="AY1202" s="8"/>
      <c r="AZ1202" s="8"/>
      <c r="BC1202" s="8"/>
      <c r="BD1202" s="8"/>
      <c r="BH1202" s="8"/>
      <c r="BJ1202" s="8"/>
    </row>
    <row r="1203" spans="50:62" x14ac:dyDescent="0.25">
      <c r="AX1203" s="8"/>
      <c r="AY1203" s="8"/>
      <c r="AZ1203" s="8"/>
      <c r="BC1203" s="8"/>
      <c r="BD1203" s="8"/>
      <c r="BH1203" s="8"/>
      <c r="BJ1203" s="8"/>
    </row>
    <row r="1204" spans="50:62" x14ac:dyDescent="0.25">
      <c r="AX1204" s="8"/>
      <c r="AY1204" s="8"/>
      <c r="AZ1204" s="8"/>
      <c r="BC1204" s="8"/>
      <c r="BD1204" s="8"/>
      <c r="BH1204" s="8"/>
      <c r="BJ1204" s="8"/>
    </row>
    <row r="1205" spans="50:62" x14ac:dyDescent="0.25">
      <c r="AX1205" s="8"/>
      <c r="AY1205" s="8"/>
      <c r="AZ1205" s="8"/>
      <c r="BC1205" s="8"/>
      <c r="BD1205" s="8"/>
      <c r="BH1205" s="8"/>
      <c r="BJ1205" s="8"/>
    </row>
    <row r="1206" spans="50:62" x14ac:dyDescent="0.25">
      <c r="AX1206" s="8"/>
      <c r="AY1206" s="8"/>
      <c r="AZ1206" s="8"/>
      <c r="BC1206" s="8"/>
      <c r="BD1206" s="8"/>
      <c r="BH1206" s="8"/>
      <c r="BJ1206" s="8"/>
    </row>
    <row r="1207" spans="50:62" x14ac:dyDescent="0.25">
      <c r="AX1207" s="8"/>
      <c r="AY1207" s="8"/>
      <c r="AZ1207" s="8"/>
      <c r="BC1207" s="8"/>
      <c r="BD1207" s="8"/>
      <c r="BH1207" s="8"/>
      <c r="BJ1207" s="8"/>
    </row>
    <row r="1208" spans="50:62" x14ac:dyDescent="0.25">
      <c r="AX1208" s="8"/>
      <c r="AY1208" s="8"/>
      <c r="AZ1208" s="8"/>
      <c r="BC1208" s="8"/>
      <c r="BD1208" s="8"/>
      <c r="BH1208" s="8"/>
      <c r="BJ1208" s="8"/>
    </row>
    <row r="1209" spans="50:62" x14ac:dyDescent="0.25">
      <c r="AX1209" s="8"/>
      <c r="AY1209" s="8"/>
      <c r="AZ1209" s="8"/>
      <c r="BC1209" s="8"/>
      <c r="BD1209" s="8"/>
      <c r="BH1209" s="8"/>
      <c r="BJ1209" s="8"/>
    </row>
    <row r="1210" spans="50:62" x14ac:dyDescent="0.25">
      <c r="AX1210" s="8"/>
      <c r="AY1210" s="8"/>
      <c r="AZ1210" s="8"/>
      <c r="BC1210" s="8"/>
      <c r="BD1210" s="8"/>
      <c r="BH1210" s="8"/>
      <c r="BJ1210" s="8"/>
    </row>
    <row r="1211" spans="50:62" x14ac:dyDescent="0.25">
      <c r="AX1211" s="8"/>
      <c r="AY1211" s="8"/>
      <c r="AZ1211" s="8"/>
      <c r="BC1211" s="8"/>
      <c r="BD1211" s="8"/>
      <c r="BH1211" s="8"/>
      <c r="BJ1211" s="8"/>
    </row>
    <row r="1212" spans="50:62" x14ac:dyDescent="0.25">
      <c r="AX1212" s="8"/>
      <c r="AY1212" s="8"/>
      <c r="AZ1212" s="8"/>
      <c r="BC1212" s="8"/>
      <c r="BD1212" s="8"/>
      <c r="BH1212" s="8"/>
      <c r="BJ1212" s="8"/>
    </row>
    <row r="1213" spans="50:62" x14ac:dyDescent="0.25">
      <c r="AX1213" s="8"/>
      <c r="AY1213" s="8"/>
      <c r="AZ1213" s="8"/>
      <c r="BC1213" s="8"/>
      <c r="BD1213" s="8"/>
      <c r="BH1213" s="8"/>
      <c r="BJ1213" s="8"/>
    </row>
    <row r="1214" spans="50:62" x14ac:dyDescent="0.25">
      <c r="AX1214" s="8"/>
      <c r="AY1214" s="8"/>
      <c r="AZ1214" s="8"/>
      <c r="BC1214" s="8"/>
      <c r="BD1214" s="8"/>
      <c r="BH1214" s="8"/>
      <c r="BJ1214" s="8"/>
    </row>
    <row r="1215" spans="50:62" x14ac:dyDescent="0.25">
      <c r="AX1215" s="8"/>
      <c r="AY1215" s="8"/>
      <c r="AZ1215" s="8"/>
      <c r="BC1215" s="8"/>
      <c r="BD1215" s="8"/>
      <c r="BH1215" s="8"/>
      <c r="BJ1215" s="8"/>
    </row>
    <row r="1216" spans="50:62" x14ac:dyDescent="0.25">
      <c r="AX1216" s="8"/>
      <c r="AY1216" s="8"/>
      <c r="AZ1216" s="8"/>
      <c r="BC1216" s="8"/>
      <c r="BD1216" s="8"/>
      <c r="BH1216" s="8"/>
      <c r="BJ1216" s="8"/>
    </row>
    <row r="1217" spans="50:62" x14ac:dyDescent="0.25">
      <c r="AX1217" s="8"/>
      <c r="AY1217" s="8"/>
      <c r="AZ1217" s="8"/>
      <c r="BC1217" s="8"/>
      <c r="BD1217" s="8"/>
      <c r="BH1217" s="8"/>
      <c r="BJ1217" s="8"/>
    </row>
    <row r="1218" spans="50:62" x14ac:dyDescent="0.25">
      <c r="AX1218" s="8"/>
      <c r="AY1218" s="8"/>
      <c r="AZ1218" s="8"/>
      <c r="BC1218" s="8"/>
      <c r="BD1218" s="8"/>
      <c r="BH1218" s="8"/>
      <c r="BJ1218" s="8"/>
    </row>
    <row r="1219" spans="50:62" x14ac:dyDescent="0.25">
      <c r="AX1219" s="8"/>
      <c r="AY1219" s="8"/>
      <c r="AZ1219" s="8"/>
      <c r="BC1219" s="8"/>
      <c r="BD1219" s="8"/>
      <c r="BH1219" s="8"/>
      <c r="BJ1219" s="8"/>
    </row>
    <row r="1220" spans="50:62" x14ac:dyDescent="0.25">
      <c r="AX1220" s="8"/>
      <c r="AY1220" s="8"/>
      <c r="AZ1220" s="8"/>
      <c r="BC1220" s="8"/>
      <c r="BD1220" s="8"/>
      <c r="BH1220" s="8"/>
      <c r="BJ1220" s="8"/>
    </row>
    <row r="1221" spans="50:62" x14ac:dyDescent="0.25">
      <c r="AX1221" s="8"/>
      <c r="AY1221" s="8"/>
      <c r="AZ1221" s="8"/>
      <c r="BC1221" s="8"/>
      <c r="BD1221" s="8"/>
      <c r="BH1221" s="8"/>
      <c r="BJ1221" s="8"/>
    </row>
    <row r="1222" spans="50:62" x14ac:dyDescent="0.25">
      <c r="AX1222" s="8"/>
      <c r="AY1222" s="8"/>
      <c r="AZ1222" s="8"/>
      <c r="BC1222" s="8"/>
      <c r="BD1222" s="8"/>
      <c r="BH1222" s="8"/>
      <c r="BJ1222" s="8"/>
    </row>
    <row r="1223" spans="50:62" x14ac:dyDescent="0.25">
      <c r="AX1223" s="8"/>
      <c r="AY1223" s="8"/>
      <c r="AZ1223" s="8"/>
      <c r="BC1223" s="8"/>
      <c r="BD1223" s="8"/>
      <c r="BH1223" s="8"/>
      <c r="BJ1223" s="8"/>
    </row>
    <row r="1224" spans="50:62" x14ac:dyDescent="0.25">
      <c r="AX1224" s="8"/>
      <c r="AY1224" s="8"/>
      <c r="AZ1224" s="8"/>
      <c r="BC1224" s="8"/>
      <c r="BD1224" s="8"/>
      <c r="BH1224" s="8"/>
      <c r="BJ1224" s="8"/>
    </row>
    <row r="1225" spans="50:62" x14ac:dyDescent="0.25">
      <c r="AX1225" s="8"/>
      <c r="AY1225" s="8"/>
      <c r="AZ1225" s="8"/>
      <c r="BC1225" s="8"/>
      <c r="BD1225" s="8"/>
      <c r="BH1225" s="8"/>
      <c r="BJ1225" s="8"/>
    </row>
    <row r="1226" spans="50:62" x14ac:dyDescent="0.25">
      <c r="AX1226" s="8"/>
      <c r="AY1226" s="8"/>
      <c r="AZ1226" s="8"/>
      <c r="BC1226" s="8"/>
      <c r="BD1226" s="8"/>
      <c r="BH1226" s="8"/>
      <c r="BJ1226" s="8"/>
    </row>
    <row r="1227" spans="50:62" x14ac:dyDescent="0.25">
      <c r="AX1227" s="8"/>
      <c r="AY1227" s="8"/>
      <c r="AZ1227" s="8"/>
      <c r="BC1227" s="8"/>
      <c r="BD1227" s="8"/>
      <c r="BH1227" s="8"/>
      <c r="BJ1227" s="8"/>
    </row>
    <row r="1228" spans="50:62" x14ac:dyDescent="0.25">
      <c r="AZ1228" s="8"/>
      <c r="BC1228" s="8"/>
      <c r="BD1228" s="8"/>
      <c r="BH1228" s="8"/>
      <c r="BJ1228" s="8"/>
    </row>
    <row r="1229" spans="50:62" x14ac:dyDescent="0.25">
      <c r="AZ1229" s="8"/>
      <c r="BC1229" s="8"/>
      <c r="BD1229" s="8"/>
      <c r="BH1229" s="8"/>
      <c r="BJ1229" s="8"/>
    </row>
    <row r="1230" spans="50:62" x14ac:dyDescent="0.25">
      <c r="AZ1230" s="8"/>
      <c r="BC1230" s="8"/>
      <c r="BD1230" s="8"/>
      <c r="BH1230" s="8"/>
      <c r="BJ1230" s="8"/>
    </row>
    <row r="1231" spans="50:62" x14ac:dyDescent="0.25">
      <c r="AZ1231" s="8"/>
      <c r="BC1231" s="8"/>
      <c r="BD1231" s="8"/>
      <c r="BH1231" s="8"/>
      <c r="BJ1231" s="8"/>
    </row>
    <row r="1232" spans="50:62" x14ac:dyDescent="0.25">
      <c r="AZ1232" s="8"/>
      <c r="BC1232" s="8"/>
      <c r="BD1232" s="8"/>
      <c r="BH1232" s="8"/>
      <c r="BJ1232" s="8"/>
    </row>
    <row r="1233" spans="52:62" x14ac:dyDescent="0.25">
      <c r="AZ1233" s="8"/>
      <c r="BC1233" s="8"/>
      <c r="BD1233" s="8"/>
      <c r="BH1233" s="8"/>
      <c r="BJ1233" s="8"/>
    </row>
    <row r="1234" spans="52:62" x14ac:dyDescent="0.25">
      <c r="AZ1234" s="8"/>
      <c r="BC1234" s="8"/>
      <c r="BD1234" s="8"/>
      <c r="BH1234" s="8"/>
      <c r="BJ1234" s="8"/>
    </row>
    <row r="1235" spans="52:62" x14ac:dyDescent="0.25">
      <c r="AZ1235" s="8"/>
      <c r="BC1235" s="8"/>
      <c r="BD1235" s="8"/>
      <c r="BH1235" s="8"/>
      <c r="BJ1235" s="8"/>
    </row>
    <row r="1236" spans="52:62" x14ac:dyDescent="0.25">
      <c r="AZ1236" s="8"/>
      <c r="BC1236" s="8"/>
      <c r="BD1236" s="8"/>
      <c r="BH1236" s="8"/>
      <c r="BJ1236" s="8"/>
    </row>
    <row r="1237" spans="52:62" x14ac:dyDescent="0.25">
      <c r="AZ1237" s="8"/>
      <c r="BC1237" s="8"/>
      <c r="BD1237" s="8"/>
      <c r="BH1237" s="8"/>
      <c r="BJ1237" s="8"/>
    </row>
    <row r="1238" spans="52:62" x14ac:dyDescent="0.25">
      <c r="AZ1238" s="8"/>
      <c r="BC1238" s="8"/>
      <c r="BD1238" s="8"/>
      <c r="BH1238" s="8"/>
      <c r="BJ1238" s="8"/>
    </row>
    <row r="1239" spans="52:62" x14ac:dyDescent="0.25">
      <c r="AZ1239" s="8"/>
      <c r="BC1239" s="8"/>
      <c r="BD1239" s="8"/>
      <c r="BH1239" s="8"/>
      <c r="BJ1239" s="8"/>
    </row>
    <row r="1240" spans="52:62" x14ac:dyDescent="0.25">
      <c r="AZ1240" s="8"/>
      <c r="BC1240" s="8"/>
      <c r="BD1240" s="8"/>
      <c r="BH1240" s="8"/>
      <c r="BJ1240" s="8"/>
    </row>
    <row r="1241" spans="52:62" x14ac:dyDescent="0.25">
      <c r="AZ1241" s="8"/>
      <c r="BC1241" s="8"/>
      <c r="BD1241" s="8"/>
      <c r="BH1241" s="8"/>
      <c r="BJ1241" s="8"/>
    </row>
    <row r="1242" spans="52:62" x14ac:dyDescent="0.25">
      <c r="AZ1242" s="8"/>
      <c r="BC1242" s="8"/>
      <c r="BD1242" s="8"/>
      <c r="BH1242" s="8"/>
      <c r="BJ1242" s="8"/>
    </row>
    <row r="1243" spans="52:62" x14ac:dyDescent="0.25">
      <c r="AZ1243" s="8"/>
      <c r="BC1243" s="8"/>
      <c r="BD1243" s="8"/>
      <c r="BH1243" s="8"/>
      <c r="BJ1243" s="8"/>
    </row>
    <row r="1244" spans="52:62" x14ac:dyDescent="0.25">
      <c r="AZ1244" s="8"/>
      <c r="BC1244" s="8"/>
      <c r="BD1244" s="8"/>
      <c r="BH1244" s="8"/>
      <c r="BJ1244" s="8"/>
    </row>
    <row r="1245" spans="52:62" x14ac:dyDescent="0.25">
      <c r="AZ1245" s="8"/>
      <c r="BC1245" s="8"/>
      <c r="BD1245" s="8"/>
      <c r="BH1245" s="8"/>
      <c r="BJ1245" s="8"/>
    </row>
    <row r="1246" spans="52:62" x14ac:dyDescent="0.25">
      <c r="AZ1246" s="8"/>
      <c r="BC1246" s="8"/>
      <c r="BD1246" s="8"/>
      <c r="BH1246" s="8"/>
      <c r="BJ1246" s="8"/>
    </row>
    <row r="1247" spans="52:62" x14ac:dyDescent="0.25">
      <c r="AZ1247" s="8"/>
      <c r="BC1247" s="8"/>
      <c r="BD1247" s="8"/>
      <c r="BH1247" s="8"/>
      <c r="BJ1247" s="8"/>
    </row>
    <row r="1248" spans="52:62" x14ac:dyDescent="0.25">
      <c r="AZ1248" s="8"/>
      <c r="BC1248" s="8"/>
      <c r="BD1248" s="8"/>
      <c r="BH1248" s="8"/>
      <c r="BJ1248" s="8"/>
    </row>
    <row r="1249" spans="52:62" x14ac:dyDescent="0.25">
      <c r="AZ1249" s="8"/>
      <c r="BC1249" s="8"/>
      <c r="BD1249" s="8"/>
      <c r="BH1249" s="8"/>
      <c r="BJ1249" s="8"/>
    </row>
    <row r="1250" spans="52:62" x14ac:dyDescent="0.25">
      <c r="AZ1250" s="8"/>
      <c r="BC1250" s="8"/>
      <c r="BD1250" s="8"/>
      <c r="BH1250" s="8"/>
      <c r="BJ1250" s="8"/>
    </row>
    <row r="1251" spans="52:62" x14ac:dyDescent="0.25">
      <c r="AZ1251" s="8"/>
      <c r="BC1251" s="8"/>
      <c r="BD1251" s="8"/>
      <c r="BH1251" s="8"/>
      <c r="BJ1251" s="8"/>
    </row>
    <row r="1252" spans="52:62" x14ac:dyDescent="0.25">
      <c r="AZ1252" s="8"/>
      <c r="BC1252" s="8"/>
      <c r="BD1252" s="8"/>
      <c r="BH1252" s="8"/>
      <c r="BJ1252" s="8"/>
    </row>
    <row r="1253" spans="52:62" x14ac:dyDescent="0.25">
      <c r="AZ1253" s="8"/>
      <c r="BC1253" s="8"/>
      <c r="BD1253" s="8"/>
      <c r="BH1253" s="8"/>
      <c r="BJ1253" s="8"/>
    </row>
    <row r="1254" spans="52:62" x14ac:dyDescent="0.25">
      <c r="AZ1254" s="8"/>
      <c r="BC1254" s="8"/>
      <c r="BD1254" s="8"/>
      <c r="BH1254" s="8"/>
      <c r="BJ1254" s="8"/>
    </row>
    <row r="1255" spans="52:62" x14ac:dyDescent="0.25">
      <c r="AZ1255" s="8"/>
      <c r="BC1255" s="8"/>
      <c r="BD1255" s="8"/>
      <c r="BH1255" s="8"/>
      <c r="BJ1255" s="8"/>
    </row>
    <row r="1256" spans="52:62" x14ac:dyDescent="0.25">
      <c r="AZ1256" s="8"/>
      <c r="BC1256" s="8"/>
      <c r="BD1256" s="8"/>
      <c r="BH1256" s="8"/>
      <c r="BJ1256" s="8"/>
    </row>
    <row r="1257" spans="52:62" x14ac:dyDescent="0.25">
      <c r="AZ1257" s="8"/>
      <c r="BC1257" s="8"/>
      <c r="BD1257" s="8"/>
      <c r="BH1257" s="8"/>
      <c r="BJ1257" s="8"/>
    </row>
    <row r="1258" spans="52:62" x14ac:dyDescent="0.25">
      <c r="AZ1258" s="8"/>
      <c r="BC1258" s="8"/>
      <c r="BD1258" s="8"/>
      <c r="BH1258" s="8"/>
      <c r="BJ1258" s="8"/>
    </row>
    <row r="1259" spans="52:62" x14ac:dyDescent="0.25">
      <c r="AZ1259" s="8"/>
      <c r="BC1259" s="8"/>
      <c r="BD1259" s="8"/>
      <c r="BH1259" s="8"/>
      <c r="BJ1259" s="8"/>
    </row>
    <row r="1260" spans="52:62" x14ac:dyDescent="0.25">
      <c r="AZ1260" s="8"/>
      <c r="BC1260" s="8"/>
      <c r="BD1260" s="8"/>
      <c r="BH1260" s="8"/>
      <c r="BJ1260" s="8"/>
    </row>
    <row r="1261" spans="52:62" x14ac:dyDescent="0.25">
      <c r="AZ1261" s="8"/>
      <c r="BC1261" s="8"/>
      <c r="BD1261" s="8"/>
      <c r="BH1261" s="8"/>
      <c r="BJ1261" s="8"/>
    </row>
    <row r="1262" spans="52:62" x14ac:dyDescent="0.25">
      <c r="AZ1262" s="8"/>
      <c r="BC1262" s="8"/>
      <c r="BD1262" s="8"/>
      <c r="BH1262" s="8"/>
      <c r="BJ1262" s="8"/>
    </row>
    <row r="1263" spans="52:62" x14ac:dyDescent="0.25">
      <c r="AZ1263" s="8"/>
      <c r="BC1263" s="8"/>
      <c r="BD1263" s="8"/>
      <c r="BH1263" s="8"/>
      <c r="BJ1263" s="8"/>
    </row>
    <row r="1264" spans="52:62" x14ac:dyDescent="0.25">
      <c r="AZ1264" s="8"/>
      <c r="BC1264" s="8"/>
      <c r="BD1264" s="8"/>
      <c r="BH1264" s="8"/>
      <c r="BJ1264" s="8"/>
    </row>
    <row r="1265" spans="52:62" x14ac:dyDescent="0.25">
      <c r="AZ1265" s="8"/>
      <c r="BC1265" s="8"/>
      <c r="BD1265" s="8"/>
      <c r="BH1265" s="8"/>
      <c r="BJ1265" s="8"/>
    </row>
    <row r="1266" spans="52:62" x14ac:dyDescent="0.25">
      <c r="AZ1266" s="8"/>
      <c r="BC1266" s="8"/>
      <c r="BD1266" s="8"/>
      <c r="BH1266" s="8"/>
      <c r="BJ1266" s="8"/>
    </row>
    <row r="1267" spans="52:62" x14ac:dyDescent="0.25">
      <c r="AZ1267" s="8"/>
      <c r="BC1267" s="8"/>
      <c r="BD1267" s="8"/>
      <c r="BH1267" s="8"/>
      <c r="BJ1267" s="8"/>
    </row>
    <row r="1268" spans="52:62" x14ac:dyDescent="0.25">
      <c r="AZ1268" s="8"/>
      <c r="BC1268" s="8"/>
      <c r="BD1268" s="8"/>
      <c r="BH1268" s="8"/>
      <c r="BJ1268" s="8"/>
    </row>
    <row r="1269" spans="52:62" x14ac:dyDescent="0.25">
      <c r="AZ1269" s="8"/>
      <c r="BC1269" s="8"/>
      <c r="BD1269" s="8"/>
      <c r="BH1269" s="8"/>
      <c r="BJ1269" s="8"/>
    </row>
    <row r="1270" spans="52:62" x14ac:dyDescent="0.25">
      <c r="AZ1270" s="8"/>
      <c r="BC1270" s="8"/>
      <c r="BD1270" s="8"/>
      <c r="BH1270" s="8"/>
      <c r="BJ1270" s="8"/>
    </row>
    <row r="1271" spans="52:62" x14ac:dyDescent="0.25">
      <c r="AZ1271" s="8"/>
      <c r="BC1271" s="8"/>
      <c r="BD1271" s="8"/>
      <c r="BH1271" s="8"/>
      <c r="BJ1271" s="8"/>
    </row>
    <row r="1272" spans="52:62" x14ac:dyDescent="0.25">
      <c r="AZ1272" s="8"/>
      <c r="BC1272" s="8"/>
      <c r="BD1272" s="8"/>
      <c r="BH1272" s="8"/>
      <c r="BJ1272" s="8"/>
    </row>
    <row r="1273" spans="52:62" x14ac:dyDescent="0.25">
      <c r="AZ1273" s="8"/>
      <c r="BC1273" s="8"/>
      <c r="BD1273" s="8"/>
      <c r="BH1273" s="8"/>
      <c r="BJ1273" s="8"/>
    </row>
    <row r="1274" spans="52:62" x14ac:dyDescent="0.25">
      <c r="AZ1274" s="8"/>
      <c r="BC1274" s="8"/>
      <c r="BD1274" s="8"/>
      <c r="BH1274" s="8"/>
      <c r="BJ1274" s="8"/>
    </row>
    <row r="1275" spans="52:62" x14ac:dyDescent="0.25">
      <c r="AZ1275" s="8"/>
      <c r="BC1275" s="8"/>
      <c r="BD1275" s="8"/>
      <c r="BH1275" s="8"/>
      <c r="BJ1275" s="8"/>
    </row>
    <row r="1276" spans="52:62" x14ac:dyDescent="0.25">
      <c r="AZ1276" s="8"/>
      <c r="BC1276" s="8"/>
      <c r="BD1276" s="8"/>
      <c r="BH1276" s="8"/>
      <c r="BJ1276" s="8"/>
    </row>
    <row r="1277" spans="52:62" x14ac:dyDescent="0.25">
      <c r="AZ1277" s="8"/>
      <c r="BC1277" s="8"/>
      <c r="BD1277" s="8"/>
      <c r="BH1277" s="8"/>
      <c r="BJ1277" s="8"/>
    </row>
    <row r="1278" spans="52:62" x14ac:dyDescent="0.25">
      <c r="AZ1278" s="8"/>
      <c r="BC1278" s="8"/>
      <c r="BD1278" s="8"/>
      <c r="BH1278" s="8"/>
      <c r="BJ1278" s="8"/>
    </row>
    <row r="1279" spans="52:62" x14ac:dyDescent="0.25">
      <c r="AZ1279" s="8"/>
      <c r="BC1279" s="8"/>
      <c r="BD1279" s="8"/>
      <c r="BH1279" s="8"/>
      <c r="BJ1279" s="8"/>
    </row>
    <row r="1280" spans="52:62" x14ac:dyDescent="0.25">
      <c r="AZ1280" s="8"/>
      <c r="BC1280" s="8"/>
      <c r="BD1280" s="8"/>
      <c r="BH1280" s="8"/>
      <c r="BJ1280" s="8"/>
    </row>
    <row r="1281" spans="52:62" x14ac:dyDescent="0.25">
      <c r="AZ1281" s="8"/>
      <c r="BC1281" s="8"/>
      <c r="BD1281" s="8"/>
      <c r="BH1281" s="8"/>
      <c r="BJ1281" s="8"/>
    </row>
    <row r="1282" spans="52:62" x14ac:dyDescent="0.25">
      <c r="AZ1282" s="8"/>
      <c r="BC1282" s="8"/>
      <c r="BD1282" s="8"/>
      <c r="BH1282" s="8"/>
      <c r="BJ1282" s="8"/>
    </row>
    <row r="1283" spans="52:62" x14ac:dyDescent="0.25">
      <c r="AZ1283" s="8"/>
      <c r="BC1283" s="8"/>
      <c r="BD1283" s="8"/>
      <c r="BH1283" s="8"/>
      <c r="BJ1283" s="8"/>
    </row>
    <row r="1284" spans="52:62" x14ac:dyDescent="0.25">
      <c r="AZ1284" s="8"/>
      <c r="BC1284" s="8"/>
      <c r="BD1284" s="8"/>
      <c r="BH1284" s="8"/>
      <c r="BJ1284" s="8"/>
    </row>
    <row r="1285" spans="52:62" x14ac:dyDescent="0.25">
      <c r="AZ1285" s="8"/>
      <c r="BC1285" s="8"/>
      <c r="BD1285" s="8"/>
      <c r="BH1285" s="8"/>
      <c r="BJ1285" s="8"/>
    </row>
    <row r="1286" spans="52:62" x14ac:dyDescent="0.25">
      <c r="AZ1286" s="8"/>
      <c r="BC1286" s="8"/>
      <c r="BD1286" s="8"/>
      <c r="BH1286" s="8"/>
      <c r="BJ1286" s="8"/>
    </row>
    <row r="1287" spans="52:62" x14ac:dyDescent="0.25">
      <c r="AZ1287" s="8"/>
      <c r="BC1287" s="8"/>
      <c r="BD1287" s="8"/>
      <c r="BH1287" s="8"/>
      <c r="BJ1287" s="8"/>
    </row>
    <row r="1288" spans="52:62" x14ac:dyDescent="0.25">
      <c r="AZ1288" s="8"/>
      <c r="BC1288" s="8"/>
      <c r="BD1288" s="8"/>
      <c r="BH1288" s="8"/>
      <c r="BJ1288" s="8"/>
    </row>
    <row r="1289" spans="52:62" x14ac:dyDescent="0.25">
      <c r="AZ1289" s="8"/>
      <c r="BC1289" s="8"/>
      <c r="BD1289" s="8"/>
      <c r="BH1289" s="8"/>
      <c r="BJ1289" s="8"/>
    </row>
    <row r="1290" spans="52:62" x14ac:dyDescent="0.25">
      <c r="AZ1290" s="8"/>
      <c r="BC1290" s="8"/>
      <c r="BD1290" s="8"/>
      <c r="BH1290" s="8"/>
      <c r="BJ1290" s="8"/>
    </row>
    <row r="1291" spans="52:62" x14ac:dyDescent="0.25">
      <c r="AZ1291" s="8"/>
      <c r="BC1291" s="8"/>
      <c r="BD1291" s="8"/>
      <c r="BH1291" s="8"/>
      <c r="BJ1291" s="8"/>
    </row>
    <row r="1292" spans="52:62" x14ac:dyDescent="0.25">
      <c r="AZ1292" s="8"/>
      <c r="BC1292" s="8"/>
      <c r="BD1292" s="8"/>
      <c r="BH1292" s="8"/>
      <c r="BJ1292" s="8"/>
    </row>
    <row r="1293" spans="52:62" x14ac:dyDescent="0.25">
      <c r="AZ1293" s="8"/>
      <c r="BC1293" s="8"/>
      <c r="BD1293" s="8"/>
      <c r="BH1293" s="8"/>
      <c r="BJ1293" s="8"/>
    </row>
    <row r="1294" spans="52:62" x14ac:dyDescent="0.25">
      <c r="AZ1294" s="8"/>
      <c r="BC1294" s="8"/>
      <c r="BD1294" s="8"/>
      <c r="BH1294" s="8"/>
      <c r="BJ1294" s="8"/>
    </row>
    <row r="1295" spans="52:62" x14ac:dyDescent="0.25">
      <c r="AZ1295" s="8"/>
      <c r="BC1295" s="8"/>
      <c r="BD1295" s="8"/>
      <c r="BH1295" s="8"/>
      <c r="BJ1295" s="8"/>
    </row>
    <row r="1296" spans="52:62" x14ac:dyDescent="0.25">
      <c r="AZ1296" s="8"/>
      <c r="BC1296" s="8"/>
      <c r="BD1296" s="8"/>
      <c r="BH1296" s="8"/>
      <c r="BJ1296" s="8"/>
    </row>
    <row r="1297" spans="52:62" x14ac:dyDescent="0.25">
      <c r="AZ1297" s="8"/>
      <c r="BC1297" s="8"/>
      <c r="BD1297" s="8"/>
      <c r="BH1297" s="8"/>
      <c r="BJ1297" s="8"/>
    </row>
    <row r="1298" spans="52:62" x14ac:dyDescent="0.25">
      <c r="AZ1298" s="8"/>
      <c r="BC1298" s="8"/>
      <c r="BD1298" s="8"/>
      <c r="BH1298" s="8"/>
      <c r="BJ1298" s="8"/>
    </row>
  </sheetData>
  <sortState ref="A11:AW166">
    <sortCondition ref="AV11:AV166"/>
    <sortCondition ref="L11:L166"/>
    <sortCondition ref="I11:I166"/>
    <sortCondition ref="AQ11:AQ166"/>
  </sortState>
  <mergeCells count="3">
    <mergeCell ref="E1:F1"/>
    <mergeCell ref="G1:H1"/>
    <mergeCell ref="I1:J1"/>
  </mergeCells>
  <pageMargins left="0.7" right="0.7" top="0.75" bottom="0.75" header="0.3" footer="0.3"/>
  <pageSetup paperSize="9" scale="33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itre">
                <anchor moveWithCells="1" sizeWithCells="1">
                  <from>
                    <xdr:col>14</xdr:col>
                    <xdr:colOff>828675</xdr:colOff>
                    <xdr:row>4</xdr:row>
                    <xdr:rowOff>66675</xdr:rowOff>
                  </from>
                  <to>
                    <xdr:col>42</xdr:col>
                    <xdr:colOff>104775</xdr:colOff>
                    <xdr:row>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afraichir">
                <anchor moveWithCells="1" sizeWithCells="1">
                  <from>
                    <xdr:col>12</xdr:col>
                    <xdr:colOff>552450</xdr:colOff>
                    <xdr:row>1</xdr:row>
                    <xdr:rowOff>57150</xdr:rowOff>
                  </from>
                  <to>
                    <xdr:col>43</xdr:col>
                    <xdr:colOff>742950</xdr:colOff>
                    <xdr:row>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Regroupe">
                <anchor moveWithCells="1" sizeWithCells="1">
                  <from>
                    <xdr:col>0</xdr:col>
                    <xdr:colOff>323850</xdr:colOff>
                    <xdr:row>0</xdr:row>
                    <xdr:rowOff>161925</xdr:rowOff>
                  </from>
                  <to>
                    <xdr:col>2</xdr:col>
                    <xdr:colOff>1085850</xdr:colOff>
                    <xdr:row>6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81"/>
  <sheetViews>
    <sheetView workbookViewId="0">
      <selection activeCell="N21" sqref="N21"/>
    </sheetView>
  </sheetViews>
  <sheetFormatPr baseColWidth="10" defaultColWidth="9.140625" defaultRowHeight="15" x14ac:dyDescent="0.25"/>
  <sheetData>
    <row r="1" spans="1:21" x14ac:dyDescent="0.25">
      <c r="A1" t="s">
        <v>35</v>
      </c>
      <c r="B1" s="69" t="s">
        <v>2</v>
      </c>
      <c r="C1" t="s">
        <v>10</v>
      </c>
      <c r="D1" t="s">
        <v>41</v>
      </c>
      <c r="E1" t="s">
        <v>42</v>
      </c>
      <c r="F1" t="s">
        <v>16</v>
      </c>
      <c r="G1" t="s">
        <v>65</v>
      </c>
      <c r="H1" t="s">
        <v>63</v>
      </c>
      <c r="I1" t="s">
        <v>68</v>
      </c>
      <c r="J1" t="s">
        <v>1</v>
      </c>
      <c r="K1" t="s">
        <v>7</v>
      </c>
      <c r="L1" t="s">
        <v>61</v>
      </c>
      <c r="M1" t="s">
        <v>201</v>
      </c>
      <c r="N1" t="s">
        <v>11</v>
      </c>
      <c r="O1" t="s">
        <v>60</v>
      </c>
      <c r="P1" t="s">
        <v>17</v>
      </c>
      <c r="Q1" t="s">
        <v>230</v>
      </c>
      <c r="R1" t="s">
        <v>231</v>
      </c>
      <c r="S1" t="s">
        <v>209</v>
      </c>
      <c r="T1" t="s">
        <v>208</v>
      </c>
      <c r="U1" t="s">
        <v>206</v>
      </c>
    </row>
    <row r="2" spans="1:21" x14ac:dyDescent="0.25">
      <c r="A2" t="s">
        <v>36</v>
      </c>
      <c r="B2" s="69" t="s">
        <v>6</v>
      </c>
      <c r="C2" s="69" t="s">
        <v>167</v>
      </c>
      <c r="D2" s="69" t="s">
        <v>5</v>
      </c>
      <c r="E2" t="s">
        <v>5</v>
      </c>
      <c r="F2">
        <v>41382</v>
      </c>
      <c r="G2">
        <v>4</v>
      </c>
      <c r="H2">
        <v>15</v>
      </c>
      <c r="I2" t="s">
        <v>168</v>
      </c>
      <c r="J2" t="s">
        <v>169</v>
      </c>
      <c r="K2" t="s">
        <v>170</v>
      </c>
      <c r="L2">
        <v>95</v>
      </c>
      <c r="N2" t="s">
        <v>5</v>
      </c>
      <c r="O2">
        <v>116</v>
      </c>
      <c r="P2">
        <v>696</v>
      </c>
      <c r="Q2">
        <v>16</v>
      </c>
      <c r="S2">
        <v>0.20833333333333331</v>
      </c>
      <c r="T2">
        <v>0.18704999999999999</v>
      </c>
      <c r="U2">
        <v>2.15</v>
      </c>
    </row>
    <row r="3" spans="1:21" x14ac:dyDescent="0.25">
      <c r="A3" t="s">
        <v>36</v>
      </c>
      <c r="B3" s="69" t="s">
        <v>6</v>
      </c>
      <c r="C3" t="s">
        <v>167</v>
      </c>
      <c r="D3" t="s">
        <v>5</v>
      </c>
      <c r="E3" t="s">
        <v>5</v>
      </c>
      <c r="F3">
        <v>41382</v>
      </c>
      <c r="G3">
        <v>4</v>
      </c>
      <c r="H3">
        <v>15</v>
      </c>
      <c r="I3" t="s">
        <v>175</v>
      </c>
      <c r="J3" t="s">
        <v>176</v>
      </c>
      <c r="K3" t="s">
        <v>170</v>
      </c>
      <c r="L3">
        <v>95</v>
      </c>
      <c r="N3" t="s">
        <v>5</v>
      </c>
      <c r="O3">
        <v>116</v>
      </c>
      <c r="P3">
        <v>696</v>
      </c>
      <c r="Q3">
        <v>16</v>
      </c>
      <c r="S3">
        <v>0.20833333333333331</v>
      </c>
      <c r="T3">
        <v>0.18704999999999999</v>
      </c>
      <c r="U3">
        <v>2.15</v>
      </c>
    </row>
    <row r="4" spans="1:21" x14ac:dyDescent="0.25">
      <c r="A4" t="s">
        <v>36</v>
      </c>
      <c r="B4" s="69" t="s">
        <v>6</v>
      </c>
      <c r="C4" t="s">
        <v>150</v>
      </c>
      <c r="D4" t="s">
        <v>155</v>
      </c>
      <c r="E4" t="s">
        <v>156</v>
      </c>
      <c r="F4">
        <v>41372</v>
      </c>
      <c r="G4">
        <v>2</v>
      </c>
      <c r="H4">
        <v>18</v>
      </c>
      <c r="I4" t="s">
        <v>151</v>
      </c>
      <c r="J4" t="s">
        <v>152</v>
      </c>
      <c r="K4" t="s">
        <v>153</v>
      </c>
      <c r="L4">
        <v>100</v>
      </c>
      <c r="M4" t="s">
        <v>202</v>
      </c>
      <c r="N4" t="s">
        <v>154</v>
      </c>
      <c r="O4">
        <v>190</v>
      </c>
      <c r="P4">
        <v>1168.5</v>
      </c>
      <c r="Q4">
        <v>15</v>
      </c>
      <c r="R4" t="s">
        <v>232</v>
      </c>
      <c r="S4">
        <v>0.35590277777777773</v>
      </c>
      <c r="T4">
        <v>0.34762874999999999</v>
      </c>
      <c r="U4">
        <v>2.38</v>
      </c>
    </row>
    <row r="5" spans="1:21" x14ac:dyDescent="0.25">
      <c r="A5" t="s">
        <v>36</v>
      </c>
      <c r="B5" t="s">
        <v>6</v>
      </c>
      <c r="C5" t="s">
        <v>150</v>
      </c>
      <c r="D5" t="s">
        <v>155</v>
      </c>
      <c r="E5" t="s">
        <v>156</v>
      </c>
      <c r="F5">
        <v>41379</v>
      </c>
      <c r="G5">
        <v>2</v>
      </c>
      <c r="H5">
        <v>18</v>
      </c>
      <c r="I5" t="s">
        <v>48</v>
      </c>
      <c r="J5" t="s">
        <v>163</v>
      </c>
      <c r="K5" t="s">
        <v>164</v>
      </c>
      <c r="L5">
        <v>100</v>
      </c>
      <c r="M5" t="s">
        <v>202</v>
      </c>
      <c r="N5" t="s">
        <v>154</v>
      </c>
      <c r="O5">
        <v>215</v>
      </c>
      <c r="P5">
        <v>1505</v>
      </c>
      <c r="Q5">
        <v>16</v>
      </c>
      <c r="R5" t="s">
        <v>232</v>
      </c>
      <c r="S5">
        <v>0.40509259259259256</v>
      </c>
      <c r="T5">
        <v>0.44773749999999995</v>
      </c>
      <c r="U5">
        <v>2.38</v>
      </c>
    </row>
    <row r="6" spans="1:21" x14ac:dyDescent="0.25">
      <c r="A6" t="s">
        <v>36</v>
      </c>
      <c r="B6" t="s">
        <v>6</v>
      </c>
      <c r="C6" t="s">
        <v>185</v>
      </c>
      <c r="D6" t="s">
        <v>188</v>
      </c>
      <c r="E6" t="s">
        <v>98</v>
      </c>
      <c r="F6">
        <v>41382</v>
      </c>
      <c r="G6">
        <v>3</v>
      </c>
      <c r="H6">
        <v>12</v>
      </c>
      <c r="I6" t="s">
        <v>158</v>
      </c>
      <c r="J6" t="s">
        <v>186</v>
      </c>
      <c r="K6" t="s">
        <v>187</v>
      </c>
      <c r="L6">
        <v>150</v>
      </c>
      <c r="M6" t="s">
        <v>202</v>
      </c>
      <c r="N6" t="s">
        <v>96</v>
      </c>
      <c r="O6">
        <v>150</v>
      </c>
      <c r="P6">
        <v>18000</v>
      </c>
      <c r="Q6">
        <v>16</v>
      </c>
      <c r="R6" t="s">
        <v>232</v>
      </c>
      <c r="S6">
        <v>6.9444444444444438</v>
      </c>
      <c r="T6">
        <v>6.9525000000000006</v>
      </c>
      <c r="U6">
        <v>3.09</v>
      </c>
    </row>
    <row r="7" spans="1:21" x14ac:dyDescent="0.25">
      <c r="A7" t="s">
        <v>36</v>
      </c>
      <c r="B7" t="s">
        <v>6</v>
      </c>
      <c r="C7" t="s">
        <v>189</v>
      </c>
      <c r="D7" t="s">
        <v>193</v>
      </c>
      <c r="E7" t="s">
        <v>194</v>
      </c>
      <c r="F7">
        <v>41382</v>
      </c>
      <c r="G7">
        <v>3</v>
      </c>
      <c r="H7">
        <v>10.8</v>
      </c>
      <c r="I7" t="s">
        <v>158</v>
      </c>
      <c r="J7" t="s">
        <v>190</v>
      </c>
      <c r="K7" t="s">
        <v>191</v>
      </c>
      <c r="L7">
        <v>180</v>
      </c>
      <c r="M7" t="s">
        <v>202</v>
      </c>
      <c r="N7" t="s">
        <v>192</v>
      </c>
      <c r="O7">
        <v>150</v>
      </c>
      <c r="P7">
        <v>14400</v>
      </c>
      <c r="Q7">
        <v>16</v>
      </c>
      <c r="R7" t="s">
        <v>232</v>
      </c>
      <c r="S7">
        <v>6.1728395061728385</v>
      </c>
      <c r="T7">
        <v>6.1739999999999995</v>
      </c>
      <c r="U7">
        <v>3.43</v>
      </c>
    </row>
    <row r="8" spans="1:21" x14ac:dyDescent="0.25">
      <c r="A8" t="s">
        <v>36</v>
      </c>
      <c r="B8" t="s">
        <v>6</v>
      </c>
      <c r="C8" t="s">
        <v>179</v>
      </c>
      <c r="D8" t="s">
        <v>183</v>
      </c>
      <c r="E8" t="s">
        <v>184</v>
      </c>
      <c r="F8">
        <v>41397</v>
      </c>
      <c r="G8">
        <v>3</v>
      </c>
      <c r="H8">
        <v>16.5</v>
      </c>
      <c r="I8" t="s">
        <v>133</v>
      </c>
      <c r="J8" t="s">
        <v>180</v>
      </c>
      <c r="K8" t="s">
        <v>181</v>
      </c>
      <c r="L8">
        <v>80</v>
      </c>
      <c r="M8" t="s">
        <v>202</v>
      </c>
      <c r="N8" t="s">
        <v>182</v>
      </c>
      <c r="O8">
        <v>158</v>
      </c>
      <c r="P8">
        <v>6557</v>
      </c>
      <c r="Q8">
        <v>18</v>
      </c>
      <c r="R8" t="s">
        <v>232</v>
      </c>
      <c r="S8">
        <v>1.7466329966329965</v>
      </c>
      <c r="T8">
        <v>1.7539975000000001</v>
      </c>
      <c r="U8">
        <v>2.14</v>
      </c>
    </row>
    <row r="9" spans="1:21" x14ac:dyDescent="0.25">
      <c r="A9" t="s">
        <v>36</v>
      </c>
      <c r="B9" t="s">
        <v>6</v>
      </c>
      <c r="C9" t="s">
        <v>31</v>
      </c>
      <c r="D9" t="s">
        <v>46</v>
      </c>
      <c r="E9" t="s">
        <v>47</v>
      </c>
      <c r="F9">
        <v>41383</v>
      </c>
      <c r="G9">
        <v>3</v>
      </c>
      <c r="H9">
        <v>13</v>
      </c>
      <c r="I9" t="s">
        <v>30</v>
      </c>
      <c r="J9" t="s">
        <v>121</v>
      </c>
      <c r="K9" t="s">
        <v>120</v>
      </c>
      <c r="L9">
        <v>120</v>
      </c>
      <c r="M9" t="s">
        <v>202</v>
      </c>
      <c r="N9" t="s">
        <v>32</v>
      </c>
      <c r="O9">
        <v>150</v>
      </c>
      <c r="P9">
        <v>525</v>
      </c>
      <c r="Q9">
        <v>16</v>
      </c>
      <c r="R9" t="s">
        <v>232</v>
      </c>
      <c r="S9">
        <v>0.18696581196581194</v>
      </c>
      <c r="T9">
        <v>0.17850000000000002</v>
      </c>
      <c r="U9">
        <v>2.72</v>
      </c>
    </row>
    <row r="10" spans="1:21" x14ac:dyDescent="0.25">
      <c r="A10" t="s">
        <v>36</v>
      </c>
      <c r="B10" t="s">
        <v>6</v>
      </c>
      <c r="C10" t="s">
        <v>31</v>
      </c>
      <c r="D10" t="s">
        <v>46</v>
      </c>
      <c r="E10" t="s">
        <v>47</v>
      </c>
      <c r="F10">
        <v>41397</v>
      </c>
      <c r="G10">
        <v>3</v>
      </c>
      <c r="H10">
        <v>13</v>
      </c>
      <c r="I10" t="s">
        <v>30</v>
      </c>
      <c r="J10" t="s">
        <v>121</v>
      </c>
      <c r="K10" t="s">
        <v>120</v>
      </c>
      <c r="L10">
        <v>120</v>
      </c>
      <c r="M10" t="s">
        <v>202</v>
      </c>
      <c r="N10" t="s">
        <v>32</v>
      </c>
      <c r="O10">
        <v>150</v>
      </c>
      <c r="P10">
        <v>900</v>
      </c>
      <c r="Q10">
        <v>18</v>
      </c>
      <c r="R10" t="s">
        <v>232</v>
      </c>
      <c r="S10">
        <v>0.32051282051282054</v>
      </c>
      <c r="T10">
        <v>0.30599999999999999</v>
      </c>
      <c r="U10">
        <v>2.72</v>
      </c>
    </row>
    <row r="11" spans="1:21" x14ac:dyDescent="0.25">
      <c r="A11" t="s">
        <v>36</v>
      </c>
      <c r="B11" t="s">
        <v>6</v>
      </c>
      <c r="C11" t="s">
        <v>31</v>
      </c>
      <c r="D11" t="s">
        <v>46</v>
      </c>
      <c r="E11" t="s">
        <v>47</v>
      </c>
      <c r="F11">
        <v>41404</v>
      </c>
      <c r="G11">
        <v>3</v>
      </c>
      <c r="H11">
        <v>13</v>
      </c>
      <c r="I11" t="s">
        <v>30</v>
      </c>
      <c r="J11" t="s">
        <v>121</v>
      </c>
      <c r="K11" t="s">
        <v>120</v>
      </c>
      <c r="L11">
        <v>120</v>
      </c>
      <c r="M11" t="s">
        <v>202</v>
      </c>
      <c r="N11" t="s">
        <v>32</v>
      </c>
      <c r="O11">
        <v>150</v>
      </c>
      <c r="P11">
        <v>900</v>
      </c>
      <c r="Q11">
        <v>19</v>
      </c>
      <c r="R11" t="s">
        <v>232</v>
      </c>
      <c r="S11">
        <v>0.32051282051282054</v>
      </c>
      <c r="T11">
        <v>0.30599999999999999</v>
      </c>
      <c r="U11">
        <v>2.72</v>
      </c>
    </row>
    <row r="12" spans="1:21" x14ac:dyDescent="0.25">
      <c r="A12" t="s">
        <v>36</v>
      </c>
      <c r="B12" t="s">
        <v>6</v>
      </c>
      <c r="C12" t="s">
        <v>31</v>
      </c>
      <c r="D12" t="s">
        <v>46</v>
      </c>
      <c r="E12" t="s">
        <v>47</v>
      </c>
      <c r="F12">
        <v>41383</v>
      </c>
      <c r="G12">
        <v>3</v>
      </c>
      <c r="H12">
        <v>13</v>
      </c>
      <c r="I12" t="s">
        <v>30</v>
      </c>
      <c r="J12" t="s">
        <v>38</v>
      </c>
      <c r="K12" t="s">
        <v>62</v>
      </c>
      <c r="L12">
        <v>120</v>
      </c>
      <c r="M12" t="s">
        <v>202</v>
      </c>
      <c r="N12" t="s">
        <v>32</v>
      </c>
      <c r="O12">
        <v>165</v>
      </c>
      <c r="P12">
        <v>849.75</v>
      </c>
      <c r="Q12">
        <v>16</v>
      </c>
      <c r="R12" t="s">
        <v>232</v>
      </c>
      <c r="S12">
        <v>0.27510683760683757</v>
      </c>
      <c r="T12">
        <v>0.28891500000000003</v>
      </c>
      <c r="U12">
        <v>2.72</v>
      </c>
    </row>
    <row r="13" spans="1:21" x14ac:dyDescent="0.25">
      <c r="A13" t="s">
        <v>36</v>
      </c>
      <c r="B13" t="s">
        <v>6</v>
      </c>
      <c r="C13" t="s">
        <v>31</v>
      </c>
      <c r="D13" t="s">
        <v>46</v>
      </c>
      <c r="E13" t="s">
        <v>47</v>
      </c>
      <c r="F13">
        <v>41390</v>
      </c>
      <c r="G13">
        <v>3</v>
      </c>
      <c r="H13">
        <v>13</v>
      </c>
      <c r="I13" t="s">
        <v>30</v>
      </c>
      <c r="J13" t="s">
        <v>38</v>
      </c>
      <c r="K13" t="s">
        <v>62</v>
      </c>
      <c r="L13">
        <v>120</v>
      </c>
      <c r="M13" t="s">
        <v>202</v>
      </c>
      <c r="N13" t="s">
        <v>32</v>
      </c>
      <c r="O13">
        <v>165</v>
      </c>
      <c r="P13">
        <v>12870</v>
      </c>
      <c r="Q13">
        <v>17</v>
      </c>
      <c r="R13" t="s">
        <v>232</v>
      </c>
      <c r="S13">
        <v>4.166666666666667</v>
      </c>
      <c r="T13">
        <v>4.3757999999999999</v>
      </c>
      <c r="U13">
        <v>2.72</v>
      </c>
    </row>
    <row r="14" spans="1:21" x14ac:dyDescent="0.25">
      <c r="A14" t="s">
        <v>36</v>
      </c>
      <c r="B14" t="s">
        <v>6</v>
      </c>
      <c r="C14" t="s">
        <v>31</v>
      </c>
      <c r="D14" t="s">
        <v>46</v>
      </c>
      <c r="E14" t="s">
        <v>47</v>
      </c>
      <c r="F14">
        <v>41397</v>
      </c>
      <c r="G14">
        <v>3</v>
      </c>
      <c r="H14">
        <v>13</v>
      </c>
      <c r="I14" t="s">
        <v>30</v>
      </c>
      <c r="J14" t="s">
        <v>38</v>
      </c>
      <c r="K14" t="s">
        <v>62</v>
      </c>
      <c r="L14">
        <v>120</v>
      </c>
      <c r="M14" t="s">
        <v>202</v>
      </c>
      <c r="N14" t="s">
        <v>32</v>
      </c>
      <c r="O14">
        <v>165</v>
      </c>
      <c r="P14">
        <v>6930</v>
      </c>
      <c r="Q14">
        <v>18</v>
      </c>
      <c r="R14" t="s">
        <v>232</v>
      </c>
      <c r="S14">
        <v>2.2435897435897436</v>
      </c>
      <c r="T14">
        <v>2.3562000000000003</v>
      </c>
      <c r="U14">
        <v>2.72</v>
      </c>
    </row>
    <row r="15" spans="1:21" x14ac:dyDescent="0.25">
      <c r="A15" t="s">
        <v>36</v>
      </c>
      <c r="B15" t="s">
        <v>6</v>
      </c>
      <c r="C15" t="s">
        <v>31</v>
      </c>
      <c r="D15" t="s">
        <v>46</v>
      </c>
      <c r="E15" t="s">
        <v>47</v>
      </c>
      <c r="F15">
        <v>41404</v>
      </c>
      <c r="G15">
        <v>3</v>
      </c>
      <c r="H15">
        <v>13</v>
      </c>
      <c r="I15" t="s">
        <v>30</v>
      </c>
      <c r="J15" t="s">
        <v>38</v>
      </c>
      <c r="K15" t="s">
        <v>62</v>
      </c>
      <c r="L15">
        <v>120</v>
      </c>
      <c r="M15" t="s">
        <v>202</v>
      </c>
      <c r="N15" t="s">
        <v>32</v>
      </c>
      <c r="O15">
        <v>165</v>
      </c>
      <c r="P15">
        <v>6930</v>
      </c>
      <c r="Q15">
        <v>19</v>
      </c>
      <c r="R15" t="s">
        <v>232</v>
      </c>
      <c r="S15">
        <v>2.2435897435897436</v>
      </c>
      <c r="T15">
        <v>2.3562000000000003</v>
      </c>
      <c r="U15">
        <v>2.72</v>
      </c>
    </row>
    <row r="16" spans="1:21" x14ac:dyDescent="0.25">
      <c r="A16" t="s">
        <v>36</v>
      </c>
      <c r="B16" t="s">
        <v>6</v>
      </c>
      <c r="C16" t="s">
        <v>31</v>
      </c>
      <c r="D16" t="s">
        <v>46</v>
      </c>
      <c r="E16" t="s">
        <v>47</v>
      </c>
      <c r="F16">
        <v>41374</v>
      </c>
      <c r="G16">
        <v>4</v>
      </c>
      <c r="H16">
        <v>13</v>
      </c>
      <c r="I16" t="s">
        <v>134</v>
      </c>
      <c r="J16" t="s">
        <v>135</v>
      </c>
      <c r="K16" t="s">
        <v>136</v>
      </c>
      <c r="L16">
        <v>120</v>
      </c>
      <c r="M16" t="s">
        <v>202</v>
      </c>
      <c r="N16" t="s">
        <v>32</v>
      </c>
      <c r="O16">
        <v>126</v>
      </c>
      <c r="P16">
        <v>9141.2999999999993</v>
      </c>
      <c r="Q16">
        <v>15</v>
      </c>
      <c r="R16" t="s">
        <v>232</v>
      </c>
      <c r="S16">
        <v>2.9066506410256401</v>
      </c>
      <c r="T16">
        <v>3.1080419999999997</v>
      </c>
      <c r="U16">
        <v>2.72</v>
      </c>
    </row>
    <row r="17" spans="1:21" x14ac:dyDescent="0.25">
      <c r="A17" t="s">
        <v>36</v>
      </c>
      <c r="B17" t="s">
        <v>6</v>
      </c>
      <c r="C17" t="s">
        <v>31</v>
      </c>
      <c r="D17" t="s">
        <v>46</v>
      </c>
      <c r="E17" t="s">
        <v>47</v>
      </c>
      <c r="F17">
        <v>41396</v>
      </c>
      <c r="G17">
        <v>3</v>
      </c>
      <c r="H17">
        <v>13</v>
      </c>
      <c r="I17" t="s">
        <v>158</v>
      </c>
      <c r="J17" t="s">
        <v>178</v>
      </c>
      <c r="K17" t="s">
        <v>120</v>
      </c>
      <c r="L17">
        <v>120</v>
      </c>
      <c r="M17" t="s">
        <v>202</v>
      </c>
      <c r="N17" t="s">
        <v>32</v>
      </c>
      <c r="O17">
        <v>150</v>
      </c>
      <c r="P17">
        <v>17100</v>
      </c>
      <c r="Q17">
        <v>18</v>
      </c>
      <c r="R17" t="s">
        <v>232</v>
      </c>
      <c r="S17">
        <v>6.0897435897435903</v>
      </c>
      <c r="T17">
        <v>5.8140000000000001</v>
      </c>
      <c r="U17">
        <v>2.72</v>
      </c>
    </row>
    <row r="18" spans="1:21" x14ac:dyDescent="0.25">
      <c r="A18" t="s">
        <v>36</v>
      </c>
      <c r="B18" t="s">
        <v>6</v>
      </c>
      <c r="C18" t="s">
        <v>31</v>
      </c>
      <c r="D18" t="s">
        <v>46</v>
      </c>
      <c r="E18" t="s">
        <v>47</v>
      </c>
      <c r="F18">
        <v>41372</v>
      </c>
      <c r="G18">
        <v>3</v>
      </c>
      <c r="H18">
        <v>13</v>
      </c>
      <c r="I18" t="s">
        <v>70</v>
      </c>
      <c r="J18" t="s">
        <v>79</v>
      </c>
      <c r="K18" t="s">
        <v>80</v>
      </c>
      <c r="L18">
        <v>120</v>
      </c>
      <c r="M18" t="s">
        <v>202</v>
      </c>
      <c r="N18" t="s">
        <v>32</v>
      </c>
      <c r="O18">
        <v>151</v>
      </c>
      <c r="P18">
        <v>13069.05</v>
      </c>
      <c r="Q18">
        <v>15</v>
      </c>
      <c r="R18" t="s">
        <v>232</v>
      </c>
      <c r="S18">
        <v>4.6233974358974361</v>
      </c>
      <c r="T18">
        <v>4.4434769999999997</v>
      </c>
      <c r="U18">
        <v>2.72</v>
      </c>
    </row>
    <row r="19" spans="1:21" x14ac:dyDescent="0.25">
      <c r="A19" t="s">
        <v>36</v>
      </c>
      <c r="B19" t="s">
        <v>6</v>
      </c>
      <c r="C19" t="s">
        <v>157</v>
      </c>
      <c r="D19" t="s">
        <v>116</v>
      </c>
      <c r="E19" t="s">
        <v>117</v>
      </c>
      <c r="F19">
        <v>41382</v>
      </c>
      <c r="G19">
        <v>3</v>
      </c>
      <c r="H19">
        <v>18</v>
      </c>
      <c r="I19" t="s">
        <v>158</v>
      </c>
      <c r="J19" t="s">
        <v>159</v>
      </c>
      <c r="K19" t="s">
        <v>160</v>
      </c>
      <c r="L19">
        <v>80</v>
      </c>
      <c r="M19" t="s">
        <v>202</v>
      </c>
      <c r="N19" t="s">
        <v>115</v>
      </c>
      <c r="O19">
        <v>150</v>
      </c>
      <c r="P19">
        <v>8400</v>
      </c>
      <c r="Q19">
        <v>16</v>
      </c>
      <c r="R19" t="s">
        <v>232</v>
      </c>
      <c r="S19">
        <v>2.1604938271604937</v>
      </c>
      <c r="T19">
        <v>2.4255</v>
      </c>
      <c r="U19">
        <v>2.31</v>
      </c>
    </row>
    <row r="20" spans="1:21" x14ac:dyDescent="0.25">
      <c r="A20" t="s">
        <v>36</v>
      </c>
      <c r="B20" t="s">
        <v>6</v>
      </c>
      <c r="C20" t="s">
        <v>214</v>
      </c>
      <c r="D20" t="s">
        <v>219</v>
      </c>
      <c r="E20" t="s">
        <v>220</v>
      </c>
      <c r="F20">
        <v>41397</v>
      </c>
      <c r="G20">
        <v>2</v>
      </c>
      <c r="H20">
        <v>11</v>
      </c>
      <c r="I20" t="s">
        <v>215</v>
      </c>
      <c r="J20" t="s">
        <v>216</v>
      </c>
      <c r="K20" t="s">
        <v>217</v>
      </c>
      <c r="L20">
        <v>140</v>
      </c>
      <c r="M20" t="s">
        <v>202</v>
      </c>
      <c r="N20" t="s">
        <v>218</v>
      </c>
      <c r="O20">
        <v>208</v>
      </c>
      <c r="P20">
        <v>20800</v>
      </c>
      <c r="Q20">
        <v>18</v>
      </c>
      <c r="R20" t="s">
        <v>232</v>
      </c>
      <c r="S20">
        <v>9.4696969696969688</v>
      </c>
      <c r="T20">
        <v>9.4640000000000004</v>
      </c>
      <c r="U20">
        <v>3.64</v>
      </c>
    </row>
    <row r="21" spans="1:21" x14ac:dyDescent="0.25">
      <c r="A21" t="s">
        <v>36</v>
      </c>
      <c r="B21" t="s">
        <v>6</v>
      </c>
      <c r="C21" t="s">
        <v>31</v>
      </c>
      <c r="D21" t="s">
        <v>46</v>
      </c>
      <c r="E21" t="s">
        <v>47</v>
      </c>
      <c r="F21">
        <v>41375</v>
      </c>
      <c r="G21">
        <v>3</v>
      </c>
      <c r="H21">
        <v>13</v>
      </c>
      <c r="I21" t="s">
        <v>70</v>
      </c>
      <c r="J21" t="s">
        <v>79</v>
      </c>
      <c r="K21" t="s">
        <v>80</v>
      </c>
      <c r="L21">
        <v>120</v>
      </c>
      <c r="M21" t="s">
        <v>202</v>
      </c>
      <c r="N21" t="s">
        <v>32</v>
      </c>
      <c r="O21">
        <v>151</v>
      </c>
      <c r="P21">
        <v>8154</v>
      </c>
      <c r="Q21">
        <v>15</v>
      </c>
      <c r="R21" t="s">
        <v>232</v>
      </c>
      <c r="S21">
        <v>2.8846153846153841</v>
      </c>
      <c r="T21">
        <v>2.7723600000000004</v>
      </c>
      <c r="U21">
        <v>2.72</v>
      </c>
    </row>
    <row r="22" spans="1:21" x14ac:dyDescent="0.25">
      <c r="A22" t="s">
        <v>36</v>
      </c>
      <c r="B22" t="s">
        <v>6</v>
      </c>
      <c r="C22" t="s">
        <v>31</v>
      </c>
      <c r="D22" t="s">
        <v>46</v>
      </c>
      <c r="E22" t="s">
        <v>47</v>
      </c>
      <c r="F22">
        <v>41382</v>
      </c>
      <c r="G22">
        <v>3</v>
      </c>
      <c r="H22">
        <v>13</v>
      </c>
      <c r="I22" t="s">
        <v>70</v>
      </c>
      <c r="J22" t="s">
        <v>79</v>
      </c>
      <c r="K22" t="s">
        <v>80</v>
      </c>
      <c r="L22">
        <v>120</v>
      </c>
      <c r="M22" t="s">
        <v>202</v>
      </c>
      <c r="N22" t="s">
        <v>32</v>
      </c>
      <c r="O22">
        <v>151</v>
      </c>
      <c r="P22">
        <v>15402</v>
      </c>
      <c r="Q22">
        <v>16</v>
      </c>
      <c r="R22" t="s">
        <v>232</v>
      </c>
      <c r="S22">
        <v>5.4487179487179489</v>
      </c>
      <c r="T22">
        <v>5.2366799999999998</v>
      </c>
      <c r="U22">
        <v>2.72</v>
      </c>
    </row>
    <row r="23" spans="1:21" x14ac:dyDescent="0.25">
      <c r="A23" t="s">
        <v>36</v>
      </c>
      <c r="B23" t="s">
        <v>6</v>
      </c>
      <c r="C23" t="s">
        <v>114</v>
      </c>
      <c r="D23" t="s">
        <v>116</v>
      </c>
      <c r="E23" t="s">
        <v>117</v>
      </c>
      <c r="F23">
        <v>41400</v>
      </c>
      <c r="G23">
        <v>2</v>
      </c>
      <c r="H23">
        <v>16</v>
      </c>
      <c r="I23" t="s">
        <v>119</v>
      </c>
      <c r="J23" t="s">
        <v>124</v>
      </c>
      <c r="K23" t="s">
        <v>125</v>
      </c>
      <c r="L23">
        <v>80</v>
      </c>
      <c r="M23" t="s">
        <v>202</v>
      </c>
      <c r="N23" t="s">
        <v>115</v>
      </c>
      <c r="O23">
        <v>188</v>
      </c>
      <c r="P23">
        <v>1880</v>
      </c>
      <c r="Q23">
        <v>19</v>
      </c>
      <c r="R23" t="s">
        <v>232</v>
      </c>
      <c r="S23">
        <v>0.65104166666666663</v>
      </c>
      <c r="T23">
        <v>0.65095000000000003</v>
      </c>
      <c r="U23">
        <v>2.77</v>
      </c>
    </row>
    <row r="24" spans="1:21" x14ac:dyDescent="0.25">
      <c r="A24" t="s">
        <v>36</v>
      </c>
      <c r="B24" t="s">
        <v>6</v>
      </c>
      <c r="C24" t="s">
        <v>99</v>
      </c>
      <c r="D24" t="s">
        <v>102</v>
      </c>
      <c r="E24" t="s">
        <v>103</v>
      </c>
      <c r="F24">
        <v>41407</v>
      </c>
      <c r="G24">
        <v>3</v>
      </c>
      <c r="H24">
        <v>17</v>
      </c>
      <c r="I24" t="s">
        <v>100</v>
      </c>
      <c r="J24" t="s">
        <v>161</v>
      </c>
      <c r="K24" t="s">
        <v>162</v>
      </c>
      <c r="L24">
        <v>80</v>
      </c>
      <c r="M24" t="s">
        <v>202</v>
      </c>
      <c r="N24" t="s">
        <v>101</v>
      </c>
      <c r="O24">
        <v>150</v>
      </c>
      <c r="P24">
        <v>71400</v>
      </c>
      <c r="Q24">
        <v>20</v>
      </c>
      <c r="R24" t="s">
        <v>234</v>
      </c>
      <c r="S24">
        <v>19.444444444444439</v>
      </c>
      <c r="T24">
        <v>20.170499999999997</v>
      </c>
      <c r="U24">
        <v>2.2599999999999998</v>
      </c>
    </row>
    <row r="25" spans="1:21" x14ac:dyDescent="0.25">
      <c r="A25" t="s">
        <v>36</v>
      </c>
      <c r="B25" t="s">
        <v>6</v>
      </c>
      <c r="C25" t="s">
        <v>99</v>
      </c>
      <c r="D25" t="s">
        <v>102</v>
      </c>
      <c r="E25" t="s">
        <v>103</v>
      </c>
      <c r="F25">
        <v>41407</v>
      </c>
      <c r="G25">
        <v>4</v>
      </c>
      <c r="H25">
        <v>17</v>
      </c>
      <c r="I25" t="s">
        <v>100</v>
      </c>
      <c r="J25" t="s">
        <v>122</v>
      </c>
      <c r="K25" t="s">
        <v>123</v>
      </c>
      <c r="L25">
        <v>80</v>
      </c>
      <c r="M25" t="s">
        <v>202</v>
      </c>
      <c r="N25" t="s">
        <v>101</v>
      </c>
      <c r="O25">
        <v>120</v>
      </c>
      <c r="P25">
        <v>27774</v>
      </c>
      <c r="Q25">
        <v>20</v>
      </c>
      <c r="R25" t="s">
        <v>234</v>
      </c>
      <c r="S25">
        <v>7.0909926470588234</v>
      </c>
      <c r="T25">
        <v>7.8461549999999995</v>
      </c>
      <c r="U25">
        <v>2.2599999999999998</v>
      </c>
    </row>
    <row r="26" spans="1:21" x14ac:dyDescent="0.25">
      <c r="A26" t="s">
        <v>36</v>
      </c>
      <c r="B26" t="s">
        <v>6</v>
      </c>
      <c r="C26" t="s">
        <v>99</v>
      </c>
      <c r="D26" t="s">
        <v>102</v>
      </c>
      <c r="E26" t="s">
        <v>103</v>
      </c>
      <c r="F26">
        <v>41407</v>
      </c>
      <c r="G26">
        <v>3</v>
      </c>
      <c r="H26">
        <v>17</v>
      </c>
      <c r="I26" t="s">
        <v>100</v>
      </c>
      <c r="J26" t="s">
        <v>104</v>
      </c>
      <c r="K26" t="s">
        <v>105</v>
      </c>
      <c r="L26">
        <v>80</v>
      </c>
      <c r="M26" t="s">
        <v>202</v>
      </c>
      <c r="N26" t="s">
        <v>101</v>
      </c>
      <c r="O26">
        <v>160</v>
      </c>
      <c r="P26">
        <v>16000</v>
      </c>
      <c r="Q26">
        <v>20</v>
      </c>
      <c r="R26" t="s">
        <v>234</v>
      </c>
      <c r="S26">
        <v>4.0849673202614385</v>
      </c>
      <c r="T26">
        <v>4.5200000000000005</v>
      </c>
      <c r="U26">
        <v>2.2599999999999998</v>
      </c>
    </row>
    <row r="27" spans="1:21" x14ac:dyDescent="0.25">
      <c r="A27" t="s">
        <v>36</v>
      </c>
      <c r="B27" t="s">
        <v>6</v>
      </c>
      <c r="C27" t="s">
        <v>92</v>
      </c>
      <c r="D27" t="s">
        <v>97</v>
      </c>
      <c r="E27" t="s">
        <v>98</v>
      </c>
      <c r="F27">
        <v>41411</v>
      </c>
      <c r="G27">
        <v>3</v>
      </c>
      <c r="H27">
        <v>12</v>
      </c>
      <c r="I27" t="s">
        <v>93</v>
      </c>
      <c r="J27" t="s">
        <v>94</v>
      </c>
      <c r="K27" t="s">
        <v>95</v>
      </c>
      <c r="L27">
        <v>150</v>
      </c>
      <c r="M27" t="s">
        <v>202</v>
      </c>
      <c r="N27" t="s">
        <v>96</v>
      </c>
      <c r="O27">
        <v>160</v>
      </c>
      <c r="P27">
        <v>2112</v>
      </c>
      <c r="Q27">
        <v>20</v>
      </c>
      <c r="R27" t="s">
        <v>232</v>
      </c>
      <c r="S27">
        <v>0.76388888888888873</v>
      </c>
      <c r="T27">
        <v>0.76296000000000008</v>
      </c>
      <c r="U27">
        <v>2.89</v>
      </c>
    </row>
    <row r="28" spans="1:21" x14ac:dyDescent="0.25">
      <c r="A28" t="s">
        <v>36</v>
      </c>
      <c r="B28" t="s">
        <v>6</v>
      </c>
      <c r="C28" t="s">
        <v>31</v>
      </c>
      <c r="D28" t="s">
        <v>46</v>
      </c>
      <c r="E28" t="s">
        <v>47</v>
      </c>
      <c r="F28">
        <v>41411</v>
      </c>
      <c r="G28">
        <v>3</v>
      </c>
      <c r="H28">
        <v>13</v>
      </c>
      <c r="I28" t="s">
        <v>30</v>
      </c>
      <c r="J28" t="s">
        <v>38</v>
      </c>
      <c r="K28" t="s">
        <v>62</v>
      </c>
      <c r="L28">
        <v>120</v>
      </c>
      <c r="M28" t="s">
        <v>202</v>
      </c>
      <c r="N28" t="s">
        <v>32</v>
      </c>
      <c r="O28">
        <v>165</v>
      </c>
      <c r="P28">
        <v>6930</v>
      </c>
      <c r="Q28">
        <v>20</v>
      </c>
      <c r="R28" t="s">
        <v>234</v>
      </c>
      <c r="S28">
        <v>2.2435897435897436</v>
      </c>
      <c r="T28">
        <v>2.3562000000000003</v>
      </c>
      <c r="U28">
        <v>2.72</v>
      </c>
    </row>
    <row r="29" spans="1:21" x14ac:dyDescent="0.25">
      <c r="A29" t="s">
        <v>36</v>
      </c>
      <c r="B29" t="s">
        <v>6</v>
      </c>
      <c r="C29" t="s">
        <v>31</v>
      </c>
      <c r="D29" t="s">
        <v>46</v>
      </c>
      <c r="E29" t="s">
        <v>47</v>
      </c>
      <c r="F29">
        <v>41410</v>
      </c>
      <c r="G29">
        <v>3</v>
      </c>
      <c r="H29">
        <v>13</v>
      </c>
      <c r="I29" t="s">
        <v>70</v>
      </c>
      <c r="J29" t="s">
        <v>79</v>
      </c>
      <c r="K29" t="s">
        <v>80</v>
      </c>
      <c r="L29">
        <v>120</v>
      </c>
      <c r="M29" t="s">
        <v>202</v>
      </c>
      <c r="N29" t="s">
        <v>32</v>
      </c>
      <c r="O29">
        <v>151</v>
      </c>
      <c r="P29">
        <v>15402</v>
      </c>
      <c r="Q29">
        <v>20</v>
      </c>
      <c r="R29" t="s">
        <v>234</v>
      </c>
      <c r="S29">
        <v>5.4487179487179489</v>
      </c>
      <c r="T29">
        <v>5.2366799999999998</v>
      </c>
      <c r="U29">
        <v>2.72</v>
      </c>
    </row>
    <row r="30" spans="1:21" x14ac:dyDescent="0.25">
      <c r="A30" t="s">
        <v>36</v>
      </c>
      <c r="B30" t="s">
        <v>6</v>
      </c>
      <c r="C30" t="s">
        <v>31</v>
      </c>
      <c r="D30" t="s">
        <v>46</v>
      </c>
      <c r="E30" t="s">
        <v>47</v>
      </c>
      <c r="F30">
        <v>41410</v>
      </c>
      <c r="G30">
        <v>3</v>
      </c>
      <c r="H30">
        <v>13</v>
      </c>
      <c r="I30" t="s">
        <v>70</v>
      </c>
      <c r="J30" t="s">
        <v>79</v>
      </c>
      <c r="K30" t="s">
        <v>80</v>
      </c>
      <c r="L30">
        <v>120</v>
      </c>
      <c r="M30" t="s">
        <v>202</v>
      </c>
      <c r="N30" t="s">
        <v>32</v>
      </c>
      <c r="O30">
        <v>151</v>
      </c>
      <c r="P30">
        <v>8154</v>
      </c>
      <c r="Q30">
        <v>20</v>
      </c>
      <c r="R30" t="s">
        <v>234</v>
      </c>
      <c r="S30">
        <v>2.8846153846153841</v>
      </c>
      <c r="T30">
        <v>2.7723600000000004</v>
      </c>
      <c r="U30">
        <v>2.72</v>
      </c>
    </row>
    <row r="31" spans="1:21" x14ac:dyDescent="0.25">
      <c r="A31" t="s">
        <v>36</v>
      </c>
      <c r="B31" t="s">
        <v>6</v>
      </c>
      <c r="C31" t="s">
        <v>221</v>
      </c>
      <c r="D31" t="s">
        <v>226</v>
      </c>
      <c r="E31" t="s">
        <v>227</v>
      </c>
      <c r="F31">
        <v>41409</v>
      </c>
      <c r="G31">
        <v>2</v>
      </c>
      <c r="H31">
        <v>7.5</v>
      </c>
      <c r="I31" t="s">
        <v>222</v>
      </c>
      <c r="J31" t="s">
        <v>223</v>
      </c>
      <c r="K31" t="s">
        <v>224</v>
      </c>
      <c r="L31">
        <v>250</v>
      </c>
      <c r="M31" t="s">
        <v>202</v>
      </c>
      <c r="N31" t="s">
        <v>225</v>
      </c>
      <c r="O31">
        <v>185</v>
      </c>
      <c r="P31">
        <v>9065</v>
      </c>
      <c r="Q31">
        <v>20</v>
      </c>
      <c r="R31" t="s">
        <v>234</v>
      </c>
      <c r="S31">
        <v>6.8055555555555554</v>
      </c>
      <c r="T31">
        <v>6.7987500000000001</v>
      </c>
      <c r="U31">
        <v>6</v>
      </c>
    </row>
    <row r="32" spans="1:21" x14ac:dyDescent="0.25">
      <c r="A32" t="s">
        <v>36</v>
      </c>
      <c r="B32" t="s">
        <v>6</v>
      </c>
      <c r="C32" t="s">
        <v>31</v>
      </c>
      <c r="D32" t="s">
        <v>46</v>
      </c>
      <c r="E32" t="s">
        <v>47</v>
      </c>
      <c r="F32">
        <v>41418</v>
      </c>
      <c r="G32">
        <v>3</v>
      </c>
      <c r="H32">
        <v>13</v>
      </c>
      <c r="I32" t="s">
        <v>30</v>
      </c>
      <c r="J32" t="s">
        <v>38</v>
      </c>
      <c r="K32" t="s">
        <v>62</v>
      </c>
      <c r="L32">
        <v>120</v>
      </c>
      <c r="M32" t="s">
        <v>202</v>
      </c>
      <c r="N32" t="s">
        <v>32</v>
      </c>
      <c r="O32">
        <v>165</v>
      </c>
      <c r="P32">
        <v>5940</v>
      </c>
      <c r="Q32">
        <v>21</v>
      </c>
      <c r="R32" t="s">
        <v>236</v>
      </c>
      <c r="S32">
        <v>1.9230769230769231</v>
      </c>
      <c r="T32">
        <v>2.0196000000000001</v>
      </c>
      <c r="U32">
        <v>2.72</v>
      </c>
    </row>
    <row r="33" spans="1:21" x14ac:dyDescent="0.25">
      <c r="A33" t="s">
        <v>36</v>
      </c>
      <c r="B33" t="s">
        <v>6</v>
      </c>
      <c r="C33" t="s">
        <v>114</v>
      </c>
      <c r="D33" t="s">
        <v>116</v>
      </c>
      <c r="E33" t="s">
        <v>117</v>
      </c>
      <c r="F33">
        <v>41431</v>
      </c>
      <c r="G33">
        <v>2</v>
      </c>
      <c r="H33">
        <v>16</v>
      </c>
      <c r="I33" t="s">
        <v>25</v>
      </c>
      <c r="J33" t="s">
        <v>212</v>
      </c>
      <c r="K33" t="s">
        <v>213</v>
      </c>
      <c r="L33">
        <v>80</v>
      </c>
      <c r="M33" t="s">
        <v>202</v>
      </c>
      <c r="N33" t="s">
        <v>115</v>
      </c>
      <c r="O33">
        <v>185</v>
      </c>
      <c r="P33">
        <v>2830.5</v>
      </c>
      <c r="Q33">
        <v>23</v>
      </c>
      <c r="R33" t="s">
        <v>236</v>
      </c>
      <c r="S33">
        <v>0.99609375</v>
      </c>
      <c r="T33">
        <v>0.98006062499999991</v>
      </c>
      <c r="U33">
        <v>2.77</v>
      </c>
    </row>
    <row r="34" spans="1:21" x14ac:dyDescent="0.25">
      <c r="A34" t="s">
        <v>36</v>
      </c>
      <c r="B34" t="s">
        <v>6</v>
      </c>
      <c r="C34" t="s">
        <v>126</v>
      </c>
      <c r="D34" t="s">
        <v>129</v>
      </c>
      <c r="E34" t="s">
        <v>130</v>
      </c>
      <c r="F34">
        <v>41372</v>
      </c>
      <c r="G34">
        <v>4</v>
      </c>
      <c r="H34">
        <v>15</v>
      </c>
      <c r="I34" t="s">
        <v>127</v>
      </c>
      <c r="J34" t="s">
        <v>131</v>
      </c>
      <c r="K34" t="s">
        <v>132</v>
      </c>
      <c r="L34">
        <v>110</v>
      </c>
      <c r="M34" t="s">
        <v>203</v>
      </c>
      <c r="N34" t="s">
        <v>128</v>
      </c>
      <c r="O34">
        <v>126</v>
      </c>
      <c r="P34">
        <v>609.62403600000005</v>
      </c>
      <c r="Q34">
        <v>15</v>
      </c>
      <c r="R34">
        <v>15</v>
      </c>
      <c r="S34">
        <v>0.16799604166666665</v>
      </c>
      <c r="T34">
        <v>0.16764660990000002</v>
      </c>
      <c r="U34">
        <v>2.2000000000000002</v>
      </c>
    </row>
    <row r="35" spans="1:21" x14ac:dyDescent="0.25">
      <c r="A35" t="s">
        <v>36</v>
      </c>
      <c r="B35" t="s">
        <v>6</v>
      </c>
      <c r="C35" t="s">
        <v>126</v>
      </c>
      <c r="D35" t="s">
        <v>129</v>
      </c>
      <c r="E35" t="s">
        <v>130</v>
      </c>
      <c r="F35">
        <v>41372</v>
      </c>
      <c r="G35">
        <v>4</v>
      </c>
      <c r="H35">
        <v>15</v>
      </c>
      <c r="I35" t="s">
        <v>168</v>
      </c>
      <c r="J35" t="s">
        <v>173</v>
      </c>
      <c r="K35" t="s">
        <v>174</v>
      </c>
      <c r="L35">
        <v>110</v>
      </c>
      <c r="M35" t="s">
        <v>203</v>
      </c>
      <c r="N35" t="s">
        <v>128</v>
      </c>
      <c r="O35">
        <v>122</v>
      </c>
      <c r="P35">
        <v>921.09962399999995</v>
      </c>
      <c r="Q35">
        <v>15</v>
      </c>
      <c r="R35">
        <v>15</v>
      </c>
      <c r="S35">
        <v>0.2621526707650273</v>
      </c>
      <c r="T35">
        <v>0.25330239659999998</v>
      </c>
      <c r="U35">
        <v>2.2000000000000002</v>
      </c>
    </row>
    <row r="36" spans="1:21" x14ac:dyDescent="0.25">
      <c r="A36" t="s">
        <v>36</v>
      </c>
      <c r="B36" t="s">
        <v>6</v>
      </c>
      <c r="C36" t="s">
        <v>126</v>
      </c>
      <c r="D36" t="s">
        <v>129</v>
      </c>
      <c r="E36" t="s">
        <v>130</v>
      </c>
      <c r="F36">
        <v>41372</v>
      </c>
      <c r="G36">
        <v>4</v>
      </c>
      <c r="H36">
        <v>15</v>
      </c>
      <c r="I36" t="s">
        <v>175</v>
      </c>
      <c r="J36" t="s">
        <v>173</v>
      </c>
      <c r="K36" t="s">
        <v>174</v>
      </c>
      <c r="L36">
        <v>110</v>
      </c>
      <c r="M36" t="s">
        <v>203</v>
      </c>
      <c r="N36" t="s">
        <v>128</v>
      </c>
      <c r="O36">
        <v>122</v>
      </c>
      <c r="P36">
        <v>921.09962399999995</v>
      </c>
      <c r="Q36">
        <v>15</v>
      </c>
      <c r="R36">
        <v>15</v>
      </c>
      <c r="S36">
        <v>0.2621526707650273</v>
      </c>
      <c r="T36">
        <v>0.25330239659999998</v>
      </c>
      <c r="U36">
        <v>2.2000000000000002</v>
      </c>
    </row>
    <row r="37" spans="1:21" x14ac:dyDescent="0.25">
      <c r="A37" t="s">
        <v>36</v>
      </c>
      <c r="B37" t="s">
        <v>6</v>
      </c>
      <c r="C37" t="s">
        <v>126</v>
      </c>
      <c r="D37" t="s">
        <v>129</v>
      </c>
      <c r="E37" t="s">
        <v>130</v>
      </c>
      <c r="F37">
        <v>41372</v>
      </c>
      <c r="G37">
        <v>4</v>
      </c>
      <c r="H37">
        <v>15</v>
      </c>
      <c r="I37" t="s">
        <v>177</v>
      </c>
      <c r="J37" t="s">
        <v>173</v>
      </c>
      <c r="K37" t="s">
        <v>174</v>
      </c>
      <c r="L37">
        <v>110</v>
      </c>
      <c r="M37" t="s">
        <v>203</v>
      </c>
      <c r="N37" t="s">
        <v>128</v>
      </c>
      <c r="O37">
        <v>122</v>
      </c>
      <c r="P37">
        <v>1228.0920000000001</v>
      </c>
      <c r="Q37">
        <v>15</v>
      </c>
      <c r="R37">
        <v>15</v>
      </c>
      <c r="S37">
        <v>0.34952527322404375</v>
      </c>
      <c r="T37">
        <v>0.33772530000000012</v>
      </c>
      <c r="U37">
        <v>2.2000000000000002</v>
      </c>
    </row>
    <row r="38" spans="1:21" x14ac:dyDescent="0.25">
      <c r="A38" t="s">
        <v>36</v>
      </c>
      <c r="B38" t="s">
        <v>6</v>
      </c>
      <c r="C38" t="s">
        <v>107</v>
      </c>
      <c r="D38" t="s">
        <v>112</v>
      </c>
      <c r="E38" t="s">
        <v>113</v>
      </c>
      <c r="F38">
        <v>41380</v>
      </c>
      <c r="G38">
        <v>1</v>
      </c>
      <c r="H38">
        <v>13.5</v>
      </c>
      <c r="I38" t="s">
        <v>108</v>
      </c>
      <c r="J38" t="s">
        <v>109</v>
      </c>
      <c r="K38" t="s">
        <v>110</v>
      </c>
      <c r="L38">
        <v>135</v>
      </c>
      <c r="M38" t="s">
        <v>203</v>
      </c>
      <c r="N38" t="s">
        <v>111</v>
      </c>
      <c r="O38">
        <v>308</v>
      </c>
      <c r="P38">
        <v>42288.4</v>
      </c>
      <c r="Q38">
        <v>16</v>
      </c>
      <c r="R38" t="s">
        <v>234</v>
      </c>
      <c r="S38">
        <v>21.188271604938269</v>
      </c>
      <c r="T38">
        <v>16.175312999999999</v>
      </c>
      <c r="U38">
        <v>3.06</v>
      </c>
    </row>
    <row r="39" spans="1:21" x14ac:dyDescent="0.25">
      <c r="A39" t="s">
        <v>36</v>
      </c>
      <c r="B39" t="s">
        <v>6</v>
      </c>
      <c r="C39" t="s">
        <v>107</v>
      </c>
      <c r="D39" t="s">
        <v>112</v>
      </c>
      <c r="E39" t="s">
        <v>113</v>
      </c>
      <c r="F39">
        <v>41383</v>
      </c>
      <c r="G39">
        <v>1</v>
      </c>
      <c r="H39">
        <v>13.5</v>
      </c>
      <c r="I39" t="s">
        <v>108</v>
      </c>
      <c r="J39" t="s">
        <v>109</v>
      </c>
      <c r="K39" t="s">
        <v>110</v>
      </c>
      <c r="L39">
        <v>135</v>
      </c>
      <c r="M39" t="s">
        <v>203</v>
      </c>
      <c r="N39" t="s">
        <v>111</v>
      </c>
      <c r="O39">
        <v>308</v>
      </c>
      <c r="P39">
        <v>67144</v>
      </c>
      <c r="Q39">
        <v>16</v>
      </c>
      <c r="R39" t="s">
        <v>234</v>
      </c>
      <c r="S39">
        <v>33.641975308641975</v>
      </c>
      <c r="T39">
        <v>25.682580000000002</v>
      </c>
      <c r="U39">
        <v>3.06</v>
      </c>
    </row>
    <row r="40" spans="1:21" x14ac:dyDescent="0.25">
      <c r="A40" t="s">
        <v>36</v>
      </c>
      <c r="B40" t="s">
        <v>6</v>
      </c>
      <c r="C40" t="s">
        <v>167</v>
      </c>
      <c r="D40" t="s">
        <v>129</v>
      </c>
      <c r="E40" t="s">
        <v>130</v>
      </c>
      <c r="F40">
        <v>41382</v>
      </c>
      <c r="G40">
        <v>4</v>
      </c>
      <c r="H40">
        <v>15</v>
      </c>
      <c r="I40" t="s">
        <v>168</v>
      </c>
      <c r="J40" t="s">
        <v>171</v>
      </c>
      <c r="K40" t="s">
        <v>172</v>
      </c>
      <c r="L40">
        <v>95</v>
      </c>
      <c r="M40" t="s">
        <v>203</v>
      </c>
      <c r="N40" t="s">
        <v>128</v>
      </c>
      <c r="O40">
        <v>123</v>
      </c>
      <c r="P40">
        <v>744.14927999999998</v>
      </c>
      <c r="Q40">
        <v>16</v>
      </c>
      <c r="R40">
        <v>15</v>
      </c>
      <c r="S40">
        <v>0.21006924119241191</v>
      </c>
      <c r="T40">
        <v>0.19999011899999999</v>
      </c>
      <c r="U40">
        <v>2.15</v>
      </c>
    </row>
    <row r="41" spans="1:21" x14ac:dyDescent="0.25">
      <c r="A41" t="s">
        <v>36</v>
      </c>
      <c r="B41" t="s">
        <v>6</v>
      </c>
      <c r="C41" t="s">
        <v>167</v>
      </c>
      <c r="D41" t="s">
        <v>129</v>
      </c>
      <c r="E41" t="s">
        <v>130</v>
      </c>
      <c r="F41">
        <v>41382</v>
      </c>
      <c r="G41">
        <v>4</v>
      </c>
      <c r="H41">
        <v>15</v>
      </c>
      <c r="I41" t="s">
        <v>175</v>
      </c>
      <c r="J41" t="s">
        <v>171</v>
      </c>
      <c r="K41" t="s">
        <v>172</v>
      </c>
      <c r="L41">
        <v>95</v>
      </c>
      <c r="M41" t="s">
        <v>203</v>
      </c>
      <c r="N41" t="s">
        <v>128</v>
      </c>
      <c r="O41">
        <v>123</v>
      </c>
      <c r="P41">
        <v>744.14927999999998</v>
      </c>
      <c r="Q41">
        <v>16</v>
      </c>
      <c r="R41">
        <v>15</v>
      </c>
      <c r="S41">
        <v>0.21006924119241191</v>
      </c>
      <c r="T41">
        <v>0.19999011899999999</v>
      </c>
      <c r="U41">
        <v>2.15</v>
      </c>
    </row>
    <row r="42" spans="1:21" x14ac:dyDescent="0.25">
      <c r="A42" t="s">
        <v>36</v>
      </c>
      <c r="B42" t="s">
        <v>6</v>
      </c>
      <c r="C42" t="s">
        <v>107</v>
      </c>
      <c r="D42" t="s">
        <v>112</v>
      </c>
      <c r="E42" t="s">
        <v>113</v>
      </c>
      <c r="F42">
        <v>41397</v>
      </c>
      <c r="G42">
        <v>1</v>
      </c>
      <c r="H42">
        <v>13.5</v>
      </c>
      <c r="I42" t="s">
        <v>108</v>
      </c>
      <c r="J42" t="s">
        <v>109</v>
      </c>
      <c r="K42" t="s">
        <v>110</v>
      </c>
      <c r="L42">
        <v>135</v>
      </c>
      <c r="M42" t="s">
        <v>203</v>
      </c>
      <c r="N42" t="s">
        <v>111</v>
      </c>
      <c r="O42">
        <v>308</v>
      </c>
      <c r="P42">
        <v>67144</v>
      </c>
      <c r="Q42">
        <v>18</v>
      </c>
      <c r="R42" t="s">
        <v>234</v>
      </c>
      <c r="S42">
        <v>33.641975308641975</v>
      </c>
      <c r="T42">
        <v>25.682580000000002</v>
      </c>
      <c r="U42">
        <v>3.06</v>
      </c>
    </row>
    <row r="43" spans="1:21" x14ac:dyDescent="0.25">
      <c r="A43" t="s">
        <v>36</v>
      </c>
      <c r="B43" t="s">
        <v>6</v>
      </c>
      <c r="C43" t="s">
        <v>126</v>
      </c>
      <c r="D43" t="s">
        <v>129</v>
      </c>
      <c r="E43" t="s">
        <v>130</v>
      </c>
      <c r="F43">
        <v>41396</v>
      </c>
      <c r="G43">
        <v>4</v>
      </c>
      <c r="H43">
        <v>15</v>
      </c>
      <c r="I43" t="s">
        <v>127</v>
      </c>
      <c r="J43" t="s">
        <v>131</v>
      </c>
      <c r="K43" t="s">
        <v>132</v>
      </c>
      <c r="L43">
        <v>110</v>
      </c>
      <c r="M43" t="s">
        <v>203</v>
      </c>
      <c r="N43" t="s">
        <v>128</v>
      </c>
      <c r="O43">
        <v>126</v>
      </c>
      <c r="P43">
        <v>19080.511836000001</v>
      </c>
      <c r="Q43">
        <v>18</v>
      </c>
      <c r="R43" t="s">
        <v>234</v>
      </c>
      <c r="S43">
        <v>5.2580775562169313</v>
      </c>
      <c r="T43">
        <v>5.2471407549000002</v>
      </c>
      <c r="U43">
        <v>2.2000000000000002</v>
      </c>
    </row>
    <row r="44" spans="1:21" x14ac:dyDescent="0.25">
      <c r="A44" t="s">
        <v>36</v>
      </c>
      <c r="B44" t="s">
        <v>6</v>
      </c>
      <c r="C44" t="s">
        <v>107</v>
      </c>
      <c r="D44" t="s">
        <v>112</v>
      </c>
      <c r="E44" t="s">
        <v>113</v>
      </c>
      <c r="F44">
        <v>41400</v>
      </c>
      <c r="G44">
        <v>3</v>
      </c>
      <c r="H44">
        <v>13.5</v>
      </c>
      <c r="I44" t="s">
        <v>108</v>
      </c>
      <c r="J44" t="s">
        <v>165</v>
      </c>
      <c r="K44" t="s">
        <v>166</v>
      </c>
      <c r="L44">
        <v>135</v>
      </c>
      <c r="M44" t="s">
        <v>203</v>
      </c>
      <c r="N44" t="s">
        <v>111</v>
      </c>
      <c r="O44">
        <v>155</v>
      </c>
      <c r="P44">
        <v>12152</v>
      </c>
      <c r="Q44">
        <v>19</v>
      </c>
      <c r="R44" t="s">
        <v>234</v>
      </c>
      <c r="S44">
        <v>4.0329218106995883</v>
      </c>
      <c r="T44">
        <v>4.6481400000000006</v>
      </c>
      <c r="U44">
        <v>3.06</v>
      </c>
    </row>
    <row r="45" spans="1:21" x14ac:dyDescent="0.25">
      <c r="A45" t="s">
        <v>36</v>
      </c>
      <c r="B45" t="s">
        <v>6</v>
      </c>
      <c r="C45" t="s">
        <v>107</v>
      </c>
      <c r="D45" t="s">
        <v>112</v>
      </c>
      <c r="E45" t="s">
        <v>113</v>
      </c>
      <c r="F45">
        <v>41407</v>
      </c>
      <c r="G45">
        <v>1</v>
      </c>
      <c r="H45">
        <v>13.5</v>
      </c>
      <c r="I45" t="s">
        <v>108</v>
      </c>
      <c r="J45" t="s">
        <v>109</v>
      </c>
      <c r="K45" t="s">
        <v>110</v>
      </c>
      <c r="L45">
        <v>135</v>
      </c>
      <c r="M45" t="s">
        <v>203</v>
      </c>
      <c r="N45" t="s">
        <v>111</v>
      </c>
      <c r="O45">
        <v>308</v>
      </c>
      <c r="P45">
        <v>67144</v>
      </c>
      <c r="Q45">
        <v>20</v>
      </c>
      <c r="R45" t="s">
        <v>236</v>
      </c>
      <c r="S45">
        <v>33.641975308641975</v>
      </c>
      <c r="T45">
        <v>25.682580000000002</v>
      </c>
      <c r="U45">
        <v>3.06</v>
      </c>
    </row>
    <row r="46" spans="1:21" x14ac:dyDescent="0.25">
      <c r="A46" t="s">
        <v>36</v>
      </c>
      <c r="B46" t="s">
        <v>6</v>
      </c>
      <c r="C46" t="s">
        <v>107</v>
      </c>
      <c r="D46" t="s">
        <v>112</v>
      </c>
      <c r="E46" t="s">
        <v>113</v>
      </c>
      <c r="F46">
        <v>41411</v>
      </c>
      <c r="G46">
        <v>1</v>
      </c>
      <c r="H46">
        <v>13.5</v>
      </c>
      <c r="I46" t="s">
        <v>108</v>
      </c>
      <c r="J46" t="s">
        <v>109</v>
      </c>
      <c r="K46" t="s">
        <v>110</v>
      </c>
      <c r="L46">
        <v>135</v>
      </c>
      <c r="M46" t="s">
        <v>203</v>
      </c>
      <c r="N46" t="s">
        <v>111</v>
      </c>
      <c r="O46">
        <v>308</v>
      </c>
      <c r="P46">
        <v>67144</v>
      </c>
      <c r="Q46">
        <v>20</v>
      </c>
      <c r="R46" t="s">
        <v>236</v>
      </c>
      <c r="S46">
        <v>33.641975308641975</v>
      </c>
      <c r="T46">
        <v>25.682580000000002</v>
      </c>
      <c r="U46">
        <v>3.06</v>
      </c>
    </row>
    <row r="47" spans="1:21" x14ac:dyDescent="0.25">
      <c r="A47" t="s">
        <v>36</v>
      </c>
      <c r="B47" t="s">
        <v>6</v>
      </c>
      <c r="C47" t="s">
        <v>126</v>
      </c>
      <c r="D47" t="s">
        <v>129</v>
      </c>
      <c r="E47" t="s">
        <v>130</v>
      </c>
      <c r="F47">
        <v>41428</v>
      </c>
      <c r="G47">
        <v>4</v>
      </c>
      <c r="H47">
        <v>15</v>
      </c>
      <c r="I47" t="s">
        <v>127</v>
      </c>
      <c r="J47" t="s">
        <v>131</v>
      </c>
      <c r="K47" t="s">
        <v>132</v>
      </c>
      <c r="L47">
        <v>110</v>
      </c>
      <c r="M47" t="s">
        <v>203</v>
      </c>
      <c r="N47" t="s">
        <v>128</v>
      </c>
      <c r="O47">
        <v>126</v>
      </c>
      <c r="P47">
        <v>19635.624036000001</v>
      </c>
      <c r="Q47">
        <v>23</v>
      </c>
      <c r="R47" t="s">
        <v>234</v>
      </c>
      <c r="S47">
        <v>5.4110515972222224</v>
      </c>
      <c r="T47">
        <v>5.399796609900001</v>
      </c>
      <c r="U47">
        <v>2.2000000000000002</v>
      </c>
    </row>
    <row r="48" spans="1:21" x14ac:dyDescent="0.25">
      <c r="A48" t="s">
        <v>36</v>
      </c>
      <c r="B48" t="s">
        <v>6</v>
      </c>
      <c r="C48" t="s">
        <v>33</v>
      </c>
      <c r="D48" t="s">
        <v>43</v>
      </c>
      <c r="E48" t="s">
        <v>44</v>
      </c>
      <c r="F48">
        <v>41379</v>
      </c>
      <c r="G48">
        <v>1</v>
      </c>
      <c r="H48">
        <v>16</v>
      </c>
      <c r="I48" t="s">
        <v>69</v>
      </c>
      <c r="J48" t="s">
        <v>34</v>
      </c>
      <c r="K48" t="s">
        <v>66</v>
      </c>
      <c r="L48">
        <v>125</v>
      </c>
      <c r="M48" t="s">
        <v>205</v>
      </c>
      <c r="N48" t="s">
        <v>14</v>
      </c>
      <c r="O48">
        <v>406.5</v>
      </c>
      <c r="P48">
        <v>27784.27</v>
      </c>
      <c r="Q48">
        <v>16</v>
      </c>
      <c r="R48" t="s">
        <v>233</v>
      </c>
      <c r="S48">
        <v>8.8997379817548161</v>
      </c>
      <c r="T48">
        <v>9.2035394374999999</v>
      </c>
      <c r="U48">
        <v>2.65</v>
      </c>
    </row>
    <row r="49" spans="1:21" x14ac:dyDescent="0.25">
      <c r="A49" t="s">
        <v>36</v>
      </c>
      <c r="B49" t="s">
        <v>6</v>
      </c>
      <c r="C49" t="s">
        <v>27</v>
      </c>
      <c r="D49" t="s">
        <v>45</v>
      </c>
      <c r="E49" t="s">
        <v>44</v>
      </c>
      <c r="F49">
        <v>41379</v>
      </c>
      <c r="G49">
        <v>1</v>
      </c>
      <c r="H49">
        <v>19</v>
      </c>
      <c r="I49" t="s">
        <v>69</v>
      </c>
      <c r="J49" t="s">
        <v>86</v>
      </c>
      <c r="K49" t="s">
        <v>139</v>
      </c>
      <c r="L49">
        <v>80</v>
      </c>
      <c r="M49" t="s">
        <v>205</v>
      </c>
      <c r="N49" t="s">
        <v>14</v>
      </c>
      <c r="O49">
        <v>406.5</v>
      </c>
      <c r="P49">
        <v>8678.77</v>
      </c>
      <c r="Q49">
        <v>16</v>
      </c>
      <c r="R49" t="s">
        <v>233</v>
      </c>
      <c r="S49">
        <v>2.341007423232127</v>
      </c>
      <c r="T49">
        <v>3.1569025875000003</v>
      </c>
      <c r="U49">
        <v>2.91</v>
      </c>
    </row>
    <row r="50" spans="1:21" x14ac:dyDescent="0.25">
      <c r="A50" t="s">
        <v>36</v>
      </c>
      <c r="B50" t="s">
        <v>6</v>
      </c>
      <c r="C50" t="s">
        <v>27</v>
      </c>
      <c r="D50" t="s">
        <v>45</v>
      </c>
      <c r="E50" t="s">
        <v>44</v>
      </c>
      <c r="F50">
        <v>41379</v>
      </c>
      <c r="G50">
        <v>1</v>
      </c>
      <c r="H50">
        <v>19</v>
      </c>
      <c r="I50" t="s">
        <v>69</v>
      </c>
      <c r="J50" t="s">
        <v>71</v>
      </c>
      <c r="K50" t="s">
        <v>72</v>
      </c>
      <c r="L50">
        <v>80</v>
      </c>
      <c r="M50" t="s">
        <v>205</v>
      </c>
      <c r="N50" t="s">
        <v>14</v>
      </c>
      <c r="O50">
        <v>308</v>
      </c>
      <c r="P50">
        <v>5544</v>
      </c>
      <c r="Q50">
        <v>16</v>
      </c>
      <c r="R50" t="s">
        <v>233</v>
      </c>
      <c r="S50">
        <v>1.9736842105263157</v>
      </c>
      <c r="T50">
        <v>2.0166300000000001</v>
      </c>
      <c r="U50">
        <v>2.91</v>
      </c>
    </row>
    <row r="51" spans="1:21" x14ac:dyDescent="0.25">
      <c r="A51" t="s">
        <v>36</v>
      </c>
      <c r="B51" t="s">
        <v>6</v>
      </c>
      <c r="C51" t="s">
        <v>27</v>
      </c>
      <c r="D51" t="s">
        <v>45</v>
      </c>
      <c r="E51" t="s">
        <v>44</v>
      </c>
      <c r="F51">
        <v>41379</v>
      </c>
      <c r="G51">
        <v>1</v>
      </c>
      <c r="H51">
        <v>19</v>
      </c>
      <c r="I51" t="s">
        <v>69</v>
      </c>
      <c r="J51" t="s">
        <v>71</v>
      </c>
      <c r="K51" t="s">
        <v>72</v>
      </c>
      <c r="L51">
        <v>80</v>
      </c>
      <c r="M51" t="s">
        <v>205</v>
      </c>
      <c r="N51" t="s">
        <v>14</v>
      </c>
      <c r="O51">
        <v>308</v>
      </c>
      <c r="P51">
        <v>33264</v>
      </c>
      <c r="Q51">
        <v>16</v>
      </c>
      <c r="R51" t="s">
        <v>233</v>
      </c>
      <c r="S51">
        <v>11.842105263157896</v>
      </c>
      <c r="T51">
        <v>12.099779999999999</v>
      </c>
      <c r="U51">
        <v>2.91</v>
      </c>
    </row>
    <row r="52" spans="1:21" x14ac:dyDescent="0.25">
      <c r="A52" t="s">
        <v>36</v>
      </c>
      <c r="B52" t="s">
        <v>6</v>
      </c>
      <c r="C52" t="s">
        <v>145</v>
      </c>
      <c r="D52" t="s">
        <v>148</v>
      </c>
      <c r="E52" t="s">
        <v>149</v>
      </c>
      <c r="F52">
        <v>41372</v>
      </c>
      <c r="G52">
        <v>2</v>
      </c>
      <c r="H52">
        <v>11.5</v>
      </c>
      <c r="I52" t="s">
        <v>118</v>
      </c>
      <c r="J52" t="s">
        <v>146</v>
      </c>
      <c r="K52" t="s">
        <v>147</v>
      </c>
      <c r="L52">
        <v>160</v>
      </c>
      <c r="M52" t="s">
        <v>205</v>
      </c>
      <c r="N52" t="s">
        <v>67</v>
      </c>
      <c r="O52">
        <v>201</v>
      </c>
      <c r="P52">
        <v>1452</v>
      </c>
      <c r="Q52">
        <v>15</v>
      </c>
      <c r="R52" t="s">
        <v>232</v>
      </c>
      <c r="S52">
        <v>0.65433701059917804</v>
      </c>
      <c r="T52">
        <v>0.52816500000000011</v>
      </c>
      <c r="U52">
        <v>2.91</v>
      </c>
    </row>
    <row r="53" spans="1:21" x14ac:dyDescent="0.25">
      <c r="A53" t="s">
        <v>36</v>
      </c>
      <c r="B53" t="s">
        <v>6</v>
      </c>
      <c r="C53" t="s">
        <v>145</v>
      </c>
      <c r="D53" t="s">
        <v>148</v>
      </c>
      <c r="E53" t="s">
        <v>149</v>
      </c>
      <c r="F53">
        <v>41372</v>
      </c>
      <c r="G53">
        <v>2</v>
      </c>
      <c r="H53">
        <v>11.5</v>
      </c>
      <c r="I53" t="s">
        <v>118</v>
      </c>
      <c r="J53" t="s">
        <v>146</v>
      </c>
      <c r="K53" t="s">
        <v>147</v>
      </c>
      <c r="L53">
        <v>160</v>
      </c>
      <c r="M53" t="s">
        <v>205</v>
      </c>
      <c r="N53" t="s">
        <v>67</v>
      </c>
      <c r="O53">
        <v>201</v>
      </c>
      <c r="P53">
        <v>2030.1</v>
      </c>
      <c r="Q53">
        <v>15</v>
      </c>
      <c r="R53" t="s">
        <v>232</v>
      </c>
      <c r="S53">
        <v>0.91485507246376807</v>
      </c>
      <c r="T53">
        <v>0.738448875</v>
      </c>
      <c r="U53">
        <v>2.91</v>
      </c>
    </row>
    <row r="54" spans="1:21" x14ac:dyDescent="0.25">
      <c r="A54" t="s">
        <v>36</v>
      </c>
      <c r="B54" t="s">
        <v>6</v>
      </c>
      <c r="C54" t="s">
        <v>145</v>
      </c>
      <c r="D54" t="s">
        <v>148</v>
      </c>
      <c r="E54" t="s">
        <v>149</v>
      </c>
      <c r="F54">
        <v>41372</v>
      </c>
      <c r="G54">
        <v>2</v>
      </c>
      <c r="H54">
        <v>11.5</v>
      </c>
      <c r="I54" t="s">
        <v>118</v>
      </c>
      <c r="J54" t="s">
        <v>146</v>
      </c>
      <c r="K54" t="s">
        <v>147</v>
      </c>
      <c r="L54">
        <v>160</v>
      </c>
      <c r="M54" t="s">
        <v>205</v>
      </c>
      <c r="N54" t="s">
        <v>67</v>
      </c>
      <c r="O54">
        <v>201</v>
      </c>
      <c r="P54">
        <v>2030.1</v>
      </c>
      <c r="Q54">
        <v>15</v>
      </c>
      <c r="R54" t="s">
        <v>232</v>
      </c>
      <c r="S54">
        <v>0.91485507246376807</v>
      </c>
      <c r="T54">
        <v>0.738448875</v>
      </c>
      <c r="U54">
        <v>2.91</v>
      </c>
    </row>
    <row r="55" spans="1:21" x14ac:dyDescent="0.25">
      <c r="A55" t="s">
        <v>36</v>
      </c>
      <c r="B55" t="s">
        <v>6</v>
      </c>
      <c r="C55" t="s">
        <v>145</v>
      </c>
      <c r="D55" t="s">
        <v>148</v>
      </c>
      <c r="E55" t="s">
        <v>149</v>
      </c>
      <c r="F55">
        <v>41372</v>
      </c>
      <c r="G55">
        <v>2</v>
      </c>
      <c r="H55">
        <v>11.5</v>
      </c>
      <c r="I55" t="s">
        <v>118</v>
      </c>
      <c r="J55" t="s">
        <v>146</v>
      </c>
      <c r="K55" t="s">
        <v>147</v>
      </c>
      <c r="L55">
        <v>160</v>
      </c>
      <c r="M55" t="s">
        <v>205</v>
      </c>
      <c r="N55" t="s">
        <v>67</v>
      </c>
      <c r="O55">
        <v>201</v>
      </c>
      <c r="P55">
        <v>2030.1</v>
      </c>
      <c r="Q55">
        <v>15</v>
      </c>
      <c r="R55" t="s">
        <v>232</v>
      </c>
      <c r="S55">
        <v>0.91485507246376807</v>
      </c>
      <c r="T55">
        <v>0.738448875</v>
      </c>
      <c r="U55">
        <v>2.91</v>
      </c>
    </row>
    <row r="56" spans="1:21" x14ac:dyDescent="0.25">
      <c r="A56" t="s">
        <v>36</v>
      </c>
      <c r="B56" t="s">
        <v>6</v>
      </c>
      <c r="C56" t="s">
        <v>145</v>
      </c>
      <c r="D56" t="s">
        <v>148</v>
      </c>
      <c r="E56" t="s">
        <v>149</v>
      </c>
      <c r="F56">
        <v>41372</v>
      </c>
      <c r="G56">
        <v>2</v>
      </c>
      <c r="H56">
        <v>11.5</v>
      </c>
      <c r="I56" t="s">
        <v>118</v>
      </c>
      <c r="J56" t="s">
        <v>146</v>
      </c>
      <c r="K56" t="s">
        <v>147</v>
      </c>
      <c r="L56">
        <v>160</v>
      </c>
      <c r="M56" t="s">
        <v>205</v>
      </c>
      <c r="N56" t="s">
        <v>67</v>
      </c>
      <c r="O56">
        <v>201</v>
      </c>
      <c r="P56">
        <v>2030.1</v>
      </c>
      <c r="Q56">
        <v>15</v>
      </c>
      <c r="R56" t="s">
        <v>232</v>
      </c>
      <c r="S56">
        <v>0.91485507246376807</v>
      </c>
      <c r="T56">
        <v>0.738448875</v>
      </c>
      <c r="U56">
        <v>2.91</v>
      </c>
    </row>
    <row r="57" spans="1:21" x14ac:dyDescent="0.25">
      <c r="A57" t="s">
        <v>36</v>
      </c>
      <c r="B57" t="s">
        <v>6</v>
      </c>
      <c r="C57" t="s">
        <v>145</v>
      </c>
      <c r="D57" t="s">
        <v>148</v>
      </c>
      <c r="E57" t="s">
        <v>149</v>
      </c>
      <c r="F57">
        <v>41372</v>
      </c>
      <c r="G57">
        <v>2</v>
      </c>
      <c r="H57">
        <v>11.5</v>
      </c>
      <c r="I57" t="s">
        <v>118</v>
      </c>
      <c r="J57" t="s">
        <v>146</v>
      </c>
      <c r="K57" t="s">
        <v>147</v>
      </c>
      <c r="L57">
        <v>160</v>
      </c>
      <c r="M57" t="s">
        <v>205</v>
      </c>
      <c r="N57" t="s">
        <v>67</v>
      </c>
      <c r="O57">
        <v>201</v>
      </c>
      <c r="P57">
        <v>2030.1</v>
      </c>
      <c r="Q57">
        <v>15</v>
      </c>
      <c r="R57" t="s">
        <v>232</v>
      </c>
      <c r="S57">
        <v>0.91485507246376807</v>
      </c>
      <c r="T57">
        <v>0.738448875</v>
      </c>
      <c r="U57">
        <v>2.91</v>
      </c>
    </row>
    <row r="58" spans="1:21" x14ac:dyDescent="0.25">
      <c r="A58" t="s">
        <v>36</v>
      </c>
      <c r="B58" t="s">
        <v>6</v>
      </c>
      <c r="C58" t="s">
        <v>145</v>
      </c>
      <c r="D58" t="s">
        <v>148</v>
      </c>
      <c r="E58" t="s">
        <v>149</v>
      </c>
      <c r="F58">
        <v>41372</v>
      </c>
      <c r="G58">
        <v>2</v>
      </c>
      <c r="H58">
        <v>11.5</v>
      </c>
      <c r="I58" t="s">
        <v>118</v>
      </c>
      <c r="J58" t="s">
        <v>146</v>
      </c>
      <c r="K58" t="s">
        <v>147</v>
      </c>
      <c r="L58">
        <v>160</v>
      </c>
      <c r="M58" t="s">
        <v>205</v>
      </c>
      <c r="N58" t="s">
        <v>67</v>
      </c>
      <c r="O58">
        <v>201</v>
      </c>
      <c r="P58">
        <v>2030.1</v>
      </c>
      <c r="Q58">
        <v>15</v>
      </c>
      <c r="R58" t="s">
        <v>232</v>
      </c>
      <c r="S58">
        <v>0.91485507246376807</v>
      </c>
      <c r="T58">
        <v>0.738448875</v>
      </c>
      <c r="U58">
        <v>2.91</v>
      </c>
    </row>
    <row r="59" spans="1:21" x14ac:dyDescent="0.25">
      <c r="A59" t="s">
        <v>36</v>
      </c>
      <c r="B59" t="s">
        <v>6</v>
      </c>
      <c r="C59" t="s">
        <v>145</v>
      </c>
      <c r="D59" t="s">
        <v>148</v>
      </c>
      <c r="E59" t="s">
        <v>149</v>
      </c>
      <c r="F59">
        <v>41372</v>
      </c>
      <c r="G59">
        <v>2</v>
      </c>
      <c r="H59">
        <v>11.5</v>
      </c>
      <c r="I59" t="s">
        <v>118</v>
      </c>
      <c r="J59" t="s">
        <v>146</v>
      </c>
      <c r="K59" t="s">
        <v>147</v>
      </c>
      <c r="L59">
        <v>160</v>
      </c>
      <c r="M59" t="s">
        <v>205</v>
      </c>
      <c r="N59" t="s">
        <v>67</v>
      </c>
      <c r="O59">
        <v>201</v>
      </c>
      <c r="P59">
        <v>2030.1</v>
      </c>
      <c r="Q59">
        <v>15</v>
      </c>
      <c r="R59" t="s">
        <v>232</v>
      </c>
      <c r="S59">
        <v>0.91485507246376807</v>
      </c>
      <c r="T59">
        <v>0.738448875</v>
      </c>
      <c r="U59">
        <v>2.91</v>
      </c>
    </row>
    <row r="60" spans="1:21" x14ac:dyDescent="0.25">
      <c r="A60" t="s">
        <v>36</v>
      </c>
      <c r="B60" t="s">
        <v>6</v>
      </c>
      <c r="C60" t="s">
        <v>145</v>
      </c>
      <c r="D60" t="s">
        <v>148</v>
      </c>
      <c r="E60" t="s">
        <v>149</v>
      </c>
      <c r="F60">
        <v>41372</v>
      </c>
      <c r="G60">
        <v>2</v>
      </c>
      <c r="H60">
        <v>11.5</v>
      </c>
      <c r="I60" t="s">
        <v>118</v>
      </c>
      <c r="J60" t="s">
        <v>146</v>
      </c>
      <c r="K60" t="s">
        <v>147</v>
      </c>
      <c r="L60">
        <v>160</v>
      </c>
      <c r="M60" t="s">
        <v>205</v>
      </c>
      <c r="N60" t="s">
        <v>67</v>
      </c>
      <c r="O60">
        <v>201</v>
      </c>
      <c r="P60">
        <v>2030.1</v>
      </c>
      <c r="Q60">
        <v>15</v>
      </c>
      <c r="R60" t="s">
        <v>232</v>
      </c>
      <c r="S60">
        <v>0.91485507246376807</v>
      </c>
      <c r="T60">
        <v>0.738448875</v>
      </c>
      <c r="U60">
        <v>2.91</v>
      </c>
    </row>
    <row r="61" spans="1:21" x14ac:dyDescent="0.25">
      <c r="A61" t="s">
        <v>36</v>
      </c>
      <c r="B61" t="s">
        <v>6</v>
      </c>
      <c r="C61" t="s">
        <v>145</v>
      </c>
      <c r="D61" t="s">
        <v>148</v>
      </c>
      <c r="E61" t="s">
        <v>149</v>
      </c>
      <c r="F61">
        <v>41372</v>
      </c>
      <c r="G61">
        <v>2</v>
      </c>
      <c r="H61">
        <v>11.5</v>
      </c>
      <c r="I61" t="s">
        <v>118</v>
      </c>
      <c r="J61" t="s">
        <v>146</v>
      </c>
      <c r="K61" t="s">
        <v>147</v>
      </c>
      <c r="L61">
        <v>160</v>
      </c>
      <c r="M61" t="s">
        <v>205</v>
      </c>
      <c r="N61" t="s">
        <v>67</v>
      </c>
      <c r="O61">
        <v>201</v>
      </c>
      <c r="P61">
        <v>2030.1</v>
      </c>
      <c r="Q61">
        <v>15</v>
      </c>
      <c r="R61" t="s">
        <v>232</v>
      </c>
      <c r="S61">
        <v>0.91485507246376807</v>
      </c>
      <c r="T61">
        <v>0.738448875</v>
      </c>
      <c r="U61">
        <v>2.91</v>
      </c>
    </row>
    <row r="62" spans="1:21" x14ac:dyDescent="0.25">
      <c r="A62" t="s">
        <v>36</v>
      </c>
      <c r="B62" t="s">
        <v>6</v>
      </c>
      <c r="C62" t="s">
        <v>145</v>
      </c>
      <c r="D62" t="s">
        <v>148</v>
      </c>
      <c r="E62" t="s">
        <v>149</v>
      </c>
      <c r="F62">
        <v>41372</v>
      </c>
      <c r="G62">
        <v>2</v>
      </c>
      <c r="H62">
        <v>11.5</v>
      </c>
      <c r="I62" t="s">
        <v>118</v>
      </c>
      <c r="J62" t="s">
        <v>146</v>
      </c>
      <c r="K62" t="s">
        <v>147</v>
      </c>
      <c r="L62">
        <v>160</v>
      </c>
      <c r="M62" t="s">
        <v>205</v>
      </c>
      <c r="N62" t="s">
        <v>67</v>
      </c>
      <c r="O62">
        <v>201</v>
      </c>
      <c r="P62">
        <v>2030.1</v>
      </c>
      <c r="Q62">
        <v>15</v>
      </c>
      <c r="R62" t="s">
        <v>232</v>
      </c>
      <c r="S62">
        <v>0.91485507246376807</v>
      </c>
      <c r="T62">
        <v>0.738448875</v>
      </c>
      <c r="U62">
        <v>2.91</v>
      </c>
    </row>
    <row r="63" spans="1:21" x14ac:dyDescent="0.25">
      <c r="A63" t="s">
        <v>36</v>
      </c>
      <c r="B63" t="s">
        <v>6</v>
      </c>
      <c r="C63" t="s">
        <v>145</v>
      </c>
      <c r="D63" t="s">
        <v>148</v>
      </c>
      <c r="E63" t="s">
        <v>149</v>
      </c>
      <c r="F63">
        <v>41372</v>
      </c>
      <c r="G63">
        <v>2</v>
      </c>
      <c r="H63">
        <v>11.5</v>
      </c>
      <c r="I63" t="s">
        <v>118</v>
      </c>
      <c r="J63" t="s">
        <v>146</v>
      </c>
      <c r="K63" t="s">
        <v>147</v>
      </c>
      <c r="L63">
        <v>160</v>
      </c>
      <c r="M63" t="s">
        <v>205</v>
      </c>
      <c r="N63" t="s">
        <v>67</v>
      </c>
      <c r="O63">
        <v>201</v>
      </c>
      <c r="P63">
        <v>2030.1</v>
      </c>
      <c r="Q63">
        <v>15</v>
      </c>
      <c r="R63" t="s">
        <v>232</v>
      </c>
      <c r="S63">
        <v>0.91485507246376807</v>
      </c>
      <c r="T63">
        <v>0.738448875</v>
      </c>
      <c r="U63">
        <v>2.91</v>
      </c>
    </row>
    <row r="64" spans="1:21" x14ac:dyDescent="0.25">
      <c r="A64" t="s">
        <v>36</v>
      </c>
      <c r="B64" t="s">
        <v>6</v>
      </c>
      <c r="C64" t="s">
        <v>145</v>
      </c>
      <c r="D64" t="s">
        <v>148</v>
      </c>
      <c r="E64" t="s">
        <v>149</v>
      </c>
      <c r="F64">
        <v>41372</v>
      </c>
      <c r="G64">
        <v>2</v>
      </c>
      <c r="H64">
        <v>11.5</v>
      </c>
      <c r="I64" t="s">
        <v>118</v>
      </c>
      <c r="J64" t="s">
        <v>146</v>
      </c>
      <c r="K64" t="s">
        <v>147</v>
      </c>
      <c r="L64">
        <v>160</v>
      </c>
      <c r="M64" t="s">
        <v>205</v>
      </c>
      <c r="N64" t="s">
        <v>67</v>
      </c>
      <c r="O64">
        <v>201</v>
      </c>
      <c r="P64">
        <v>1326.6</v>
      </c>
      <c r="Q64">
        <v>15</v>
      </c>
      <c r="R64" t="s">
        <v>232</v>
      </c>
      <c r="S64">
        <v>0.59782608695652173</v>
      </c>
      <c r="T64">
        <v>0.48255075000000003</v>
      </c>
      <c r="U64">
        <v>2.91</v>
      </c>
    </row>
    <row r="65" spans="1:21" x14ac:dyDescent="0.25">
      <c r="A65" t="s">
        <v>36</v>
      </c>
      <c r="B65" t="s">
        <v>6</v>
      </c>
      <c r="C65" t="s">
        <v>140</v>
      </c>
      <c r="D65" t="s">
        <v>143</v>
      </c>
      <c r="E65" t="s">
        <v>144</v>
      </c>
      <c r="F65">
        <v>41376</v>
      </c>
      <c r="G65">
        <v>1</v>
      </c>
      <c r="H65">
        <v>17.5</v>
      </c>
      <c r="I65" t="s">
        <v>81</v>
      </c>
      <c r="J65" t="s">
        <v>141</v>
      </c>
      <c r="K65" t="s">
        <v>142</v>
      </c>
      <c r="L65">
        <v>63</v>
      </c>
      <c r="M65" t="s">
        <v>205</v>
      </c>
      <c r="N65" t="s">
        <v>14</v>
      </c>
      <c r="O65">
        <v>408</v>
      </c>
      <c r="P65">
        <v>10608</v>
      </c>
      <c r="Q65">
        <v>15</v>
      </c>
      <c r="R65" t="s">
        <v>233</v>
      </c>
      <c r="S65">
        <v>3.0952380952380953</v>
      </c>
      <c r="T65">
        <v>3.1824000000000003</v>
      </c>
      <c r="U65">
        <v>2.4</v>
      </c>
    </row>
    <row r="66" spans="1:21" x14ac:dyDescent="0.25">
      <c r="A66" t="s">
        <v>36</v>
      </c>
      <c r="B66" t="s">
        <v>6</v>
      </c>
      <c r="C66" t="s">
        <v>82</v>
      </c>
      <c r="D66" t="s">
        <v>84</v>
      </c>
      <c r="E66" t="s">
        <v>85</v>
      </c>
      <c r="F66">
        <v>41388</v>
      </c>
      <c r="G66">
        <v>1</v>
      </c>
      <c r="H66">
        <v>14</v>
      </c>
      <c r="I66" t="s">
        <v>28</v>
      </c>
      <c r="J66" t="s">
        <v>228</v>
      </c>
      <c r="K66" t="s">
        <v>229</v>
      </c>
      <c r="L66">
        <v>180</v>
      </c>
      <c r="M66" t="s">
        <v>205</v>
      </c>
      <c r="N66" t="s">
        <v>83</v>
      </c>
      <c r="O66">
        <v>260</v>
      </c>
      <c r="P66">
        <v>22880</v>
      </c>
      <c r="Q66">
        <v>17</v>
      </c>
      <c r="R66" t="s">
        <v>233</v>
      </c>
      <c r="S66">
        <v>13.095238095238095</v>
      </c>
      <c r="T66">
        <v>9.3521999999999998</v>
      </c>
      <c r="U66">
        <v>3.27</v>
      </c>
    </row>
    <row r="67" spans="1:21" x14ac:dyDescent="0.25">
      <c r="A67" t="s">
        <v>36</v>
      </c>
      <c r="B67" t="s">
        <v>6</v>
      </c>
      <c r="C67" t="s">
        <v>33</v>
      </c>
      <c r="D67" t="s">
        <v>43</v>
      </c>
      <c r="E67" t="s">
        <v>44</v>
      </c>
      <c r="F67">
        <v>41396</v>
      </c>
      <c r="G67">
        <v>1</v>
      </c>
      <c r="H67">
        <v>16</v>
      </c>
      <c r="I67" t="s">
        <v>69</v>
      </c>
      <c r="J67" t="s">
        <v>34</v>
      </c>
      <c r="K67" t="s">
        <v>66</v>
      </c>
      <c r="L67">
        <v>125</v>
      </c>
      <c r="M67" t="s">
        <v>205</v>
      </c>
      <c r="N67" t="s">
        <v>14</v>
      </c>
      <c r="O67">
        <v>406.5</v>
      </c>
      <c r="P67">
        <v>19512</v>
      </c>
      <c r="Q67">
        <v>18</v>
      </c>
      <c r="R67" t="s">
        <v>233</v>
      </c>
      <c r="S67">
        <v>6.2499999999999982</v>
      </c>
      <c r="T67">
        <v>6.4633500000000002</v>
      </c>
      <c r="U67">
        <v>2.65</v>
      </c>
    </row>
    <row r="68" spans="1:21" x14ac:dyDescent="0.25">
      <c r="A68" t="s">
        <v>36</v>
      </c>
      <c r="B68" t="s">
        <v>6</v>
      </c>
      <c r="C68" t="s">
        <v>27</v>
      </c>
      <c r="D68" t="s">
        <v>45</v>
      </c>
      <c r="E68" t="s">
        <v>44</v>
      </c>
      <c r="F68">
        <v>41396</v>
      </c>
      <c r="G68">
        <v>1</v>
      </c>
      <c r="H68">
        <v>19</v>
      </c>
      <c r="I68" t="s">
        <v>69</v>
      </c>
      <c r="J68" t="s">
        <v>86</v>
      </c>
      <c r="K68" t="s">
        <v>139</v>
      </c>
      <c r="L68">
        <v>80</v>
      </c>
      <c r="M68" t="s">
        <v>205</v>
      </c>
      <c r="N68" t="s">
        <v>14</v>
      </c>
      <c r="O68">
        <v>406.5</v>
      </c>
      <c r="P68">
        <v>153657</v>
      </c>
      <c r="Q68">
        <v>18</v>
      </c>
      <c r="R68" t="s">
        <v>233</v>
      </c>
      <c r="S68">
        <v>41.447368421052623</v>
      </c>
      <c r="T68">
        <v>55.892733750000005</v>
      </c>
      <c r="U68">
        <v>2.91</v>
      </c>
    </row>
    <row r="69" spans="1:21" x14ac:dyDescent="0.25">
      <c r="A69" t="s">
        <v>36</v>
      </c>
      <c r="B69" t="s">
        <v>6</v>
      </c>
      <c r="C69" t="s">
        <v>27</v>
      </c>
      <c r="D69" t="s">
        <v>45</v>
      </c>
      <c r="E69" t="s">
        <v>44</v>
      </c>
      <c r="F69">
        <v>41396</v>
      </c>
      <c r="G69">
        <v>1</v>
      </c>
      <c r="H69">
        <v>19</v>
      </c>
      <c r="I69" t="s">
        <v>69</v>
      </c>
      <c r="J69" t="s">
        <v>71</v>
      </c>
      <c r="K69" t="s">
        <v>72</v>
      </c>
      <c r="L69">
        <v>80</v>
      </c>
      <c r="M69" t="s">
        <v>205</v>
      </c>
      <c r="N69" t="s">
        <v>14</v>
      </c>
      <c r="O69">
        <v>308</v>
      </c>
      <c r="P69">
        <v>27720</v>
      </c>
      <c r="Q69">
        <v>18</v>
      </c>
      <c r="R69" t="s">
        <v>233</v>
      </c>
      <c r="S69">
        <v>9.8684210526315788</v>
      </c>
      <c r="T69">
        <v>10.08315</v>
      </c>
      <c r="U69">
        <v>2.91</v>
      </c>
    </row>
    <row r="70" spans="1:21" x14ac:dyDescent="0.25">
      <c r="A70" t="s">
        <v>36</v>
      </c>
      <c r="B70" t="s">
        <v>6</v>
      </c>
      <c r="C70" t="s">
        <v>82</v>
      </c>
      <c r="D70" t="s">
        <v>84</v>
      </c>
      <c r="E70" t="s">
        <v>85</v>
      </c>
      <c r="F70">
        <v>41400</v>
      </c>
      <c r="G70">
        <v>1</v>
      </c>
      <c r="H70">
        <v>14</v>
      </c>
      <c r="I70" t="s">
        <v>28</v>
      </c>
      <c r="J70" t="s">
        <v>90</v>
      </c>
      <c r="K70" t="s">
        <v>91</v>
      </c>
      <c r="L70">
        <v>180</v>
      </c>
      <c r="M70" t="s">
        <v>205</v>
      </c>
      <c r="N70" t="s">
        <v>83</v>
      </c>
      <c r="O70">
        <v>310</v>
      </c>
      <c r="P70">
        <v>7923.6</v>
      </c>
      <c r="Q70">
        <v>19</v>
      </c>
      <c r="R70" t="s">
        <v>233</v>
      </c>
      <c r="S70">
        <v>3.8035714285714288</v>
      </c>
      <c r="T70">
        <v>3.2387714999999999</v>
      </c>
      <c r="U70">
        <v>3.27</v>
      </c>
    </row>
    <row r="71" spans="1:21" x14ac:dyDescent="0.25">
      <c r="A71" t="s">
        <v>36</v>
      </c>
      <c r="B71" t="s">
        <v>6</v>
      </c>
      <c r="C71" t="s">
        <v>82</v>
      </c>
      <c r="D71" t="s">
        <v>84</v>
      </c>
      <c r="E71" t="s">
        <v>85</v>
      </c>
      <c r="F71">
        <v>41410</v>
      </c>
      <c r="G71">
        <v>1</v>
      </c>
      <c r="H71">
        <v>14</v>
      </c>
      <c r="I71" t="s">
        <v>28</v>
      </c>
      <c r="J71" t="s">
        <v>90</v>
      </c>
      <c r="K71" t="s">
        <v>91</v>
      </c>
      <c r="L71">
        <v>180</v>
      </c>
      <c r="M71" t="s">
        <v>205</v>
      </c>
      <c r="N71" t="s">
        <v>83</v>
      </c>
      <c r="O71">
        <v>310</v>
      </c>
      <c r="P71">
        <v>39680</v>
      </c>
      <c r="Q71">
        <v>20</v>
      </c>
      <c r="R71" t="s">
        <v>233</v>
      </c>
      <c r="S71">
        <v>19.047619047619047</v>
      </c>
      <c r="T71">
        <v>16.219200000000001</v>
      </c>
      <c r="U71">
        <v>3.27</v>
      </c>
    </row>
    <row r="72" spans="1:21" x14ac:dyDescent="0.25">
      <c r="A72" t="s">
        <v>36</v>
      </c>
      <c r="B72" t="s">
        <v>6</v>
      </c>
      <c r="C72" t="s">
        <v>82</v>
      </c>
      <c r="D72" t="s">
        <v>84</v>
      </c>
      <c r="E72" t="s">
        <v>85</v>
      </c>
      <c r="F72">
        <v>41418</v>
      </c>
      <c r="G72">
        <v>1</v>
      </c>
      <c r="H72">
        <v>14</v>
      </c>
      <c r="I72" t="s">
        <v>28</v>
      </c>
      <c r="J72" t="s">
        <v>210</v>
      </c>
      <c r="K72" t="s">
        <v>211</v>
      </c>
      <c r="L72">
        <v>180</v>
      </c>
      <c r="M72" t="s">
        <v>205</v>
      </c>
      <c r="N72" t="s">
        <v>83</v>
      </c>
      <c r="O72">
        <v>410</v>
      </c>
      <c r="P72">
        <v>27822.6</v>
      </c>
      <c r="Q72">
        <v>21</v>
      </c>
      <c r="R72" t="s">
        <v>236</v>
      </c>
      <c r="S72">
        <v>10.098214285714286</v>
      </c>
      <c r="T72">
        <v>11.372487749999999</v>
      </c>
      <c r="U72">
        <v>3.27</v>
      </c>
    </row>
    <row r="73" spans="1:21" x14ac:dyDescent="0.25">
      <c r="A73" t="s">
        <v>36</v>
      </c>
      <c r="B73" t="s">
        <v>6</v>
      </c>
      <c r="C73" t="s">
        <v>82</v>
      </c>
      <c r="D73" t="s">
        <v>84</v>
      </c>
      <c r="E73" t="s">
        <v>85</v>
      </c>
      <c r="F73">
        <v>41422</v>
      </c>
      <c r="G73">
        <v>1</v>
      </c>
      <c r="H73">
        <v>14</v>
      </c>
      <c r="I73" t="s">
        <v>28</v>
      </c>
      <c r="J73" t="s">
        <v>90</v>
      </c>
      <c r="K73" t="s">
        <v>91</v>
      </c>
      <c r="L73">
        <v>180</v>
      </c>
      <c r="M73" t="s">
        <v>205</v>
      </c>
      <c r="N73" t="s">
        <v>83</v>
      </c>
      <c r="O73">
        <v>310</v>
      </c>
      <c r="P73">
        <v>39680</v>
      </c>
      <c r="Q73">
        <v>22</v>
      </c>
      <c r="R73" t="s">
        <v>236</v>
      </c>
      <c r="S73">
        <v>19.047619047619047</v>
      </c>
      <c r="T73">
        <v>16.219200000000001</v>
      </c>
      <c r="U73">
        <v>3.27</v>
      </c>
    </row>
    <row r="74" spans="1:21" x14ac:dyDescent="0.25">
      <c r="A74" t="s">
        <v>36</v>
      </c>
      <c r="B74" t="s">
        <v>6</v>
      </c>
      <c r="C74" t="s">
        <v>74</v>
      </c>
      <c r="D74" t="s">
        <v>73</v>
      </c>
      <c r="E74" t="s">
        <v>78</v>
      </c>
      <c r="F74">
        <v>41390</v>
      </c>
      <c r="G74">
        <v>8</v>
      </c>
      <c r="H74">
        <v>12</v>
      </c>
      <c r="I74" t="s">
        <v>87</v>
      </c>
      <c r="J74" t="s">
        <v>75</v>
      </c>
      <c r="K74" t="s">
        <v>76</v>
      </c>
      <c r="L74">
        <v>150</v>
      </c>
      <c r="M74" t="s">
        <v>204</v>
      </c>
      <c r="N74" t="s">
        <v>77</v>
      </c>
      <c r="O74">
        <v>56</v>
      </c>
      <c r="P74">
        <v>9469.6</v>
      </c>
      <c r="Q74">
        <v>17</v>
      </c>
      <c r="R74" t="s">
        <v>232</v>
      </c>
      <c r="S74">
        <v>3.6697048611111107</v>
      </c>
      <c r="T74">
        <v>3.716818</v>
      </c>
      <c r="U74">
        <v>3.14</v>
      </c>
    </row>
    <row r="75" spans="1:21" x14ac:dyDescent="0.25">
      <c r="A75" t="s">
        <v>36</v>
      </c>
      <c r="B75" t="s">
        <v>6</v>
      </c>
      <c r="C75" t="s">
        <v>74</v>
      </c>
      <c r="D75" t="s">
        <v>73</v>
      </c>
      <c r="E75" t="s">
        <v>78</v>
      </c>
      <c r="F75">
        <v>41376</v>
      </c>
      <c r="G75">
        <v>10</v>
      </c>
      <c r="H75">
        <v>12</v>
      </c>
      <c r="I75" t="s">
        <v>87</v>
      </c>
      <c r="J75" t="s">
        <v>88</v>
      </c>
      <c r="K75" t="s">
        <v>89</v>
      </c>
      <c r="L75">
        <v>150</v>
      </c>
      <c r="M75" t="s">
        <v>204</v>
      </c>
      <c r="N75" t="s">
        <v>77</v>
      </c>
      <c r="O75">
        <v>48</v>
      </c>
      <c r="P75">
        <v>5760</v>
      </c>
      <c r="Q75">
        <v>15</v>
      </c>
      <c r="R75" t="s">
        <v>232</v>
      </c>
      <c r="S75">
        <v>2.0833333333333335</v>
      </c>
      <c r="T75">
        <v>2.2608000000000001</v>
      </c>
      <c r="U75">
        <v>3.14</v>
      </c>
    </row>
    <row r="76" spans="1:21" x14ac:dyDescent="0.25">
      <c r="A76" t="s">
        <v>36</v>
      </c>
      <c r="B76" t="s">
        <v>6</v>
      </c>
      <c r="C76" t="s">
        <v>74</v>
      </c>
      <c r="D76" t="s">
        <v>73</v>
      </c>
      <c r="E76" t="s">
        <v>78</v>
      </c>
      <c r="F76">
        <v>41396</v>
      </c>
      <c r="G76">
        <v>8</v>
      </c>
      <c r="H76">
        <v>12</v>
      </c>
      <c r="I76" t="s">
        <v>137</v>
      </c>
      <c r="J76" t="s">
        <v>138</v>
      </c>
      <c r="K76" t="s">
        <v>76</v>
      </c>
      <c r="L76">
        <v>150</v>
      </c>
      <c r="M76" t="s">
        <v>204</v>
      </c>
      <c r="N76" t="s">
        <v>77</v>
      </c>
      <c r="O76">
        <v>56</v>
      </c>
      <c r="P76">
        <v>10416</v>
      </c>
      <c r="Q76">
        <v>18</v>
      </c>
      <c r="R76" t="s">
        <v>232</v>
      </c>
      <c r="S76">
        <v>4.036458333333333</v>
      </c>
      <c r="T76">
        <v>4.0882800000000001</v>
      </c>
      <c r="U76">
        <v>3.14</v>
      </c>
    </row>
    <row r="77" spans="1:21" x14ac:dyDescent="0.25">
      <c r="A77" t="s">
        <v>36</v>
      </c>
      <c r="B77" t="s">
        <v>6</v>
      </c>
      <c r="C77" t="s">
        <v>74</v>
      </c>
      <c r="D77" t="s">
        <v>73</v>
      </c>
      <c r="E77" t="s">
        <v>78</v>
      </c>
      <c r="F77">
        <v>41428</v>
      </c>
      <c r="G77">
        <v>8</v>
      </c>
      <c r="H77">
        <v>12</v>
      </c>
      <c r="I77" t="s">
        <v>87</v>
      </c>
      <c r="J77" t="s">
        <v>75</v>
      </c>
      <c r="K77" t="s">
        <v>76</v>
      </c>
      <c r="L77">
        <v>150</v>
      </c>
      <c r="M77" t="s">
        <v>204</v>
      </c>
      <c r="N77" t="s">
        <v>77</v>
      </c>
      <c r="O77">
        <v>56</v>
      </c>
      <c r="P77">
        <v>5376</v>
      </c>
      <c r="Q77">
        <v>23</v>
      </c>
      <c r="R77" t="s">
        <v>235</v>
      </c>
      <c r="S77">
        <v>2.083333333333333</v>
      </c>
      <c r="T77">
        <v>2.11008</v>
      </c>
      <c r="U77">
        <v>3.14</v>
      </c>
    </row>
    <row r="78" spans="1:21" x14ac:dyDescent="0.25">
      <c r="A78" t="s">
        <v>36</v>
      </c>
      <c r="B78" t="s">
        <v>6</v>
      </c>
      <c r="C78" t="s">
        <v>74</v>
      </c>
      <c r="D78" t="s">
        <v>73</v>
      </c>
      <c r="E78" t="s">
        <v>78</v>
      </c>
      <c r="F78">
        <v>41428</v>
      </c>
      <c r="G78">
        <v>10</v>
      </c>
      <c r="H78">
        <v>12</v>
      </c>
      <c r="I78" t="s">
        <v>87</v>
      </c>
      <c r="J78" t="s">
        <v>88</v>
      </c>
      <c r="K78" t="s">
        <v>89</v>
      </c>
      <c r="L78">
        <v>150</v>
      </c>
      <c r="M78" t="s">
        <v>204</v>
      </c>
      <c r="N78" t="s">
        <v>77</v>
      </c>
      <c r="O78">
        <v>48</v>
      </c>
      <c r="P78">
        <v>5184</v>
      </c>
      <c r="Q78">
        <v>23</v>
      </c>
      <c r="R78" t="s">
        <v>235</v>
      </c>
      <c r="S78">
        <v>1.875</v>
      </c>
      <c r="T78">
        <v>2.0347200000000001</v>
      </c>
      <c r="U78">
        <v>3.14</v>
      </c>
    </row>
    <row r="79" spans="1:21" x14ac:dyDescent="0.25">
      <c r="A79" t="s">
        <v>36</v>
      </c>
      <c r="B79" t="s">
        <v>6</v>
      </c>
      <c r="C79" t="s">
        <v>195</v>
      </c>
      <c r="D79" t="s">
        <v>199</v>
      </c>
      <c r="E79" t="s">
        <v>200</v>
      </c>
      <c r="F79">
        <v>41456</v>
      </c>
      <c r="G79">
        <v>9</v>
      </c>
      <c r="H79">
        <v>10</v>
      </c>
      <c r="I79" t="s">
        <v>87</v>
      </c>
      <c r="J79" t="s">
        <v>196</v>
      </c>
      <c r="K79" t="s">
        <v>197</v>
      </c>
      <c r="L79">
        <v>180</v>
      </c>
      <c r="M79" t="s">
        <v>204</v>
      </c>
      <c r="N79" t="s">
        <v>198</v>
      </c>
      <c r="O79">
        <v>56</v>
      </c>
      <c r="P79">
        <v>3175.2</v>
      </c>
      <c r="Q79">
        <v>27</v>
      </c>
      <c r="R79" t="s">
        <v>235</v>
      </c>
      <c r="S79">
        <v>1.3124999999999998</v>
      </c>
      <c r="T79">
        <v>1.4764679999999999</v>
      </c>
      <c r="U79">
        <v>3.72</v>
      </c>
    </row>
    <row r="80" spans="1:21" x14ac:dyDescent="0.25">
      <c r="A80" t="s">
        <v>36</v>
      </c>
      <c r="B80" t="s">
        <v>6</v>
      </c>
      <c r="C80" t="s">
        <v>74</v>
      </c>
      <c r="D80" t="s">
        <v>73</v>
      </c>
      <c r="E80" t="s">
        <v>78</v>
      </c>
      <c r="F80">
        <v>41456</v>
      </c>
      <c r="G80">
        <v>8</v>
      </c>
      <c r="H80">
        <v>12</v>
      </c>
      <c r="I80" t="s">
        <v>87</v>
      </c>
      <c r="J80" t="s">
        <v>75</v>
      </c>
      <c r="K80" t="s">
        <v>76</v>
      </c>
      <c r="L80">
        <v>150</v>
      </c>
      <c r="M80" t="s">
        <v>204</v>
      </c>
      <c r="N80" t="s">
        <v>77</v>
      </c>
      <c r="O80">
        <v>56</v>
      </c>
      <c r="P80">
        <v>5376</v>
      </c>
      <c r="Q80">
        <v>27</v>
      </c>
      <c r="R80" t="s">
        <v>235</v>
      </c>
      <c r="S80">
        <v>2.083333333333333</v>
      </c>
      <c r="T80">
        <v>2.11008</v>
      </c>
      <c r="U80">
        <v>3.14</v>
      </c>
    </row>
    <row r="81" spans="1:21" x14ac:dyDescent="0.25">
      <c r="A81" t="s">
        <v>36</v>
      </c>
      <c r="B81" t="s">
        <v>6</v>
      </c>
      <c r="C81" t="s">
        <v>74</v>
      </c>
      <c r="D81" t="s">
        <v>73</v>
      </c>
      <c r="E81" t="s">
        <v>78</v>
      </c>
      <c r="F81">
        <v>41456</v>
      </c>
      <c r="G81">
        <v>10</v>
      </c>
      <c r="H81">
        <v>12</v>
      </c>
      <c r="I81" t="s">
        <v>87</v>
      </c>
      <c r="J81" t="s">
        <v>88</v>
      </c>
      <c r="K81" t="s">
        <v>89</v>
      </c>
      <c r="L81">
        <v>150</v>
      </c>
      <c r="M81" t="s">
        <v>204</v>
      </c>
      <c r="N81" t="s">
        <v>77</v>
      </c>
      <c r="O81">
        <v>48</v>
      </c>
      <c r="P81">
        <v>5184</v>
      </c>
      <c r="Q81">
        <v>27</v>
      </c>
      <c r="R81" t="s">
        <v>235</v>
      </c>
      <c r="S81">
        <v>1.875</v>
      </c>
      <c r="T81">
        <v>2.0347200000000001</v>
      </c>
      <c r="U81">
        <v>3.14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T78"/>
  <sheetViews>
    <sheetView workbookViewId="0">
      <selection activeCell="P9" sqref="P9"/>
    </sheetView>
  </sheetViews>
  <sheetFormatPr baseColWidth="10" defaultColWidth="9.140625" defaultRowHeight="15" x14ac:dyDescent="0.25"/>
  <cols>
    <col min="6" max="6" width="0.7109375" customWidth="1"/>
    <col min="7" max="7" width="1.140625" customWidth="1"/>
    <col min="8" max="8" width="44.7109375" bestFit="1" customWidth="1"/>
    <col min="10" max="10" width="35.28515625" bestFit="1" customWidth="1"/>
    <col min="11" max="11" width="1.140625" customWidth="1"/>
    <col min="14" max="14" width="1" customWidth="1"/>
    <col min="15" max="15" width="13.7109375" customWidth="1"/>
    <col min="16" max="16" width="9.5703125" customWidth="1"/>
  </cols>
  <sheetData>
    <row r="1" spans="1:20" ht="173.25" x14ac:dyDescent="0.25">
      <c r="A1" s="79" t="s">
        <v>2</v>
      </c>
      <c r="B1" s="79" t="s">
        <v>10</v>
      </c>
      <c r="C1" s="79" t="s">
        <v>41</v>
      </c>
      <c r="D1" s="80" t="s">
        <v>42</v>
      </c>
      <c r="E1" s="80" t="s">
        <v>16</v>
      </c>
      <c r="F1" s="79" t="s">
        <v>65</v>
      </c>
      <c r="G1" s="79" t="s">
        <v>63</v>
      </c>
      <c r="H1" s="81" t="s">
        <v>68</v>
      </c>
      <c r="I1" s="80" t="s">
        <v>1</v>
      </c>
      <c r="J1" s="79" t="s">
        <v>7</v>
      </c>
      <c r="K1" s="80" t="s">
        <v>61</v>
      </c>
      <c r="L1" s="80" t="s">
        <v>201</v>
      </c>
      <c r="M1" s="80" t="s">
        <v>11</v>
      </c>
      <c r="N1" s="80" t="s">
        <v>60</v>
      </c>
      <c r="O1" s="79" t="s">
        <v>17</v>
      </c>
      <c r="P1" s="80" t="s">
        <v>230</v>
      </c>
      <c r="Q1" s="80" t="s">
        <v>231</v>
      </c>
      <c r="R1" s="80" t="s">
        <v>209</v>
      </c>
      <c r="S1" s="80" t="s">
        <v>208</v>
      </c>
      <c r="T1" s="82" t="s">
        <v>206</v>
      </c>
    </row>
    <row r="2" spans="1:20" ht="15.75" x14ac:dyDescent="0.25">
      <c r="A2" s="55" t="s">
        <v>6</v>
      </c>
      <c r="B2" s="56" t="s">
        <v>150</v>
      </c>
      <c r="C2" s="56" t="s">
        <v>155</v>
      </c>
      <c r="D2" s="57" t="s">
        <v>156</v>
      </c>
      <c r="E2" s="58">
        <v>41372</v>
      </c>
      <c r="F2" s="59" t="e">
        <f>ROUNDDOWN((Table_SQLXAL[[#This Row],[PRODWIDTH]]/Table_SQLXAL[[#This Row],[ROLLWIDTH CM]]/10),0)</f>
        <v>#VALUE!</v>
      </c>
      <c r="G2" s="60">
        <v>18</v>
      </c>
      <c r="H2" s="61" t="s">
        <v>151</v>
      </c>
      <c r="I2" s="63" t="s">
        <v>152</v>
      </c>
      <c r="J2" s="55" t="s">
        <v>153</v>
      </c>
      <c r="K2" s="62" t="e">
        <f>(Table_SQLXAL[[#This Row],[TARGETWEIGHT]]*1000)-Table_SQLXAL[[#This Row],[POWDERWEIGHT]]-Table_SQLXAL[[#This Row],[CHEMICALSWEIGHT]]</f>
        <v>#VALUE!</v>
      </c>
      <c r="L2" s="57" t="s">
        <v>202</v>
      </c>
      <c r="M2" s="63" t="s">
        <v>154</v>
      </c>
      <c r="N2" s="64" t="e">
        <f>Table_SQLXAL[[#This Row],[ROLLWIDTH]]/10</f>
        <v>#VALUE!</v>
      </c>
      <c r="O2" s="65">
        <v>1168.5</v>
      </c>
      <c r="P2" s="71" t="e">
        <f>INT(MOD(INT((Table_SQLXAL[[#This Row],[REQDATE]]-2)/7)+0.6,52+5/28))+1</f>
        <v>#VALUE!</v>
      </c>
      <c r="Q2" s="71" t="s">
        <v>232</v>
      </c>
      <c r="R2" s="73" t="e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#VALUE!</v>
      </c>
      <c r="S2" s="73" t="e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#VALUE!</v>
      </c>
      <c r="T2" s="66">
        <v>2.38</v>
      </c>
    </row>
    <row r="3" spans="1:20" ht="15.75" x14ac:dyDescent="0.25">
      <c r="A3" s="44" t="s">
        <v>6</v>
      </c>
      <c r="B3" s="45" t="s">
        <v>31</v>
      </c>
      <c r="C3" s="45" t="s">
        <v>46</v>
      </c>
      <c r="D3" s="46" t="s">
        <v>47</v>
      </c>
      <c r="E3" s="47">
        <v>41374</v>
      </c>
      <c r="F3" s="48" t="e">
        <f>ROUNDDOWN((Table_SQLXAL[[#This Row],[PRODWIDTH]]/Table_SQLXAL[[#This Row],[ROLLWIDTH CM]]/10),0)</f>
        <v>#VALUE!</v>
      </c>
      <c r="G3" s="49">
        <v>13</v>
      </c>
      <c r="H3" s="50" t="s">
        <v>134</v>
      </c>
      <c r="I3" s="52" t="s">
        <v>135</v>
      </c>
      <c r="J3" s="44" t="s">
        <v>136</v>
      </c>
      <c r="K3" s="51" t="e">
        <f>(Table_SQLXAL[[#This Row],[TARGETWEIGHT]]*1000)-Table_SQLXAL[[#This Row],[POWDERWEIGHT]]-Table_SQLXAL[[#This Row],[CHEMICALSWEIGHT]]</f>
        <v>#VALUE!</v>
      </c>
      <c r="L3" s="46" t="s">
        <v>202</v>
      </c>
      <c r="M3" s="52" t="s">
        <v>32</v>
      </c>
      <c r="N3" s="53" t="e">
        <f>Table_SQLXAL[[#This Row],[ROLLWIDTH]]/10</f>
        <v>#VALUE!</v>
      </c>
      <c r="O3" s="54">
        <v>9141.2999999999993</v>
      </c>
      <c r="P3" s="70" t="e">
        <f>INT(MOD(INT((Table_SQLXAL[[#This Row],[REQDATE]]-2)/7)+0.6,52+5/28))+1</f>
        <v>#VALUE!</v>
      </c>
      <c r="Q3" s="70" t="s">
        <v>232</v>
      </c>
      <c r="R3" s="72" t="e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#VALUE!</v>
      </c>
      <c r="S3" s="72" t="e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#VALUE!</v>
      </c>
      <c r="T3" s="67">
        <v>2.72</v>
      </c>
    </row>
    <row r="4" spans="1:20" ht="15.75" x14ac:dyDescent="0.25">
      <c r="A4" s="55" t="s">
        <v>6</v>
      </c>
      <c r="B4" s="56" t="s">
        <v>31</v>
      </c>
      <c r="C4" s="56" t="s">
        <v>46</v>
      </c>
      <c r="D4" s="57" t="s">
        <v>47</v>
      </c>
      <c r="E4" s="58">
        <v>41372</v>
      </c>
      <c r="F4" s="59" t="e">
        <f>ROUNDDOWN((Table_SQLXAL[[#This Row],[PRODWIDTH]]/Table_SQLXAL[[#This Row],[ROLLWIDTH CM]]/10),0)</f>
        <v>#VALUE!</v>
      </c>
      <c r="G4" s="60">
        <v>13</v>
      </c>
      <c r="H4" s="61" t="s">
        <v>70</v>
      </c>
      <c r="I4" s="63" t="s">
        <v>79</v>
      </c>
      <c r="J4" s="55" t="s">
        <v>80</v>
      </c>
      <c r="K4" s="62" t="e">
        <f>(Table_SQLXAL[[#This Row],[TARGETWEIGHT]]*1000)-Table_SQLXAL[[#This Row],[POWDERWEIGHT]]-Table_SQLXAL[[#This Row],[CHEMICALSWEIGHT]]</f>
        <v>#VALUE!</v>
      </c>
      <c r="L4" s="57" t="s">
        <v>202</v>
      </c>
      <c r="M4" s="63" t="s">
        <v>32</v>
      </c>
      <c r="N4" s="64" t="e">
        <f>Table_SQLXAL[[#This Row],[ROLLWIDTH]]/10</f>
        <v>#VALUE!</v>
      </c>
      <c r="O4" s="65">
        <v>13069.05</v>
      </c>
      <c r="P4" s="71" t="e">
        <f>INT(MOD(INT((Table_SQLXAL[[#This Row],[REQDATE]]-2)/7)+0.6,52+5/28))+1</f>
        <v>#VALUE!</v>
      </c>
      <c r="Q4" s="71" t="s">
        <v>232</v>
      </c>
      <c r="R4" s="73" t="e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#VALUE!</v>
      </c>
      <c r="S4" s="73" t="e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#VALUE!</v>
      </c>
      <c r="T4" s="66">
        <v>2.72</v>
      </c>
    </row>
    <row r="5" spans="1:20" ht="15.75" x14ac:dyDescent="0.25">
      <c r="A5" s="44" t="s">
        <v>6</v>
      </c>
      <c r="B5" s="45" t="s">
        <v>31</v>
      </c>
      <c r="C5" s="45" t="s">
        <v>46</v>
      </c>
      <c r="D5" s="46" t="s">
        <v>47</v>
      </c>
      <c r="E5" s="47">
        <v>41375</v>
      </c>
      <c r="F5" s="48" t="e">
        <f>ROUNDDOWN((Table_SQLXAL[[#This Row],[PRODWIDTH]]/Table_SQLXAL[[#This Row],[ROLLWIDTH CM]]/10),0)</f>
        <v>#VALUE!</v>
      </c>
      <c r="G5" s="49">
        <v>13</v>
      </c>
      <c r="H5" s="50" t="s">
        <v>70</v>
      </c>
      <c r="I5" s="52" t="s">
        <v>79</v>
      </c>
      <c r="J5" s="44" t="s">
        <v>80</v>
      </c>
      <c r="K5" s="51" t="e">
        <f>(Table_SQLXAL[[#This Row],[TARGETWEIGHT]]*1000)-Table_SQLXAL[[#This Row],[POWDERWEIGHT]]-Table_SQLXAL[[#This Row],[CHEMICALSWEIGHT]]</f>
        <v>#VALUE!</v>
      </c>
      <c r="L5" s="46" t="s">
        <v>202</v>
      </c>
      <c r="M5" s="52" t="s">
        <v>32</v>
      </c>
      <c r="N5" s="53" t="e">
        <f>Table_SQLXAL[[#This Row],[ROLLWIDTH]]/10</f>
        <v>#VALUE!</v>
      </c>
      <c r="O5" s="54">
        <v>8154</v>
      </c>
      <c r="P5" s="70" t="e">
        <f>INT(MOD(INT((Table_SQLXAL[[#This Row],[REQDATE]]-2)/7)+0.6,52+5/28))+1</f>
        <v>#VALUE!</v>
      </c>
      <c r="Q5" s="70" t="s">
        <v>232</v>
      </c>
      <c r="R5" s="72" t="e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#VALUE!</v>
      </c>
      <c r="S5" s="72" t="e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#VALUE!</v>
      </c>
      <c r="T5" s="67">
        <v>2.72</v>
      </c>
    </row>
    <row r="6" spans="1:20" ht="15.75" x14ac:dyDescent="0.25">
      <c r="A6" s="55" t="s">
        <v>6</v>
      </c>
      <c r="B6" s="56" t="s">
        <v>150</v>
      </c>
      <c r="C6" s="56" t="s">
        <v>155</v>
      </c>
      <c r="D6" s="57" t="s">
        <v>156</v>
      </c>
      <c r="E6" s="58">
        <v>41379</v>
      </c>
      <c r="F6" s="59" t="e">
        <f>ROUNDDOWN((Table_SQLXAL[[#This Row],[PRODWIDTH]]/Table_SQLXAL[[#This Row],[ROLLWIDTH CM]]/10),0)</f>
        <v>#VALUE!</v>
      </c>
      <c r="G6" s="60">
        <v>18</v>
      </c>
      <c r="H6" s="61" t="s">
        <v>48</v>
      </c>
      <c r="I6" s="63" t="s">
        <v>163</v>
      </c>
      <c r="J6" s="55" t="s">
        <v>164</v>
      </c>
      <c r="K6" s="62" t="e">
        <f>(Table_SQLXAL[[#This Row],[TARGETWEIGHT]]*1000)-Table_SQLXAL[[#This Row],[POWDERWEIGHT]]-Table_SQLXAL[[#This Row],[CHEMICALSWEIGHT]]</f>
        <v>#VALUE!</v>
      </c>
      <c r="L6" s="57" t="s">
        <v>202</v>
      </c>
      <c r="M6" s="63" t="s">
        <v>154</v>
      </c>
      <c r="N6" s="64" t="e">
        <f>Table_SQLXAL[[#This Row],[ROLLWIDTH]]/10</f>
        <v>#VALUE!</v>
      </c>
      <c r="O6" s="65">
        <v>1505</v>
      </c>
      <c r="P6" s="71" t="e">
        <f>INT(MOD(INT((Table_SQLXAL[[#This Row],[REQDATE]]-2)/7)+0.6,52+5/28))+1</f>
        <v>#VALUE!</v>
      </c>
      <c r="Q6" s="71" t="s">
        <v>232</v>
      </c>
      <c r="R6" s="73" t="e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#VALUE!</v>
      </c>
      <c r="S6" s="73" t="e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#VALUE!</v>
      </c>
      <c r="T6" s="66">
        <v>2.38</v>
      </c>
    </row>
    <row r="7" spans="1:20" ht="15.75" x14ac:dyDescent="0.25">
      <c r="A7" s="44" t="s">
        <v>6</v>
      </c>
      <c r="B7" s="45" t="s">
        <v>185</v>
      </c>
      <c r="C7" s="45" t="s">
        <v>188</v>
      </c>
      <c r="D7" s="46" t="s">
        <v>98</v>
      </c>
      <c r="E7" s="47">
        <v>41382</v>
      </c>
      <c r="F7" s="48" t="e">
        <f>ROUNDDOWN((Table_SQLXAL[[#This Row],[PRODWIDTH]]/Table_SQLXAL[[#This Row],[ROLLWIDTH CM]]/10),0)</f>
        <v>#VALUE!</v>
      </c>
      <c r="G7" s="49">
        <v>12</v>
      </c>
      <c r="H7" s="50" t="s">
        <v>158</v>
      </c>
      <c r="I7" s="52" t="s">
        <v>186</v>
      </c>
      <c r="J7" s="44" t="s">
        <v>187</v>
      </c>
      <c r="K7" s="51" t="e">
        <f>(Table_SQLXAL[[#This Row],[TARGETWEIGHT]]*1000)-Table_SQLXAL[[#This Row],[POWDERWEIGHT]]-Table_SQLXAL[[#This Row],[CHEMICALSWEIGHT]]</f>
        <v>#VALUE!</v>
      </c>
      <c r="L7" s="46" t="s">
        <v>202</v>
      </c>
      <c r="M7" s="52" t="s">
        <v>96</v>
      </c>
      <c r="N7" s="53" t="e">
        <f>Table_SQLXAL[[#This Row],[ROLLWIDTH]]/10</f>
        <v>#VALUE!</v>
      </c>
      <c r="O7" s="54">
        <v>18000</v>
      </c>
      <c r="P7" s="70" t="e">
        <f>INT(MOD(INT((Table_SQLXAL[[#This Row],[REQDATE]]-2)/7)+0.6,52+5/28))+1</f>
        <v>#VALUE!</v>
      </c>
      <c r="Q7" s="70" t="s">
        <v>232</v>
      </c>
      <c r="R7" s="72" t="e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#VALUE!</v>
      </c>
      <c r="S7" s="72" t="e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#VALUE!</v>
      </c>
      <c r="T7" s="67">
        <v>3.09</v>
      </c>
    </row>
    <row r="8" spans="1:20" ht="15.75" x14ac:dyDescent="0.25">
      <c r="A8" s="55" t="s">
        <v>6</v>
      </c>
      <c r="B8" s="56" t="s">
        <v>189</v>
      </c>
      <c r="C8" s="56" t="s">
        <v>193</v>
      </c>
      <c r="D8" s="57" t="s">
        <v>194</v>
      </c>
      <c r="E8" s="58">
        <v>41382</v>
      </c>
      <c r="F8" s="59" t="e">
        <f>ROUNDDOWN((Table_SQLXAL[[#This Row],[PRODWIDTH]]/Table_SQLXAL[[#This Row],[ROLLWIDTH CM]]/10),0)</f>
        <v>#VALUE!</v>
      </c>
      <c r="G8" s="60">
        <v>10.8</v>
      </c>
      <c r="H8" s="61" t="s">
        <v>158</v>
      </c>
      <c r="I8" s="63" t="s">
        <v>190</v>
      </c>
      <c r="J8" s="55" t="s">
        <v>191</v>
      </c>
      <c r="K8" s="62" t="e">
        <f>(Table_SQLXAL[[#This Row],[TARGETWEIGHT]]*1000)-Table_SQLXAL[[#This Row],[POWDERWEIGHT]]-Table_SQLXAL[[#This Row],[CHEMICALSWEIGHT]]</f>
        <v>#VALUE!</v>
      </c>
      <c r="L8" s="57" t="s">
        <v>202</v>
      </c>
      <c r="M8" s="63" t="s">
        <v>192</v>
      </c>
      <c r="N8" s="64" t="e">
        <f>Table_SQLXAL[[#This Row],[ROLLWIDTH]]/10</f>
        <v>#VALUE!</v>
      </c>
      <c r="O8" s="65">
        <v>14400</v>
      </c>
      <c r="P8" s="71" t="e">
        <f>INT(MOD(INT((Table_SQLXAL[[#This Row],[REQDATE]]-2)/7)+0.6,52+5/28))+1</f>
        <v>#VALUE!</v>
      </c>
      <c r="Q8" s="71" t="s">
        <v>232</v>
      </c>
      <c r="R8" s="73" t="e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#VALUE!</v>
      </c>
      <c r="S8" s="73" t="e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#VALUE!</v>
      </c>
      <c r="T8" s="66">
        <v>3.43</v>
      </c>
    </row>
    <row r="9" spans="1:20" ht="15.75" x14ac:dyDescent="0.25">
      <c r="A9" s="44" t="s">
        <v>6</v>
      </c>
      <c r="B9" s="45" t="s">
        <v>31</v>
      </c>
      <c r="C9" s="45" t="s">
        <v>46</v>
      </c>
      <c r="D9" s="46" t="s">
        <v>47</v>
      </c>
      <c r="E9" s="47">
        <v>41383</v>
      </c>
      <c r="F9" s="48" t="e">
        <f>ROUNDDOWN((Table_SQLXAL[[#This Row],[PRODWIDTH]]/Table_SQLXAL[[#This Row],[ROLLWIDTH CM]]/10),0)</f>
        <v>#VALUE!</v>
      </c>
      <c r="G9" s="49">
        <v>13</v>
      </c>
      <c r="H9" s="50" t="s">
        <v>30</v>
      </c>
      <c r="I9" s="52" t="s">
        <v>121</v>
      </c>
      <c r="J9" s="44" t="s">
        <v>120</v>
      </c>
      <c r="K9" s="51" t="e">
        <f>(Table_SQLXAL[[#This Row],[TARGETWEIGHT]]*1000)-Table_SQLXAL[[#This Row],[POWDERWEIGHT]]-Table_SQLXAL[[#This Row],[CHEMICALSWEIGHT]]</f>
        <v>#VALUE!</v>
      </c>
      <c r="L9" s="46" t="s">
        <v>202</v>
      </c>
      <c r="M9" s="52" t="s">
        <v>32</v>
      </c>
      <c r="N9" s="53" t="e">
        <f>Table_SQLXAL[[#This Row],[ROLLWIDTH]]/10</f>
        <v>#VALUE!</v>
      </c>
      <c r="O9" s="54">
        <v>525</v>
      </c>
      <c r="P9" s="70" t="e">
        <f>INT(MOD(INT((Table_SQLXAL[[#This Row],[REQDATE]]-2)/7)+0.6,52+5/28))+1</f>
        <v>#VALUE!</v>
      </c>
      <c r="Q9" s="70" t="s">
        <v>232</v>
      </c>
      <c r="R9" s="72" t="e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#VALUE!</v>
      </c>
      <c r="S9" s="72" t="e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#VALUE!</v>
      </c>
      <c r="T9" s="67">
        <v>2.72</v>
      </c>
    </row>
    <row r="10" spans="1:20" ht="15.75" x14ac:dyDescent="0.25">
      <c r="A10" s="55" t="s">
        <v>6</v>
      </c>
      <c r="B10" s="56" t="s">
        <v>31</v>
      </c>
      <c r="C10" s="56" t="s">
        <v>46</v>
      </c>
      <c r="D10" s="57" t="s">
        <v>47</v>
      </c>
      <c r="E10" s="58">
        <v>41383</v>
      </c>
      <c r="F10" s="59" t="e">
        <f>ROUNDDOWN((Table_SQLXAL[[#This Row],[PRODWIDTH]]/Table_SQLXAL[[#This Row],[ROLLWIDTH CM]]/10),0)</f>
        <v>#VALUE!</v>
      </c>
      <c r="G10" s="60">
        <v>13</v>
      </c>
      <c r="H10" s="61" t="s">
        <v>30</v>
      </c>
      <c r="I10" s="63" t="s">
        <v>38</v>
      </c>
      <c r="J10" s="55" t="s">
        <v>62</v>
      </c>
      <c r="K10" s="62" t="e">
        <f>(Table_SQLXAL[[#This Row],[TARGETWEIGHT]]*1000)-Table_SQLXAL[[#This Row],[POWDERWEIGHT]]-Table_SQLXAL[[#This Row],[CHEMICALSWEIGHT]]</f>
        <v>#VALUE!</v>
      </c>
      <c r="L10" s="57" t="s">
        <v>202</v>
      </c>
      <c r="M10" s="63" t="s">
        <v>32</v>
      </c>
      <c r="N10" s="64" t="e">
        <f>Table_SQLXAL[[#This Row],[ROLLWIDTH]]/10</f>
        <v>#VALUE!</v>
      </c>
      <c r="O10" s="65">
        <v>849.75</v>
      </c>
      <c r="P10" s="71" t="e">
        <f>INT(MOD(INT((Table_SQLXAL[[#This Row],[REQDATE]]-2)/7)+0.6,52+5/28))+1</f>
        <v>#VALUE!</v>
      </c>
      <c r="Q10" s="71" t="s">
        <v>232</v>
      </c>
      <c r="R10" s="73" t="e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#VALUE!</v>
      </c>
      <c r="S10" s="73" t="e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#VALUE!</v>
      </c>
      <c r="T10" s="66">
        <v>2.72</v>
      </c>
    </row>
    <row r="11" spans="1:20" ht="15.75" x14ac:dyDescent="0.25">
      <c r="A11" s="44" t="s">
        <v>6</v>
      </c>
      <c r="B11" s="45" t="s">
        <v>157</v>
      </c>
      <c r="C11" s="45" t="s">
        <v>116</v>
      </c>
      <c r="D11" s="46" t="s">
        <v>117</v>
      </c>
      <c r="E11" s="47">
        <v>41382</v>
      </c>
      <c r="F11" s="48">
        <f>ROUNDDOWN((Table_SQLXAL[[#This Row],[PRODWIDTH]]/Table_SQLXAL[[#This Row],[ROLLWIDTH CM]]/10),0)</f>
        <v>6</v>
      </c>
      <c r="G11" s="49">
        <v>18</v>
      </c>
      <c r="H11" s="50" t="s">
        <v>158</v>
      </c>
      <c r="I11" s="52" t="s">
        <v>159</v>
      </c>
      <c r="J11" s="44" t="s">
        <v>160</v>
      </c>
      <c r="K11" s="51">
        <f>(Table_SQLXAL[[#This Row],[TARGETWEIGHT]]*1000)-Table_SQLXAL[[#This Row],[POWDERWEIGHT]]-Table_SQLXAL[[#This Row],[CHEMICALSWEIGHT]]</f>
        <v>500</v>
      </c>
      <c r="L11" s="46" t="s">
        <v>202</v>
      </c>
      <c r="M11" s="52" t="s">
        <v>115</v>
      </c>
      <c r="N11" s="53">
        <f>Table_SQLXAL[[#This Row],[ROLLWIDTH]]/10</f>
        <v>100</v>
      </c>
      <c r="O11" s="54">
        <v>8400</v>
      </c>
      <c r="P11" s="70">
        <f>INT(MOD(INT((Table_SQLXAL[[#This Row],[REQDATE]]-2)/7)+0.6,52+5/28))+1</f>
        <v>23</v>
      </c>
      <c r="Q11" s="70" t="s">
        <v>232</v>
      </c>
      <c r="R11" s="72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0.91374269005847941</v>
      </c>
      <c r="S11" s="72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0.91374999999999995</v>
      </c>
      <c r="T11" s="67">
        <v>2.31</v>
      </c>
    </row>
    <row r="12" spans="1:20" ht="15.75" x14ac:dyDescent="0.25">
      <c r="A12" s="55" t="s">
        <v>6</v>
      </c>
      <c r="B12" s="56" t="s">
        <v>31</v>
      </c>
      <c r="C12" s="56" t="s">
        <v>46</v>
      </c>
      <c r="D12" s="57" t="s">
        <v>47</v>
      </c>
      <c r="E12" s="58">
        <v>41390</v>
      </c>
      <c r="F12" s="59">
        <f>ROUNDDOWN((Table_SQLXAL[[#This Row],[PRODWIDTH]]/Table_SQLXAL[[#This Row],[ROLLWIDTH CM]]/10),0)</f>
        <v>4</v>
      </c>
      <c r="G12" s="60">
        <v>13</v>
      </c>
      <c r="H12" s="61" t="s">
        <v>30</v>
      </c>
      <c r="I12" s="63" t="s">
        <v>38</v>
      </c>
      <c r="J12" s="55" t="s">
        <v>62</v>
      </c>
      <c r="K12" s="62">
        <f>(Table_SQLXAL[[#This Row],[TARGETWEIGHT]]*1000)-Table_SQLXAL[[#This Row],[POWDERWEIGHT]]-Table_SQLXAL[[#This Row],[CHEMICALSWEIGHT]]</f>
        <v>110</v>
      </c>
      <c r="L12" s="57" t="s">
        <v>202</v>
      </c>
      <c r="M12" s="63" t="s">
        <v>32</v>
      </c>
      <c r="N12" s="64">
        <f>Table_SQLXAL[[#This Row],[ROLLWIDTH]]/10</f>
        <v>118</v>
      </c>
      <c r="O12" s="65">
        <v>12870</v>
      </c>
      <c r="P12" s="71">
        <f>INT(MOD(INT((Table_SQLXAL[[#This Row],[REQDATE]]-2)/7)+0.6,52+5/28))+1</f>
        <v>23</v>
      </c>
      <c r="Q12" s="71" t="s">
        <v>232</v>
      </c>
      <c r="R12" s="73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14.59046803652968</v>
      </c>
      <c r="S12" s="73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14.478600000000002</v>
      </c>
      <c r="T12" s="66">
        <v>2.72</v>
      </c>
    </row>
    <row r="13" spans="1:20" ht="15.75" x14ac:dyDescent="0.25">
      <c r="A13" s="44" t="s">
        <v>6</v>
      </c>
      <c r="B13" s="45" t="s">
        <v>179</v>
      </c>
      <c r="C13" s="45" t="s">
        <v>183</v>
      </c>
      <c r="D13" s="46" t="s">
        <v>184</v>
      </c>
      <c r="E13" s="47">
        <v>41397</v>
      </c>
      <c r="F13" s="48">
        <f>ROUNDDOWN((Table_SQLXAL[[#This Row],[PRODWIDTH]]/Table_SQLXAL[[#This Row],[ROLLWIDTH CM]]/10),0)</f>
        <v>3</v>
      </c>
      <c r="G13" s="49">
        <v>16.5</v>
      </c>
      <c r="H13" s="50" t="s">
        <v>133</v>
      </c>
      <c r="I13" s="52" t="s">
        <v>180</v>
      </c>
      <c r="J13" s="44" t="s">
        <v>181</v>
      </c>
      <c r="K13" s="51">
        <f>(Table_SQLXAL[[#This Row],[TARGETWEIGHT]]*1000)-Table_SQLXAL[[#This Row],[POWDERWEIGHT]]-Table_SQLXAL[[#This Row],[CHEMICALSWEIGHT]]</f>
        <v>500</v>
      </c>
      <c r="L13" s="46" t="s">
        <v>202</v>
      </c>
      <c r="M13" s="52" t="s">
        <v>182</v>
      </c>
      <c r="N13" s="53">
        <f>Table_SQLXAL[[#This Row],[ROLLWIDTH]]/10</f>
        <v>106</v>
      </c>
      <c r="O13" s="54">
        <v>6557</v>
      </c>
      <c r="P13" s="70">
        <f>INT(MOD(INT((Table_SQLXAL[[#This Row],[REQDATE]]-2)/7)+0.6,52+5/28))+1</f>
        <v>23</v>
      </c>
      <c r="Q13" s="70" t="s">
        <v>232</v>
      </c>
      <c r="R13" s="72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5.2416666666666663</v>
      </c>
      <c r="S13" s="72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3.9704367</v>
      </c>
      <c r="T13" s="67">
        <v>2.14</v>
      </c>
    </row>
    <row r="14" spans="1:20" ht="15.75" x14ac:dyDescent="0.25">
      <c r="A14" s="55" t="s">
        <v>6</v>
      </c>
      <c r="B14" s="56" t="s">
        <v>31</v>
      </c>
      <c r="C14" s="56" t="s">
        <v>46</v>
      </c>
      <c r="D14" s="57" t="s">
        <v>47</v>
      </c>
      <c r="E14" s="58">
        <v>41397</v>
      </c>
      <c r="F14" s="59">
        <f>ROUNDDOWN((Table_SQLXAL[[#This Row],[PRODWIDTH]]/Table_SQLXAL[[#This Row],[ROLLWIDTH CM]]/10),0)</f>
        <v>2</v>
      </c>
      <c r="G14" s="60">
        <v>13</v>
      </c>
      <c r="H14" s="61" t="s">
        <v>30</v>
      </c>
      <c r="I14" s="63" t="s">
        <v>121</v>
      </c>
      <c r="J14" s="55" t="s">
        <v>120</v>
      </c>
      <c r="K14" s="62">
        <f>(Table_SQLXAL[[#This Row],[TARGETWEIGHT]]*1000)-Table_SQLXAL[[#This Row],[POWDERWEIGHT]]-Table_SQLXAL[[#This Row],[CHEMICALSWEIGHT]]</f>
        <v>160</v>
      </c>
      <c r="L14" s="57" t="s">
        <v>202</v>
      </c>
      <c r="M14" s="63" t="s">
        <v>32</v>
      </c>
      <c r="N14" s="64">
        <f>Table_SQLXAL[[#This Row],[ROLLWIDTH]]/10</f>
        <v>201</v>
      </c>
      <c r="O14" s="65">
        <v>900</v>
      </c>
      <c r="P14" s="71">
        <f>INT(MOD(INT((Table_SQLXAL[[#This Row],[REQDATE]]-2)/7)+0.6,52+5/28))+1</f>
        <v>23</v>
      </c>
      <c r="Q14" s="71" t="s">
        <v>232</v>
      </c>
      <c r="R14" s="73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3.1130182421227204</v>
      </c>
      <c r="S14" s="73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2.6467814999999999</v>
      </c>
      <c r="T14" s="66">
        <v>2.72</v>
      </c>
    </row>
    <row r="15" spans="1:20" ht="15.75" x14ac:dyDescent="0.25">
      <c r="A15" s="44" t="s">
        <v>6</v>
      </c>
      <c r="B15" s="45" t="s">
        <v>31</v>
      </c>
      <c r="C15" s="45" t="s">
        <v>46</v>
      </c>
      <c r="D15" s="46" t="s">
        <v>47</v>
      </c>
      <c r="E15" s="47">
        <v>41397</v>
      </c>
      <c r="F15" s="48">
        <f>ROUNDDOWN((Table_SQLXAL[[#This Row],[PRODWIDTH]]/Table_SQLXAL[[#This Row],[ROLLWIDTH CM]]/10),0)</f>
        <v>2</v>
      </c>
      <c r="G15" s="49">
        <v>13</v>
      </c>
      <c r="H15" s="50" t="s">
        <v>30</v>
      </c>
      <c r="I15" s="52" t="s">
        <v>38</v>
      </c>
      <c r="J15" s="44" t="s">
        <v>62</v>
      </c>
      <c r="K15" s="51">
        <f>(Table_SQLXAL[[#This Row],[TARGETWEIGHT]]*1000)-Table_SQLXAL[[#This Row],[POWDERWEIGHT]]-Table_SQLXAL[[#This Row],[CHEMICALSWEIGHT]]</f>
        <v>160</v>
      </c>
      <c r="L15" s="46" t="s">
        <v>202</v>
      </c>
      <c r="M15" s="52" t="s">
        <v>32</v>
      </c>
      <c r="N15" s="53">
        <f>Table_SQLXAL[[#This Row],[ROLLWIDTH]]/10</f>
        <v>201</v>
      </c>
      <c r="O15" s="54">
        <v>6930</v>
      </c>
      <c r="P15" s="70">
        <f>INT(MOD(INT((Table_SQLXAL[[#This Row],[REQDATE]]-2)/7)+0.6,52+5/28))+1</f>
        <v>23</v>
      </c>
      <c r="Q15" s="70" t="s">
        <v>232</v>
      </c>
      <c r="R15" s="72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10.364842454394696</v>
      </c>
      <c r="S15" s="72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8.8125</v>
      </c>
      <c r="T15" s="67">
        <v>2.72</v>
      </c>
    </row>
    <row r="16" spans="1:20" ht="15.75" x14ac:dyDescent="0.25">
      <c r="A16" s="55" t="s">
        <v>6</v>
      </c>
      <c r="B16" s="56" t="s">
        <v>31</v>
      </c>
      <c r="C16" s="56" t="s">
        <v>46</v>
      </c>
      <c r="D16" s="57" t="s">
        <v>47</v>
      </c>
      <c r="E16" s="58">
        <v>41396</v>
      </c>
      <c r="F16" s="59">
        <f>ROUNDDOWN((Table_SQLXAL[[#This Row],[PRODWIDTH]]/Table_SQLXAL[[#This Row],[ROLLWIDTH CM]]/10),0)</f>
        <v>4</v>
      </c>
      <c r="G16" s="60">
        <v>13</v>
      </c>
      <c r="H16" s="61" t="s">
        <v>158</v>
      </c>
      <c r="I16" s="63" t="s">
        <v>178</v>
      </c>
      <c r="J16" s="55" t="s">
        <v>120</v>
      </c>
      <c r="K16" s="62">
        <f>(Table_SQLXAL[[#This Row],[TARGETWEIGHT]]*1000)-Table_SQLXAL[[#This Row],[POWDERWEIGHT]]-Table_SQLXAL[[#This Row],[CHEMICALSWEIGHT]]</f>
        <v>220</v>
      </c>
      <c r="L16" s="57" t="s">
        <v>202</v>
      </c>
      <c r="M16" s="63" t="s">
        <v>32</v>
      </c>
      <c r="N16" s="64">
        <f>Table_SQLXAL[[#This Row],[ROLLWIDTH]]/10</f>
        <v>120</v>
      </c>
      <c r="O16" s="65">
        <v>17100</v>
      </c>
      <c r="P16" s="71">
        <f>INT(MOD(INT((Table_SQLXAL[[#This Row],[REQDATE]]-2)/7)+0.6,52+5/28))+1</f>
        <v>23</v>
      </c>
      <c r="Q16" s="71" t="s">
        <v>232</v>
      </c>
      <c r="R16" s="73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4.6669653524492229</v>
      </c>
      <c r="S16" s="73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5.6875</v>
      </c>
      <c r="T16" s="66">
        <v>2.72</v>
      </c>
    </row>
    <row r="17" spans="1:20" ht="15.75" x14ac:dyDescent="0.25">
      <c r="A17" s="44" t="s">
        <v>6</v>
      </c>
      <c r="B17" s="45" t="s">
        <v>214</v>
      </c>
      <c r="C17" s="45" t="s">
        <v>219</v>
      </c>
      <c r="D17" s="46" t="s">
        <v>220</v>
      </c>
      <c r="E17" s="47">
        <v>41397</v>
      </c>
      <c r="F17" s="48">
        <f>ROUNDDOWN((Table_SQLXAL[[#This Row],[PRODWIDTH]]/Table_SQLXAL[[#This Row],[ROLLWIDTH CM]]/10),0)</f>
        <v>3</v>
      </c>
      <c r="G17" s="49">
        <v>11</v>
      </c>
      <c r="H17" s="50" t="s">
        <v>215</v>
      </c>
      <c r="I17" s="52" t="s">
        <v>216</v>
      </c>
      <c r="J17" s="44" t="s">
        <v>217</v>
      </c>
      <c r="K17" s="51">
        <f>(Table_SQLXAL[[#This Row],[TARGETWEIGHT]]*1000)-Table_SQLXAL[[#This Row],[POWDERWEIGHT]]-Table_SQLXAL[[#This Row],[CHEMICALSWEIGHT]]</f>
        <v>220</v>
      </c>
      <c r="L17" s="46" t="s">
        <v>202</v>
      </c>
      <c r="M17" s="52" t="s">
        <v>218</v>
      </c>
      <c r="N17" s="53">
        <f>Table_SQLXAL[[#This Row],[ROLLWIDTH]]/10</f>
        <v>160</v>
      </c>
      <c r="O17" s="54">
        <v>20800</v>
      </c>
      <c r="P17" s="70">
        <f>INT(MOD(INT((Table_SQLXAL[[#This Row],[REQDATE]]-2)/7)+0.6,52+5/28))+1</f>
        <v>23</v>
      </c>
      <c r="Q17" s="70" t="s">
        <v>232</v>
      </c>
      <c r="R17" s="72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0.68623058542413373</v>
      </c>
      <c r="S17" s="72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0.68557400000000002</v>
      </c>
      <c r="T17" s="67">
        <v>3.64</v>
      </c>
    </row>
    <row r="18" spans="1:20" ht="15.75" x14ac:dyDescent="0.25">
      <c r="A18" s="55" t="s">
        <v>6</v>
      </c>
      <c r="B18" s="56" t="s">
        <v>31</v>
      </c>
      <c r="C18" s="56" t="s">
        <v>46</v>
      </c>
      <c r="D18" s="57" t="s">
        <v>47</v>
      </c>
      <c r="E18" s="58">
        <v>41404</v>
      </c>
      <c r="F18" s="59">
        <f>ROUNDDOWN((Table_SQLXAL[[#This Row],[PRODWIDTH]]/Table_SQLXAL[[#This Row],[ROLLWIDTH CM]]/10),0)</f>
        <v>1</v>
      </c>
      <c r="G18" s="60">
        <v>13</v>
      </c>
      <c r="H18" s="61" t="s">
        <v>30</v>
      </c>
      <c r="I18" s="63" t="s">
        <v>121</v>
      </c>
      <c r="J18" s="55" t="s">
        <v>120</v>
      </c>
      <c r="K18" s="62">
        <f>(Table_SQLXAL[[#This Row],[TARGETWEIGHT]]*1000)-Table_SQLXAL[[#This Row],[POWDERWEIGHT]]-Table_SQLXAL[[#This Row],[CHEMICALSWEIGHT]]</f>
        <v>125</v>
      </c>
      <c r="L18" s="57" t="s">
        <v>202</v>
      </c>
      <c r="M18" s="63" t="s">
        <v>32</v>
      </c>
      <c r="N18" s="64">
        <f>Table_SQLXAL[[#This Row],[ROLLWIDTH]]/10</f>
        <v>306</v>
      </c>
      <c r="O18" s="65">
        <v>900</v>
      </c>
      <c r="P18" s="71">
        <f>INT(MOD(INT((Table_SQLXAL[[#This Row],[REQDATE]]-2)/7)+0.6,52+5/28))+1</f>
        <v>23</v>
      </c>
      <c r="Q18" s="71" t="s">
        <v>232</v>
      </c>
      <c r="R18" s="73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1.3020833333333333E-3</v>
      </c>
      <c r="S18" s="73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1.0097999999999999E-3</v>
      </c>
      <c r="T18" s="66">
        <v>2.72</v>
      </c>
    </row>
    <row r="19" spans="1:20" ht="15.75" x14ac:dyDescent="0.25">
      <c r="A19" s="44" t="s">
        <v>6</v>
      </c>
      <c r="B19" s="45" t="s">
        <v>31</v>
      </c>
      <c r="C19" s="45" t="s">
        <v>46</v>
      </c>
      <c r="D19" s="46" t="s">
        <v>47</v>
      </c>
      <c r="E19" s="47">
        <v>41404</v>
      </c>
      <c r="F19" s="48">
        <f>ROUNDDOWN((Table_SQLXAL[[#This Row],[PRODWIDTH]]/Table_SQLXAL[[#This Row],[ROLLWIDTH CM]]/10),0)</f>
        <v>3</v>
      </c>
      <c r="G19" s="49">
        <v>13</v>
      </c>
      <c r="H19" s="50" t="s">
        <v>30</v>
      </c>
      <c r="I19" s="52" t="s">
        <v>38</v>
      </c>
      <c r="J19" s="44" t="s">
        <v>62</v>
      </c>
      <c r="K19" s="51">
        <f>(Table_SQLXAL[[#This Row],[TARGETWEIGHT]]*1000)-Table_SQLXAL[[#This Row],[POWDERWEIGHT]]-Table_SQLXAL[[#This Row],[CHEMICALSWEIGHT]]</f>
        <v>220</v>
      </c>
      <c r="L19" s="46" t="s">
        <v>202</v>
      </c>
      <c r="M19" s="52" t="s">
        <v>32</v>
      </c>
      <c r="N19" s="53">
        <f>Table_SQLXAL[[#This Row],[ROLLWIDTH]]/10</f>
        <v>160</v>
      </c>
      <c r="O19" s="54">
        <v>6930</v>
      </c>
      <c r="P19" s="70">
        <f>INT(MOD(INT((Table_SQLXAL[[#This Row],[REQDATE]]-2)/7)+0.6,52+5/28))+1</f>
        <v>23</v>
      </c>
      <c r="Q19" s="70" t="s">
        <v>232</v>
      </c>
      <c r="R19" s="72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0.14934289127837513</v>
      </c>
      <c r="S19" s="72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0.1492</v>
      </c>
      <c r="T19" s="67">
        <v>2.72</v>
      </c>
    </row>
    <row r="20" spans="1:20" ht="15.75" x14ac:dyDescent="0.25">
      <c r="A20" s="55" t="s">
        <v>6</v>
      </c>
      <c r="B20" s="56" t="s">
        <v>114</v>
      </c>
      <c r="C20" s="56" t="s">
        <v>116</v>
      </c>
      <c r="D20" s="57" t="s">
        <v>117</v>
      </c>
      <c r="E20" s="58">
        <v>41400</v>
      </c>
      <c r="F20" s="59">
        <f>ROUNDDOWN((Table_SQLXAL[[#This Row],[PRODWIDTH]]/Table_SQLXAL[[#This Row],[ROLLWIDTH CM]]/10),0)</f>
        <v>3</v>
      </c>
      <c r="G20" s="60">
        <v>16</v>
      </c>
      <c r="H20" s="61" t="s">
        <v>119</v>
      </c>
      <c r="I20" s="63" t="s">
        <v>124</v>
      </c>
      <c r="J20" s="55" t="s">
        <v>125</v>
      </c>
      <c r="K20" s="62">
        <f>(Table_SQLXAL[[#This Row],[TARGETWEIGHT]]*1000)-Table_SQLXAL[[#This Row],[POWDERWEIGHT]]-Table_SQLXAL[[#This Row],[CHEMICALSWEIGHT]]</f>
        <v>70</v>
      </c>
      <c r="L20" s="57" t="s">
        <v>202</v>
      </c>
      <c r="M20" s="63" t="s">
        <v>115</v>
      </c>
      <c r="N20" s="64">
        <f>Table_SQLXAL[[#This Row],[ROLLWIDTH]]/10</f>
        <v>165</v>
      </c>
      <c r="O20" s="65">
        <v>1880</v>
      </c>
      <c r="P20" s="71">
        <f>INT(MOD(INT((Table_SQLXAL[[#This Row],[REQDATE]]-2)/7)+0.6,52+5/28))+1</f>
        <v>23</v>
      </c>
      <c r="Q20" s="71" t="s">
        <v>232</v>
      </c>
      <c r="R20" s="73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25.077160493827158</v>
      </c>
      <c r="S20" s="73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24.251906249999994</v>
      </c>
      <c r="T20" s="66">
        <v>2.77</v>
      </c>
    </row>
    <row r="21" spans="1:20" ht="15.75" x14ac:dyDescent="0.25">
      <c r="A21" s="44" t="s">
        <v>6</v>
      </c>
      <c r="B21" s="45" t="s">
        <v>99</v>
      </c>
      <c r="C21" s="45" t="s">
        <v>102</v>
      </c>
      <c r="D21" s="46" t="s">
        <v>103</v>
      </c>
      <c r="E21" s="47">
        <v>41407</v>
      </c>
      <c r="F21" s="48">
        <f>ROUNDDOWN((Table_SQLXAL[[#This Row],[PRODWIDTH]]/Table_SQLXAL[[#This Row],[ROLLWIDTH CM]]/10),0)</f>
        <v>1</v>
      </c>
      <c r="G21" s="49">
        <v>17</v>
      </c>
      <c r="H21" s="50" t="s">
        <v>100</v>
      </c>
      <c r="I21" s="52" t="s">
        <v>161</v>
      </c>
      <c r="J21" s="44" t="s">
        <v>162</v>
      </c>
      <c r="K21" s="51">
        <f>(Table_SQLXAL[[#This Row],[TARGETWEIGHT]]*1000)-Table_SQLXAL[[#This Row],[POWDERWEIGHT]]-Table_SQLXAL[[#This Row],[CHEMICALSWEIGHT]]</f>
        <v>125</v>
      </c>
      <c r="L21" s="46" t="s">
        <v>202</v>
      </c>
      <c r="M21" s="52" t="s">
        <v>101</v>
      </c>
      <c r="N21" s="53">
        <f>Table_SQLXAL[[#This Row],[ROLLWIDTH]]/10</f>
        <v>406.5</v>
      </c>
      <c r="O21" s="54">
        <v>71400</v>
      </c>
      <c r="P21" s="70">
        <f>INT(MOD(INT((Table_SQLXAL[[#This Row],[REQDATE]]-2)/7)+0.6,52+5/28))+1</f>
        <v>23</v>
      </c>
      <c r="Q21" s="70" t="s">
        <v>234</v>
      </c>
      <c r="R21" s="72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90.152334140528893</v>
      </c>
      <c r="S21" s="72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92.877963750000006</v>
      </c>
      <c r="T21" s="67">
        <v>2.2599999999999998</v>
      </c>
    </row>
    <row r="22" spans="1:20" ht="15.75" x14ac:dyDescent="0.25">
      <c r="A22" s="55" t="s">
        <v>6</v>
      </c>
      <c r="B22" s="56" t="s">
        <v>99</v>
      </c>
      <c r="C22" s="56" t="s">
        <v>102</v>
      </c>
      <c r="D22" s="57" t="s">
        <v>103</v>
      </c>
      <c r="E22" s="58">
        <v>41407</v>
      </c>
      <c r="F22" s="59">
        <f>ROUNDDOWN((Table_SQLXAL[[#This Row],[PRODWIDTH]]/Table_SQLXAL[[#This Row],[ROLLWIDTH CM]]/10),0)</f>
        <v>4</v>
      </c>
      <c r="G22" s="60">
        <v>17</v>
      </c>
      <c r="H22" s="61" t="s">
        <v>100</v>
      </c>
      <c r="I22" s="63" t="s">
        <v>122</v>
      </c>
      <c r="J22" s="55" t="s">
        <v>123</v>
      </c>
      <c r="K22" s="62">
        <f>(Table_SQLXAL[[#This Row],[TARGETWEIGHT]]*1000)-Table_SQLXAL[[#This Row],[POWDERWEIGHT]]-Table_SQLXAL[[#This Row],[CHEMICALSWEIGHT]]</f>
        <v>80</v>
      </c>
      <c r="L22" s="57" t="s">
        <v>202</v>
      </c>
      <c r="M22" s="63" t="s">
        <v>101</v>
      </c>
      <c r="N22" s="64">
        <f>Table_SQLXAL[[#This Row],[ROLLWIDTH]]/10</f>
        <v>133</v>
      </c>
      <c r="O22" s="65">
        <v>27774</v>
      </c>
      <c r="P22" s="71">
        <f>INT(MOD(INT((Table_SQLXAL[[#This Row],[REQDATE]]-2)/7)+0.6,52+5/28))+1</f>
        <v>23</v>
      </c>
      <c r="Q22" s="71" t="s">
        <v>234</v>
      </c>
      <c r="R22" s="73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1.6223958333333328</v>
      </c>
      <c r="S22" s="73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1.8228979999999999</v>
      </c>
      <c r="T22" s="66">
        <v>2.2599999999999998</v>
      </c>
    </row>
    <row r="23" spans="1:20" ht="15.75" x14ac:dyDescent="0.25">
      <c r="A23" s="44" t="s">
        <v>6</v>
      </c>
      <c r="B23" s="45" t="s">
        <v>99</v>
      </c>
      <c r="C23" s="45" t="s">
        <v>102</v>
      </c>
      <c r="D23" s="46" t="s">
        <v>103</v>
      </c>
      <c r="E23" s="47">
        <v>41407</v>
      </c>
      <c r="F23" s="48">
        <f>ROUNDDOWN((Table_SQLXAL[[#This Row],[PRODWIDTH]]/Table_SQLXAL[[#This Row],[ROLLWIDTH CM]]/10),0)</f>
        <v>2</v>
      </c>
      <c r="G23" s="49">
        <v>17</v>
      </c>
      <c r="H23" s="50" t="s">
        <v>100</v>
      </c>
      <c r="I23" s="52" t="s">
        <v>104</v>
      </c>
      <c r="J23" s="44" t="s">
        <v>105</v>
      </c>
      <c r="K23" s="51">
        <f>(Table_SQLXAL[[#This Row],[TARGETWEIGHT]]*1000)-Table_SQLXAL[[#This Row],[POWDERWEIGHT]]-Table_SQLXAL[[#This Row],[CHEMICALSWEIGHT]]</f>
        <v>60</v>
      </c>
      <c r="L23" s="46" t="s">
        <v>202</v>
      </c>
      <c r="M23" s="52" t="s">
        <v>101</v>
      </c>
      <c r="N23" s="53">
        <f>Table_SQLXAL[[#This Row],[ROLLWIDTH]]/10</f>
        <v>210</v>
      </c>
      <c r="O23" s="54">
        <v>16000</v>
      </c>
      <c r="P23" s="70">
        <f>INT(MOD(INT((Table_SQLXAL[[#This Row],[REQDATE]]-2)/7)+0.6,52+5/28))+1</f>
        <v>24</v>
      </c>
      <c r="Q23" s="70" t="s">
        <v>234</v>
      </c>
      <c r="R23" s="72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3.1736111111111112</v>
      </c>
      <c r="S23" s="72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3.17900625</v>
      </c>
      <c r="T23" s="67">
        <v>2.2599999999999998</v>
      </c>
    </row>
    <row r="24" spans="1:20" ht="15.75" x14ac:dyDescent="0.25">
      <c r="A24" s="55" t="s">
        <v>6</v>
      </c>
      <c r="B24" s="56" t="s">
        <v>92</v>
      </c>
      <c r="C24" s="56" t="s">
        <v>97</v>
      </c>
      <c r="D24" s="57" t="s">
        <v>98</v>
      </c>
      <c r="E24" s="58">
        <v>41411</v>
      </c>
      <c r="F24" s="59">
        <f>ROUNDDOWN((Table_SQLXAL[[#This Row],[PRODWIDTH]]/Table_SQLXAL[[#This Row],[ROLLWIDTH CM]]/10),0)</f>
        <v>5</v>
      </c>
      <c r="G24" s="60">
        <v>12</v>
      </c>
      <c r="H24" s="61" t="s">
        <v>93</v>
      </c>
      <c r="I24" s="63" t="s">
        <v>94</v>
      </c>
      <c r="J24" s="55" t="s">
        <v>95</v>
      </c>
      <c r="K24" s="62">
        <f>(Table_SQLXAL[[#This Row],[TARGETWEIGHT]]*1000)-Table_SQLXAL[[#This Row],[POWDERWEIGHT]]-Table_SQLXAL[[#This Row],[CHEMICALSWEIGHT]]</f>
        <v>160</v>
      </c>
      <c r="L24" s="57" t="s">
        <v>202</v>
      </c>
      <c r="M24" s="63" t="s">
        <v>96</v>
      </c>
      <c r="N24" s="64">
        <f>Table_SQLXAL[[#This Row],[ROLLWIDTH]]/10</f>
        <v>100.5</v>
      </c>
      <c r="O24" s="65">
        <v>2112</v>
      </c>
      <c r="P24" s="71">
        <f>INT(MOD(INT((Table_SQLXAL[[#This Row],[REQDATE]]-2)/7)+0.6,52+5/28))+1</f>
        <v>24</v>
      </c>
      <c r="Q24" s="71" t="s">
        <v>232</v>
      </c>
      <c r="R24" s="73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8.9206650082918735</v>
      </c>
      <c r="S24" s="73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9.4807712625000011</v>
      </c>
      <c r="T24" s="66">
        <v>2.89</v>
      </c>
    </row>
    <row r="25" spans="1:20" ht="15.75" x14ac:dyDescent="0.25">
      <c r="A25" s="44" t="s">
        <v>6</v>
      </c>
      <c r="B25" s="45" t="s">
        <v>31</v>
      </c>
      <c r="C25" s="45" t="s">
        <v>46</v>
      </c>
      <c r="D25" s="46" t="s">
        <v>47</v>
      </c>
      <c r="E25" s="47">
        <v>41411</v>
      </c>
      <c r="F25" s="48">
        <f>ROUNDDOWN((Table_SQLXAL[[#This Row],[PRODWIDTH]]/Table_SQLXAL[[#This Row],[ROLLWIDTH CM]]/10),0)</f>
        <v>5</v>
      </c>
      <c r="G25" s="49">
        <v>13</v>
      </c>
      <c r="H25" s="50" t="s">
        <v>30</v>
      </c>
      <c r="I25" s="52" t="s">
        <v>38</v>
      </c>
      <c r="J25" s="44" t="s">
        <v>62</v>
      </c>
      <c r="K25" s="51">
        <f>(Table_SQLXAL[[#This Row],[TARGETWEIGHT]]*1000)-Table_SQLXAL[[#This Row],[POWDERWEIGHT]]-Table_SQLXAL[[#This Row],[CHEMICALSWEIGHT]]</f>
        <v>160</v>
      </c>
      <c r="L25" s="46" t="s">
        <v>202</v>
      </c>
      <c r="M25" s="52" t="s">
        <v>32</v>
      </c>
      <c r="N25" s="53">
        <f>Table_SQLXAL[[#This Row],[ROLLWIDTH]]/10</f>
        <v>100.5</v>
      </c>
      <c r="O25" s="54">
        <v>6930</v>
      </c>
      <c r="P25" s="70">
        <f>INT(MOD(INT((Table_SQLXAL[[#This Row],[REQDATE]]-2)/7)+0.6,52+5/28))+1</f>
        <v>24</v>
      </c>
      <c r="Q25" s="70" t="s">
        <v>234</v>
      </c>
      <c r="R25" s="72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4.3466666666666676</v>
      </c>
      <c r="S25" s="72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4.6195829999999996</v>
      </c>
      <c r="T25" s="67">
        <v>2.72</v>
      </c>
    </row>
    <row r="26" spans="1:20" ht="15.75" x14ac:dyDescent="0.25">
      <c r="A26" s="55" t="s">
        <v>6</v>
      </c>
      <c r="B26" s="56" t="s">
        <v>31</v>
      </c>
      <c r="C26" s="56" t="s">
        <v>46</v>
      </c>
      <c r="D26" s="57" t="s">
        <v>47</v>
      </c>
      <c r="E26" s="58">
        <v>41410</v>
      </c>
      <c r="F26" s="59">
        <f>ROUNDDOWN((Table_SQLXAL[[#This Row],[PRODWIDTH]]/Table_SQLXAL[[#This Row],[ROLLWIDTH CM]]/10),0)</f>
        <v>3</v>
      </c>
      <c r="G26" s="60">
        <v>13</v>
      </c>
      <c r="H26" s="61" t="s">
        <v>70</v>
      </c>
      <c r="I26" s="63" t="s">
        <v>79</v>
      </c>
      <c r="J26" s="55" t="s">
        <v>80</v>
      </c>
      <c r="K26" s="62">
        <f>(Table_SQLXAL[[#This Row],[TARGETWEIGHT]]*1000)-Table_SQLXAL[[#This Row],[POWDERWEIGHT]]-Table_SQLXAL[[#This Row],[CHEMICALSWEIGHT]]</f>
        <v>160</v>
      </c>
      <c r="L26" s="57" t="s">
        <v>202</v>
      </c>
      <c r="M26" s="63" t="s">
        <v>32</v>
      </c>
      <c r="N26" s="64">
        <f>Table_SQLXAL[[#This Row],[ROLLWIDTH]]/10</f>
        <v>151</v>
      </c>
      <c r="O26" s="65">
        <v>15402</v>
      </c>
      <c r="P26" s="71">
        <f>INT(MOD(INT((Table_SQLXAL[[#This Row],[REQDATE]]-2)/7)+0.6,52+5/28))+1</f>
        <v>24</v>
      </c>
      <c r="Q26" s="71" t="s">
        <v>234</v>
      </c>
      <c r="R26" s="73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9.2905555555555548</v>
      </c>
      <c r="S26" s="73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8.9012348249999995</v>
      </c>
      <c r="T26" s="66">
        <v>2.72</v>
      </c>
    </row>
    <row r="27" spans="1:20" ht="15.75" x14ac:dyDescent="0.25">
      <c r="A27" s="44" t="s">
        <v>6</v>
      </c>
      <c r="B27" s="45" t="s">
        <v>31</v>
      </c>
      <c r="C27" s="45" t="s">
        <v>46</v>
      </c>
      <c r="D27" s="46" t="s">
        <v>47</v>
      </c>
      <c r="E27" s="47">
        <v>41410</v>
      </c>
      <c r="F27" s="48">
        <f>ROUNDDOWN((Table_SQLXAL[[#This Row],[PRODWIDTH]]/Table_SQLXAL[[#This Row],[ROLLWIDTH CM]]/10),0)</f>
        <v>3</v>
      </c>
      <c r="G27" s="49">
        <v>13</v>
      </c>
      <c r="H27" s="50" t="s">
        <v>70</v>
      </c>
      <c r="I27" s="52" t="s">
        <v>79</v>
      </c>
      <c r="J27" s="44" t="s">
        <v>80</v>
      </c>
      <c r="K27" s="51">
        <f>(Table_SQLXAL[[#This Row],[TARGETWEIGHT]]*1000)-Table_SQLXAL[[#This Row],[POWDERWEIGHT]]-Table_SQLXAL[[#This Row],[CHEMICALSWEIGHT]]</f>
        <v>220</v>
      </c>
      <c r="L27" s="46" t="s">
        <v>202</v>
      </c>
      <c r="M27" s="52" t="s">
        <v>32</v>
      </c>
      <c r="N27" s="53">
        <f>Table_SQLXAL[[#This Row],[ROLLWIDTH]]/10</f>
        <v>160</v>
      </c>
      <c r="O27" s="54">
        <v>8154</v>
      </c>
      <c r="P27" s="70">
        <f>INT(MOD(INT((Table_SQLXAL[[#This Row],[REQDATE]]-2)/7)+0.6,52+5/28))+1</f>
        <v>24</v>
      </c>
      <c r="Q27" s="70" t="s">
        <v>234</v>
      </c>
      <c r="R27" s="72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5.5630227001194736</v>
      </c>
      <c r="S27" s="72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5.5576999999999996</v>
      </c>
      <c r="T27" s="67">
        <v>2.72</v>
      </c>
    </row>
    <row r="28" spans="1:20" ht="15.75" x14ac:dyDescent="0.25">
      <c r="A28" s="55" t="s">
        <v>6</v>
      </c>
      <c r="B28" s="56" t="s">
        <v>221</v>
      </c>
      <c r="C28" s="56" t="s">
        <v>226</v>
      </c>
      <c r="D28" s="57" t="s">
        <v>227</v>
      </c>
      <c r="E28" s="58">
        <v>41409</v>
      </c>
      <c r="F28" s="59">
        <f>ROUNDDOWN((Table_SQLXAL[[#This Row],[PRODWIDTH]]/Table_SQLXAL[[#This Row],[ROLLWIDTH CM]]/10),0)</f>
        <v>3</v>
      </c>
      <c r="G28" s="60">
        <v>7.5</v>
      </c>
      <c r="H28" s="61" t="s">
        <v>222</v>
      </c>
      <c r="I28" s="63" t="s">
        <v>223</v>
      </c>
      <c r="J28" s="55" t="s">
        <v>224</v>
      </c>
      <c r="K28" s="62">
        <f>(Table_SQLXAL[[#This Row],[TARGETWEIGHT]]*1000)-Table_SQLXAL[[#This Row],[POWDERWEIGHT]]-Table_SQLXAL[[#This Row],[CHEMICALSWEIGHT]]</f>
        <v>70</v>
      </c>
      <c r="L28" s="57" t="s">
        <v>202</v>
      </c>
      <c r="M28" s="63" t="s">
        <v>225</v>
      </c>
      <c r="N28" s="64">
        <f>Table_SQLXAL[[#This Row],[ROLLWIDTH]]/10</f>
        <v>185</v>
      </c>
      <c r="O28" s="65">
        <v>9065</v>
      </c>
      <c r="P28" s="71">
        <f>INT(MOD(INT((Table_SQLXAL[[#This Row],[REQDATE]]-2)/7)+0.6,52+5/28))+1</f>
        <v>24</v>
      </c>
      <c r="Q28" s="71" t="s">
        <v>234</v>
      </c>
      <c r="R28" s="73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5.7870370370370372</v>
      </c>
      <c r="S28" s="73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6.2749687499999993</v>
      </c>
      <c r="T28" s="66">
        <v>6</v>
      </c>
    </row>
    <row r="29" spans="1:20" ht="15.75" x14ac:dyDescent="0.25">
      <c r="A29" s="44" t="s">
        <v>6</v>
      </c>
      <c r="B29" s="45" t="s">
        <v>31</v>
      </c>
      <c r="C29" s="45" t="s">
        <v>46</v>
      </c>
      <c r="D29" s="46" t="s">
        <v>47</v>
      </c>
      <c r="E29" s="47">
        <v>41418</v>
      </c>
      <c r="F29" s="48">
        <f>ROUNDDOWN((Table_SQLXAL[[#This Row],[PRODWIDTH]]/Table_SQLXAL[[#This Row],[ROLLWIDTH CM]]/10),0)</f>
        <v>3</v>
      </c>
      <c r="G29" s="49">
        <v>13</v>
      </c>
      <c r="H29" s="50" t="s">
        <v>30</v>
      </c>
      <c r="I29" s="52" t="s">
        <v>38</v>
      </c>
      <c r="J29" s="44" t="s">
        <v>62</v>
      </c>
      <c r="K29" s="51">
        <f>(Table_SQLXAL[[#This Row],[TARGETWEIGHT]]*1000)-Table_SQLXAL[[#This Row],[POWDERWEIGHT]]-Table_SQLXAL[[#This Row],[CHEMICALSWEIGHT]]</f>
        <v>70</v>
      </c>
      <c r="L29" s="46" t="s">
        <v>202</v>
      </c>
      <c r="M29" s="52" t="s">
        <v>32</v>
      </c>
      <c r="N29" s="53">
        <f>Table_SQLXAL[[#This Row],[ROLLWIDTH]]/10</f>
        <v>165</v>
      </c>
      <c r="O29" s="54">
        <v>5940</v>
      </c>
      <c r="P29" s="70">
        <f>INT(MOD(INT((Table_SQLXAL[[#This Row],[REQDATE]]-2)/7)+0.6,52+5/28))+1</f>
        <v>24</v>
      </c>
      <c r="Q29" s="70" t="s">
        <v>236</v>
      </c>
      <c r="R29" s="72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8.3590534979423872</v>
      </c>
      <c r="S29" s="72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8.0839687499999986</v>
      </c>
      <c r="T29" s="67">
        <v>2.72</v>
      </c>
    </row>
    <row r="30" spans="1:20" ht="15.75" x14ac:dyDescent="0.25">
      <c r="A30" s="55" t="s">
        <v>6</v>
      </c>
      <c r="B30" s="56" t="s">
        <v>114</v>
      </c>
      <c r="C30" s="56" t="s">
        <v>116</v>
      </c>
      <c r="D30" s="57" t="s">
        <v>117</v>
      </c>
      <c r="E30" s="58">
        <v>41431</v>
      </c>
      <c r="F30" s="59">
        <f>ROUNDDOWN((Table_SQLXAL[[#This Row],[PRODWIDTH]]/Table_SQLXAL[[#This Row],[ROLLWIDTH CM]]/10),0)</f>
        <v>11</v>
      </c>
      <c r="G30" s="60">
        <v>16</v>
      </c>
      <c r="H30" s="61" t="s">
        <v>25</v>
      </c>
      <c r="I30" s="63" t="s">
        <v>212</v>
      </c>
      <c r="J30" s="55" t="s">
        <v>213</v>
      </c>
      <c r="K30" s="62">
        <f>(Table_SQLXAL[[#This Row],[TARGETWEIGHT]]*1000)-Table_SQLXAL[[#This Row],[POWDERWEIGHT]]-Table_SQLXAL[[#This Row],[CHEMICALSWEIGHT]]</f>
        <v>78</v>
      </c>
      <c r="L30" s="57" t="s">
        <v>202</v>
      </c>
      <c r="M30" s="63" t="s">
        <v>115</v>
      </c>
      <c r="N30" s="64">
        <f>Table_SQLXAL[[#This Row],[ROLLWIDTH]]/10</f>
        <v>46</v>
      </c>
      <c r="O30" s="65">
        <v>2830.5</v>
      </c>
      <c r="P30" s="71">
        <f>INT(MOD(INT((Table_SQLXAL[[#This Row],[REQDATE]]-2)/7)+0.6,52+5/28))+1</f>
        <v>24</v>
      </c>
      <c r="Q30" s="71" t="s">
        <v>236</v>
      </c>
      <c r="R30" s="73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6.5040017106549364</v>
      </c>
      <c r="S30" s="73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5.974394900000001</v>
      </c>
      <c r="T30" s="66">
        <v>2.77</v>
      </c>
    </row>
    <row r="31" spans="1:20" ht="15.75" x14ac:dyDescent="0.25">
      <c r="A31" s="44" t="s">
        <v>6</v>
      </c>
      <c r="B31" s="45" t="s">
        <v>126</v>
      </c>
      <c r="C31" s="45" t="s">
        <v>129</v>
      </c>
      <c r="D31" s="46" t="s">
        <v>130</v>
      </c>
      <c r="E31" s="47">
        <v>41372</v>
      </c>
      <c r="F31" s="48">
        <f>ROUNDDOWN((Table_SQLXAL[[#This Row],[PRODWIDTH]]/Table_SQLXAL[[#This Row],[ROLLWIDTH CM]]/10),0)</f>
        <v>4</v>
      </c>
      <c r="G31" s="49">
        <v>15</v>
      </c>
      <c r="H31" s="50" t="s">
        <v>127</v>
      </c>
      <c r="I31" s="52" t="s">
        <v>131</v>
      </c>
      <c r="J31" s="44" t="s">
        <v>132</v>
      </c>
      <c r="K31" s="51">
        <f>(Table_SQLXAL[[#This Row],[TARGETWEIGHT]]*1000)-Table_SQLXAL[[#This Row],[POWDERWEIGHT]]-Table_SQLXAL[[#This Row],[CHEMICALSWEIGHT]]</f>
        <v>80</v>
      </c>
      <c r="L31" s="46" t="s">
        <v>203</v>
      </c>
      <c r="M31" s="52" t="s">
        <v>128</v>
      </c>
      <c r="N31" s="53">
        <f>Table_SQLXAL[[#This Row],[ROLLWIDTH]]/10</f>
        <v>133</v>
      </c>
      <c r="O31" s="54">
        <v>609.62403600000005</v>
      </c>
      <c r="P31" s="70">
        <f>INT(MOD(INT((Table_SQLXAL[[#This Row],[REQDATE]]-2)/7)+0.6,52+5/28))+1</f>
        <v>24</v>
      </c>
      <c r="Q31" s="70">
        <v>15</v>
      </c>
      <c r="R31" s="72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1.3020833333333333</v>
      </c>
      <c r="S31" s="72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1.4630000000000001</v>
      </c>
      <c r="T31" s="67">
        <v>2.2000000000000002</v>
      </c>
    </row>
    <row r="32" spans="1:20" ht="15.75" x14ac:dyDescent="0.25">
      <c r="A32" s="55" t="s">
        <v>6</v>
      </c>
      <c r="B32" s="56" t="s">
        <v>126</v>
      </c>
      <c r="C32" s="56" t="s">
        <v>129</v>
      </c>
      <c r="D32" s="57" t="s">
        <v>130</v>
      </c>
      <c r="E32" s="58">
        <v>41372</v>
      </c>
      <c r="F32" s="59">
        <f>ROUNDDOWN((Table_SQLXAL[[#This Row],[PRODWIDTH]]/Table_SQLXAL[[#This Row],[ROLLWIDTH CM]]/10),0)</f>
        <v>5</v>
      </c>
      <c r="G32" s="60">
        <v>15</v>
      </c>
      <c r="H32" s="61" t="s">
        <v>168</v>
      </c>
      <c r="I32" s="63" t="s">
        <v>173</v>
      </c>
      <c r="J32" s="55" t="s">
        <v>174</v>
      </c>
      <c r="K32" s="62">
        <f>(Table_SQLXAL[[#This Row],[TARGETWEIGHT]]*1000)-Table_SQLXAL[[#This Row],[POWDERWEIGHT]]-Table_SQLXAL[[#This Row],[CHEMICALSWEIGHT]]</f>
        <v>300</v>
      </c>
      <c r="L32" s="57" t="s">
        <v>203</v>
      </c>
      <c r="M32" s="63" t="s">
        <v>128</v>
      </c>
      <c r="N32" s="64">
        <f>Table_SQLXAL[[#This Row],[ROLLWIDTH]]/10</f>
        <v>120</v>
      </c>
      <c r="O32" s="65">
        <v>921.09962399999995</v>
      </c>
      <c r="P32" s="71">
        <f>INT(MOD(INT((Table_SQLXAL[[#This Row],[REQDATE]]-2)/7)+0.6,52+5/28))+1</f>
        <v>25</v>
      </c>
      <c r="Q32" s="71">
        <v>15</v>
      </c>
      <c r="R32" s="73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0.89285714285714268</v>
      </c>
      <c r="S32" s="73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1.0507500000000001</v>
      </c>
      <c r="T32" s="66">
        <v>2.2000000000000002</v>
      </c>
    </row>
    <row r="33" spans="1:20" ht="15.75" x14ac:dyDescent="0.25">
      <c r="A33" s="44" t="s">
        <v>6</v>
      </c>
      <c r="B33" s="45" t="s">
        <v>126</v>
      </c>
      <c r="C33" s="45" t="s">
        <v>129</v>
      </c>
      <c r="D33" s="46" t="s">
        <v>130</v>
      </c>
      <c r="E33" s="47">
        <v>41372</v>
      </c>
      <c r="F33" s="48">
        <f>ROUNDDOWN((Table_SQLXAL[[#This Row],[PRODWIDTH]]/Table_SQLXAL[[#This Row],[ROLLWIDTH CM]]/10),0)</f>
        <v>2</v>
      </c>
      <c r="G33" s="49">
        <v>15</v>
      </c>
      <c r="H33" s="50" t="s">
        <v>175</v>
      </c>
      <c r="I33" s="52" t="s">
        <v>173</v>
      </c>
      <c r="J33" s="44" t="s">
        <v>174</v>
      </c>
      <c r="K33" s="51">
        <f>(Table_SQLXAL[[#This Row],[TARGETWEIGHT]]*1000)-Table_SQLXAL[[#This Row],[POWDERWEIGHT]]-Table_SQLXAL[[#This Row],[CHEMICALSWEIGHT]]</f>
        <v>60</v>
      </c>
      <c r="L33" s="46" t="s">
        <v>203</v>
      </c>
      <c r="M33" s="52" t="s">
        <v>128</v>
      </c>
      <c r="N33" s="53">
        <f>Table_SQLXAL[[#This Row],[ROLLWIDTH]]/10</f>
        <v>210</v>
      </c>
      <c r="O33" s="54">
        <v>921.09962399999995</v>
      </c>
      <c r="P33" s="70">
        <f>INT(MOD(INT((Table_SQLXAL[[#This Row],[REQDATE]]-2)/7)+0.6,52+5/28))+1</f>
        <v>25</v>
      </c>
      <c r="Q33" s="70">
        <v>15</v>
      </c>
      <c r="R33" s="72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5</v>
      </c>
      <c r="S33" s="72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5.0084999999999997</v>
      </c>
      <c r="T33" s="67">
        <v>2.2000000000000002</v>
      </c>
    </row>
    <row r="34" spans="1:20" ht="15.75" x14ac:dyDescent="0.25">
      <c r="A34" s="55" t="s">
        <v>6</v>
      </c>
      <c r="B34" s="56" t="s">
        <v>126</v>
      </c>
      <c r="C34" s="56" t="s">
        <v>129</v>
      </c>
      <c r="D34" s="57" t="s">
        <v>130</v>
      </c>
      <c r="E34" s="58">
        <v>41372</v>
      </c>
      <c r="F34" s="59">
        <f>ROUNDDOWN((Table_SQLXAL[[#This Row],[PRODWIDTH]]/Table_SQLXAL[[#This Row],[ROLLWIDTH CM]]/10),0)</f>
        <v>1</v>
      </c>
      <c r="G34" s="60">
        <v>15</v>
      </c>
      <c r="H34" s="61" t="s">
        <v>177</v>
      </c>
      <c r="I34" s="63" t="s">
        <v>173</v>
      </c>
      <c r="J34" s="55" t="s">
        <v>174</v>
      </c>
      <c r="K34" s="62">
        <f>(Table_SQLXAL[[#This Row],[TARGETWEIGHT]]*1000)-Table_SQLXAL[[#This Row],[POWDERWEIGHT]]-Table_SQLXAL[[#This Row],[CHEMICALSWEIGHT]]</f>
        <v>180</v>
      </c>
      <c r="L34" s="57" t="s">
        <v>203</v>
      </c>
      <c r="M34" s="63" t="s">
        <v>128</v>
      </c>
      <c r="N34" s="64">
        <f>Table_SQLXAL[[#This Row],[ROLLWIDTH]]/10</f>
        <v>406.5</v>
      </c>
      <c r="O34" s="65">
        <v>1228.0920000000001</v>
      </c>
      <c r="P34" s="71">
        <f>INT(MOD(INT((Table_SQLXAL[[#This Row],[REQDATE]]-2)/7)+0.6,52+5/28))+1</f>
        <v>25</v>
      </c>
      <c r="Q34" s="71">
        <v>15</v>
      </c>
      <c r="R34" s="73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9.2485100743864557</v>
      </c>
      <c r="S34" s="73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9.2213490500000006</v>
      </c>
      <c r="T34" s="66">
        <v>2.2000000000000002</v>
      </c>
    </row>
    <row r="35" spans="1:20" ht="15.75" x14ac:dyDescent="0.25">
      <c r="A35" s="44" t="s">
        <v>6</v>
      </c>
      <c r="B35" s="45" t="s">
        <v>107</v>
      </c>
      <c r="C35" s="45" t="s">
        <v>112</v>
      </c>
      <c r="D35" s="46" t="s">
        <v>113</v>
      </c>
      <c r="E35" s="47">
        <v>41380</v>
      </c>
      <c r="F35" s="48">
        <f>ROUNDDOWN((Table_SQLXAL[[#This Row],[PRODWIDTH]]/Table_SQLXAL[[#This Row],[ROLLWIDTH CM]]/10),0)</f>
        <v>3</v>
      </c>
      <c r="G35" s="49">
        <v>13.5</v>
      </c>
      <c r="H35" s="50" t="s">
        <v>108</v>
      </c>
      <c r="I35" s="52" t="s">
        <v>109</v>
      </c>
      <c r="J35" s="44" t="s">
        <v>110</v>
      </c>
      <c r="K35" s="51">
        <f>(Table_SQLXAL[[#This Row],[TARGETWEIGHT]]*1000)-Table_SQLXAL[[#This Row],[POWDERWEIGHT]]-Table_SQLXAL[[#This Row],[CHEMICALSWEIGHT]]</f>
        <v>70</v>
      </c>
      <c r="L35" s="46" t="s">
        <v>203</v>
      </c>
      <c r="M35" s="52" t="s">
        <v>111</v>
      </c>
      <c r="N35" s="53">
        <f>Table_SQLXAL[[#This Row],[ROLLWIDTH]]/10</f>
        <v>165</v>
      </c>
      <c r="O35" s="54">
        <v>42288.4</v>
      </c>
      <c r="P35" s="70">
        <f>INT(MOD(INT((Table_SQLXAL[[#This Row],[REQDATE]]-2)/7)+0.6,52+5/28))+1</f>
        <v>25</v>
      </c>
      <c r="Q35" s="70" t="s">
        <v>234</v>
      </c>
      <c r="R35" s="72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5.144032921810699</v>
      </c>
      <c r="S35" s="72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4.9747499999999985</v>
      </c>
      <c r="T35" s="67">
        <v>3.06</v>
      </c>
    </row>
    <row r="36" spans="1:20" ht="15.75" x14ac:dyDescent="0.25">
      <c r="A36" s="55" t="s">
        <v>6</v>
      </c>
      <c r="B36" s="56" t="s">
        <v>107</v>
      </c>
      <c r="C36" s="56" t="s">
        <v>112</v>
      </c>
      <c r="D36" s="57" t="s">
        <v>113</v>
      </c>
      <c r="E36" s="58">
        <v>41383</v>
      </c>
      <c r="F36" s="59">
        <f>ROUNDDOWN((Table_SQLXAL[[#This Row],[PRODWIDTH]]/Table_SQLXAL[[#This Row],[ROLLWIDTH CM]]/10),0)</f>
        <v>4</v>
      </c>
      <c r="G36" s="60">
        <v>13.5</v>
      </c>
      <c r="H36" s="61" t="s">
        <v>108</v>
      </c>
      <c r="I36" s="63" t="s">
        <v>109</v>
      </c>
      <c r="J36" s="55" t="s">
        <v>110</v>
      </c>
      <c r="K36" s="62">
        <f>(Table_SQLXAL[[#This Row],[TARGETWEIGHT]]*1000)-Table_SQLXAL[[#This Row],[POWDERWEIGHT]]-Table_SQLXAL[[#This Row],[CHEMICALSWEIGHT]]</f>
        <v>80</v>
      </c>
      <c r="L36" s="57" t="s">
        <v>203</v>
      </c>
      <c r="M36" s="63" t="s">
        <v>111</v>
      </c>
      <c r="N36" s="64">
        <f>Table_SQLXAL[[#This Row],[ROLLWIDTH]]/10</f>
        <v>133</v>
      </c>
      <c r="O36" s="65">
        <v>67144</v>
      </c>
      <c r="P36" s="71">
        <f>INT(MOD(INT((Table_SQLXAL[[#This Row],[REQDATE]]-2)/7)+0.6,52+5/28))+1</f>
        <v>25</v>
      </c>
      <c r="Q36" s="71" t="s">
        <v>234</v>
      </c>
      <c r="R36" s="73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1.3020833333333333</v>
      </c>
      <c r="S36" s="73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1.4630000000000001</v>
      </c>
      <c r="T36" s="66">
        <v>3.06</v>
      </c>
    </row>
    <row r="37" spans="1:20" ht="15.75" x14ac:dyDescent="0.25">
      <c r="A37" s="44" t="s">
        <v>6</v>
      </c>
      <c r="B37" s="45" t="s">
        <v>167</v>
      </c>
      <c r="C37" s="45" t="s">
        <v>129</v>
      </c>
      <c r="D37" s="46" t="s">
        <v>130</v>
      </c>
      <c r="E37" s="47">
        <v>41382</v>
      </c>
      <c r="F37" s="48">
        <f>ROUNDDOWN((Table_SQLXAL[[#This Row],[PRODWIDTH]]/Table_SQLXAL[[#This Row],[ROLLWIDTH CM]]/10),0)</f>
        <v>2</v>
      </c>
      <c r="G37" s="49">
        <v>15</v>
      </c>
      <c r="H37" s="50" t="s">
        <v>168</v>
      </c>
      <c r="I37" s="52" t="s">
        <v>171</v>
      </c>
      <c r="J37" s="44" t="s">
        <v>172</v>
      </c>
      <c r="K37" s="51">
        <f>(Table_SQLXAL[[#This Row],[TARGETWEIGHT]]*1000)-Table_SQLXAL[[#This Row],[POWDERWEIGHT]]-Table_SQLXAL[[#This Row],[CHEMICALSWEIGHT]]</f>
        <v>80</v>
      </c>
      <c r="L37" s="46" t="s">
        <v>203</v>
      </c>
      <c r="M37" s="52" t="s">
        <v>128</v>
      </c>
      <c r="N37" s="53">
        <f>Table_SQLXAL[[#This Row],[ROLLWIDTH]]/10</f>
        <v>210</v>
      </c>
      <c r="O37" s="54">
        <v>744.14927999999998</v>
      </c>
      <c r="P37" s="70">
        <f>INT(MOD(INT((Table_SQLXAL[[#This Row],[REQDATE]]-2)/7)+0.6,52+5/28))+1</f>
        <v>25</v>
      </c>
      <c r="Q37" s="70">
        <v>15</v>
      </c>
      <c r="R37" s="72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4.46875</v>
      </c>
      <c r="S37" s="72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3.9639600000000002</v>
      </c>
      <c r="T37" s="67">
        <v>2.15</v>
      </c>
    </row>
    <row r="38" spans="1:20" ht="15.75" x14ac:dyDescent="0.25">
      <c r="A38" s="55" t="s">
        <v>6</v>
      </c>
      <c r="B38" s="56" t="s">
        <v>167</v>
      </c>
      <c r="C38" s="56" t="s">
        <v>129</v>
      </c>
      <c r="D38" s="57" t="s">
        <v>130</v>
      </c>
      <c r="E38" s="58">
        <v>41382</v>
      </c>
      <c r="F38" s="59">
        <f>ROUNDDOWN((Table_SQLXAL[[#This Row],[PRODWIDTH]]/Table_SQLXAL[[#This Row],[ROLLWIDTH CM]]/10),0)</f>
        <v>3</v>
      </c>
      <c r="G38" s="60">
        <v>15</v>
      </c>
      <c r="H38" s="61" t="s">
        <v>175</v>
      </c>
      <c r="I38" s="63" t="s">
        <v>171</v>
      </c>
      <c r="J38" s="55" t="s">
        <v>172</v>
      </c>
      <c r="K38" s="62">
        <f>(Table_SQLXAL[[#This Row],[TARGETWEIGHT]]*1000)-Table_SQLXAL[[#This Row],[POWDERWEIGHT]]-Table_SQLXAL[[#This Row],[CHEMICALSWEIGHT]]</f>
        <v>220</v>
      </c>
      <c r="L38" s="57" t="s">
        <v>203</v>
      </c>
      <c r="M38" s="63" t="s">
        <v>128</v>
      </c>
      <c r="N38" s="64">
        <f>Table_SQLXAL[[#This Row],[ROLLWIDTH]]/10</f>
        <v>160</v>
      </c>
      <c r="O38" s="65">
        <v>744.14927999999998</v>
      </c>
      <c r="P38" s="71">
        <f>INT(MOD(INT((Table_SQLXAL[[#This Row],[REQDATE]]-2)/7)+0.6,52+5/28))+1</f>
        <v>26</v>
      </c>
      <c r="Q38" s="71">
        <v>15</v>
      </c>
      <c r="R38" s="73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2.0721326164874552</v>
      </c>
      <c r="S38" s="73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2.0701499999999999</v>
      </c>
      <c r="T38" s="66">
        <v>2.15</v>
      </c>
    </row>
    <row r="39" spans="1:20" ht="15.75" x14ac:dyDescent="0.25">
      <c r="A39" s="44" t="s">
        <v>6</v>
      </c>
      <c r="B39" s="45" t="s">
        <v>107</v>
      </c>
      <c r="C39" s="45" t="s">
        <v>112</v>
      </c>
      <c r="D39" s="46" t="s">
        <v>113</v>
      </c>
      <c r="E39" s="47">
        <v>41397</v>
      </c>
      <c r="F39" s="48">
        <f>ROUNDDOWN((Table_SQLXAL[[#This Row],[PRODWIDTH]]/Table_SQLXAL[[#This Row],[ROLLWIDTH CM]]/10),0)</f>
        <v>3</v>
      </c>
      <c r="G39" s="49">
        <v>13.5</v>
      </c>
      <c r="H39" s="50" t="s">
        <v>108</v>
      </c>
      <c r="I39" s="52" t="s">
        <v>109</v>
      </c>
      <c r="J39" s="44" t="s">
        <v>110</v>
      </c>
      <c r="K39" s="51">
        <f>(Table_SQLXAL[[#This Row],[TARGETWEIGHT]]*1000)-Table_SQLXAL[[#This Row],[POWDERWEIGHT]]-Table_SQLXAL[[#This Row],[CHEMICALSWEIGHT]]</f>
        <v>220</v>
      </c>
      <c r="L39" s="46" t="s">
        <v>203</v>
      </c>
      <c r="M39" s="52" t="s">
        <v>111</v>
      </c>
      <c r="N39" s="53">
        <f>Table_SQLXAL[[#This Row],[ROLLWIDTH]]/10</f>
        <v>160</v>
      </c>
      <c r="O39" s="54">
        <v>67144</v>
      </c>
      <c r="P39" s="70">
        <f>INT(MOD(INT((Table_SQLXAL[[#This Row],[REQDATE]]-2)/7)+0.6,52+5/28))+1</f>
        <v>26</v>
      </c>
      <c r="Q39" s="70" t="s">
        <v>234</v>
      </c>
      <c r="R39" s="72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1.5203106332138587</v>
      </c>
      <c r="S39" s="72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1.518856</v>
      </c>
      <c r="T39" s="67">
        <v>3.06</v>
      </c>
    </row>
    <row r="40" spans="1:20" ht="15.75" x14ac:dyDescent="0.25">
      <c r="A40" s="55" t="s">
        <v>6</v>
      </c>
      <c r="B40" s="56" t="s">
        <v>126</v>
      </c>
      <c r="C40" s="56" t="s">
        <v>129</v>
      </c>
      <c r="D40" s="57" t="s">
        <v>130</v>
      </c>
      <c r="E40" s="58">
        <v>41396</v>
      </c>
      <c r="F40" s="59">
        <f>ROUNDDOWN((Table_SQLXAL[[#This Row],[PRODWIDTH]]/Table_SQLXAL[[#This Row],[ROLLWIDTH CM]]/10),0)</f>
        <v>3</v>
      </c>
      <c r="G40" s="60">
        <v>15</v>
      </c>
      <c r="H40" s="61" t="s">
        <v>127</v>
      </c>
      <c r="I40" s="63" t="s">
        <v>131</v>
      </c>
      <c r="J40" s="55" t="s">
        <v>132</v>
      </c>
      <c r="K40" s="62">
        <f>(Table_SQLXAL[[#This Row],[TARGETWEIGHT]]*1000)-Table_SQLXAL[[#This Row],[POWDERWEIGHT]]-Table_SQLXAL[[#This Row],[CHEMICALSWEIGHT]]</f>
        <v>300</v>
      </c>
      <c r="L40" s="57" t="s">
        <v>203</v>
      </c>
      <c r="M40" s="63" t="s">
        <v>128</v>
      </c>
      <c r="N40" s="64">
        <f>Table_SQLXAL[[#This Row],[ROLLWIDTH]]/10</f>
        <v>160</v>
      </c>
      <c r="O40" s="65">
        <v>19080.511836000001</v>
      </c>
      <c r="P40" s="71">
        <f>INT(MOD(INT((Table_SQLXAL[[#This Row],[REQDATE]]-2)/7)+0.6,52+5/28))+1</f>
        <v>26</v>
      </c>
      <c r="Q40" s="71" t="s">
        <v>234</v>
      </c>
      <c r="R40" s="73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1.4880952380952379</v>
      </c>
      <c r="S40" s="73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1.401</v>
      </c>
      <c r="T40" s="66">
        <v>2.2000000000000002</v>
      </c>
    </row>
    <row r="41" spans="1:20" ht="15.75" x14ac:dyDescent="0.25">
      <c r="A41" s="44" t="s">
        <v>6</v>
      </c>
      <c r="B41" s="45" t="s">
        <v>107</v>
      </c>
      <c r="C41" s="45" t="s">
        <v>112</v>
      </c>
      <c r="D41" s="46" t="s">
        <v>113</v>
      </c>
      <c r="E41" s="47">
        <v>41400</v>
      </c>
      <c r="F41" s="48">
        <f>ROUNDDOWN((Table_SQLXAL[[#This Row],[PRODWIDTH]]/Table_SQLXAL[[#This Row],[ROLLWIDTH CM]]/10),0)</f>
        <v>2</v>
      </c>
      <c r="G41" s="49">
        <v>13.5</v>
      </c>
      <c r="H41" s="50" t="s">
        <v>108</v>
      </c>
      <c r="I41" s="52" t="s">
        <v>165</v>
      </c>
      <c r="J41" s="44" t="s">
        <v>166</v>
      </c>
      <c r="K41" s="51">
        <f>(Table_SQLXAL[[#This Row],[TARGETWEIGHT]]*1000)-Table_SQLXAL[[#This Row],[POWDERWEIGHT]]-Table_SQLXAL[[#This Row],[CHEMICALSWEIGHT]]</f>
        <v>60</v>
      </c>
      <c r="L41" s="46" t="s">
        <v>203</v>
      </c>
      <c r="M41" s="52" t="s">
        <v>111</v>
      </c>
      <c r="N41" s="53">
        <f>Table_SQLXAL[[#This Row],[ROLLWIDTH]]/10</f>
        <v>210</v>
      </c>
      <c r="O41" s="54">
        <v>12152</v>
      </c>
      <c r="P41" s="70">
        <f>INT(MOD(INT((Table_SQLXAL[[#This Row],[REQDATE]]-2)/7)+0.6,52+5/28))+1</f>
        <v>26</v>
      </c>
      <c r="Q41" s="70" t="s">
        <v>234</v>
      </c>
      <c r="R41" s="72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5.833333333333333</v>
      </c>
      <c r="S41" s="72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5.8432499999999994</v>
      </c>
      <c r="T41" s="67">
        <v>3.06</v>
      </c>
    </row>
    <row r="42" spans="1:20" ht="15.75" x14ac:dyDescent="0.25">
      <c r="A42" s="55" t="s">
        <v>6</v>
      </c>
      <c r="B42" s="56" t="s">
        <v>107</v>
      </c>
      <c r="C42" s="56" t="s">
        <v>112</v>
      </c>
      <c r="D42" s="57" t="s">
        <v>113</v>
      </c>
      <c r="E42" s="58">
        <v>41407</v>
      </c>
      <c r="F42" s="59">
        <f>ROUNDDOWN((Table_SQLXAL[[#This Row],[PRODWIDTH]]/Table_SQLXAL[[#This Row],[ROLLWIDTH CM]]/10),0)</f>
        <v>4</v>
      </c>
      <c r="G42" s="60">
        <v>13.5</v>
      </c>
      <c r="H42" s="61" t="s">
        <v>108</v>
      </c>
      <c r="I42" s="63" t="s">
        <v>109</v>
      </c>
      <c r="J42" s="55" t="s">
        <v>110</v>
      </c>
      <c r="K42" s="62">
        <f>(Table_SQLXAL[[#This Row],[TARGETWEIGHT]]*1000)-Table_SQLXAL[[#This Row],[POWDERWEIGHT]]-Table_SQLXAL[[#This Row],[CHEMICALSWEIGHT]]</f>
        <v>300</v>
      </c>
      <c r="L42" s="57" t="s">
        <v>203</v>
      </c>
      <c r="M42" s="63" t="s">
        <v>111</v>
      </c>
      <c r="N42" s="64">
        <f>Table_SQLXAL[[#This Row],[ROLLWIDTH]]/10</f>
        <v>152</v>
      </c>
      <c r="O42" s="65">
        <v>67144</v>
      </c>
      <c r="P42" s="71">
        <f>INT(MOD(INT((Table_SQLXAL[[#This Row],[REQDATE]]-2)/7)+0.6,52+5/28))+1</f>
        <v>26</v>
      </c>
      <c r="Q42" s="71" t="s">
        <v>236</v>
      </c>
      <c r="R42" s="73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1.8160635964912279</v>
      </c>
      <c r="S42" s="73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2.1247699999999998</v>
      </c>
      <c r="T42" s="66">
        <v>3.06</v>
      </c>
    </row>
    <row r="43" spans="1:20" ht="15.75" x14ac:dyDescent="0.25">
      <c r="A43" s="44" t="s">
        <v>6</v>
      </c>
      <c r="B43" s="45" t="s">
        <v>107</v>
      </c>
      <c r="C43" s="45" t="s">
        <v>112</v>
      </c>
      <c r="D43" s="46" t="s">
        <v>113</v>
      </c>
      <c r="E43" s="47">
        <v>41411</v>
      </c>
      <c r="F43" s="48">
        <f>ROUNDDOWN((Table_SQLXAL[[#This Row],[PRODWIDTH]]/Table_SQLXAL[[#This Row],[ROLLWIDTH CM]]/10),0)</f>
        <v>3</v>
      </c>
      <c r="G43" s="49">
        <v>13.5</v>
      </c>
      <c r="H43" s="50" t="s">
        <v>108</v>
      </c>
      <c r="I43" s="52" t="s">
        <v>109</v>
      </c>
      <c r="J43" s="44" t="s">
        <v>110</v>
      </c>
      <c r="K43" s="51">
        <f>(Table_SQLXAL[[#This Row],[TARGETWEIGHT]]*1000)-Table_SQLXAL[[#This Row],[POWDERWEIGHT]]-Table_SQLXAL[[#This Row],[CHEMICALSWEIGHT]]</f>
        <v>220</v>
      </c>
      <c r="L43" s="46" t="s">
        <v>203</v>
      </c>
      <c r="M43" s="52" t="s">
        <v>111</v>
      </c>
      <c r="N43" s="53">
        <f>Table_SQLXAL[[#This Row],[ROLLWIDTH]]/10</f>
        <v>150</v>
      </c>
      <c r="O43" s="54">
        <v>67144</v>
      </c>
      <c r="P43" s="70">
        <f>INT(MOD(INT((Table_SQLXAL[[#This Row],[REQDATE]]-2)/7)+0.6,52+5/28))+1</f>
        <v>26</v>
      </c>
      <c r="Q43" s="70" t="s">
        <v>236</v>
      </c>
      <c r="R43" s="72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2.3894862604540021</v>
      </c>
      <c r="S43" s="72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2.238</v>
      </c>
      <c r="T43" s="67">
        <v>3.06</v>
      </c>
    </row>
    <row r="44" spans="1:20" ht="15.75" x14ac:dyDescent="0.25">
      <c r="A44" s="55" t="s">
        <v>6</v>
      </c>
      <c r="B44" s="56" t="s">
        <v>126</v>
      </c>
      <c r="C44" s="56" t="s">
        <v>129</v>
      </c>
      <c r="D44" s="57" t="s">
        <v>130</v>
      </c>
      <c r="E44" s="58">
        <v>41428</v>
      </c>
      <c r="F44" s="59">
        <f>ROUNDDOWN((Table_SQLXAL[[#This Row],[PRODWIDTH]]/Table_SQLXAL[[#This Row],[ROLLWIDTH CM]]/10),0)</f>
        <v>3</v>
      </c>
      <c r="G44" s="60">
        <v>15</v>
      </c>
      <c r="H44" s="61" t="s">
        <v>127</v>
      </c>
      <c r="I44" s="63" t="s">
        <v>131</v>
      </c>
      <c r="J44" s="55" t="s">
        <v>132</v>
      </c>
      <c r="K44" s="62">
        <f>(Table_SQLXAL[[#This Row],[TARGETWEIGHT]]*1000)-Table_SQLXAL[[#This Row],[POWDERWEIGHT]]-Table_SQLXAL[[#This Row],[CHEMICALSWEIGHT]]</f>
        <v>70</v>
      </c>
      <c r="L44" s="57" t="s">
        <v>203</v>
      </c>
      <c r="M44" s="63" t="s">
        <v>128</v>
      </c>
      <c r="N44" s="64">
        <f>Table_SQLXAL[[#This Row],[ROLLWIDTH]]/10</f>
        <v>165</v>
      </c>
      <c r="O44" s="65">
        <v>19635.624036000001</v>
      </c>
      <c r="P44" s="71">
        <f>INT(MOD(INT((Table_SQLXAL[[#This Row],[REQDATE]]-2)/7)+0.6,52+5/28))+1</f>
        <v>26</v>
      </c>
      <c r="Q44" s="71" t="s">
        <v>234</v>
      </c>
      <c r="R44" s="73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7.716049382716049</v>
      </c>
      <c r="S44" s="73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7.4621249999999995</v>
      </c>
      <c r="T44" s="66">
        <v>2.2000000000000002</v>
      </c>
    </row>
    <row r="45" spans="1:20" ht="15.75" x14ac:dyDescent="0.25">
      <c r="A45" s="44" t="s">
        <v>6</v>
      </c>
      <c r="B45" s="45" t="s">
        <v>145</v>
      </c>
      <c r="C45" s="45" t="s">
        <v>148</v>
      </c>
      <c r="D45" s="46" t="s">
        <v>149</v>
      </c>
      <c r="E45" s="47">
        <v>41372</v>
      </c>
      <c r="F45" s="48">
        <f>ROUNDDOWN((Table_SQLXAL[[#This Row],[PRODWIDTH]]/Table_SQLXAL[[#This Row],[ROLLWIDTH CM]]/10),0)</f>
        <v>4</v>
      </c>
      <c r="G45" s="49">
        <v>11.5</v>
      </c>
      <c r="H45" s="50" t="s">
        <v>118</v>
      </c>
      <c r="I45" s="52" t="s">
        <v>146</v>
      </c>
      <c r="J45" s="44" t="s">
        <v>147</v>
      </c>
      <c r="K45" s="51">
        <f>(Table_SQLXAL[[#This Row],[TARGETWEIGHT]]*1000)-Table_SQLXAL[[#This Row],[POWDERWEIGHT]]-Table_SQLXAL[[#This Row],[CHEMICALSWEIGHT]]</f>
        <v>80</v>
      </c>
      <c r="L45" s="46" t="s">
        <v>205</v>
      </c>
      <c r="M45" s="52" t="s">
        <v>67</v>
      </c>
      <c r="N45" s="53">
        <f>Table_SQLXAL[[#This Row],[ROLLWIDTH]]/10</f>
        <v>133</v>
      </c>
      <c r="O45" s="54">
        <v>1452</v>
      </c>
      <c r="P45" s="70">
        <f>INT(MOD(INT((Table_SQLXAL[[#This Row],[REQDATE]]-2)/7)+0.6,52+5/28))+1</f>
        <v>26</v>
      </c>
      <c r="Q45" s="70" t="s">
        <v>232</v>
      </c>
      <c r="R45" s="72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1.3020833333333333</v>
      </c>
      <c r="S45" s="72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1.4630000000000001</v>
      </c>
      <c r="T45" s="67">
        <v>2.91</v>
      </c>
    </row>
    <row r="46" spans="1:20" ht="15.75" x14ac:dyDescent="0.25">
      <c r="A46" s="55" t="s">
        <v>6</v>
      </c>
      <c r="B46" s="56" t="s">
        <v>145</v>
      </c>
      <c r="C46" s="56" t="s">
        <v>148</v>
      </c>
      <c r="D46" s="57" t="s">
        <v>149</v>
      </c>
      <c r="E46" s="58">
        <v>41372</v>
      </c>
      <c r="F46" s="59">
        <f>ROUNDDOWN((Table_SQLXAL[[#This Row],[PRODWIDTH]]/Table_SQLXAL[[#This Row],[ROLLWIDTH CM]]/10),0)</f>
        <v>2</v>
      </c>
      <c r="G46" s="60">
        <v>11.5</v>
      </c>
      <c r="H46" s="61" t="s">
        <v>118</v>
      </c>
      <c r="I46" s="63" t="s">
        <v>146</v>
      </c>
      <c r="J46" s="55" t="s">
        <v>147</v>
      </c>
      <c r="K46" s="62">
        <f>(Table_SQLXAL[[#This Row],[TARGETWEIGHT]]*1000)-Table_SQLXAL[[#This Row],[POWDERWEIGHT]]-Table_SQLXAL[[#This Row],[CHEMICALSWEIGHT]]</f>
        <v>80</v>
      </c>
      <c r="L46" s="57" t="s">
        <v>205</v>
      </c>
      <c r="M46" s="63" t="s">
        <v>67</v>
      </c>
      <c r="N46" s="64">
        <f>Table_SQLXAL[[#This Row],[ROLLWIDTH]]/10</f>
        <v>210</v>
      </c>
      <c r="O46" s="65">
        <v>2030.1</v>
      </c>
      <c r="P46" s="71">
        <f>INT(MOD(INT((Table_SQLXAL[[#This Row],[REQDATE]]-2)/7)+0.6,52+5/28))+1</f>
        <v>26</v>
      </c>
      <c r="Q46" s="71" t="s">
        <v>232</v>
      </c>
      <c r="R46" s="73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18.229166666666668</v>
      </c>
      <c r="S46" s="73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16.170000000000002</v>
      </c>
      <c r="T46" s="66">
        <v>2.91</v>
      </c>
    </row>
    <row r="47" spans="1:20" ht="15.75" x14ac:dyDescent="0.25">
      <c r="A47" s="44" t="s">
        <v>6</v>
      </c>
      <c r="B47" s="45" t="s">
        <v>145</v>
      </c>
      <c r="C47" s="45" t="s">
        <v>148</v>
      </c>
      <c r="D47" s="46" t="s">
        <v>149</v>
      </c>
      <c r="E47" s="47">
        <v>41372</v>
      </c>
      <c r="F47" s="48">
        <f>ROUNDDOWN((Table_SQLXAL[[#This Row],[PRODWIDTH]]/Table_SQLXAL[[#This Row],[ROLLWIDTH CM]]/10),0)</f>
        <v>5</v>
      </c>
      <c r="G47" s="49">
        <v>11.5</v>
      </c>
      <c r="H47" s="50" t="s">
        <v>118</v>
      </c>
      <c r="I47" s="52" t="s">
        <v>146</v>
      </c>
      <c r="J47" s="44" t="s">
        <v>147</v>
      </c>
      <c r="K47" s="51">
        <f>(Table_SQLXAL[[#This Row],[TARGETWEIGHT]]*1000)-Table_SQLXAL[[#This Row],[POWDERWEIGHT]]-Table_SQLXAL[[#This Row],[CHEMICALSWEIGHT]]</f>
        <v>300</v>
      </c>
      <c r="L47" s="46" t="s">
        <v>205</v>
      </c>
      <c r="M47" s="52" t="s">
        <v>67</v>
      </c>
      <c r="N47" s="53">
        <f>Table_SQLXAL[[#This Row],[ROLLWIDTH]]/10</f>
        <v>120</v>
      </c>
      <c r="O47" s="54">
        <v>2030.1</v>
      </c>
      <c r="P47" s="70">
        <f>INT(MOD(INT((Table_SQLXAL[[#This Row],[REQDATE]]-2)/7)+0.6,52+5/28))+1</f>
        <v>27</v>
      </c>
      <c r="Q47" s="70" t="s">
        <v>232</v>
      </c>
      <c r="R47" s="72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1.0714285714285714</v>
      </c>
      <c r="S47" s="72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1.2609000000000001</v>
      </c>
      <c r="T47" s="67">
        <v>2.91</v>
      </c>
    </row>
    <row r="48" spans="1:20" ht="15.75" x14ac:dyDescent="0.25">
      <c r="A48" s="55" t="s">
        <v>6</v>
      </c>
      <c r="B48" s="56" t="s">
        <v>145</v>
      </c>
      <c r="C48" s="56" t="s">
        <v>148</v>
      </c>
      <c r="D48" s="57" t="s">
        <v>149</v>
      </c>
      <c r="E48" s="58">
        <v>41372</v>
      </c>
      <c r="F48" s="59">
        <f>ROUNDDOWN((Table_SQLXAL[[#This Row],[PRODWIDTH]]/Table_SQLXAL[[#This Row],[ROLLWIDTH CM]]/10),0)</f>
        <v>1</v>
      </c>
      <c r="G48" s="60">
        <v>11.5</v>
      </c>
      <c r="H48" s="61" t="s">
        <v>118</v>
      </c>
      <c r="I48" s="63" t="s">
        <v>146</v>
      </c>
      <c r="J48" s="55" t="s">
        <v>147</v>
      </c>
      <c r="K48" s="62">
        <f>(Table_SQLXAL[[#This Row],[TARGETWEIGHT]]*1000)-Table_SQLXAL[[#This Row],[POWDERWEIGHT]]-Table_SQLXAL[[#This Row],[CHEMICALSWEIGHT]]</f>
        <v>125</v>
      </c>
      <c r="L48" s="57" t="s">
        <v>205</v>
      </c>
      <c r="M48" s="63" t="s">
        <v>67</v>
      </c>
      <c r="N48" s="64">
        <f>Table_SQLXAL[[#This Row],[ROLLWIDTH]]/10</f>
        <v>406.5</v>
      </c>
      <c r="O48" s="65">
        <v>2030.1</v>
      </c>
      <c r="P48" s="71">
        <f>INT(MOD(INT((Table_SQLXAL[[#This Row],[REQDATE]]-2)/7)+0.6,52+5/28))+1</f>
        <v>27</v>
      </c>
      <c r="Q48" s="71" t="s">
        <v>232</v>
      </c>
      <c r="R48" s="73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123.04687499999997</v>
      </c>
      <c r="S48" s="73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126.76702500000002</v>
      </c>
      <c r="T48" s="66">
        <v>2.91</v>
      </c>
    </row>
    <row r="49" spans="1:20" ht="15.75" x14ac:dyDescent="0.25">
      <c r="A49" s="44" t="s">
        <v>6</v>
      </c>
      <c r="B49" s="45" t="s">
        <v>145</v>
      </c>
      <c r="C49" s="45" t="s">
        <v>148</v>
      </c>
      <c r="D49" s="46" t="s">
        <v>149</v>
      </c>
      <c r="E49" s="47">
        <v>41372</v>
      </c>
      <c r="F49" s="48">
        <f>ROUNDDOWN((Table_SQLXAL[[#This Row],[PRODWIDTH]]/Table_SQLXAL[[#This Row],[ROLLWIDTH CM]]/10),0)</f>
        <v>1</v>
      </c>
      <c r="G49" s="49">
        <v>11.5</v>
      </c>
      <c r="H49" s="50" t="s">
        <v>118</v>
      </c>
      <c r="I49" s="52" t="s">
        <v>146</v>
      </c>
      <c r="J49" s="44" t="s">
        <v>147</v>
      </c>
      <c r="K49" s="51">
        <f>(Table_SQLXAL[[#This Row],[TARGETWEIGHT]]*1000)-Table_SQLXAL[[#This Row],[POWDERWEIGHT]]-Table_SQLXAL[[#This Row],[CHEMICALSWEIGHT]]</f>
        <v>125</v>
      </c>
      <c r="L49" s="46" t="s">
        <v>205</v>
      </c>
      <c r="M49" s="52" t="s">
        <v>67</v>
      </c>
      <c r="N49" s="53">
        <f>Table_SQLXAL[[#This Row],[ROLLWIDTH]]/10</f>
        <v>306</v>
      </c>
      <c r="O49" s="54">
        <v>2030.1</v>
      </c>
      <c r="P49" s="70">
        <f>INT(MOD(INT((Table_SQLXAL[[#This Row],[REQDATE]]-2)/7)+0.6,52+5/28))+1</f>
        <v>27</v>
      </c>
      <c r="Q49" s="70" t="s">
        <v>232</v>
      </c>
      <c r="R49" s="72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9.375</v>
      </c>
      <c r="S49" s="72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7.2705600000000006</v>
      </c>
      <c r="T49" s="67">
        <v>2.91</v>
      </c>
    </row>
    <row r="50" spans="1:20" ht="15.75" x14ac:dyDescent="0.25">
      <c r="A50" s="55" t="s">
        <v>6</v>
      </c>
      <c r="B50" s="56" t="s">
        <v>145</v>
      </c>
      <c r="C50" s="56" t="s">
        <v>148</v>
      </c>
      <c r="D50" s="57" t="s">
        <v>149</v>
      </c>
      <c r="E50" s="58">
        <v>41372</v>
      </c>
      <c r="F50" s="59">
        <f>ROUNDDOWN((Table_SQLXAL[[#This Row],[PRODWIDTH]]/Table_SQLXAL[[#This Row],[ROLLWIDTH CM]]/10),0)</f>
        <v>6</v>
      </c>
      <c r="G50" s="60">
        <v>11.5</v>
      </c>
      <c r="H50" s="61" t="s">
        <v>118</v>
      </c>
      <c r="I50" s="63" t="s">
        <v>146</v>
      </c>
      <c r="J50" s="55" t="s">
        <v>147</v>
      </c>
      <c r="K50" s="62">
        <f>(Table_SQLXAL[[#This Row],[TARGETWEIGHT]]*1000)-Table_SQLXAL[[#This Row],[POWDERWEIGHT]]-Table_SQLXAL[[#This Row],[CHEMICALSWEIGHT]]</f>
        <v>280</v>
      </c>
      <c r="L50" s="57" t="s">
        <v>205</v>
      </c>
      <c r="M50" s="63" t="s">
        <v>67</v>
      </c>
      <c r="N50" s="64">
        <f>Table_SQLXAL[[#This Row],[ROLLWIDTH]]/10</f>
        <v>100</v>
      </c>
      <c r="O50" s="65">
        <v>2030.1</v>
      </c>
      <c r="P50" s="71">
        <f>INT(MOD(INT((Table_SQLXAL[[#This Row],[REQDATE]]-2)/7)+0.6,52+5/28))+1</f>
        <v>27</v>
      </c>
      <c r="Q50" s="71" t="s">
        <v>232</v>
      </c>
      <c r="R50" s="73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4.6052631578947363</v>
      </c>
      <c r="S50" s="73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4.6052999999999997</v>
      </c>
      <c r="T50" s="66">
        <v>2.91</v>
      </c>
    </row>
    <row r="51" spans="1:20" ht="15.75" x14ac:dyDescent="0.25">
      <c r="A51" s="44" t="s">
        <v>6</v>
      </c>
      <c r="B51" s="45" t="s">
        <v>145</v>
      </c>
      <c r="C51" s="45" t="s">
        <v>148</v>
      </c>
      <c r="D51" s="46" t="s">
        <v>149</v>
      </c>
      <c r="E51" s="47">
        <v>41372</v>
      </c>
      <c r="F51" s="48">
        <f>ROUNDDOWN((Table_SQLXAL[[#This Row],[PRODWIDTH]]/Table_SQLXAL[[#This Row],[ROLLWIDTH CM]]/10),0)</f>
        <v>3</v>
      </c>
      <c r="G51" s="49">
        <v>11.5</v>
      </c>
      <c r="H51" s="50" t="s">
        <v>118</v>
      </c>
      <c r="I51" s="52" t="s">
        <v>146</v>
      </c>
      <c r="J51" s="44" t="s">
        <v>147</v>
      </c>
      <c r="K51" s="51">
        <f>(Table_SQLXAL[[#This Row],[TARGETWEIGHT]]*1000)-Table_SQLXAL[[#This Row],[POWDERWEIGHT]]-Table_SQLXAL[[#This Row],[CHEMICALSWEIGHT]]</f>
        <v>220</v>
      </c>
      <c r="L51" s="46" t="s">
        <v>205</v>
      </c>
      <c r="M51" s="52" t="s">
        <v>67</v>
      </c>
      <c r="N51" s="53">
        <f>Table_SQLXAL[[#This Row],[ROLLWIDTH]]/10</f>
        <v>160</v>
      </c>
      <c r="O51" s="54">
        <v>2030.1</v>
      </c>
      <c r="P51" s="70">
        <f>INT(MOD(INT((Table_SQLXAL[[#This Row],[REQDATE]]-2)/7)+0.6,52+5/28))+1</f>
        <v>27</v>
      </c>
      <c r="Q51" s="70" t="s">
        <v>232</v>
      </c>
      <c r="R51" s="72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3.3788829151732371</v>
      </c>
      <c r="S51" s="72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3.3756500000000003</v>
      </c>
      <c r="T51" s="67">
        <v>2.91</v>
      </c>
    </row>
    <row r="52" spans="1:20" ht="15.75" x14ac:dyDescent="0.25">
      <c r="A52" s="55" t="s">
        <v>6</v>
      </c>
      <c r="B52" s="56" t="s">
        <v>145</v>
      </c>
      <c r="C52" s="56" t="s">
        <v>148</v>
      </c>
      <c r="D52" s="57" t="s">
        <v>149</v>
      </c>
      <c r="E52" s="58">
        <v>41372</v>
      </c>
      <c r="F52" s="59">
        <f>ROUNDDOWN((Table_SQLXAL[[#This Row],[PRODWIDTH]]/Table_SQLXAL[[#This Row],[ROLLWIDTH CM]]/10),0)</f>
        <v>3</v>
      </c>
      <c r="G52" s="60">
        <v>11.5</v>
      </c>
      <c r="H52" s="61" t="s">
        <v>118</v>
      </c>
      <c r="I52" s="63" t="s">
        <v>146</v>
      </c>
      <c r="J52" s="55" t="s">
        <v>147</v>
      </c>
      <c r="K52" s="62">
        <f>(Table_SQLXAL[[#This Row],[TARGETWEIGHT]]*1000)-Table_SQLXAL[[#This Row],[POWDERWEIGHT]]-Table_SQLXAL[[#This Row],[CHEMICALSWEIGHT]]</f>
        <v>300</v>
      </c>
      <c r="L52" s="57" t="s">
        <v>205</v>
      </c>
      <c r="M52" s="63" t="s">
        <v>67</v>
      </c>
      <c r="N52" s="64">
        <f>Table_SQLXAL[[#This Row],[ROLLWIDTH]]/10</f>
        <v>160</v>
      </c>
      <c r="O52" s="65">
        <v>2030.1</v>
      </c>
      <c r="P52" s="71">
        <f>INT(MOD(INT((Table_SQLXAL[[#This Row],[REQDATE]]-2)/7)+0.6,52+5/28))+1</f>
        <v>27</v>
      </c>
      <c r="Q52" s="71" t="s">
        <v>232</v>
      </c>
      <c r="R52" s="73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0.59523809523809523</v>
      </c>
      <c r="S52" s="73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0.56040000000000001</v>
      </c>
      <c r="T52" s="66">
        <v>2.91</v>
      </c>
    </row>
    <row r="53" spans="1:20" ht="15.75" x14ac:dyDescent="0.25">
      <c r="A53" s="44" t="s">
        <v>6</v>
      </c>
      <c r="B53" s="45" t="s">
        <v>145</v>
      </c>
      <c r="C53" s="45" t="s">
        <v>148</v>
      </c>
      <c r="D53" s="46" t="s">
        <v>149</v>
      </c>
      <c r="E53" s="47">
        <v>41372</v>
      </c>
      <c r="F53" s="48">
        <f>ROUNDDOWN((Table_SQLXAL[[#This Row],[PRODWIDTH]]/Table_SQLXAL[[#This Row],[ROLLWIDTH CM]]/10),0)</f>
        <v>3</v>
      </c>
      <c r="G53" s="49">
        <v>11.5</v>
      </c>
      <c r="H53" s="50" t="s">
        <v>118</v>
      </c>
      <c r="I53" s="52" t="s">
        <v>146</v>
      </c>
      <c r="J53" s="44" t="s">
        <v>147</v>
      </c>
      <c r="K53" s="51">
        <f>(Table_SQLXAL[[#This Row],[TARGETWEIGHT]]*1000)-Table_SQLXAL[[#This Row],[POWDERWEIGHT]]-Table_SQLXAL[[#This Row],[CHEMICALSWEIGHT]]</f>
        <v>220</v>
      </c>
      <c r="L53" s="46" t="s">
        <v>205</v>
      </c>
      <c r="M53" s="52" t="s">
        <v>67</v>
      </c>
      <c r="N53" s="53">
        <f>Table_SQLXAL[[#This Row],[ROLLWIDTH]]/10</f>
        <v>160</v>
      </c>
      <c r="O53" s="54">
        <v>2030.1</v>
      </c>
      <c r="P53" s="70">
        <f>INT(MOD(INT((Table_SQLXAL[[#This Row],[REQDATE]]-2)/7)+0.6,52+5/28))+1</f>
        <v>27</v>
      </c>
      <c r="Q53" s="70" t="s">
        <v>232</v>
      </c>
      <c r="R53" s="72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0.66905615292712051</v>
      </c>
      <c r="S53" s="72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0.6684159999999999</v>
      </c>
      <c r="T53" s="67">
        <v>2.91</v>
      </c>
    </row>
    <row r="54" spans="1:20" ht="15.75" x14ac:dyDescent="0.25">
      <c r="A54" s="55" t="s">
        <v>6</v>
      </c>
      <c r="B54" s="56" t="s">
        <v>145</v>
      </c>
      <c r="C54" s="56" t="s">
        <v>148</v>
      </c>
      <c r="D54" s="57" t="s">
        <v>149</v>
      </c>
      <c r="E54" s="58">
        <v>41372</v>
      </c>
      <c r="F54" s="59">
        <f>ROUNDDOWN((Table_SQLXAL[[#This Row],[PRODWIDTH]]/Table_SQLXAL[[#This Row],[ROLLWIDTH CM]]/10),0)</f>
        <v>6</v>
      </c>
      <c r="G54" s="60">
        <v>11.5</v>
      </c>
      <c r="H54" s="61" t="s">
        <v>118</v>
      </c>
      <c r="I54" s="63" t="s">
        <v>146</v>
      </c>
      <c r="J54" s="55" t="s">
        <v>147</v>
      </c>
      <c r="K54" s="62">
        <f>(Table_SQLXAL[[#This Row],[TARGETWEIGHT]]*1000)-Table_SQLXAL[[#This Row],[POWDERWEIGHT]]-Table_SQLXAL[[#This Row],[CHEMICALSWEIGHT]]</f>
        <v>75</v>
      </c>
      <c r="L54" s="57" t="s">
        <v>205</v>
      </c>
      <c r="M54" s="63" t="s">
        <v>67</v>
      </c>
      <c r="N54" s="64">
        <f>Table_SQLXAL[[#This Row],[ROLLWIDTH]]/10</f>
        <v>82</v>
      </c>
      <c r="O54" s="65">
        <v>2030.1</v>
      </c>
      <c r="P54" s="71">
        <f>INT(MOD(INT((Table_SQLXAL[[#This Row],[REQDATE]]-2)/7)+0.6,52+5/28))+1</f>
        <v>27</v>
      </c>
      <c r="Q54" s="71" t="s">
        <v>232</v>
      </c>
      <c r="R54" s="73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0.78321012544802859</v>
      </c>
      <c r="S54" s="73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0.73393280000000005</v>
      </c>
      <c r="T54" s="66">
        <v>2.91</v>
      </c>
    </row>
    <row r="55" spans="1:20" ht="15.75" x14ac:dyDescent="0.25">
      <c r="A55" s="44" t="s">
        <v>6</v>
      </c>
      <c r="B55" s="45" t="s">
        <v>145</v>
      </c>
      <c r="C55" s="45" t="s">
        <v>148</v>
      </c>
      <c r="D55" s="46" t="s">
        <v>149</v>
      </c>
      <c r="E55" s="47">
        <v>41372</v>
      </c>
      <c r="F55" s="48">
        <f>ROUNDDOWN((Table_SQLXAL[[#This Row],[PRODWIDTH]]/Table_SQLXAL[[#This Row],[ROLLWIDTH CM]]/10),0)</f>
        <v>3</v>
      </c>
      <c r="G55" s="49">
        <v>11.5</v>
      </c>
      <c r="H55" s="50" t="s">
        <v>118</v>
      </c>
      <c r="I55" s="52" t="s">
        <v>146</v>
      </c>
      <c r="J55" s="44" t="s">
        <v>147</v>
      </c>
      <c r="K55" s="51">
        <f>(Table_SQLXAL[[#This Row],[TARGETWEIGHT]]*1000)-Table_SQLXAL[[#This Row],[POWDERWEIGHT]]-Table_SQLXAL[[#This Row],[CHEMICALSWEIGHT]]</f>
        <v>300</v>
      </c>
      <c r="L55" s="46" t="s">
        <v>205</v>
      </c>
      <c r="M55" s="52" t="s">
        <v>67</v>
      </c>
      <c r="N55" s="53">
        <f>Table_SQLXAL[[#This Row],[ROLLWIDTH]]/10</f>
        <v>160</v>
      </c>
      <c r="O55" s="54">
        <v>2030.1</v>
      </c>
      <c r="P55" s="70">
        <f>INT(MOD(INT((Table_SQLXAL[[#This Row],[REQDATE]]-2)/7)+0.6,52+5/28))+1</f>
        <v>27</v>
      </c>
      <c r="Q55" s="70" t="s">
        <v>232</v>
      </c>
      <c r="R55" s="72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4.0178571428571423</v>
      </c>
      <c r="S55" s="72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3.7827000000000002</v>
      </c>
      <c r="T55" s="67">
        <v>2.91</v>
      </c>
    </row>
    <row r="56" spans="1:20" ht="15.75" x14ac:dyDescent="0.25">
      <c r="A56" s="55" t="s">
        <v>6</v>
      </c>
      <c r="B56" s="56" t="s">
        <v>145</v>
      </c>
      <c r="C56" s="56" t="s">
        <v>148</v>
      </c>
      <c r="D56" s="57" t="s">
        <v>149</v>
      </c>
      <c r="E56" s="58">
        <v>41372</v>
      </c>
      <c r="F56" s="59">
        <f>ROUNDDOWN((Table_SQLXAL[[#This Row],[PRODWIDTH]]/Table_SQLXAL[[#This Row],[ROLLWIDTH CM]]/10),0)</f>
        <v>3</v>
      </c>
      <c r="G56" s="60">
        <v>11.5</v>
      </c>
      <c r="H56" s="61" t="s">
        <v>118</v>
      </c>
      <c r="I56" s="63" t="s">
        <v>146</v>
      </c>
      <c r="J56" s="55" t="s">
        <v>147</v>
      </c>
      <c r="K56" s="62">
        <f>(Table_SQLXAL[[#This Row],[TARGETWEIGHT]]*1000)-Table_SQLXAL[[#This Row],[POWDERWEIGHT]]-Table_SQLXAL[[#This Row],[CHEMICALSWEIGHT]]</f>
        <v>220</v>
      </c>
      <c r="L56" s="57" t="s">
        <v>205</v>
      </c>
      <c r="M56" s="63" t="s">
        <v>67</v>
      </c>
      <c r="N56" s="64">
        <f>Table_SQLXAL[[#This Row],[ROLLWIDTH]]/10</f>
        <v>160</v>
      </c>
      <c r="O56" s="65">
        <v>2030.1</v>
      </c>
      <c r="P56" s="71">
        <f>INT(MOD(INT((Table_SQLXAL[[#This Row],[REQDATE]]-2)/7)+0.6,52+5/28))+1</f>
        <v>27</v>
      </c>
      <c r="Q56" s="71" t="s">
        <v>232</v>
      </c>
      <c r="R56" s="73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1.1947431302270011</v>
      </c>
      <c r="S56" s="73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1.1936</v>
      </c>
      <c r="T56" s="66">
        <v>2.91</v>
      </c>
    </row>
    <row r="57" spans="1:20" ht="15.75" x14ac:dyDescent="0.25">
      <c r="A57" s="44" t="s">
        <v>6</v>
      </c>
      <c r="B57" s="45" t="s">
        <v>145</v>
      </c>
      <c r="C57" s="45" t="s">
        <v>148</v>
      </c>
      <c r="D57" s="46" t="s">
        <v>149</v>
      </c>
      <c r="E57" s="47">
        <v>41372</v>
      </c>
      <c r="F57" s="48">
        <f>ROUNDDOWN((Table_SQLXAL[[#This Row],[PRODWIDTH]]/Table_SQLXAL[[#This Row],[ROLLWIDTH CM]]/10),0)</f>
        <v>4</v>
      </c>
      <c r="G57" s="49">
        <v>11.5</v>
      </c>
      <c r="H57" s="50" t="s">
        <v>118</v>
      </c>
      <c r="I57" s="52" t="s">
        <v>146</v>
      </c>
      <c r="J57" s="44" t="s">
        <v>147</v>
      </c>
      <c r="K57" s="51">
        <f>(Table_SQLXAL[[#This Row],[TARGETWEIGHT]]*1000)-Table_SQLXAL[[#This Row],[POWDERWEIGHT]]-Table_SQLXAL[[#This Row],[CHEMICALSWEIGHT]]</f>
        <v>110</v>
      </c>
      <c r="L57" s="46" t="s">
        <v>205</v>
      </c>
      <c r="M57" s="52" t="s">
        <v>67</v>
      </c>
      <c r="N57" s="53">
        <f>Table_SQLXAL[[#This Row],[ROLLWIDTH]]/10</f>
        <v>118</v>
      </c>
      <c r="O57" s="54">
        <v>1326.6</v>
      </c>
      <c r="P57" s="70">
        <f>INT(MOD(INT((Table_SQLXAL[[#This Row],[REQDATE]]-2)/7)+0.6,52+5/28))+1</f>
        <v>27</v>
      </c>
      <c r="Q57" s="70" t="s">
        <v>232</v>
      </c>
      <c r="R57" s="72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15.767694063926939</v>
      </c>
      <c r="S57" s="72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15.646799999999999</v>
      </c>
      <c r="T57" s="67">
        <v>2.91</v>
      </c>
    </row>
    <row r="58" spans="1:20" ht="15.75" x14ac:dyDescent="0.25">
      <c r="A58" s="55" t="s">
        <v>6</v>
      </c>
      <c r="B58" s="56" t="s">
        <v>140</v>
      </c>
      <c r="C58" s="56" t="s">
        <v>143</v>
      </c>
      <c r="D58" s="57" t="s">
        <v>144</v>
      </c>
      <c r="E58" s="58">
        <v>41376</v>
      </c>
      <c r="F58" s="59">
        <f>ROUNDDOWN((Table_SQLXAL[[#This Row],[PRODWIDTH]]/Table_SQLXAL[[#This Row],[ROLLWIDTH CM]]/10),0)</f>
        <v>2</v>
      </c>
      <c r="G58" s="60">
        <v>17.5</v>
      </c>
      <c r="H58" s="61" t="s">
        <v>81</v>
      </c>
      <c r="I58" s="63" t="s">
        <v>141</v>
      </c>
      <c r="J58" s="55" t="s">
        <v>142</v>
      </c>
      <c r="K58" s="62">
        <f>(Table_SQLXAL[[#This Row],[TARGETWEIGHT]]*1000)-Table_SQLXAL[[#This Row],[POWDERWEIGHT]]-Table_SQLXAL[[#This Row],[CHEMICALSWEIGHT]]</f>
        <v>50</v>
      </c>
      <c r="L58" s="57" t="s">
        <v>205</v>
      </c>
      <c r="M58" s="63" t="s">
        <v>14</v>
      </c>
      <c r="N58" s="64">
        <f>Table_SQLXAL[[#This Row],[ROLLWIDTH]]/10</f>
        <v>225</v>
      </c>
      <c r="O58" s="65">
        <v>10608</v>
      </c>
      <c r="P58" s="71">
        <f>INT(MOD(INT((Table_SQLXAL[[#This Row],[REQDATE]]-2)/7)+0.6,52+5/28))+1</f>
        <v>27</v>
      </c>
      <c r="Q58" s="71" t="s">
        <v>233</v>
      </c>
      <c r="R58" s="73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5.37109375</v>
      </c>
      <c r="S58" s="73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5.0582812499999994</v>
      </c>
      <c r="T58" s="66">
        <v>2.4</v>
      </c>
    </row>
    <row r="59" spans="1:20" ht="15.75" x14ac:dyDescent="0.25">
      <c r="A59" s="44" t="s">
        <v>6</v>
      </c>
      <c r="B59" s="45" t="s">
        <v>33</v>
      </c>
      <c r="C59" s="45" t="s">
        <v>43</v>
      </c>
      <c r="D59" s="46" t="s">
        <v>44</v>
      </c>
      <c r="E59" s="47">
        <v>41379</v>
      </c>
      <c r="F59" s="48">
        <f>ROUNDDOWN((Table_SQLXAL[[#This Row],[PRODWIDTH]]/Table_SQLXAL[[#This Row],[ROLLWIDTH CM]]/10),0)</f>
        <v>2</v>
      </c>
      <c r="G59" s="49">
        <v>16</v>
      </c>
      <c r="H59" s="50" t="s">
        <v>69</v>
      </c>
      <c r="I59" s="52" t="s">
        <v>34</v>
      </c>
      <c r="J59" s="44" t="s">
        <v>66</v>
      </c>
      <c r="K59" s="51">
        <f>(Table_SQLXAL[[#This Row],[TARGETWEIGHT]]*1000)-Table_SQLXAL[[#This Row],[POWDERWEIGHT]]-Table_SQLXAL[[#This Row],[CHEMICALSWEIGHT]]</f>
        <v>50</v>
      </c>
      <c r="L59" s="46" t="s">
        <v>205</v>
      </c>
      <c r="M59" s="52" t="s">
        <v>14</v>
      </c>
      <c r="N59" s="53">
        <f>Table_SQLXAL[[#This Row],[ROLLWIDTH]]/10</f>
        <v>265</v>
      </c>
      <c r="O59" s="54">
        <v>27784.27</v>
      </c>
      <c r="P59" s="70">
        <f>INT(MOD(INT((Table_SQLXAL[[#This Row],[REQDATE]]-2)/7)+0.6,52+5/28))+1</f>
        <v>27</v>
      </c>
      <c r="Q59" s="70" t="s">
        <v>233</v>
      </c>
      <c r="R59" s="72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0.48828125</v>
      </c>
      <c r="S59" s="72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0.54159374999999998</v>
      </c>
      <c r="T59" s="67">
        <v>2.65</v>
      </c>
    </row>
    <row r="60" spans="1:20" ht="15.75" x14ac:dyDescent="0.25">
      <c r="A60" s="55" t="s">
        <v>6</v>
      </c>
      <c r="B60" s="56" t="s">
        <v>27</v>
      </c>
      <c r="C60" s="56" t="s">
        <v>45</v>
      </c>
      <c r="D60" s="57" t="s">
        <v>44</v>
      </c>
      <c r="E60" s="58">
        <v>41379</v>
      </c>
      <c r="F60" s="59">
        <f>ROUNDDOWN((Table_SQLXAL[[#This Row],[PRODWIDTH]]/Table_SQLXAL[[#This Row],[ROLLWIDTH CM]]/10),0)</f>
        <v>3</v>
      </c>
      <c r="G60" s="60">
        <v>19</v>
      </c>
      <c r="H60" s="61" t="s">
        <v>69</v>
      </c>
      <c r="I60" s="63" t="s">
        <v>86</v>
      </c>
      <c r="J60" s="55" t="s">
        <v>139</v>
      </c>
      <c r="K60" s="62">
        <f>(Table_SQLXAL[[#This Row],[TARGETWEIGHT]]*1000)-Table_SQLXAL[[#This Row],[POWDERWEIGHT]]-Table_SQLXAL[[#This Row],[CHEMICALSWEIGHT]]</f>
        <v>300</v>
      </c>
      <c r="L60" s="57" t="s">
        <v>205</v>
      </c>
      <c r="M60" s="63" t="s">
        <v>14</v>
      </c>
      <c r="N60" s="64">
        <f>Table_SQLXAL[[#This Row],[ROLLWIDTH]]/10</f>
        <v>160</v>
      </c>
      <c r="O60" s="65">
        <v>8678.77</v>
      </c>
      <c r="P60" s="71">
        <f>INT(MOD(INT((Table_SQLXAL[[#This Row],[REQDATE]]-2)/7)+0.6,52+5/28))+1</f>
        <v>27</v>
      </c>
      <c r="Q60" s="71" t="s">
        <v>233</v>
      </c>
      <c r="R60" s="73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1.7857142857142854</v>
      </c>
      <c r="S60" s="73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1.6812</v>
      </c>
      <c r="T60" s="66">
        <v>2.91</v>
      </c>
    </row>
    <row r="61" spans="1:20" ht="15.75" x14ac:dyDescent="0.25">
      <c r="A61" s="44" t="s">
        <v>6</v>
      </c>
      <c r="B61" s="45" t="s">
        <v>27</v>
      </c>
      <c r="C61" s="45" t="s">
        <v>45</v>
      </c>
      <c r="D61" s="46" t="s">
        <v>44</v>
      </c>
      <c r="E61" s="47">
        <v>41379</v>
      </c>
      <c r="F61" s="48">
        <f>ROUNDDOWN((Table_SQLXAL[[#This Row],[PRODWIDTH]]/Table_SQLXAL[[#This Row],[ROLLWIDTH CM]]/10),0)</f>
        <v>3</v>
      </c>
      <c r="G61" s="49">
        <v>19</v>
      </c>
      <c r="H61" s="50" t="s">
        <v>69</v>
      </c>
      <c r="I61" s="52" t="s">
        <v>71</v>
      </c>
      <c r="J61" s="44" t="s">
        <v>72</v>
      </c>
      <c r="K61" s="51">
        <f>(Table_SQLXAL[[#This Row],[TARGETWEIGHT]]*1000)-Table_SQLXAL[[#This Row],[POWDERWEIGHT]]-Table_SQLXAL[[#This Row],[CHEMICALSWEIGHT]]</f>
        <v>300</v>
      </c>
      <c r="L61" s="46" t="s">
        <v>205</v>
      </c>
      <c r="M61" s="52" t="s">
        <v>14</v>
      </c>
      <c r="N61" s="53">
        <f>Table_SQLXAL[[#This Row],[ROLLWIDTH]]/10</f>
        <v>160</v>
      </c>
      <c r="O61" s="54">
        <v>5544</v>
      </c>
      <c r="P61" s="70">
        <f>INT(MOD(INT((Table_SQLXAL[[#This Row],[REQDATE]]-2)/7)+0.6,52+5/28))+1</f>
        <v>27</v>
      </c>
      <c r="Q61" s="70" t="s">
        <v>233</v>
      </c>
      <c r="R61" s="72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0.59523809523809523</v>
      </c>
      <c r="S61" s="72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0.56040000000000001</v>
      </c>
      <c r="T61" s="67">
        <v>2.91</v>
      </c>
    </row>
    <row r="62" spans="1:20" ht="15.75" x14ac:dyDescent="0.25">
      <c r="A62" s="55" t="s">
        <v>6</v>
      </c>
      <c r="B62" s="56" t="s">
        <v>27</v>
      </c>
      <c r="C62" s="56" t="s">
        <v>45</v>
      </c>
      <c r="D62" s="57" t="s">
        <v>44</v>
      </c>
      <c r="E62" s="58">
        <v>41379</v>
      </c>
      <c r="F62" s="59">
        <f>ROUNDDOWN((Table_SQLXAL[[#This Row],[PRODWIDTH]]/Table_SQLXAL[[#This Row],[ROLLWIDTH CM]]/10),0)</f>
        <v>6</v>
      </c>
      <c r="G62" s="60">
        <v>19</v>
      </c>
      <c r="H62" s="61" t="s">
        <v>69</v>
      </c>
      <c r="I62" s="63" t="s">
        <v>71</v>
      </c>
      <c r="J62" s="55" t="s">
        <v>72</v>
      </c>
      <c r="K62" s="62">
        <f>(Table_SQLXAL[[#This Row],[TARGETWEIGHT]]*1000)-Table_SQLXAL[[#This Row],[POWDERWEIGHT]]-Table_SQLXAL[[#This Row],[CHEMICALSWEIGHT]]</f>
        <v>75</v>
      </c>
      <c r="L62" s="57" t="s">
        <v>205</v>
      </c>
      <c r="M62" s="63" t="s">
        <v>14</v>
      </c>
      <c r="N62" s="64">
        <f>Table_SQLXAL[[#This Row],[ROLLWIDTH]]/10</f>
        <v>82</v>
      </c>
      <c r="O62" s="65">
        <v>33264</v>
      </c>
      <c r="P62" s="71">
        <f>INT(MOD(INT((Table_SQLXAL[[#This Row],[REQDATE]]-2)/7)+0.6,52+5/28))+1</f>
        <v>27</v>
      </c>
      <c r="Q62" s="71" t="s">
        <v>233</v>
      </c>
      <c r="R62" s="73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12.936827956989246</v>
      </c>
      <c r="S62" s="73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12.12288</v>
      </c>
      <c r="T62" s="66">
        <v>2.91</v>
      </c>
    </row>
    <row r="63" spans="1:20" ht="15.75" x14ac:dyDescent="0.25">
      <c r="A63" s="44" t="s">
        <v>6</v>
      </c>
      <c r="B63" s="45" t="s">
        <v>82</v>
      </c>
      <c r="C63" s="45" t="s">
        <v>84</v>
      </c>
      <c r="D63" s="46" t="s">
        <v>85</v>
      </c>
      <c r="E63" s="47">
        <v>41388</v>
      </c>
      <c r="F63" s="48">
        <f>ROUNDDOWN((Table_SQLXAL[[#This Row],[PRODWIDTH]]/Table_SQLXAL[[#This Row],[ROLLWIDTH CM]]/10),0)</f>
        <v>3</v>
      </c>
      <c r="G63" s="49">
        <v>14</v>
      </c>
      <c r="H63" s="50" t="s">
        <v>28</v>
      </c>
      <c r="I63" s="52" t="s">
        <v>228</v>
      </c>
      <c r="J63" s="44" t="s">
        <v>229</v>
      </c>
      <c r="K63" s="51">
        <f>(Table_SQLXAL[[#This Row],[TARGETWEIGHT]]*1000)-Table_SQLXAL[[#This Row],[POWDERWEIGHT]]-Table_SQLXAL[[#This Row],[CHEMICALSWEIGHT]]</f>
        <v>80</v>
      </c>
      <c r="L63" s="46" t="s">
        <v>205</v>
      </c>
      <c r="M63" s="52" t="s">
        <v>83</v>
      </c>
      <c r="N63" s="53">
        <f>Table_SQLXAL[[#This Row],[ROLLWIDTH]]/10</f>
        <v>158</v>
      </c>
      <c r="O63" s="54">
        <v>22880</v>
      </c>
      <c r="P63" s="70">
        <f>INT(MOD(INT((Table_SQLXAL[[#This Row],[REQDATE]]-2)/7)+0.6,52+5/28))+1</f>
        <v>27</v>
      </c>
      <c r="Q63" s="70" t="s">
        <v>233</v>
      </c>
      <c r="R63" s="72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0.31111111111111106</v>
      </c>
      <c r="S63" s="72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0.31144960000000005</v>
      </c>
      <c r="T63" s="67">
        <v>3.27</v>
      </c>
    </row>
    <row r="64" spans="1:20" ht="15.75" x14ac:dyDescent="0.25">
      <c r="A64" s="55" t="s">
        <v>6</v>
      </c>
      <c r="B64" s="56" t="s">
        <v>33</v>
      </c>
      <c r="C64" s="56" t="s">
        <v>43</v>
      </c>
      <c r="D64" s="57" t="s">
        <v>44</v>
      </c>
      <c r="E64" s="58">
        <v>41396</v>
      </c>
      <c r="F64" s="59">
        <f>ROUNDDOWN((Table_SQLXAL[[#This Row],[PRODWIDTH]]/Table_SQLXAL[[#This Row],[ROLLWIDTH CM]]/10),0)</f>
        <v>4</v>
      </c>
      <c r="G64" s="60">
        <v>16</v>
      </c>
      <c r="H64" s="61" t="s">
        <v>69</v>
      </c>
      <c r="I64" s="63" t="s">
        <v>34</v>
      </c>
      <c r="J64" s="55" t="s">
        <v>66</v>
      </c>
      <c r="K64" s="62">
        <f>(Table_SQLXAL[[#This Row],[TARGETWEIGHT]]*1000)-Table_SQLXAL[[#This Row],[POWDERWEIGHT]]-Table_SQLXAL[[#This Row],[CHEMICALSWEIGHT]]</f>
        <v>80</v>
      </c>
      <c r="L64" s="57" t="s">
        <v>205</v>
      </c>
      <c r="M64" s="63" t="s">
        <v>14</v>
      </c>
      <c r="N64" s="64">
        <f>Table_SQLXAL[[#This Row],[ROLLWIDTH]]/10</f>
        <v>133</v>
      </c>
      <c r="O64" s="65">
        <v>19512</v>
      </c>
      <c r="P64" s="71">
        <f>INT(MOD(INT((Table_SQLXAL[[#This Row],[REQDATE]]-2)/7)+0.6,52+5/28))+1</f>
        <v>27</v>
      </c>
      <c r="Q64" s="71" t="s">
        <v>233</v>
      </c>
      <c r="R64" s="73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1.3020833333333333</v>
      </c>
      <c r="S64" s="73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1.4630000000000001</v>
      </c>
      <c r="T64" s="66">
        <v>2.65</v>
      </c>
    </row>
    <row r="65" spans="1:20" ht="15.75" x14ac:dyDescent="0.25">
      <c r="A65" s="44" t="s">
        <v>6</v>
      </c>
      <c r="B65" s="45" t="s">
        <v>27</v>
      </c>
      <c r="C65" s="45" t="s">
        <v>45</v>
      </c>
      <c r="D65" s="46" t="s">
        <v>44</v>
      </c>
      <c r="E65" s="47">
        <v>41396</v>
      </c>
      <c r="F65" s="48">
        <f>ROUNDDOWN((Table_SQLXAL[[#This Row],[PRODWIDTH]]/Table_SQLXAL[[#This Row],[ROLLWIDTH CM]]/10),0)</f>
        <v>2</v>
      </c>
      <c r="G65" s="49">
        <v>19</v>
      </c>
      <c r="H65" s="50" t="s">
        <v>69</v>
      </c>
      <c r="I65" s="52" t="s">
        <v>86</v>
      </c>
      <c r="J65" s="44" t="s">
        <v>139</v>
      </c>
      <c r="K65" s="51">
        <f>(Table_SQLXAL[[#This Row],[TARGETWEIGHT]]*1000)-Table_SQLXAL[[#This Row],[POWDERWEIGHT]]-Table_SQLXAL[[#This Row],[CHEMICALSWEIGHT]]</f>
        <v>80</v>
      </c>
      <c r="L65" s="46" t="s">
        <v>205</v>
      </c>
      <c r="M65" s="52" t="s">
        <v>14</v>
      </c>
      <c r="N65" s="53">
        <f>Table_SQLXAL[[#This Row],[ROLLWIDTH]]/10</f>
        <v>210</v>
      </c>
      <c r="O65" s="54">
        <v>153657</v>
      </c>
      <c r="P65" s="70">
        <f>INT(MOD(INT((Table_SQLXAL[[#This Row],[REQDATE]]-2)/7)+0.6,52+5/28))+1</f>
        <v>27</v>
      </c>
      <c r="Q65" s="70" t="s">
        <v>233</v>
      </c>
      <c r="R65" s="72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18.229166666666668</v>
      </c>
      <c r="S65" s="72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16.170000000000002</v>
      </c>
      <c r="T65" s="67">
        <v>2.91</v>
      </c>
    </row>
    <row r="66" spans="1:20" ht="15.75" x14ac:dyDescent="0.25">
      <c r="A66" s="55" t="s">
        <v>6</v>
      </c>
      <c r="B66" s="56" t="s">
        <v>27</v>
      </c>
      <c r="C66" s="56" t="s">
        <v>45</v>
      </c>
      <c r="D66" s="57" t="s">
        <v>44</v>
      </c>
      <c r="E66" s="58">
        <v>41396</v>
      </c>
      <c r="F66" s="59">
        <f>ROUNDDOWN((Table_SQLXAL[[#This Row],[PRODWIDTH]]/Table_SQLXAL[[#This Row],[ROLLWIDTH CM]]/10),0)</f>
        <v>6</v>
      </c>
      <c r="G66" s="60">
        <v>19</v>
      </c>
      <c r="H66" s="61" t="s">
        <v>69</v>
      </c>
      <c r="I66" s="63" t="s">
        <v>71</v>
      </c>
      <c r="J66" s="55" t="s">
        <v>72</v>
      </c>
      <c r="K66" s="62">
        <f>(Table_SQLXAL[[#This Row],[TARGETWEIGHT]]*1000)-Table_SQLXAL[[#This Row],[POWDERWEIGHT]]-Table_SQLXAL[[#This Row],[CHEMICALSWEIGHT]]</f>
        <v>75</v>
      </c>
      <c r="L66" s="57" t="s">
        <v>205</v>
      </c>
      <c r="M66" s="63" t="s">
        <v>14</v>
      </c>
      <c r="N66" s="64">
        <f>Table_SQLXAL[[#This Row],[ROLLWIDTH]]/10</f>
        <v>90</v>
      </c>
      <c r="O66" s="65">
        <v>27720</v>
      </c>
      <c r="P66" s="71">
        <f>INT(MOD(INT((Table_SQLXAL[[#This Row],[REQDATE]]-2)/7)+0.6,52+5/28))+1</f>
        <v>28</v>
      </c>
      <c r="Q66" s="71" t="s">
        <v>233</v>
      </c>
      <c r="R66" s="73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11.760752688172042</v>
      </c>
      <c r="S66" s="73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12.096</v>
      </c>
      <c r="T66" s="66">
        <v>2.91</v>
      </c>
    </row>
    <row r="67" spans="1:20" ht="15.75" x14ac:dyDescent="0.25">
      <c r="A67" s="44" t="s">
        <v>6</v>
      </c>
      <c r="B67" s="45" t="s">
        <v>82</v>
      </c>
      <c r="C67" s="45" t="s">
        <v>84</v>
      </c>
      <c r="D67" s="46" t="s">
        <v>85</v>
      </c>
      <c r="E67" s="47">
        <v>41400</v>
      </c>
      <c r="F67" s="48">
        <f>ROUNDDOWN((Table_SQLXAL[[#This Row],[PRODWIDTH]]/Table_SQLXAL[[#This Row],[ROLLWIDTH CM]]/10),0)</f>
        <v>5</v>
      </c>
      <c r="G67" s="49">
        <v>14</v>
      </c>
      <c r="H67" s="50" t="s">
        <v>28</v>
      </c>
      <c r="I67" s="52" t="s">
        <v>90</v>
      </c>
      <c r="J67" s="44" t="s">
        <v>91</v>
      </c>
      <c r="K67" s="51">
        <f>(Table_SQLXAL[[#This Row],[TARGETWEIGHT]]*1000)-Table_SQLXAL[[#This Row],[POWDERWEIGHT]]-Table_SQLXAL[[#This Row],[CHEMICALSWEIGHT]]</f>
        <v>300</v>
      </c>
      <c r="L67" s="46" t="s">
        <v>205</v>
      </c>
      <c r="M67" s="52" t="s">
        <v>83</v>
      </c>
      <c r="N67" s="53">
        <f>Table_SQLXAL[[#This Row],[ROLLWIDTH]]/10</f>
        <v>120</v>
      </c>
      <c r="O67" s="54">
        <v>7923.6</v>
      </c>
      <c r="P67" s="70">
        <f>INT(MOD(INT((Table_SQLXAL[[#This Row],[REQDATE]]-2)/7)+0.6,52+5/28))+1</f>
        <v>28</v>
      </c>
      <c r="Q67" s="70" t="s">
        <v>233</v>
      </c>
      <c r="R67" s="72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0.11904761904761905</v>
      </c>
      <c r="S67" s="72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0.1401</v>
      </c>
      <c r="T67" s="67">
        <v>3.27</v>
      </c>
    </row>
    <row r="68" spans="1:20" ht="15.75" x14ac:dyDescent="0.25">
      <c r="A68" s="55" t="s">
        <v>6</v>
      </c>
      <c r="B68" s="56" t="s">
        <v>82</v>
      </c>
      <c r="C68" s="56" t="s">
        <v>84</v>
      </c>
      <c r="D68" s="57" t="s">
        <v>85</v>
      </c>
      <c r="E68" s="58">
        <v>41410</v>
      </c>
      <c r="F68" s="59">
        <f>ROUNDDOWN((Table_SQLXAL[[#This Row],[PRODWIDTH]]/Table_SQLXAL[[#This Row],[ROLLWIDTH CM]]/10),0)</f>
        <v>5</v>
      </c>
      <c r="G68" s="60">
        <v>14</v>
      </c>
      <c r="H68" s="61" t="s">
        <v>28</v>
      </c>
      <c r="I68" s="63" t="s">
        <v>90</v>
      </c>
      <c r="J68" s="55" t="s">
        <v>91</v>
      </c>
      <c r="K68" s="62">
        <f>(Table_SQLXAL[[#This Row],[TARGETWEIGHT]]*1000)-Table_SQLXAL[[#This Row],[POWDERWEIGHT]]-Table_SQLXAL[[#This Row],[CHEMICALSWEIGHT]]</f>
        <v>300</v>
      </c>
      <c r="L68" s="57" t="s">
        <v>205</v>
      </c>
      <c r="M68" s="63" t="s">
        <v>83</v>
      </c>
      <c r="N68" s="64">
        <f>Table_SQLXAL[[#This Row],[ROLLWIDTH]]/10</f>
        <v>120</v>
      </c>
      <c r="O68" s="65">
        <v>39680</v>
      </c>
      <c r="P68" s="71">
        <f>INT(MOD(INT((Table_SQLXAL[[#This Row],[REQDATE]]-2)/7)+0.6,52+5/28))+1</f>
        <v>28</v>
      </c>
      <c r="Q68" s="71" t="s">
        <v>233</v>
      </c>
      <c r="R68" s="73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0.5357142857142857</v>
      </c>
      <c r="S68" s="73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0.63045000000000007</v>
      </c>
      <c r="T68" s="66">
        <v>3.27</v>
      </c>
    </row>
    <row r="69" spans="1:20" ht="15.75" x14ac:dyDescent="0.25">
      <c r="A69" s="44" t="s">
        <v>6</v>
      </c>
      <c r="B69" s="45" t="s">
        <v>82</v>
      </c>
      <c r="C69" s="45" t="s">
        <v>84</v>
      </c>
      <c r="D69" s="46" t="s">
        <v>85</v>
      </c>
      <c r="E69" s="47">
        <v>41418</v>
      </c>
      <c r="F69" s="48">
        <f>ROUNDDOWN((Table_SQLXAL[[#This Row],[PRODWIDTH]]/Table_SQLXAL[[#This Row],[ROLLWIDTH CM]]/10),0)</f>
        <v>3</v>
      </c>
      <c r="G69" s="49">
        <v>14</v>
      </c>
      <c r="H69" s="50" t="s">
        <v>28</v>
      </c>
      <c r="I69" s="52" t="s">
        <v>210</v>
      </c>
      <c r="J69" s="44" t="s">
        <v>211</v>
      </c>
      <c r="K69" s="51">
        <f>(Table_SQLXAL[[#This Row],[TARGETWEIGHT]]*1000)-Table_SQLXAL[[#This Row],[POWDERWEIGHT]]-Table_SQLXAL[[#This Row],[CHEMICALSWEIGHT]]</f>
        <v>220</v>
      </c>
      <c r="L69" s="46" t="s">
        <v>205</v>
      </c>
      <c r="M69" s="52" t="s">
        <v>83</v>
      </c>
      <c r="N69" s="53">
        <f>Table_SQLXAL[[#This Row],[ROLLWIDTH]]/10</f>
        <v>160</v>
      </c>
      <c r="O69" s="54">
        <v>27822.6</v>
      </c>
      <c r="P69" s="70">
        <f>INT(MOD(INT((Table_SQLXAL[[#This Row],[REQDATE]]-2)/7)+0.6,52+5/28))+1</f>
        <v>28</v>
      </c>
      <c r="Q69" s="70" t="s">
        <v>236</v>
      </c>
      <c r="R69" s="72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7.9151732377538817</v>
      </c>
      <c r="S69" s="72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7.9076000000000004</v>
      </c>
      <c r="T69" s="67">
        <v>3.27</v>
      </c>
    </row>
    <row r="70" spans="1:20" ht="15.75" x14ac:dyDescent="0.25">
      <c r="A70" s="55" t="s">
        <v>6</v>
      </c>
      <c r="B70" s="56" t="s">
        <v>82</v>
      </c>
      <c r="C70" s="56" t="s">
        <v>84</v>
      </c>
      <c r="D70" s="57" t="s">
        <v>85</v>
      </c>
      <c r="E70" s="58">
        <v>41422</v>
      </c>
      <c r="F70" s="59">
        <f>ROUNDDOWN((Table_SQLXAL[[#This Row],[PRODWIDTH]]/Table_SQLXAL[[#This Row],[ROLLWIDTH CM]]/10),0)</f>
        <v>3</v>
      </c>
      <c r="G70" s="60">
        <v>14</v>
      </c>
      <c r="H70" s="61" t="s">
        <v>28</v>
      </c>
      <c r="I70" s="63" t="s">
        <v>90</v>
      </c>
      <c r="J70" s="55" t="s">
        <v>91</v>
      </c>
      <c r="K70" s="62">
        <f>(Table_SQLXAL[[#This Row],[TARGETWEIGHT]]*1000)-Table_SQLXAL[[#This Row],[POWDERWEIGHT]]-Table_SQLXAL[[#This Row],[CHEMICALSWEIGHT]]</f>
        <v>300</v>
      </c>
      <c r="L70" s="57" t="s">
        <v>205</v>
      </c>
      <c r="M70" s="63" t="s">
        <v>83</v>
      </c>
      <c r="N70" s="64">
        <f>Table_SQLXAL[[#This Row],[ROLLWIDTH]]/10</f>
        <v>160</v>
      </c>
      <c r="O70" s="65">
        <v>39680</v>
      </c>
      <c r="P70" s="71">
        <f>INT(MOD(INT((Table_SQLXAL[[#This Row],[REQDATE]]-2)/7)+0.6,52+5/28))+1</f>
        <v>28</v>
      </c>
      <c r="Q70" s="71" t="s">
        <v>236</v>
      </c>
      <c r="R70" s="73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0.59523809523809523</v>
      </c>
      <c r="S70" s="73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0.56040000000000001</v>
      </c>
      <c r="T70" s="66">
        <v>3.27</v>
      </c>
    </row>
    <row r="71" spans="1:20" ht="15.75" x14ac:dyDescent="0.25">
      <c r="A71" s="44" t="s">
        <v>6</v>
      </c>
      <c r="B71" s="45" t="s">
        <v>74</v>
      </c>
      <c r="C71" s="45" t="s">
        <v>73</v>
      </c>
      <c r="D71" s="46" t="s">
        <v>78</v>
      </c>
      <c r="E71" s="47">
        <v>41376</v>
      </c>
      <c r="F71" s="48">
        <f>ROUNDDOWN((Table_SQLXAL[[#This Row],[PRODWIDTH]]/Table_SQLXAL[[#This Row],[ROLLWIDTH CM]]/10),0)</f>
        <v>3</v>
      </c>
      <c r="G71" s="49">
        <v>12</v>
      </c>
      <c r="H71" s="50" t="s">
        <v>87</v>
      </c>
      <c r="I71" s="52" t="s">
        <v>88</v>
      </c>
      <c r="J71" s="44" t="s">
        <v>89</v>
      </c>
      <c r="K71" s="51">
        <f>(Table_SQLXAL[[#This Row],[TARGETWEIGHT]]*1000)-Table_SQLXAL[[#This Row],[POWDERWEIGHT]]-Table_SQLXAL[[#This Row],[CHEMICALSWEIGHT]]</f>
        <v>220</v>
      </c>
      <c r="L71" s="46" t="s">
        <v>204</v>
      </c>
      <c r="M71" s="52" t="s">
        <v>77</v>
      </c>
      <c r="N71" s="53">
        <f>Table_SQLXAL[[#This Row],[ROLLWIDTH]]/10</f>
        <v>160</v>
      </c>
      <c r="O71" s="54">
        <v>5760</v>
      </c>
      <c r="P71" s="70">
        <f>INT(MOD(INT((Table_SQLXAL[[#This Row],[REQDATE]]-2)/7)+0.6,52+5/28))+1</f>
        <v>28</v>
      </c>
      <c r="Q71" s="70" t="s">
        <v>232</v>
      </c>
      <c r="R71" s="72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2.3894862604540021</v>
      </c>
      <c r="S71" s="72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2.3872</v>
      </c>
      <c r="T71" s="67">
        <v>3.14</v>
      </c>
    </row>
    <row r="72" spans="1:20" ht="15.75" x14ac:dyDescent="0.25">
      <c r="A72" s="55" t="s">
        <v>6</v>
      </c>
      <c r="B72" s="56" t="s">
        <v>74</v>
      </c>
      <c r="C72" s="56" t="s">
        <v>73</v>
      </c>
      <c r="D72" s="57" t="s">
        <v>78</v>
      </c>
      <c r="E72" s="58">
        <v>41390</v>
      </c>
      <c r="F72" s="59">
        <f>ROUNDDOWN((Table_SQLXAL[[#This Row],[PRODWIDTH]]/Table_SQLXAL[[#This Row],[ROLLWIDTH CM]]/10),0)</f>
        <v>2</v>
      </c>
      <c r="G72" s="60">
        <v>12</v>
      </c>
      <c r="H72" s="61" t="s">
        <v>87</v>
      </c>
      <c r="I72" s="63" t="s">
        <v>75</v>
      </c>
      <c r="J72" s="55" t="s">
        <v>76</v>
      </c>
      <c r="K72" s="62">
        <f>(Table_SQLXAL[[#This Row],[TARGETWEIGHT]]*1000)-Table_SQLXAL[[#This Row],[POWDERWEIGHT]]-Table_SQLXAL[[#This Row],[CHEMICALSWEIGHT]]</f>
        <v>60</v>
      </c>
      <c r="L72" s="57" t="s">
        <v>204</v>
      </c>
      <c r="M72" s="63" t="s">
        <v>77</v>
      </c>
      <c r="N72" s="64">
        <f>Table_SQLXAL[[#This Row],[ROLLWIDTH]]/10</f>
        <v>210</v>
      </c>
      <c r="O72" s="65">
        <v>9469.6</v>
      </c>
      <c r="P72" s="71">
        <f>INT(MOD(INT((Table_SQLXAL[[#This Row],[REQDATE]]-2)/7)+0.6,52+5/28))+1</f>
        <v>28</v>
      </c>
      <c r="Q72" s="71" t="s">
        <v>232</v>
      </c>
      <c r="R72" s="73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1.6666666666666665</v>
      </c>
      <c r="S72" s="73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1.6694999999999998</v>
      </c>
      <c r="T72" s="66">
        <v>3.14</v>
      </c>
    </row>
    <row r="73" spans="1:20" ht="15.75" x14ac:dyDescent="0.25">
      <c r="A73" s="44" t="s">
        <v>6</v>
      </c>
      <c r="B73" s="45" t="s">
        <v>74</v>
      </c>
      <c r="C73" s="45" t="s">
        <v>73</v>
      </c>
      <c r="D73" s="46" t="s">
        <v>78</v>
      </c>
      <c r="E73" s="47">
        <v>41396</v>
      </c>
      <c r="F73" s="48">
        <f>ROUNDDOWN((Table_SQLXAL[[#This Row],[PRODWIDTH]]/Table_SQLXAL[[#This Row],[ROLLWIDTH CM]]/10),0)</f>
        <v>3</v>
      </c>
      <c r="G73" s="49">
        <v>12</v>
      </c>
      <c r="H73" s="50" t="s">
        <v>137</v>
      </c>
      <c r="I73" s="52" t="s">
        <v>138</v>
      </c>
      <c r="J73" s="44" t="s">
        <v>76</v>
      </c>
      <c r="K73" s="51">
        <f>(Table_SQLXAL[[#This Row],[TARGETWEIGHT]]*1000)-Table_SQLXAL[[#This Row],[POWDERWEIGHT]]-Table_SQLXAL[[#This Row],[CHEMICALSWEIGHT]]</f>
        <v>220</v>
      </c>
      <c r="L73" s="46" t="s">
        <v>204</v>
      </c>
      <c r="M73" s="52" t="s">
        <v>77</v>
      </c>
      <c r="N73" s="53">
        <f>Table_SQLXAL[[#This Row],[ROLLWIDTH]]/10</f>
        <v>160</v>
      </c>
      <c r="O73" s="54">
        <v>10416</v>
      </c>
      <c r="P73" s="70">
        <f>INT(MOD(INT((Table_SQLXAL[[#This Row],[REQDATE]]-2)/7)+0.6,52+5/28))+1</f>
        <v>28</v>
      </c>
      <c r="Q73" s="70" t="s">
        <v>232</v>
      </c>
      <c r="R73" s="72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1.6427718040621266</v>
      </c>
      <c r="S73" s="72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1.6412000000000002</v>
      </c>
      <c r="T73" s="67">
        <v>3.14</v>
      </c>
    </row>
    <row r="74" spans="1:20" ht="15.75" x14ac:dyDescent="0.25">
      <c r="A74" s="55" t="s">
        <v>6</v>
      </c>
      <c r="B74" s="56" t="s">
        <v>74</v>
      </c>
      <c r="C74" s="56" t="s">
        <v>73</v>
      </c>
      <c r="D74" s="57" t="s">
        <v>78</v>
      </c>
      <c r="E74" s="58">
        <v>41428</v>
      </c>
      <c r="F74" s="59">
        <f>ROUNDDOWN((Table_SQLXAL[[#This Row],[PRODWIDTH]]/Table_SQLXAL[[#This Row],[ROLLWIDTH CM]]/10),0)</f>
        <v>3</v>
      </c>
      <c r="G74" s="60">
        <v>12</v>
      </c>
      <c r="H74" s="61" t="s">
        <v>87</v>
      </c>
      <c r="I74" s="63" t="s">
        <v>75</v>
      </c>
      <c r="J74" s="55" t="s">
        <v>76</v>
      </c>
      <c r="K74" s="62">
        <f>(Table_SQLXAL[[#This Row],[TARGETWEIGHT]]*1000)-Table_SQLXAL[[#This Row],[POWDERWEIGHT]]-Table_SQLXAL[[#This Row],[CHEMICALSWEIGHT]]</f>
        <v>300</v>
      </c>
      <c r="L74" s="57" t="s">
        <v>204</v>
      </c>
      <c r="M74" s="63" t="s">
        <v>77</v>
      </c>
      <c r="N74" s="64">
        <f>Table_SQLXAL[[#This Row],[ROLLWIDTH]]/10</f>
        <v>160</v>
      </c>
      <c r="O74" s="65">
        <v>5376</v>
      </c>
      <c r="P74" s="71">
        <f>INT(MOD(INT((Table_SQLXAL[[#This Row],[REQDATE]]-2)/7)+0.6,52+5/28))+1</f>
        <v>28</v>
      </c>
      <c r="Q74" s="71" t="s">
        <v>235</v>
      </c>
      <c r="R74" s="73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2.9761904761904758</v>
      </c>
      <c r="S74" s="73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2.802</v>
      </c>
      <c r="T74" s="66">
        <v>3.14</v>
      </c>
    </row>
    <row r="75" spans="1:20" ht="15.75" x14ac:dyDescent="0.25">
      <c r="A75" s="44" t="s">
        <v>6</v>
      </c>
      <c r="B75" s="45" t="s">
        <v>74</v>
      </c>
      <c r="C75" s="45" t="s">
        <v>73</v>
      </c>
      <c r="D75" s="46" t="s">
        <v>78</v>
      </c>
      <c r="E75" s="47">
        <v>41428</v>
      </c>
      <c r="F75" s="48">
        <f>ROUNDDOWN((Table_SQLXAL[[#This Row],[PRODWIDTH]]/Table_SQLXAL[[#This Row],[ROLLWIDTH CM]]/10),0)</f>
        <v>3</v>
      </c>
      <c r="G75" s="49">
        <v>12</v>
      </c>
      <c r="H75" s="50" t="s">
        <v>87</v>
      </c>
      <c r="I75" s="52" t="s">
        <v>88</v>
      </c>
      <c r="J75" s="44" t="s">
        <v>89</v>
      </c>
      <c r="K75" s="51">
        <f>(Table_SQLXAL[[#This Row],[TARGETWEIGHT]]*1000)-Table_SQLXAL[[#This Row],[POWDERWEIGHT]]-Table_SQLXAL[[#This Row],[CHEMICALSWEIGHT]]</f>
        <v>300</v>
      </c>
      <c r="L75" s="46" t="s">
        <v>204</v>
      </c>
      <c r="M75" s="52" t="s">
        <v>77</v>
      </c>
      <c r="N75" s="53">
        <f>Table_SQLXAL[[#This Row],[ROLLWIDTH]]/10</f>
        <v>160</v>
      </c>
      <c r="O75" s="54">
        <v>5184</v>
      </c>
      <c r="P75" s="70">
        <f>INT(MOD(INT((Table_SQLXAL[[#This Row],[REQDATE]]-2)/7)+0.6,52+5/28))+1</f>
        <v>28</v>
      </c>
      <c r="Q75" s="70" t="s">
        <v>235</v>
      </c>
      <c r="R75" s="72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1.1904761904761905</v>
      </c>
      <c r="S75" s="72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1.1208</v>
      </c>
      <c r="T75" s="67">
        <v>3.14</v>
      </c>
    </row>
    <row r="76" spans="1:20" ht="15.75" x14ac:dyDescent="0.25">
      <c r="A76" s="55" t="s">
        <v>6</v>
      </c>
      <c r="B76" s="56" t="s">
        <v>195</v>
      </c>
      <c r="C76" s="56" t="s">
        <v>199</v>
      </c>
      <c r="D76" s="57" t="s">
        <v>200</v>
      </c>
      <c r="E76" s="58">
        <v>41456</v>
      </c>
      <c r="F76" s="59">
        <f>ROUNDDOWN((Table_SQLXAL[[#This Row],[PRODWIDTH]]/Table_SQLXAL[[#This Row],[ROLLWIDTH CM]]/10),0)</f>
        <v>3</v>
      </c>
      <c r="G76" s="60">
        <v>10</v>
      </c>
      <c r="H76" s="61" t="s">
        <v>87</v>
      </c>
      <c r="I76" s="63" t="s">
        <v>196</v>
      </c>
      <c r="J76" s="55" t="s">
        <v>197</v>
      </c>
      <c r="K76" s="62">
        <f>(Table_SQLXAL[[#This Row],[TARGETWEIGHT]]*1000)-Table_SQLXAL[[#This Row],[POWDERWEIGHT]]-Table_SQLXAL[[#This Row],[CHEMICALSWEIGHT]]</f>
        <v>220</v>
      </c>
      <c r="L76" s="57" t="s">
        <v>204</v>
      </c>
      <c r="M76" s="63" t="s">
        <v>198</v>
      </c>
      <c r="N76" s="64">
        <f>Table_SQLXAL[[#This Row],[ROLLWIDTH]]/10</f>
        <v>160</v>
      </c>
      <c r="O76" s="65">
        <v>3175.2</v>
      </c>
      <c r="P76" s="71">
        <f>INT(MOD(INT((Table_SQLXAL[[#This Row],[REQDATE]]-2)/7)+0.6,52+5/28))+1</f>
        <v>28</v>
      </c>
      <c r="Q76" s="71" t="s">
        <v>235</v>
      </c>
      <c r="R76" s="73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0.59737156511350054</v>
      </c>
      <c r="S76" s="73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0.5968</v>
      </c>
      <c r="T76" s="66">
        <v>3.72</v>
      </c>
    </row>
    <row r="77" spans="1:20" ht="15.75" x14ac:dyDescent="0.25">
      <c r="A77" s="44" t="s">
        <v>6</v>
      </c>
      <c r="B77" s="45" t="s">
        <v>74</v>
      </c>
      <c r="C77" s="45" t="s">
        <v>73</v>
      </c>
      <c r="D77" s="46" t="s">
        <v>78</v>
      </c>
      <c r="E77" s="47">
        <v>41456</v>
      </c>
      <c r="F77" s="48">
        <f>ROUNDDOWN((Table_SQLXAL[[#This Row],[PRODWIDTH]]/Table_SQLXAL[[#This Row],[ROLLWIDTH CM]]/10),0)</f>
        <v>4</v>
      </c>
      <c r="G77" s="49">
        <v>12</v>
      </c>
      <c r="H77" s="50" t="s">
        <v>87</v>
      </c>
      <c r="I77" s="52" t="s">
        <v>75</v>
      </c>
      <c r="J77" s="44" t="s">
        <v>76</v>
      </c>
      <c r="K77" s="51">
        <f>(Table_SQLXAL[[#This Row],[TARGETWEIGHT]]*1000)-Table_SQLXAL[[#This Row],[POWDERWEIGHT]]-Table_SQLXAL[[#This Row],[CHEMICALSWEIGHT]]</f>
        <v>300</v>
      </c>
      <c r="L77" s="46" t="s">
        <v>204</v>
      </c>
      <c r="M77" s="52" t="s">
        <v>77</v>
      </c>
      <c r="N77" s="53">
        <f>Table_SQLXAL[[#This Row],[ROLLWIDTH]]/10</f>
        <v>152</v>
      </c>
      <c r="O77" s="54">
        <v>5376</v>
      </c>
      <c r="P77" s="70">
        <f>INT(MOD(INT((Table_SQLXAL[[#This Row],[REQDATE]]-2)/7)+0.6,52+5/28))+1</f>
        <v>28</v>
      </c>
      <c r="Q77" s="70" t="s">
        <v>235</v>
      </c>
      <c r="R77" s="72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3.2894736842105257</v>
      </c>
      <c r="S77" s="72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3.8486399999999996</v>
      </c>
      <c r="T77" s="67">
        <v>3.14</v>
      </c>
    </row>
    <row r="78" spans="1:20" ht="15.75" x14ac:dyDescent="0.25">
      <c r="A78" s="55" t="s">
        <v>6</v>
      </c>
      <c r="B78" s="56" t="s">
        <v>74</v>
      </c>
      <c r="C78" s="56" t="s">
        <v>73</v>
      </c>
      <c r="D78" s="57" t="s">
        <v>78</v>
      </c>
      <c r="E78" s="58">
        <v>41456</v>
      </c>
      <c r="F78" s="59">
        <f>ROUNDDOWN((Table_SQLXAL[[#This Row],[PRODWIDTH]]/Table_SQLXAL[[#This Row],[ROLLWIDTH CM]]/10),0)</f>
        <v>2</v>
      </c>
      <c r="G78" s="60">
        <v>12</v>
      </c>
      <c r="H78" s="61" t="s">
        <v>87</v>
      </c>
      <c r="I78" s="63" t="s">
        <v>88</v>
      </c>
      <c r="J78" s="55" t="s">
        <v>89</v>
      </c>
      <c r="K78" s="62">
        <f>(Table_SQLXAL[[#This Row],[TARGETWEIGHT]]*1000)-Table_SQLXAL[[#This Row],[POWDERWEIGHT]]-Table_SQLXAL[[#This Row],[CHEMICALSWEIGHT]]</f>
        <v>80</v>
      </c>
      <c r="L78" s="57" t="s">
        <v>204</v>
      </c>
      <c r="M78" s="63" t="s">
        <v>77</v>
      </c>
      <c r="N78" s="64">
        <f>Table_SQLXAL[[#This Row],[ROLLWIDTH]]/10</f>
        <v>208</v>
      </c>
      <c r="O78" s="65">
        <v>5184</v>
      </c>
      <c r="P78" s="71">
        <f>INT(MOD(INT((Table_SQLXAL[[#This Row],[REQDATE]]-2)/7)+0.6,52+5/28))+1</f>
        <v>28</v>
      </c>
      <c r="Q78" s="71" t="s">
        <v>235</v>
      </c>
      <c r="R78" s="73">
        <f>Table_SQLXAL[[#This Row],[QTY]]/(Table_SQLXAL[[#This Row],[ROLLWIDTH CM]]/100)/Table_SQLXAL[[#This Row],[nb]]/Table_SQLXAL[[#This Row],[MMIN]]/60/(IF(Table_SQLXAL[[#This Row],[BUYER]]="G8",80%,(IF(Table_SQLXAL[[#This Row],[BUYER]]="G7",80%,IF(Table_SQLXAL[[#This Row],[BUYER]]="G01",80%,IF(Table_SQLXAL[[#This Row],[BUYER]]="G6",80%,IF(Table_SQLXAL[[#This Row],[BUYER]]="G9",80%,IF(Table_SQLXAL[[#This Row],[BUYER]]="G10",80%,80%))))))))</f>
        <v>4.6296296296296298</v>
      </c>
      <c r="S78" s="73">
        <f>IF(Table_SQLXAL[[#This Row],[PARTINO]]="0147",Table_SQLXAL[[#This Row],[Colonne2]]*(100/60),IF(Table_SQLXAL[[#This Row],[PARTINO]]="0143",Table_SQLXAL[[#This Row],[Colonne2]]*(100/60),IF(Table_SQLXAL[[#This Row],[PARTINO]]="0365",Table_SQLXAL[[#This Row],[Colonne2]]*(100/60),IF(Table_SQLXAL[[#This Row],[PARTINO]]="0144",Table_SQLXAL[[#This Row],[Colonne2]]*(100/75),IF(Table_SQLXAL[[#This Row],[PARTINO]]="0145",Table_SQLXAL[[#This Row],[Colonne2]]*(100/75),IF(Table_SQLXAL[[#This Row],[PARTINO]]="0140",Table_SQLXAL[[#This Row],[Colonne2]]*(100/75),IF(Table_SQLXAL[[#This Row],[PARTINO]]="0141",Table_SQLXAL[[#This Row],[Colonne2]]*(100/75),IF(Table_SQLXAL[[#This Row],[PARTINO]]="0146",Table_SQLXAL[[#This Row],[Colonne2]]*(100/75),Table_SQLXAL[[#This Row],[Colonne2]]*(100/80)))))))))</f>
        <v>3.6608000000000001</v>
      </c>
      <c r="T78" s="66">
        <v>3.14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Fibertex Nonwovens A/S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 Bryska</dc:creator>
  <cp:lastModifiedBy>Michel</cp:lastModifiedBy>
  <cp:lastPrinted>2013-06-04T06:34:19Z</cp:lastPrinted>
  <dcterms:created xsi:type="dcterms:W3CDTF">2011-09-26T06:22:07Z</dcterms:created>
  <dcterms:modified xsi:type="dcterms:W3CDTF">2013-06-04T11:00:34Z</dcterms:modified>
</cp:coreProperties>
</file>