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0" windowWidth="18540" windowHeight="8385" activeTab="3"/>
  </bookViews>
  <sheets>
    <sheet name="info" sheetId="1" r:id="rId1"/>
    <sheet name="calculJRS" sheetId="2" r:id="rId2"/>
    <sheet name="plan" sheetId="5" r:id="rId3"/>
    <sheet name="Résultat" sheetId="3" r:id="rId4"/>
    <sheet name="Feuil4" sheetId="4" r:id="rId5"/>
  </sheets>
  <externalReferences>
    <externalReference r:id="rId6"/>
    <externalReference r:id="rId7"/>
  </externalReferences>
  <definedNames>
    <definedName name="Année">[1]Clients!$C$1</definedName>
    <definedName name="LesJours">plan!$O$1:$O$8</definedName>
    <definedName name="Mois">[1]Clients!$B$1</definedName>
  </definedNames>
  <calcPr calcId="145621"/>
</workbook>
</file>

<file path=xl/calcChain.xml><?xml version="1.0" encoding="utf-8"?>
<calcChain xmlns="http://schemas.openxmlformats.org/spreadsheetml/2006/main">
  <c r="Y3" i="2" l="1"/>
  <c r="R3" i="2"/>
  <c r="S5" i="2"/>
  <c r="S4" i="2"/>
  <c r="P4" i="2"/>
  <c r="I3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V3" i="2"/>
  <c r="AB3" i="2" s="1"/>
  <c r="X3" i="2" l="1"/>
  <c r="F49" i="1"/>
  <c r="J49" i="1" s="1"/>
  <c r="K3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I5" i="2"/>
  <c r="J4" i="2"/>
  <c r="O4" i="2" s="1"/>
  <c r="K7" i="2" l="1"/>
  <c r="I6" i="2"/>
  <c r="I58" i="2"/>
  <c r="I56" i="2"/>
  <c r="I54" i="2"/>
  <c r="I52" i="2"/>
  <c r="I50" i="2"/>
  <c r="I48" i="2"/>
  <c r="I46" i="2"/>
  <c r="I44" i="2"/>
  <c r="I42" i="2"/>
  <c r="I40" i="2"/>
  <c r="I38" i="2"/>
  <c r="I36" i="2"/>
  <c r="I34" i="2"/>
  <c r="I32" i="2"/>
  <c r="I30" i="2"/>
  <c r="I28" i="2"/>
  <c r="I26" i="2"/>
  <c r="I24" i="2"/>
  <c r="I22" i="2"/>
  <c r="I20" i="2"/>
  <c r="I18" i="2"/>
  <c r="I16" i="2"/>
  <c r="I14" i="2"/>
  <c r="I12" i="2"/>
  <c r="I10" i="2"/>
  <c r="I8" i="2"/>
  <c r="I57" i="2"/>
  <c r="I55" i="2"/>
  <c r="I53" i="2"/>
  <c r="I51" i="2"/>
  <c r="I49" i="2"/>
  <c r="I47" i="2"/>
  <c r="I45" i="2"/>
  <c r="I43" i="2"/>
  <c r="I41" i="2"/>
  <c r="I39" i="2"/>
  <c r="I37" i="2"/>
  <c r="I35" i="2"/>
  <c r="I33" i="2"/>
  <c r="I31" i="2"/>
  <c r="I29" i="2"/>
  <c r="I27" i="2"/>
  <c r="I25" i="2"/>
  <c r="I23" i="2"/>
  <c r="I21" i="2"/>
  <c r="I19" i="2"/>
  <c r="I17" i="2"/>
  <c r="I15" i="2"/>
  <c r="I13" i="2"/>
  <c r="I11" i="2"/>
  <c r="I9" i="2"/>
  <c r="I7" i="2"/>
  <c r="K4" i="2"/>
  <c r="K58" i="2"/>
  <c r="K56" i="2"/>
  <c r="K54" i="2"/>
  <c r="K52" i="2"/>
  <c r="K50" i="2"/>
  <c r="K48" i="2"/>
  <c r="K46" i="2"/>
  <c r="K44" i="2"/>
  <c r="K42" i="2"/>
  <c r="K40" i="2"/>
  <c r="K38" i="2"/>
  <c r="K36" i="2"/>
  <c r="K34" i="2"/>
  <c r="K32" i="2"/>
  <c r="K30" i="2"/>
  <c r="K28" i="2"/>
  <c r="K26" i="2"/>
  <c r="K24" i="2"/>
  <c r="K22" i="2"/>
  <c r="K20" i="2"/>
  <c r="K18" i="2"/>
  <c r="K16" i="2"/>
  <c r="K14" i="2"/>
  <c r="K12" i="2"/>
  <c r="K10" i="2"/>
  <c r="K8" i="2"/>
  <c r="K5" i="2"/>
  <c r="K57" i="2"/>
  <c r="K55" i="2"/>
  <c r="K53" i="2"/>
  <c r="K51" i="2"/>
  <c r="K49" i="2"/>
  <c r="K47" i="2"/>
  <c r="K45" i="2"/>
  <c r="K43" i="2"/>
  <c r="K41" i="2"/>
  <c r="K39" i="2"/>
  <c r="K37" i="2"/>
  <c r="K35" i="2"/>
  <c r="K33" i="2"/>
  <c r="K31" i="2"/>
  <c r="K29" i="2"/>
  <c r="K27" i="2"/>
  <c r="K25" i="2"/>
  <c r="K23" i="2"/>
  <c r="K21" i="2"/>
  <c r="K19" i="2"/>
  <c r="K17" i="2"/>
  <c r="K15" i="2"/>
  <c r="K13" i="2"/>
  <c r="K11" i="2"/>
  <c r="K9" i="2"/>
  <c r="K6" i="2"/>
  <c r="C3" i="2"/>
  <c r="D3" i="2" s="1"/>
  <c r="E3" i="2" l="1"/>
  <c r="Q3" i="2"/>
  <c r="R4" i="2" l="1"/>
  <c r="V4" i="2" s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F27" i="1"/>
  <c r="J25" i="1"/>
  <c r="K23" i="1"/>
  <c r="H10" i="5" s="1"/>
  <c r="K22" i="1"/>
  <c r="H9" i="5" s="1"/>
  <c r="K21" i="1"/>
  <c r="H8" i="5" s="1"/>
  <c r="K20" i="1"/>
  <c r="H7" i="5" s="1"/>
  <c r="J18" i="1"/>
  <c r="K16" i="1"/>
  <c r="H4" i="5" s="1"/>
  <c r="K15" i="1"/>
  <c r="H3" i="5" s="1"/>
  <c r="K14" i="1"/>
  <c r="H2" i="5" s="1"/>
  <c r="J12" i="1"/>
  <c r="I4" i="5" l="1"/>
  <c r="I10" i="5"/>
  <c r="K27" i="1"/>
  <c r="H13" i="5" s="1"/>
  <c r="I13" i="5" s="1"/>
  <c r="D58" i="2"/>
  <c r="G58" i="2" s="1"/>
  <c r="D56" i="2"/>
  <c r="F56" i="2" s="1"/>
  <c r="D54" i="2"/>
  <c r="D52" i="2"/>
  <c r="G52" i="2" s="1"/>
  <c r="D50" i="2"/>
  <c r="F50" i="2" s="1"/>
  <c r="D48" i="2"/>
  <c r="D46" i="2"/>
  <c r="F46" i="2" s="1"/>
  <c r="D44" i="2"/>
  <c r="G44" i="2" s="1"/>
  <c r="D42" i="2"/>
  <c r="D40" i="2"/>
  <c r="F40" i="2" s="1"/>
  <c r="D38" i="2"/>
  <c r="G38" i="2" s="1"/>
  <c r="D36" i="2"/>
  <c r="D34" i="2"/>
  <c r="F34" i="2" s="1"/>
  <c r="D32" i="2"/>
  <c r="F32" i="2" s="1"/>
  <c r="D30" i="2"/>
  <c r="G30" i="2" s="1"/>
  <c r="D28" i="2"/>
  <c r="D26" i="2"/>
  <c r="F26" i="2" s="1"/>
  <c r="D24" i="2"/>
  <c r="G24" i="2" s="1"/>
  <c r="D22" i="2"/>
  <c r="F22" i="2" s="1"/>
  <c r="D20" i="2"/>
  <c r="D18" i="2"/>
  <c r="F18" i="2" s="1"/>
  <c r="D16" i="2"/>
  <c r="G16" i="2" s="1"/>
  <c r="D14" i="2"/>
  <c r="D12" i="2"/>
  <c r="F12" i="2" s="1"/>
  <c r="D10" i="2"/>
  <c r="G10" i="2" s="1"/>
  <c r="D8" i="2"/>
  <c r="D6" i="2"/>
  <c r="F6" i="2" s="1"/>
  <c r="D4" i="2"/>
  <c r="G3" i="2"/>
  <c r="D57" i="2"/>
  <c r="F57" i="2" s="1"/>
  <c r="D55" i="2"/>
  <c r="F55" i="2" s="1"/>
  <c r="D53" i="2"/>
  <c r="F53" i="2" s="1"/>
  <c r="D51" i="2"/>
  <c r="F51" i="2" s="1"/>
  <c r="D49" i="2"/>
  <c r="F49" i="2" s="1"/>
  <c r="D47" i="2"/>
  <c r="F47" i="2" s="1"/>
  <c r="D45" i="2"/>
  <c r="F45" i="2" s="1"/>
  <c r="D43" i="2"/>
  <c r="F43" i="2" s="1"/>
  <c r="D41" i="2"/>
  <c r="F41" i="2" s="1"/>
  <c r="D39" i="2"/>
  <c r="F39" i="2" s="1"/>
  <c r="D37" i="2"/>
  <c r="F37" i="2" s="1"/>
  <c r="D35" i="2"/>
  <c r="F35" i="2" s="1"/>
  <c r="D33" i="2"/>
  <c r="F33" i="2" s="1"/>
  <c r="D31" i="2"/>
  <c r="F31" i="2" s="1"/>
  <c r="D29" i="2"/>
  <c r="F29" i="2" s="1"/>
  <c r="D27" i="2"/>
  <c r="F27" i="2" s="1"/>
  <c r="D25" i="2"/>
  <c r="F25" i="2" s="1"/>
  <c r="D23" i="2"/>
  <c r="F23" i="2" s="1"/>
  <c r="D21" i="2"/>
  <c r="F21" i="2" s="1"/>
  <c r="D19" i="2"/>
  <c r="F19" i="2" s="1"/>
  <c r="D17" i="2"/>
  <c r="F17" i="2" s="1"/>
  <c r="D15" i="2"/>
  <c r="F15" i="2" s="1"/>
  <c r="D13" i="2"/>
  <c r="F13" i="2" s="1"/>
  <c r="D11" i="2"/>
  <c r="F11" i="2" s="1"/>
  <c r="D9" i="2"/>
  <c r="F9" i="2" s="1"/>
  <c r="D7" i="2"/>
  <c r="E7" i="2" s="1"/>
  <c r="D5" i="2"/>
  <c r="E6" i="2" l="1"/>
  <c r="E11" i="2"/>
  <c r="E17" i="2"/>
  <c r="E39" i="2"/>
  <c r="E45" i="2"/>
  <c r="G11" i="2"/>
  <c r="G17" i="2"/>
  <c r="E25" i="2"/>
  <c r="E31" i="2"/>
  <c r="G39" i="2"/>
  <c r="G45" i="2"/>
  <c r="E53" i="2"/>
  <c r="G25" i="2"/>
  <c r="G53" i="2"/>
  <c r="E24" i="2"/>
  <c r="F24" i="2"/>
  <c r="E52" i="2"/>
  <c r="F52" i="2"/>
  <c r="F3" i="2"/>
  <c r="E10" i="2"/>
  <c r="F10" i="2"/>
  <c r="E38" i="2"/>
  <c r="F38" i="2"/>
  <c r="G31" i="2"/>
  <c r="E33" i="2"/>
  <c r="E35" i="2"/>
  <c r="E37" i="2"/>
  <c r="E41" i="2"/>
  <c r="E43" i="2"/>
  <c r="E47" i="2"/>
  <c r="E49" i="2"/>
  <c r="E51" i="2"/>
  <c r="E55" i="2"/>
  <c r="E30" i="2"/>
  <c r="F30" i="2"/>
  <c r="E58" i="2"/>
  <c r="F58" i="2"/>
  <c r="E57" i="2"/>
  <c r="E27" i="2"/>
  <c r="G55" i="2"/>
  <c r="G57" i="2"/>
  <c r="F5" i="2"/>
  <c r="G5" i="2"/>
  <c r="E5" i="2"/>
  <c r="F7" i="2"/>
  <c r="G7" i="2"/>
  <c r="E9" i="2"/>
  <c r="E15" i="2"/>
  <c r="E19" i="2"/>
  <c r="E23" i="2"/>
  <c r="E29" i="2"/>
  <c r="E16" i="2"/>
  <c r="F16" i="2"/>
  <c r="E44" i="2"/>
  <c r="F44" i="2"/>
  <c r="E13" i="2"/>
  <c r="E21" i="2"/>
  <c r="G9" i="2"/>
  <c r="G13" i="2"/>
  <c r="G15" i="2"/>
  <c r="G19" i="2"/>
  <c r="G21" i="2"/>
  <c r="G23" i="2"/>
  <c r="G27" i="2"/>
  <c r="G29" i="2"/>
  <c r="G33" i="2"/>
  <c r="G35" i="2"/>
  <c r="G37" i="2"/>
  <c r="G41" i="2"/>
  <c r="G43" i="2"/>
  <c r="G47" i="2"/>
  <c r="G49" i="2"/>
  <c r="G51" i="2"/>
  <c r="N4" i="2"/>
  <c r="M4" i="2"/>
  <c r="L4" i="2"/>
  <c r="G4" i="2"/>
  <c r="N8" i="2"/>
  <c r="M8" i="2"/>
  <c r="L8" i="2"/>
  <c r="N10" i="2"/>
  <c r="M10" i="2"/>
  <c r="L10" i="2"/>
  <c r="N14" i="2"/>
  <c r="M14" i="2"/>
  <c r="L14" i="2"/>
  <c r="G14" i="2"/>
  <c r="N16" i="2"/>
  <c r="M16" i="2"/>
  <c r="L16" i="2"/>
  <c r="N20" i="2"/>
  <c r="M20" i="2"/>
  <c r="L20" i="2"/>
  <c r="G20" i="2"/>
  <c r="G22" i="2"/>
  <c r="N24" i="2"/>
  <c r="M24" i="2"/>
  <c r="L24" i="2"/>
  <c r="N28" i="2"/>
  <c r="M28" i="2"/>
  <c r="L28" i="2"/>
  <c r="G28" i="2"/>
  <c r="N30" i="2"/>
  <c r="M30" i="2"/>
  <c r="L30" i="2"/>
  <c r="G32" i="2"/>
  <c r="N36" i="2"/>
  <c r="M36" i="2"/>
  <c r="L36" i="2"/>
  <c r="G36" i="2"/>
  <c r="N38" i="2"/>
  <c r="M38" i="2"/>
  <c r="L38" i="2"/>
  <c r="N42" i="2"/>
  <c r="M42" i="2"/>
  <c r="L42" i="2"/>
  <c r="G42" i="2"/>
  <c r="N44" i="2"/>
  <c r="M44" i="2"/>
  <c r="L44" i="2"/>
  <c r="N48" i="2"/>
  <c r="M48" i="2"/>
  <c r="L48" i="2"/>
  <c r="G48" i="2"/>
  <c r="N54" i="2"/>
  <c r="M54" i="2"/>
  <c r="L54" i="2"/>
  <c r="G54" i="2"/>
  <c r="N5" i="2"/>
  <c r="M5" i="2"/>
  <c r="L5" i="2"/>
  <c r="N7" i="2"/>
  <c r="M7" i="2"/>
  <c r="L7" i="2"/>
  <c r="N9" i="2"/>
  <c r="M9" i="2"/>
  <c r="L9" i="2"/>
  <c r="N11" i="2"/>
  <c r="M11" i="2"/>
  <c r="L11" i="2"/>
  <c r="N13" i="2"/>
  <c r="M13" i="2"/>
  <c r="L13" i="2"/>
  <c r="N15" i="2"/>
  <c r="M15" i="2"/>
  <c r="L15" i="2"/>
  <c r="N17" i="2"/>
  <c r="M17" i="2"/>
  <c r="L17" i="2"/>
  <c r="N19" i="2"/>
  <c r="M19" i="2"/>
  <c r="L19" i="2"/>
  <c r="N21" i="2"/>
  <c r="M21" i="2"/>
  <c r="L21" i="2"/>
  <c r="N23" i="2"/>
  <c r="M23" i="2"/>
  <c r="L23" i="2"/>
  <c r="N25" i="2"/>
  <c r="M25" i="2"/>
  <c r="L25" i="2"/>
  <c r="N27" i="2"/>
  <c r="M27" i="2"/>
  <c r="L27" i="2"/>
  <c r="N29" i="2"/>
  <c r="M29" i="2"/>
  <c r="L29" i="2"/>
  <c r="N31" i="2"/>
  <c r="M31" i="2"/>
  <c r="L31" i="2"/>
  <c r="N33" i="2"/>
  <c r="M33" i="2"/>
  <c r="L33" i="2"/>
  <c r="N35" i="2"/>
  <c r="M35" i="2"/>
  <c r="L35" i="2"/>
  <c r="N37" i="2"/>
  <c r="M37" i="2"/>
  <c r="L37" i="2"/>
  <c r="N39" i="2"/>
  <c r="M39" i="2"/>
  <c r="L39" i="2"/>
  <c r="N41" i="2"/>
  <c r="M41" i="2"/>
  <c r="L41" i="2"/>
  <c r="N43" i="2"/>
  <c r="M43" i="2"/>
  <c r="L43" i="2"/>
  <c r="N45" i="2"/>
  <c r="M45" i="2"/>
  <c r="L45" i="2"/>
  <c r="N47" i="2"/>
  <c r="M47" i="2"/>
  <c r="L47" i="2"/>
  <c r="N49" i="2"/>
  <c r="M49" i="2"/>
  <c r="L49" i="2"/>
  <c r="N51" i="2"/>
  <c r="M51" i="2"/>
  <c r="L51" i="2"/>
  <c r="N53" i="2"/>
  <c r="M53" i="2"/>
  <c r="L53" i="2"/>
  <c r="N55" i="2"/>
  <c r="M55" i="2"/>
  <c r="L55" i="2"/>
  <c r="N57" i="2"/>
  <c r="M57" i="2"/>
  <c r="L57" i="2"/>
  <c r="N3" i="2"/>
  <c r="M3" i="2"/>
  <c r="L3" i="2"/>
  <c r="E4" i="2"/>
  <c r="F4" i="2"/>
  <c r="E8" i="2"/>
  <c r="F8" i="2"/>
  <c r="E12" i="2"/>
  <c r="E14" i="2"/>
  <c r="F14" i="2"/>
  <c r="E18" i="2"/>
  <c r="E20" i="2"/>
  <c r="F20" i="2"/>
  <c r="E22" i="2"/>
  <c r="E26" i="2"/>
  <c r="E28" i="2"/>
  <c r="F28" i="2"/>
  <c r="E32" i="2"/>
  <c r="E34" i="2"/>
  <c r="E36" i="2"/>
  <c r="F36" i="2"/>
  <c r="E40" i="2"/>
  <c r="E42" i="2"/>
  <c r="F42" i="2"/>
  <c r="E46" i="2"/>
  <c r="E48" i="2"/>
  <c r="F48" i="2"/>
  <c r="E50" i="2"/>
  <c r="E54" i="2"/>
  <c r="F54" i="2"/>
  <c r="E56" i="2"/>
  <c r="N6" i="2"/>
  <c r="M6" i="2"/>
  <c r="L6" i="2"/>
  <c r="G6" i="2"/>
  <c r="G8" i="2"/>
  <c r="N12" i="2"/>
  <c r="M12" i="2"/>
  <c r="L12" i="2"/>
  <c r="G12" i="2"/>
  <c r="N18" i="2"/>
  <c r="M18" i="2"/>
  <c r="L18" i="2"/>
  <c r="G18" i="2"/>
  <c r="N22" i="2"/>
  <c r="M22" i="2"/>
  <c r="L22" i="2"/>
  <c r="N26" i="2"/>
  <c r="M26" i="2"/>
  <c r="L26" i="2"/>
  <c r="G26" i="2"/>
  <c r="N32" i="2"/>
  <c r="M32" i="2"/>
  <c r="L32" i="2"/>
  <c r="N34" i="2"/>
  <c r="M34" i="2"/>
  <c r="L34" i="2"/>
  <c r="G34" i="2"/>
  <c r="N40" i="2"/>
  <c r="M40" i="2"/>
  <c r="L40" i="2"/>
  <c r="G40" i="2"/>
  <c r="N46" i="2"/>
  <c r="M46" i="2"/>
  <c r="L46" i="2"/>
  <c r="G46" i="2"/>
  <c r="N50" i="2"/>
  <c r="M50" i="2"/>
  <c r="L50" i="2"/>
  <c r="G50" i="2"/>
  <c r="N52" i="2"/>
  <c r="M52" i="2"/>
  <c r="L52" i="2"/>
  <c r="N56" i="2"/>
  <c r="M56" i="2"/>
  <c r="L56" i="2"/>
  <c r="G56" i="2"/>
  <c r="N58" i="2"/>
  <c r="M58" i="2"/>
  <c r="L58" i="2"/>
  <c r="X4" i="2" l="1"/>
  <c r="O5" i="2" s="1"/>
  <c r="U54" i="2"/>
  <c r="U48" i="2"/>
  <c r="U38" i="2"/>
  <c r="U36" i="2"/>
  <c r="U30" i="2"/>
  <c r="U52" i="2"/>
  <c r="U50" i="2"/>
  <c r="U46" i="2"/>
  <c r="U40" i="2"/>
  <c r="U34" i="2"/>
  <c r="U22" i="2"/>
  <c r="U18" i="2"/>
  <c r="U12" i="2"/>
  <c r="U3" i="2"/>
  <c r="U55" i="2"/>
  <c r="U51" i="2"/>
  <c r="U47" i="2"/>
  <c r="U43" i="2"/>
  <c r="U39" i="2"/>
  <c r="U35" i="2"/>
  <c r="U31" i="2"/>
  <c r="U27" i="2"/>
  <c r="U23" i="2"/>
  <c r="U19" i="2"/>
  <c r="U15" i="2"/>
  <c r="U11" i="2"/>
  <c r="U7" i="2"/>
  <c r="U44" i="2"/>
  <c r="U42" i="2"/>
  <c r="U24" i="2"/>
  <c r="U16" i="2"/>
  <c r="U14" i="2"/>
  <c r="U8" i="2"/>
  <c r="U58" i="2"/>
  <c r="U56" i="2"/>
  <c r="U32" i="2"/>
  <c r="U26" i="2"/>
  <c r="U6" i="2"/>
  <c r="U57" i="2"/>
  <c r="U53" i="2"/>
  <c r="U49" i="2"/>
  <c r="U45" i="2"/>
  <c r="U41" i="2"/>
  <c r="U37" i="2"/>
  <c r="U33" i="2"/>
  <c r="U29" i="2"/>
  <c r="U25" i="2"/>
  <c r="U21" i="2"/>
  <c r="U17" i="2"/>
  <c r="U13" i="2"/>
  <c r="U9" i="2"/>
  <c r="U5" i="2"/>
  <c r="U28" i="2"/>
  <c r="U20" i="2"/>
  <c r="U10" i="2"/>
  <c r="U4" i="2"/>
  <c r="AA4" i="2" s="1"/>
  <c r="Q4" i="2"/>
  <c r="Z4" i="2" l="1"/>
  <c r="AA3" i="2"/>
  <c r="Z3" i="2"/>
  <c r="AB4" i="2"/>
  <c r="Y4" i="2"/>
  <c r="X5" i="2"/>
  <c r="O6" i="2" s="1"/>
  <c r="R5" i="2"/>
  <c r="AC4" i="2" l="1"/>
  <c r="AC3" i="2"/>
  <c r="V5" i="2"/>
  <c r="S6" i="2"/>
  <c r="T5" i="2"/>
  <c r="Y5" i="2" s="1"/>
  <c r="Q5" i="2"/>
  <c r="Z5" i="2" l="1"/>
  <c r="AB5" i="2"/>
  <c r="AA5" i="2"/>
  <c r="X6" i="2"/>
  <c r="O7" i="2" s="1"/>
  <c r="R6" i="2"/>
  <c r="AC5" i="2" l="1"/>
  <c r="Q6" i="2"/>
  <c r="S7" i="2"/>
  <c r="T6" i="2"/>
  <c r="AA6" i="2" s="1"/>
  <c r="V6" i="2"/>
  <c r="X7" i="2"/>
  <c r="O8" i="2" s="1"/>
  <c r="Y6" i="2" l="1"/>
  <c r="AB6" i="2"/>
  <c r="Z6" i="2"/>
  <c r="R7" i="2"/>
  <c r="AC6" i="2" l="1"/>
  <c r="Q7" i="2"/>
  <c r="S8" i="2"/>
  <c r="T7" i="2"/>
  <c r="V7" i="2"/>
  <c r="Z7" i="2" l="1"/>
  <c r="AB7" i="2"/>
  <c r="AA7" i="2"/>
  <c r="Y7" i="2"/>
  <c r="X8" i="2"/>
  <c r="O9" i="2" s="1"/>
  <c r="R8" i="2"/>
  <c r="AC7" i="2" l="1"/>
  <c r="Q8" i="2"/>
  <c r="S9" i="2"/>
  <c r="T8" i="2"/>
  <c r="V8" i="2"/>
  <c r="Z8" i="2" l="1"/>
  <c r="AB8" i="2"/>
  <c r="AA8" i="2"/>
  <c r="Y8" i="2"/>
  <c r="X9" i="2"/>
  <c r="O10" i="2" s="1"/>
  <c r="R9" i="2"/>
  <c r="AC8" i="2" l="1"/>
  <c r="Q9" i="2"/>
  <c r="S10" i="2"/>
  <c r="T9" i="2"/>
  <c r="V9" i="2"/>
  <c r="AB9" i="2" l="1"/>
  <c r="AA9" i="2"/>
  <c r="Z9" i="2"/>
  <c r="Y9" i="2"/>
  <c r="X10" i="2"/>
  <c r="O11" i="2" s="1"/>
  <c r="R10" i="2"/>
  <c r="AC9" i="2" l="1"/>
  <c r="Q10" i="2"/>
  <c r="S11" i="2"/>
  <c r="T10" i="2"/>
  <c r="V10" i="2"/>
  <c r="Z10" i="2" l="1"/>
  <c r="AB10" i="2"/>
  <c r="AA10" i="2"/>
  <c r="Y10" i="2"/>
  <c r="X11" i="2"/>
  <c r="O12" i="2" s="1"/>
  <c r="R11" i="2"/>
  <c r="AC10" i="2" l="1"/>
  <c r="Q11" i="2"/>
  <c r="S12" i="2"/>
  <c r="T11" i="2"/>
  <c r="V11" i="2"/>
  <c r="Z11" i="2" l="1"/>
  <c r="AB11" i="2"/>
  <c r="AA11" i="2"/>
  <c r="Y11" i="2"/>
  <c r="X12" i="2"/>
  <c r="O13" i="2" s="1"/>
  <c r="R12" i="2"/>
  <c r="AC11" i="2" l="1"/>
  <c r="Q12" i="2"/>
  <c r="S13" i="2"/>
  <c r="T12" i="2"/>
  <c r="V12" i="2"/>
  <c r="Z12" i="2" l="1"/>
  <c r="AB12" i="2"/>
  <c r="AA12" i="2"/>
  <c r="Y12" i="2"/>
  <c r="X13" i="2"/>
  <c r="O14" i="2" s="1"/>
  <c r="R13" i="2"/>
  <c r="AC12" i="2" l="1"/>
  <c r="Q13" i="2"/>
  <c r="S14" i="2"/>
  <c r="T13" i="2"/>
  <c r="V13" i="2"/>
  <c r="Z13" i="2" l="1"/>
  <c r="AB13" i="2"/>
  <c r="AA13" i="2"/>
  <c r="Y13" i="2"/>
  <c r="X14" i="2"/>
  <c r="O15" i="2" s="1"/>
  <c r="R14" i="2"/>
  <c r="AC13" i="2" l="1"/>
  <c r="Q14" i="2"/>
  <c r="S15" i="2"/>
  <c r="T14" i="2"/>
  <c r="V14" i="2"/>
  <c r="Z14" i="2" l="1"/>
  <c r="AB14" i="2"/>
  <c r="AA14" i="2"/>
  <c r="Y14" i="2"/>
  <c r="X15" i="2"/>
  <c r="O16" i="2" s="1"/>
  <c r="R15" i="2"/>
  <c r="AC14" i="2" l="1"/>
  <c r="Q15" i="2"/>
  <c r="S16" i="2"/>
  <c r="T15" i="2"/>
  <c r="V15" i="2"/>
  <c r="X16" i="2"/>
  <c r="O17" i="2" s="1"/>
  <c r="Z15" i="2" l="1"/>
  <c r="AB15" i="2"/>
  <c r="AA15" i="2"/>
  <c r="Y15" i="2"/>
  <c r="R16" i="2"/>
  <c r="AC15" i="2" l="1"/>
  <c r="Q16" i="2"/>
  <c r="S17" i="2"/>
  <c r="T16" i="2"/>
  <c r="V16" i="2"/>
  <c r="Z16" i="2" l="1"/>
  <c r="AB16" i="2"/>
  <c r="AA16" i="2"/>
  <c r="Y16" i="2"/>
  <c r="X17" i="2"/>
  <c r="O18" i="2" s="1"/>
  <c r="R17" i="2"/>
  <c r="AC16" i="2" l="1"/>
  <c r="Q17" i="2"/>
  <c r="S18" i="2"/>
  <c r="T17" i="2"/>
  <c r="V17" i="2"/>
  <c r="Z17" i="2" l="1"/>
  <c r="AB17" i="2"/>
  <c r="AA17" i="2"/>
  <c r="Y17" i="2"/>
  <c r="X18" i="2"/>
  <c r="O19" i="2" s="1"/>
  <c r="R18" i="2"/>
  <c r="AC17" i="2" l="1"/>
  <c r="Q18" i="2"/>
  <c r="S19" i="2"/>
  <c r="T18" i="2"/>
  <c r="V18" i="2"/>
  <c r="AB18" i="2" l="1"/>
  <c r="AA18" i="2"/>
  <c r="Z18" i="2"/>
  <c r="Y18" i="2"/>
  <c r="X19" i="2"/>
  <c r="O20" i="2" s="1"/>
  <c r="R19" i="2"/>
  <c r="AC18" i="2" l="1"/>
  <c r="Q19" i="2"/>
  <c r="S20" i="2"/>
  <c r="T19" i="2"/>
  <c r="V19" i="2"/>
  <c r="Z19" i="2" l="1"/>
  <c r="AB19" i="2"/>
  <c r="AA19" i="2"/>
  <c r="Y19" i="2"/>
  <c r="X20" i="2"/>
  <c r="O21" i="2" s="1"/>
  <c r="R20" i="2"/>
  <c r="AC19" i="2" l="1"/>
  <c r="Q20" i="2"/>
  <c r="S21" i="2"/>
  <c r="T20" i="2"/>
  <c r="V20" i="2"/>
  <c r="Z20" i="2" l="1"/>
  <c r="AB20" i="2"/>
  <c r="AA20" i="2"/>
  <c r="Y20" i="2"/>
  <c r="X21" i="2"/>
  <c r="O22" i="2" s="1"/>
  <c r="R21" i="2"/>
  <c r="AC20" i="2" l="1"/>
  <c r="Q21" i="2"/>
  <c r="S22" i="2"/>
  <c r="T21" i="2"/>
  <c r="V21" i="2"/>
  <c r="AA21" i="2" l="1"/>
  <c r="Z21" i="2"/>
  <c r="AB21" i="2"/>
  <c r="Y21" i="2"/>
  <c r="X22" i="2"/>
  <c r="O23" i="2" s="1"/>
  <c r="R22" i="2"/>
  <c r="AC21" i="2" l="1"/>
  <c r="Q22" i="2"/>
  <c r="S23" i="2"/>
  <c r="T22" i="2"/>
  <c r="V22" i="2"/>
  <c r="Z22" i="2" l="1"/>
  <c r="AB22" i="2"/>
  <c r="AA22" i="2"/>
  <c r="Y22" i="2"/>
  <c r="X23" i="2"/>
  <c r="O24" i="2" s="1"/>
  <c r="R23" i="2"/>
  <c r="AC22" i="2" l="1"/>
  <c r="Q23" i="2"/>
  <c r="S24" i="2"/>
  <c r="T23" i="2"/>
  <c r="V23" i="2"/>
  <c r="Z23" i="2" l="1"/>
  <c r="AB23" i="2"/>
  <c r="AA23" i="2"/>
  <c r="Y23" i="2"/>
  <c r="X24" i="2"/>
  <c r="O25" i="2" s="1"/>
  <c r="R24" i="2"/>
  <c r="AC23" i="2" l="1"/>
  <c r="Q24" i="2"/>
  <c r="S25" i="2"/>
  <c r="V24" i="2"/>
  <c r="T24" i="2"/>
  <c r="X25" i="2"/>
  <c r="O26" i="2" s="1"/>
  <c r="AB24" i="2" l="1"/>
  <c r="AA24" i="2"/>
  <c r="Z24" i="2"/>
  <c r="Y24" i="2"/>
  <c r="R25" i="2"/>
  <c r="T25" i="2" s="1"/>
  <c r="AC24" i="2" l="1"/>
  <c r="V25" i="2"/>
  <c r="AA25" i="2" s="1"/>
  <c r="S26" i="2"/>
  <c r="Q25" i="2"/>
  <c r="AB25" i="2" s="1"/>
  <c r="X26" i="2"/>
  <c r="O27" i="2" s="1"/>
  <c r="X27" i="2" l="1"/>
  <c r="O28" i="2" s="1"/>
  <c r="Y25" i="2"/>
  <c r="R26" i="2"/>
  <c r="T26" i="2" s="1"/>
  <c r="Z25" i="2"/>
  <c r="AC25" i="2" l="1"/>
  <c r="Q26" i="2"/>
  <c r="R27" i="2" s="1"/>
  <c r="AB26" i="2"/>
  <c r="V26" i="2"/>
  <c r="AA26" i="2" s="1"/>
  <c r="S27" i="2"/>
  <c r="Y26" i="2"/>
  <c r="Z26" i="2" l="1"/>
  <c r="AC26" i="2" s="1"/>
  <c r="Q27" i="2"/>
  <c r="S28" i="2"/>
  <c r="T27" i="2"/>
  <c r="V27" i="2"/>
  <c r="X28" i="2"/>
  <c r="O29" i="2" s="1"/>
  <c r="Z27" i="2" l="1"/>
  <c r="AB27" i="2"/>
  <c r="AA27" i="2"/>
  <c r="Y27" i="2"/>
  <c r="R28" i="2"/>
  <c r="AC27" i="2" l="1"/>
  <c r="Q28" i="2"/>
  <c r="S29" i="2"/>
  <c r="T28" i="2"/>
  <c r="V28" i="2"/>
  <c r="X29" i="2"/>
  <c r="O30" i="2" s="1"/>
  <c r="Z28" i="2" l="1"/>
  <c r="AB28" i="2"/>
  <c r="AA28" i="2"/>
  <c r="Y28" i="2"/>
  <c r="R29" i="2"/>
  <c r="S30" i="2" s="1"/>
  <c r="AC28" i="2" l="1"/>
  <c r="T29" i="2"/>
  <c r="Q29" i="2"/>
  <c r="V29" i="2"/>
  <c r="AA29" i="2" s="1"/>
  <c r="X30" i="2"/>
  <c r="O31" i="2" s="1"/>
  <c r="AB29" i="2" l="1"/>
  <c r="Y29" i="2"/>
  <c r="Z29" i="2"/>
  <c r="R30" i="2"/>
  <c r="T30" i="2" s="1"/>
  <c r="AC29" i="2" l="1"/>
  <c r="Q30" i="2"/>
  <c r="S31" i="2"/>
  <c r="V30" i="2"/>
  <c r="AA30" i="2" s="1"/>
  <c r="Y30" i="2"/>
  <c r="X31" i="2"/>
  <c r="O32" i="2" s="1"/>
  <c r="Z30" i="2" l="1"/>
  <c r="R31" i="2"/>
  <c r="S32" i="2" s="1"/>
  <c r="AB30" i="2"/>
  <c r="Q31" i="2" l="1"/>
  <c r="R32" i="2" s="1"/>
  <c r="AC30" i="2"/>
  <c r="T31" i="2"/>
  <c r="V31" i="2"/>
  <c r="AB31" i="2" s="1"/>
  <c r="X32" i="2"/>
  <c r="O33" i="2" s="1"/>
  <c r="Z31" i="2" l="1"/>
  <c r="AA31" i="2"/>
  <c r="Y31" i="2"/>
  <c r="S33" i="2"/>
  <c r="V32" i="2"/>
  <c r="Q32" i="2"/>
  <c r="AB32" i="2" s="1"/>
  <c r="T32" i="2"/>
  <c r="AA32" i="2" s="1"/>
  <c r="X33" i="2"/>
  <c r="O34" i="2" s="1"/>
  <c r="AC31" i="2" l="1"/>
  <c r="Z32" i="2"/>
  <c r="Y32" i="2"/>
  <c r="R33" i="2"/>
  <c r="X34" i="2"/>
  <c r="O35" i="2" s="1"/>
  <c r="AC32" i="2" l="1"/>
  <c r="Q33" i="2"/>
  <c r="S34" i="2"/>
  <c r="T33" i="2"/>
  <c r="V33" i="2"/>
  <c r="Z33" i="2" l="1"/>
  <c r="AB33" i="2"/>
  <c r="AA33" i="2"/>
  <c r="Y33" i="2"/>
  <c r="R34" i="2"/>
  <c r="AC33" i="2" l="1"/>
  <c r="Q34" i="2"/>
  <c r="S35" i="2"/>
  <c r="T34" i="2"/>
  <c r="V34" i="2"/>
  <c r="X35" i="2"/>
  <c r="O36" i="2" s="1"/>
  <c r="AB34" i="2" l="1"/>
  <c r="AA34" i="2"/>
  <c r="Z34" i="2"/>
  <c r="Y34" i="2"/>
  <c r="R35" i="2"/>
  <c r="AC34" i="2" l="1"/>
  <c r="Q35" i="2"/>
  <c r="S36" i="2"/>
  <c r="T35" i="2"/>
  <c r="V35" i="2"/>
  <c r="X36" i="2"/>
  <c r="O37" i="2" s="1"/>
  <c r="Z35" i="2" l="1"/>
  <c r="AB35" i="2"/>
  <c r="AA35" i="2"/>
  <c r="Y35" i="2"/>
  <c r="R36" i="2"/>
  <c r="AC35" i="2" l="1"/>
  <c r="Q36" i="2"/>
  <c r="S37" i="2"/>
  <c r="T36" i="2"/>
  <c r="V36" i="2"/>
  <c r="X37" i="2"/>
  <c r="O38" i="2" s="1"/>
  <c r="Z36" i="2" l="1"/>
  <c r="AB36" i="2"/>
  <c r="AA36" i="2"/>
  <c r="Y36" i="2"/>
  <c r="R37" i="2"/>
  <c r="S38" i="2" s="1"/>
  <c r="T37" i="2" l="1"/>
  <c r="AC36" i="2"/>
  <c r="V37" i="2"/>
  <c r="AA37" i="2" s="1"/>
  <c r="Q37" i="2"/>
  <c r="Y37" i="2"/>
  <c r="X38" i="2"/>
  <c r="O39" i="2" s="1"/>
  <c r="AB37" i="2" l="1"/>
  <c r="R38" i="2"/>
  <c r="Q38" i="2" s="1"/>
  <c r="Z37" i="2"/>
  <c r="AC37" i="2" l="1"/>
  <c r="T38" i="2"/>
  <c r="V38" i="2"/>
  <c r="Y38" i="2" s="1"/>
  <c r="S39" i="2"/>
  <c r="X39" i="2"/>
  <c r="O40" i="2" s="1"/>
  <c r="R39" i="2"/>
  <c r="Z38" i="2" l="1"/>
  <c r="AA38" i="2"/>
  <c r="AB38" i="2"/>
  <c r="Q39" i="2"/>
  <c r="S40" i="2"/>
  <c r="T39" i="2"/>
  <c r="V39" i="2"/>
  <c r="AC38" i="2" l="1"/>
  <c r="Z39" i="2"/>
  <c r="AB39" i="2"/>
  <c r="AA39" i="2"/>
  <c r="Y39" i="2"/>
  <c r="R40" i="2"/>
  <c r="X40" i="2"/>
  <c r="O41" i="2" s="1"/>
  <c r="AC39" i="2" l="1"/>
  <c r="Q40" i="2"/>
  <c r="S41" i="2"/>
  <c r="T40" i="2"/>
  <c r="V40" i="2"/>
  <c r="Z40" i="2" l="1"/>
  <c r="AB40" i="2"/>
  <c r="AA40" i="2"/>
  <c r="Y40" i="2"/>
  <c r="X41" i="2"/>
  <c r="O42" i="2" s="1"/>
  <c r="R41" i="2"/>
  <c r="AC40" i="2" l="1"/>
  <c r="Q41" i="2"/>
  <c r="S42" i="2"/>
  <c r="V41" i="2"/>
  <c r="T41" i="2"/>
  <c r="X42" i="2"/>
  <c r="O43" i="2" s="1"/>
  <c r="AB41" i="2" l="1"/>
  <c r="AA41" i="2"/>
  <c r="Z41" i="2"/>
  <c r="Y41" i="2"/>
  <c r="R42" i="2"/>
  <c r="S43" i="2" s="1"/>
  <c r="AC41" i="2" l="1"/>
  <c r="T42" i="2"/>
  <c r="V42" i="2"/>
  <c r="Q42" i="2"/>
  <c r="Y42" i="2"/>
  <c r="X43" i="2"/>
  <c r="O44" i="2" s="1"/>
  <c r="AA42" i="2" l="1"/>
  <c r="AB42" i="2"/>
  <c r="R43" i="2"/>
  <c r="T43" i="2" s="1"/>
  <c r="Z42" i="2"/>
  <c r="Q43" i="2" l="1"/>
  <c r="R44" i="2" s="1"/>
  <c r="AC42" i="2"/>
  <c r="AB43" i="2"/>
  <c r="V43" i="2"/>
  <c r="AA43" i="2" s="1"/>
  <c r="S44" i="2"/>
  <c r="X44" i="2"/>
  <c r="O45" i="2" s="1"/>
  <c r="Z43" i="2" l="1"/>
  <c r="Y43" i="2"/>
  <c r="Q44" i="2"/>
  <c r="S45" i="2"/>
  <c r="T44" i="2"/>
  <c r="V44" i="2"/>
  <c r="AC43" i="2" l="1"/>
  <c r="Z44" i="2"/>
  <c r="AB44" i="2"/>
  <c r="AA44" i="2"/>
  <c r="Y44" i="2"/>
  <c r="X45" i="2"/>
  <c r="O46" i="2" s="1"/>
  <c r="R45" i="2"/>
  <c r="AC44" i="2" l="1"/>
  <c r="Q45" i="2"/>
  <c r="S46" i="2"/>
  <c r="T45" i="2"/>
  <c r="V45" i="2"/>
  <c r="Z45" i="2" l="1"/>
  <c r="AB45" i="2"/>
  <c r="AA45" i="2"/>
  <c r="Y45" i="2"/>
  <c r="R46" i="2"/>
  <c r="X46" i="2"/>
  <c r="O47" i="2" s="1"/>
  <c r="AC45" i="2" l="1"/>
  <c r="Q46" i="2"/>
  <c r="S47" i="2"/>
  <c r="V46" i="2"/>
  <c r="T46" i="2"/>
  <c r="AB46" i="2" l="1"/>
  <c r="AA46" i="2"/>
  <c r="Z46" i="2"/>
  <c r="Y46" i="2"/>
  <c r="R47" i="2"/>
  <c r="X47" i="2"/>
  <c r="O48" i="2" s="1"/>
  <c r="AC46" i="2" l="1"/>
  <c r="S48" i="2"/>
  <c r="V47" i="2"/>
  <c r="Q47" i="2"/>
  <c r="AB47" i="2" s="1"/>
  <c r="T47" i="2"/>
  <c r="AA47" i="2" s="1"/>
  <c r="X48" i="2"/>
  <c r="O49" i="2" s="1"/>
  <c r="Z47" i="2" l="1"/>
  <c r="Y47" i="2"/>
  <c r="R48" i="2"/>
  <c r="X49" i="2"/>
  <c r="O50" i="2" s="1"/>
  <c r="AC47" i="2" l="1"/>
  <c r="T48" i="2"/>
  <c r="S49" i="2"/>
  <c r="Q48" i="2"/>
  <c r="R49" i="2" s="1"/>
  <c r="V48" i="2"/>
  <c r="AA48" i="2" l="1"/>
  <c r="AB48" i="2"/>
  <c r="S50" i="2"/>
  <c r="Y48" i="2"/>
  <c r="Z48" i="2"/>
  <c r="T49" i="2"/>
  <c r="V49" i="2"/>
  <c r="Q49" i="2"/>
  <c r="X50" i="2"/>
  <c r="O51" i="2" s="1"/>
  <c r="AC48" i="2" l="1"/>
  <c r="AB49" i="2"/>
  <c r="AA49" i="2"/>
  <c r="Y49" i="2"/>
  <c r="Z49" i="2"/>
  <c r="R50" i="2"/>
  <c r="X51" i="2"/>
  <c r="O52" i="2" s="1"/>
  <c r="AC49" i="2" l="1"/>
  <c r="T50" i="2"/>
  <c r="S51" i="2"/>
  <c r="Q50" i="2"/>
  <c r="AB50" i="2" s="1"/>
  <c r="V50" i="2"/>
  <c r="R51" i="2" l="1"/>
  <c r="Q51" i="2" s="1"/>
  <c r="AA50" i="2"/>
  <c r="S52" i="2"/>
  <c r="Y50" i="2"/>
  <c r="Z50" i="2"/>
  <c r="X52" i="2"/>
  <c r="O53" i="2" s="1"/>
  <c r="T51" i="2" l="1"/>
  <c r="V51" i="2"/>
  <c r="Z51" i="2" s="1"/>
  <c r="AC50" i="2"/>
  <c r="AB51" i="2"/>
  <c r="AA51" i="2"/>
  <c r="Y51" i="2"/>
  <c r="R52" i="2"/>
  <c r="AC51" i="2" l="1"/>
  <c r="Q52" i="2"/>
  <c r="S53" i="2"/>
  <c r="T52" i="2"/>
  <c r="V52" i="2"/>
  <c r="X53" i="2"/>
  <c r="O54" i="2" s="1"/>
  <c r="Z52" i="2" l="1"/>
  <c r="AB52" i="2"/>
  <c r="AA52" i="2"/>
  <c r="Y52" i="2"/>
  <c r="R53" i="2"/>
  <c r="AC52" i="2" l="1"/>
  <c r="Q53" i="2"/>
  <c r="S54" i="2"/>
  <c r="T53" i="2"/>
  <c r="V53" i="2"/>
  <c r="X54" i="2"/>
  <c r="O55" i="2" s="1"/>
  <c r="Z53" i="2" l="1"/>
  <c r="AB53" i="2"/>
  <c r="AA53" i="2"/>
  <c r="Y53" i="2"/>
  <c r="R54" i="2"/>
  <c r="X55" i="2"/>
  <c r="O56" i="2" s="1"/>
  <c r="AC53" i="2" l="1"/>
  <c r="Q54" i="2"/>
  <c r="R55" i="2" s="1"/>
  <c r="S55" i="2"/>
  <c r="V54" i="2"/>
  <c r="T54" i="2"/>
  <c r="Z54" i="2" l="1"/>
  <c r="AB54" i="2"/>
  <c r="AA54" i="2"/>
  <c r="Y54" i="2"/>
  <c r="Q55" i="2"/>
  <c r="S56" i="2"/>
  <c r="T55" i="2"/>
  <c r="V55" i="2"/>
  <c r="X56" i="2"/>
  <c r="O57" i="2" s="1"/>
  <c r="AA55" i="2" l="1"/>
  <c r="AC54" i="2"/>
  <c r="AB55" i="2"/>
  <c r="Z55" i="2"/>
  <c r="Y55" i="2"/>
  <c r="R56" i="2"/>
  <c r="AC55" i="2" l="1"/>
  <c r="Q56" i="2"/>
  <c r="S57" i="2"/>
  <c r="T56" i="2"/>
  <c r="V56" i="2"/>
  <c r="X57" i="2"/>
  <c r="O58" i="2" s="1"/>
  <c r="Z56" i="2" l="1"/>
  <c r="AB56" i="2"/>
  <c r="AA56" i="2"/>
  <c r="Y56" i="2"/>
  <c r="R57" i="2"/>
  <c r="AC56" i="2" l="1"/>
  <c r="Q57" i="2"/>
  <c r="S58" i="2"/>
  <c r="T57" i="2"/>
  <c r="V57" i="2"/>
  <c r="X58" i="2"/>
  <c r="Z57" i="2" l="1"/>
  <c r="AB57" i="2"/>
  <c r="AA57" i="2"/>
  <c r="Y57" i="2"/>
  <c r="R58" i="2"/>
  <c r="AC57" i="2" l="1"/>
  <c r="Q58" i="2"/>
  <c r="T58" i="2"/>
  <c r="V58" i="2"/>
  <c r="Z58" i="2" l="1"/>
  <c r="AB58" i="2"/>
  <c r="AA58" i="2"/>
  <c r="Y58" i="2"/>
  <c r="AC58" i="2" l="1"/>
  <c r="E53" i="1" l="1"/>
  <c r="W3" i="2" s="1"/>
  <c r="W39" i="2" l="1"/>
  <c r="W55" i="2"/>
  <c r="W23" i="2"/>
  <c r="W47" i="2"/>
  <c r="W31" i="2"/>
  <c r="W15" i="2"/>
  <c r="W51" i="2"/>
  <c r="W43" i="2"/>
  <c r="W35" i="2"/>
  <c r="W27" i="2"/>
  <c r="W19" i="2"/>
  <c r="W11" i="2"/>
  <c r="W7" i="2"/>
  <c r="W56" i="2"/>
  <c r="W52" i="2"/>
  <c r="W48" i="2"/>
  <c r="W44" i="2"/>
  <c r="W40" i="2"/>
  <c r="W36" i="2"/>
  <c r="W32" i="2"/>
  <c r="W28" i="2"/>
  <c r="W24" i="2"/>
  <c r="W20" i="2"/>
  <c r="W16" i="2"/>
  <c r="W12" i="2"/>
  <c r="W8" i="2"/>
  <c r="W4" i="2"/>
  <c r="W57" i="2"/>
  <c r="W53" i="2"/>
  <c r="W49" i="2"/>
  <c r="W45" i="2"/>
  <c r="W41" i="2"/>
  <c r="W37" i="2"/>
  <c r="W33" i="2"/>
  <c r="W29" i="2"/>
  <c r="W25" i="2"/>
  <c r="W21" i="2"/>
  <c r="W17" i="2"/>
  <c r="W13" i="2"/>
  <c r="W9" i="2"/>
  <c r="W5" i="2"/>
  <c r="W58" i="2"/>
  <c r="W54" i="2"/>
  <c r="W50" i="2"/>
  <c r="W46" i="2"/>
  <c r="W42" i="2"/>
  <c r="W38" i="2"/>
  <c r="W34" i="2"/>
  <c r="W30" i="2"/>
  <c r="W26" i="2"/>
  <c r="W22" i="2"/>
  <c r="W18" i="2"/>
  <c r="W14" i="2"/>
  <c r="W10" i="2"/>
  <c r="W6" i="2"/>
</calcChain>
</file>

<file path=xl/sharedStrings.xml><?xml version="1.0" encoding="utf-8"?>
<sst xmlns="http://schemas.openxmlformats.org/spreadsheetml/2006/main" count="496" uniqueCount="97">
  <si>
    <t>Capacité/ Cont</t>
  </si>
  <si>
    <t>OUI</t>
  </si>
  <si>
    <t>jour(s)</t>
  </si>
  <si>
    <t>soit</t>
  </si>
  <si>
    <t>Voit/sem</t>
  </si>
  <si>
    <t>Voiture(s) concernée(s)    :</t>
  </si>
  <si>
    <t>NON</t>
  </si>
  <si>
    <t>Voiture concernée           :</t>
  </si>
  <si>
    <t>Fréquence de Livraison (jours) :</t>
  </si>
  <si>
    <t xml:space="preserve">  une livraison tout les </t>
  </si>
  <si>
    <t>Délai de transport:</t>
  </si>
  <si>
    <t xml:space="preserve">    jour(s)</t>
  </si>
  <si>
    <t xml:space="preserve"> jour(s)</t>
  </si>
  <si>
    <t xml:space="preserve">Temps de retour des vides : </t>
  </si>
  <si>
    <t>Num de semaine</t>
  </si>
  <si>
    <t>Jours de la semaine</t>
  </si>
  <si>
    <t>Lundi</t>
  </si>
  <si>
    <t>Mardi</t>
  </si>
  <si>
    <t>Mercredi</t>
  </si>
  <si>
    <t xml:space="preserve">Jeudi </t>
  </si>
  <si>
    <t>Vendredi</t>
  </si>
  <si>
    <t>Samedi</t>
  </si>
  <si>
    <t>Dimanche</t>
  </si>
  <si>
    <t xml:space="preserve">Jours possibles </t>
  </si>
  <si>
    <t xml:space="preserve">   Indisponibilité :</t>
  </si>
  <si>
    <t>ROTATION</t>
  </si>
  <si>
    <t>DUVB</t>
  </si>
  <si>
    <t>DUVE</t>
  </si>
  <si>
    <t>DUVV</t>
  </si>
  <si>
    <t>UT</t>
  </si>
  <si>
    <t xml:space="preserve">Reçu(s) à </t>
  </si>
  <si>
    <t xml:space="preserve">Envoyé(s) </t>
  </si>
  <si>
    <t>Reçu(s) chez le(s)</t>
  </si>
  <si>
    <t xml:space="preserve"> fournisseur(s)</t>
  </si>
  <si>
    <t>Nbre de UC en production</t>
  </si>
  <si>
    <t>Jours</t>
  </si>
  <si>
    <t xml:space="preserve">Nbre de UC chez </t>
  </si>
  <si>
    <t>le(s) fournisseur(s)</t>
  </si>
  <si>
    <t xml:space="preserve">Nbre de UC  envoyés </t>
  </si>
  <si>
    <t>du fournisseur</t>
  </si>
  <si>
    <t>ROT</t>
  </si>
  <si>
    <t xml:space="preserve">Envoyé(s) par le </t>
  </si>
  <si>
    <t>fournisseur</t>
  </si>
  <si>
    <t xml:space="preserve">  par expédition</t>
  </si>
  <si>
    <t>MAG</t>
  </si>
  <si>
    <t>PROD</t>
  </si>
  <si>
    <t>STOCK</t>
  </si>
  <si>
    <t>PAC</t>
  </si>
  <si>
    <t>Couverture du Stock :</t>
  </si>
  <si>
    <t>UC,</t>
  </si>
  <si>
    <t xml:space="preserve">  voitures(s), </t>
  </si>
  <si>
    <t xml:space="preserve">Nbre TOTAL de UC/jours </t>
  </si>
  <si>
    <t>Nbre de UC  envoyé(s)</t>
  </si>
  <si>
    <t>En route</t>
  </si>
  <si>
    <t>Nbre de UC  arrivé(s)</t>
  </si>
  <si>
    <t xml:space="preserve">   nbre de jours :</t>
  </si>
  <si>
    <t xml:space="preserve">     nbre de jours : :</t>
  </si>
  <si>
    <t xml:space="preserve">       nbre de jours :</t>
  </si>
  <si>
    <t>Consommation sur 1 :</t>
  </si>
  <si>
    <t>Consommation sur 2 :</t>
  </si>
  <si>
    <t>Consommation sur 3 :</t>
  </si>
  <si>
    <t>Données</t>
  </si>
  <si>
    <t xml:space="preserve">Données Fournisseur(s) </t>
  </si>
  <si>
    <t>Produit(s) concerné(s)    :</t>
  </si>
  <si>
    <t xml:space="preserve">A1  : </t>
  </si>
  <si>
    <t xml:space="preserve">    Nbre Produit utilisé:</t>
  </si>
  <si>
    <t xml:space="preserve">A5  : </t>
  </si>
  <si>
    <t xml:space="preserve">A8  : </t>
  </si>
  <si>
    <t xml:space="preserve">A2  : </t>
  </si>
  <si>
    <t xml:space="preserve">A3  : </t>
  </si>
  <si>
    <t xml:space="preserve">A6  : </t>
  </si>
  <si>
    <t xml:space="preserve">A7  : </t>
  </si>
  <si>
    <t xml:space="preserve">A4  : </t>
  </si>
  <si>
    <t>Carton chez le fournisseur :</t>
  </si>
  <si>
    <t>carton</t>
  </si>
  <si>
    <t>carton(s)</t>
  </si>
  <si>
    <t>Nombre total:</t>
  </si>
  <si>
    <t>Carton sur le PAC :</t>
  </si>
  <si>
    <t>Données Entreprise</t>
  </si>
  <si>
    <t>Nombre totale de carton</t>
  </si>
  <si>
    <t>A1</t>
  </si>
  <si>
    <t>A5</t>
  </si>
  <si>
    <t>A8</t>
  </si>
  <si>
    <t>A2</t>
  </si>
  <si>
    <t>A3</t>
  </si>
  <si>
    <t>A6</t>
  </si>
  <si>
    <t>A7</t>
  </si>
  <si>
    <t>A4</t>
  </si>
  <si>
    <t>Entreprise</t>
  </si>
  <si>
    <t>de l'Entreprise</t>
  </si>
  <si>
    <t>à l'Entreprise</t>
  </si>
  <si>
    <t>Nombre de UC à l'Entreprise</t>
  </si>
  <si>
    <t>Année</t>
  </si>
  <si>
    <t>='F:\Stage\Jihane Sghyar\[emplacement_v1.xls]Clients'!$C$1</t>
  </si>
  <si>
    <t>Mois</t>
  </si>
  <si>
    <t>='F:\Stage\Jihane Sghyar\[emplacement_v1.xls]Clients'!$B$1</t>
  </si>
  <si>
    <t>http://forum.excel-pratique.com/excel/macro-qui-fait-le-calcul-de-toute-les-combinaison-t39829.html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</si>
</sst>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4"/>
      <color indexed="10"/>
      <name val="Arial"/>
      <family val="2"/>
    </font>
    <font>
      <b/>
      <sz val="10"/>
      <name val="Arial"/>
      <family val="2"/>
    </font>
    <font>
      <b/>
      <sz val="10"/>
      <color theme="4" tint="-0.249977111117893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sz val="11"/>
      <color theme="1"/>
      <name val="Cambria"/>
      <family val="1"/>
      <scheme val="maj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</cellStyleXfs>
  <cellXfs count="183">
    <xf numFmtId="0" fontId="0" fillId="0" borderId="0" xfId="0"/>
    <xf numFmtId="0" fontId="2" fillId="0" borderId="0" xfId="1"/>
    <xf numFmtId="0" fontId="2" fillId="2" borderId="0" xfId="1" applyFill="1"/>
    <xf numFmtId="0" fontId="0" fillId="3" borderId="0" xfId="0" applyFill="1"/>
    <xf numFmtId="0" fontId="2" fillId="2" borderId="0" xfId="1" applyFill="1" applyProtection="1"/>
    <xf numFmtId="0" fontId="0" fillId="3" borderId="0" xfId="0" applyFill="1" applyBorder="1"/>
    <xf numFmtId="0" fontId="0" fillId="0" borderId="0" xfId="0" applyBorder="1"/>
    <xf numFmtId="0" fontId="0" fillId="3" borderId="7" xfId="0" applyFill="1" applyBorder="1"/>
    <xf numFmtId="0" fontId="0" fillId="3" borderId="4" xfId="0" applyFill="1" applyBorder="1"/>
    <xf numFmtId="0" fontId="6" fillId="3" borderId="0" xfId="0" applyFont="1" applyFill="1" applyBorder="1" applyAlignment="1">
      <alignment horizontal="right"/>
    </xf>
    <xf numFmtId="0" fontId="5" fillId="3" borderId="0" xfId="0" applyFont="1" applyFill="1" applyBorder="1" applyAlignment="1" applyProtection="1">
      <alignment horizontal="center"/>
      <protection locked="0"/>
    </xf>
    <xf numFmtId="0" fontId="0" fillId="3" borderId="5" xfId="0" applyFill="1" applyBorder="1"/>
    <xf numFmtId="0" fontId="6" fillId="2" borderId="4" xfId="0" applyFont="1" applyFill="1" applyBorder="1" applyAlignment="1" applyProtection="1">
      <alignment horizontal="left" vertical="center"/>
    </xf>
    <xf numFmtId="0" fontId="9" fillId="3" borderId="12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>
      <alignment horizontal="left" vertical="center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6" fillId="3" borderId="13" xfId="0" applyFont="1" applyFill="1" applyBorder="1" applyAlignment="1">
      <alignment horizontal="left" vertical="center"/>
    </xf>
    <xf numFmtId="0" fontId="9" fillId="2" borderId="12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left" vertical="center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 applyProtection="1">
      <alignment horizontal="center"/>
    </xf>
    <xf numFmtId="0" fontId="3" fillId="3" borderId="2" xfId="1" applyFont="1" applyFill="1" applyBorder="1" applyAlignment="1" applyProtection="1">
      <alignment horizontal="center"/>
    </xf>
    <xf numFmtId="0" fontId="3" fillId="3" borderId="3" xfId="1" applyFont="1" applyFill="1" applyBorder="1" applyAlignment="1" applyProtection="1">
      <alignment horizontal="center"/>
    </xf>
    <xf numFmtId="0" fontId="3" fillId="3" borderId="4" xfId="1" applyFont="1" applyFill="1" applyBorder="1" applyAlignment="1" applyProtection="1">
      <alignment horizontal="center"/>
    </xf>
    <xf numFmtId="0" fontId="3" fillId="3" borderId="0" xfId="1" applyFont="1" applyFill="1" applyBorder="1" applyAlignment="1" applyProtection="1">
      <alignment horizontal="center"/>
    </xf>
    <xf numFmtId="0" fontId="3" fillId="3" borderId="5" xfId="1" applyFont="1" applyFill="1" applyBorder="1" applyAlignment="1" applyProtection="1">
      <alignment horizont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/>
    <xf numFmtId="0" fontId="5" fillId="2" borderId="12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0" fillId="2" borderId="5" xfId="0" applyFill="1" applyBorder="1"/>
    <xf numFmtId="0" fontId="4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6" fillId="3" borderId="0" xfId="0" applyFont="1" applyFill="1" applyBorder="1" applyAlignment="1">
      <alignment vertical="center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6" fillId="3" borderId="4" xfId="1" applyFont="1" applyFill="1" applyBorder="1" applyAlignment="1" applyProtection="1">
      <alignment horizontal="left" vertical="center"/>
    </xf>
    <xf numFmtId="0" fontId="12" fillId="3" borderId="15" xfId="1" applyFont="1" applyFill="1" applyBorder="1" applyAlignment="1">
      <alignment horizontal="center" vertical="center"/>
    </xf>
    <xf numFmtId="0" fontId="2" fillId="3" borderId="14" xfId="1" applyFill="1" applyBorder="1" applyAlignment="1">
      <alignment horizontal="center" vertical="center"/>
    </xf>
    <xf numFmtId="0" fontId="5" fillId="2" borderId="0" xfId="0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>
      <alignment horizontal="right"/>
    </xf>
    <xf numFmtId="0" fontId="0" fillId="3" borderId="6" xfId="0" applyFill="1" applyBorder="1"/>
    <xf numFmtId="0" fontId="2" fillId="3" borderId="0" xfId="1" applyFill="1" applyBorder="1"/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13" fillId="3" borderId="15" xfId="1" applyFont="1" applyFill="1" applyBorder="1" applyAlignment="1">
      <alignment horizontal="center" vertical="center"/>
    </xf>
    <xf numFmtId="0" fontId="13" fillId="3" borderId="0" xfId="1" applyFont="1" applyFill="1" applyBorder="1" applyAlignment="1">
      <alignment horizontal="center" vertical="center"/>
    </xf>
    <xf numFmtId="0" fontId="6" fillId="2" borderId="4" xfId="0" applyFont="1" applyFill="1" applyBorder="1"/>
    <xf numFmtId="0" fontId="5" fillId="2" borderId="12" xfId="0" applyFont="1" applyFill="1" applyBorder="1" applyAlignment="1" applyProtection="1">
      <alignment horizontal="center" vertical="center"/>
    </xf>
    <xf numFmtId="0" fontId="0" fillId="3" borderId="8" xfId="0" applyFill="1" applyBorder="1"/>
    <xf numFmtId="0" fontId="0" fillId="0" borderId="0" xfId="0"/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/>
    </xf>
    <xf numFmtId="0" fontId="11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/>
    </xf>
    <xf numFmtId="0" fontId="0" fillId="5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0" borderId="16" xfId="0" applyBorder="1"/>
    <xf numFmtId="0" fontId="0" fillId="3" borderId="16" xfId="0" applyFill="1" applyBorder="1" applyAlignment="1">
      <alignment horizontal="center" vertical="center"/>
    </xf>
    <xf numFmtId="0" fontId="6" fillId="2" borderId="13" xfId="0" applyFont="1" applyFill="1" applyBorder="1"/>
    <xf numFmtId="0" fontId="2" fillId="2" borderId="13" xfId="0" applyFont="1" applyFill="1" applyBorder="1"/>
    <xf numFmtId="0" fontId="6" fillId="2" borderId="6" xfId="0" applyFont="1" applyFill="1" applyBorder="1" applyAlignment="1" applyProtection="1">
      <alignment horizontal="left" vertic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/>
    <xf numFmtId="0" fontId="2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1" fillId="0" borderId="0" xfId="0" applyFont="1" applyBorder="1"/>
    <xf numFmtId="0" fontId="0" fillId="10" borderId="16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/>
    </xf>
    <xf numFmtId="0" fontId="17" fillId="5" borderId="2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12" borderId="17" xfId="0" applyNumberFormat="1" applyFont="1" applyFill="1" applyBorder="1" applyAlignment="1">
      <alignment horizontal="center" vertical="center"/>
    </xf>
    <xf numFmtId="0" fontId="0" fillId="13" borderId="23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14" fillId="0" borderId="2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3" borderId="36" xfId="0" applyFill="1" applyBorder="1"/>
    <xf numFmtId="164" fontId="9" fillId="2" borderId="5" xfId="0" applyNumberFormat="1" applyFont="1" applyFill="1" applyBorder="1" applyAlignment="1">
      <alignment horizontal="center" vertical="center"/>
    </xf>
    <xf numFmtId="0" fontId="2" fillId="2" borderId="7" xfId="0" applyFont="1" applyFill="1" applyBorder="1"/>
    <xf numFmtId="0" fontId="0" fillId="0" borderId="2" xfId="0" applyBorder="1"/>
    <xf numFmtId="0" fontId="0" fillId="3" borderId="2" xfId="0" applyFill="1" applyBorder="1"/>
    <xf numFmtId="0" fontId="0" fillId="0" borderId="3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7" fillId="5" borderId="35" xfId="0" applyFont="1" applyFill="1" applyBorder="1" applyAlignment="1">
      <alignment horizontal="center" vertical="center"/>
    </xf>
    <xf numFmtId="0" fontId="0" fillId="12" borderId="20" xfId="0" applyNumberFormat="1" applyFont="1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13" borderId="32" xfId="0" applyFont="1" applyFill="1" applyBorder="1" applyAlignment="1">
      <alignment horizontal="center" vertical="center"/>
    </xf>
    <xf numFmtId="0" fontId="11" fillId="13" borderId="25" xfId="0" applyFont="1" applyFill="1" applyBorder="1" applyAlignment="1">
      <alignment horizontal="center" vertical="center"/>
    </xf>
    <xf numFmtId="0" fontId="2" fillId="3" borderId="0" xfId="1" applyFill="1" applyBorder="1" applyAlignment="1">
      <alignment horizontal="center" vertical="center"/>
    </xf>
    <xf numFmtId="0" fontId="0" fillId="13" borderId="34" xfId="0" applyFill="1" applyBorder="1" applyAlignment="1">
      <alignment horizontal="center" vertical="center"/>
    </xf>
    <xf numFmtId="0" fontId="1" fillId="7" borderId="18" xfId="0" applyFont="1" applyFill="1" applyBorder="1" applyAlignment="1">
      <alignment vertical="center"/>
    </xf>
    <xf numFmtId="0" fontId="1" fillId="7" borderId="38" xfId="0" applyFont="1" applyFill="1" applyBorder="1" applyAlignment="1">
      <alignment vertical="center"/>
    </xf>
    <xf numFmtId="0" fontId="1" fillId="7" borderId="31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right" vertical="center"/>
    </xf>
    <xf numFmtId="0" fontId="0" fillId="14" borderId="20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1" fillId="14" borderId="20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0" fontId="0" fillId="14" borderId="20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 textRotation="90"/>
    </xf>
    <xf numFmtId="0" fontId="0" fillId="14" borderId="17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0" fontId="18" fillId="15" borderId="16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 textRotation="90"/>
    </xf>
    <xf numFmtId="0" fontId="11" fillId="0" borderId="0" xfId="0" applyFont="1" applyAlignment="1">
      <alignment horizontal="center" vertical="center"/>
    </xf>
    <xf numFmtId="0" fontId="0" fillId="14" borderId="16" xfId="0" applyFont="1" applyFill="1" applyBorder="1" applyAlignment="1">
      <alignment horizontal="center" vertical="center"/>
    </xf>
    <xf numFmtId="0" fontId="11" fillId="14" borderId="16" xfId="0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 applyProtection="1">
      <alignment horizontal="center" vertical="center"/>
      <protection locked="0"/>
    </xf>
    <xf numFmtId="0" fontId="6" fillId="2" borderId="10" xfId="1" applyFont="1" applyFill="1" applyBorder="1"/>
    <xf numFmtId="0" fontId="0" fillId="3" borderId="10" xfId="0" applyFill="1" applyBorder="1"/>
    <xf numFmtId="0" fontId="0" fillId="0" borderId="10" xfId="0" applyBorder="1"/>
    <xf numFmtId="0" fontId="5" fillId="2" borderId="10" xfId="1" applyFont="1" applyFill="1" applyBorder="1" applyAlignment="1" applyProtection="1">
      <alignment horizontal="center" vertical="center"/>
      <protection locked="0"/>
    </xf>
    <xf numFmtId="0" fontId="0" fillId="0" borderId="42" xfId="0" applyBorder="1" applyAlignment="1">
      <alignment horizontal="left"/>
    </xf>
    <xf numFmtId="0" fontId="0" fillId="3" borderId="43" xfId="0" applyFill="1" applyBorder="1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19" fillId="0" borderId="0" xfId="3"/>
    <xf numFmtId="0" fontId="8" fillId="2" borderId="44" xfId="1" applyFont="1" applyFill="1" applyBorder="1" applyAlignment="1" applyProtection="1">
      <alignment horizontal="center" vertical="center"/>
      <protection locked="0"/>
    </xf>
    <xf numFmtId="0" fontId="2" fillId="3" borderId="45" xfId="1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3" fillId="4" borderId="9" xfId="1" applyFont="1" applyFill="1" applyBorder="1" applyAlignment="1" applyProtection="1">
      <alignment horizontal="center"/>
    </xf>
    <xf numFmtId="0" fontId="3" fillId="4" borderId="10" xfId="1" applyFont="1" applyFill="1" applyBorder="1" applyAlignment="1" applyProtection="1">
      <alignment horizontal="center"/>
    </xf>
    <xf numFmtId="0" fontId="3" fillId="4" borderId="11" xfId="1" applyFont="1" applyFill="1" applyBorder="1" applyAlignment="1" applyProtection="1">
      <alignment horizontal="center"/>
    </xf>
    <xf numFmtId="0" fontId="3" fillId="4" borderId="1" xfId="1" applyFont="1" applyFill="1" applyBorder="1" applyAlignment="1" applyProtection="1">
      <alignment horizontal="center"/>
    </xf>
    <xf numFmtId="0" fontId="3" fillId="4" borderId="2" xfId="1" applyFont="1" applyFill="1" applyBorder="1" applyAlignment="1" applyProtection="1">
      <alignment horizontal="center"/>
    </xf>
    <xf numFmtId="0" fontId="3" fillId="4" borderId="3" xfId="1" applyFont="1" applyFill="1" applyBorder="1" applyAlignment="1" applyProtection="1">
      <alignment horizont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15" borderId="21" xfId="0" applyFont="1" applyFill="1" applyBorder="1" applyAlignment="1">
      <alignment horizontal="center" vertical="center"/>
    </xf>
    <xf numFmtId="0" fontId="1" fillId="15" borderId="40" xfId="0" applyFont="1" applyFill="1" applyBorder="1" applyAlignment="1">
      <alignment horizontal="center" vertical="center"/>
    </xf>
    <xf numFmtId="0" fontId="1" fillId="15" borderId="39" xfId="0" applyFont="1" applyFill="1" applyBorder="1" applyAlignment="1">
      <alignment horizontal="center" vertical="center"/>
    </xf>
    <xf numFmtId="0" fontId="1" fillId="15" borderId="19" xfId="0" applyFont="1" applyFill="1" applyBorder="1" applyAlignment="1">
      <alignment horizontal="center" vertical="center"/>
    </xf>
    <xf numFmtId="0" fontId="1" fillId="15" borderId="41" xfId="0" applyFont="1" applyFill="1" applyBorder="1" applyAlignment="1">
      <alignment horizontal="center" vertical="center"/>
    </xf>
    <xf numFmtId="0" fontId="1" fillId="15" borderId="25" xfId="0" applyFont="1" applyFill="1" applyBorder="1" applyAlignment="1">
      <alignment horizontal="center" vertical="center"/>
    </xf>
    <xf numFmtId="0" fontId="0" fillId="14" borderId="16" xfId="0" applyFont="1" applyFill="1" applyBorder="1" applyAlignment="1">
      <alignment vertical="center"/>
    </xf>
    <xf numFmtId="0" fontId="17" fillId="5" borderId="26" xfId="0" applyFont="1" applyFill="1" applyBorder="1" applyAlignment="1">
      <alignment horizontal="center" vertical="center"/>
    </xf>
    <xf numFmtId="0" fontId="17" fillId="5" borderId="37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14" borderId="20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0" fontId="0" fillId="14" borderId="20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33">
    <dxf>
      <font>
        <color auto="1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0" tint="-0.14996795556505021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theme="4"/>
        </patternFill>
      </fill>
    </dxf>
    <dxf>
      <fill>
        <patternFill>
          <fgColor auto="1"/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3366FF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theme="4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theme="1" tint="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46F421CA-312F-682f-3DD2-61675219B42D}">
      <x14:dxfs count="1">
        <dxf>
          <fill>
            <patternFill>
              <bgColor rgb="FFFFC7CE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1114425</xdr:colOff>
      <xdr:row>9</xdr:row>
      <xdr:rowOff>38100</xdr:rowOff>
    </xdr:from>
    <xdr:to>
      <xdr:col>10</xdr:col>
      <xdr:colOff>66675</xdr:colOff>
      <xdr:row>21</xdr:row>
      <xdr:rowOff>142875</xdr:rowOff>
    </xdr:to>
    <xdr:sp macro="[0]!Compare" textlink="">
      <xdr:nvSpPr>
        <xdr:cNvPr id="2" name="Nuage 1"/>
        <xdr:cNvSpPr/>
      </xdr:nvSpPr>
      <xdr:spPr>
        <a:xfrm>
          <a:off x="6257925" y="1752600"/>
          <a:ext cx="3905250" cy="2390775"/>
        </a:xfrm>
        <a:prstGeom prst="cloud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rgbClr val="FF0000"/>
              </a:solidFill>
            </a:rPr>
            <a:t>Compare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tage\Jihane%20Sghyar\emplacement_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Calcul%20de%20Boucle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Tournées"/>
      <sheetName val="Remplacement"/>
    </sheetNames>
    <sheetDataSet>
      <sheetData sheetId="0">
        <row r="1">
          <cell r="B1" t="str">
            <v>Mai</v>
          </cell>
          <cell r="C1">
            <v>2012</v>
          </cell>
        </row>
      </sheetData>
      <sheetData sheetId="1">
        <row r="5">
          <cell r="B5" t="str">
            <v>tournée1</v>
          </cell>
        </row>
      </sheetData>
      <sheetData sheetId="2">
        <row r="4">
          <cell r="B4" t="str">
            <v>tournée1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calculJRS"/>
      <sheetName val="calculUC"/>
      <sheetName val="plan"/>
      <sheetName val="PRIX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macro-qui-fait-le-calcul-de-toute-les-combinaison-t398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4"/>
  <sheetViews>
    <sheetView zoomScaleNormal="100" workbookViewId="0">
      <selection activeCell="M15" sqref="M15"/>
    </sheetView>
  </sheetViews>
  <sheetFormatPr baseColWidth="10" defaultRowHeight="15" x14ac:dyDescent="0.25"/>
  <cols>
    <col min="1" max="1" width="11.42578125" style="3"/>
    <col min="2" max="2" width="22.85546875" style="3" customWidth="1"/>
    <col min="3" max="3" width="9.5703125" style="3" customWidth="1"/>
    <col min="4" max="4" width="10.85546875" style="3" customWidth="1"/>
    <col min="5" max="5" width="12.28515625" style="3" customWidth="1"/>
    <col min="6" max="6" width="12.5703125" style="3" customWidth="1"/>
    <col min="7" max="7" width="13.140625" style="3" customWidth="1"/>
    <col min="8" max="8" width="9.28515625" style="3" customWidth="1"/>
    <col min="9" max="9" width="10.85546875" style="3" customWidth="1"/>
    <col min="10" max="10" width="12.140625" style="3" customWidth="1"/>
    <col min="11" max="11" width="15.28515625" style="3" customWidth="1"/>
    <col min="12" max="12" width="11.42578125" style="3"/>
  </cols>
  <sheetData>
    <row r="1" spans="1:12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75" customHeight="1" thickBot="1" x14ac:dyDescent="0.3">
      <c r="A2" s="4"/>
      <c r="B2" s="142"/>
      <c r="C2" s="143"/>
      <c r="D2" s="144"/>
      <c r="E2" s="145"/>
      <c r="F2" s="146"/>
      <c r="G2" s="145"/>
      <c r="H2" s="147"/>
      <c r="I2" s="145"/>
      <c r="J2" s="148"/>
      <c r="K2" s="149" t="s">
        <v>0</v>
      </c>
      <c r="L2" s="152">
        <v>1</v>
      </c>
    </row>
    <row r="3" spans="1:12" ht="15.75" customHeight="1" thickBot="1" x14ac:dyDescent="0.3">
      <c r="A3" s="4"/>
      <c r="B3" s="155" t="s">
        <v>61</v>
      </c>
      <c r="C3" s="156"/>
      <c r="D3" s="156"/>
      <c r="E3" s="156"/>
      <c r="F3" s="156"/>
      <c r="G3" s="156"/>
      <c r="H3" s="156"/>
      <c r="I3" s="156"/>
      <c r="J3" s="156"/>
      <c r="K3" s="156"/>
      <c r="L3" s="157"/>
    </row>
    <row r="4" spans="1:12" s="58" customFormat="1" ht="15.75" customHeight="1" thickBot="1" x14ac:dyDescent="0.3">
      <c r="A4" s="4"/>
      <c r="B4" s="26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1:12" s="58" customFormat="1" ht="15.75" customHeight="1" thickTop="1" thickBot="1" x14ac:dyDescent="0.3">
      <c r="A5" s="4"/>
      <c r="B5" s="26"/>
      <c r="C5" s="27"/>
      <c r="D5" s="5"/>
      <c r="E5" s="5"/>
      <c r="F5" s="5"/>
      <c r="G5" s="27"/>
      <c r="H5" s="27"/>
      <c r="I5" s="70" t="s">
        <v>24</v>
      </c>
      <c r="J5" s="5"/>
      <c r="K5" s="15" t="s">
        <v>21</v>
      </c>
      <c r="L5" s="28"/>
    </row>
    <row r="6" spans="1:12" s="58" customFormat="1" ht="15.75" customHeight="1" thickTop="1" thickBot="1" x14ac:dyDescent="0.3">
      <c r="A6" s="4"/>
      <c r="B6" s="26"/>
      <c r="C6" s="27"/>
      <c r="D6" s="5"/>
      <c r="E6" s="5"/>
      <c r="F6" s="5"/>
      <c r="G6" s="27"/>
      <c r="H6" s="27"/>
      <c r="I6" s="71"/>
      <c r="J6" s="5"/>
      <c r="K6" s="15" t="s">
        <v>22</v>
      </c>
      <c r="L6" s="28"/>
    </row>
    <row r="7" spans="1:12" s="58" customFormat="1" ht="15.75" customHeight="1" thickTop="1" thickBot="1" x14ac:dyDescent="0.3">
      <c r="A7" s="4"/>
      <c r="B7" s="26"/>
      <c r="C7" s="27"/>
      <c r="D7" s="5"/>
      <c r="E7" s="5"/>
      <c r="F7" s="5"/>
      <c r="G7" s="27"/>
      <c r="H7" s="27"/>
      <c r="I7" s="71"/>
      <c r="J7" s="5"/>
      <c r="K7" s="15"/>
      <c r="L7" s="28"/>
    </row>
    <row r="8" spans="1:12" s="58" customFormat="1" ht="15.75" customHeight="1" thickTop="1" thickBot="1" x14ac:dyDescent="0.3">
      <c r="A8" s="4"/>
      <c r="B8" s="26"/>
      <c r="C8" s="27"/>
      <c r="D8" s="5"/>
      <c r="E8" s="5"/>
      <c r="F8" s="5"/>
      <c r="G8" s="27"/>
      <c r="H8" s="27"/>
      <c r="I8" s="71"/>
      <c r="J8" s="5"/>
      <c r="K8" s="15"/>
      <c r="L8" s="28"/>
    </row>
    <row r="9" spans="1:12" s="58" customFormat="1" ht="15.75" customHeight="1" thickTop="1" thickBot="1" x14ac:dyDescent="0.3">
      <c r="A9" s="4"/>
      <c r="B9" s="26"/>
      <c r="C9" s="27"/>
      <c r="D9" s="5"/>
      <c r="E9" s="5"/>
      <c r="F9" s="5"/>
      <c r="G9" s="27"/>
      <c r="H9" s="27"/>
      <c r="I9" s="71"/>
      <c r="J9" s="5"/>
      <c r="K9" s="15"/>
      <c r="L9" s="28"/>
    </row>
    <row r="10" spans="1:12" s="58" customFormat="1" ht="15.75" customHeight="1" thickTop="1" thickBot="1" x14ac:dyDescent="0.3">
      <c r="A10" s="4"/>
      <c r="B10" s="26"/>
      <c r="C10" s="27"/>
      <c r="D10" s="5"/>
      <c r="E10" s="5"/>
      <c r="F10" s="5"/>
      <c r="G10" s="27"/>
      <c r="H10" s="27"/>
      <c r="I10" s="71"/>
      <c r="J10" s="5"/>
      <c r="K10" s="15"/>
      <c r="L10" s="28"/>
    </row>
    <row r="11" spans="1:12" ht="15.75" customHeight="1" thickTop="1" thickBot="1" x14ac:dyDescent="0.3">
      <c r="A11" s="4"/>
      <c r="B11" s="8"/>
      <c r="C11" s="5"/>
      <c r="D11" s="5"/>
      <c r="E11" s="5"/>
      <c r="F11" s="5"/>
      <c r="G11" s="9"/>
      <c r="H11" s="10"/>
      <c r="I11" s="34"/>
      <c r="J11" s="100"/>
      <c r="K11" s="38"/>
      <c r="L11" s="11"/>
    </row>
    <row r="12" spans="1:12" ht="15.75" customHeight="1" thickTop="1" thickBot="1" x14ac:dyDescent="0.3">
      <c r="A12" s="4"/>
      <c r="B12" s="12" t="s">
        <v>58</v>
      </c>
      <c r="C12" s="5"/>
      <c r="D12" s="13" t="s">
        <v>1</v>
      </c>
      <c r="E12" s="14" t="s">
        <v>55</v>
      </c>
      <c r="F12" s="14"/>
      <c r="G12" s="15">
        <v>4</v>
      </c>
      <c r="H12" s="16" t="s">
        <v>2</v>
      </c>
      <c r="I12" s="16" t="s">
        <v>3</v>
      </c>
      <c r="J12" s="15">
        <f>5/G12</f>
        <v>1.25</v>
      </c>
      <c r="K12" s="16" t="s">
        <v>4</v>
      </c>
      <c r="L12" s="11"/>
    </row>
    <row r="13" spans="1:12" ht="15.75" customHeight="1" thickTop="1" thickBot="1" x14ac:dyDescent="0.3">
      <c r="A13" s="4"/>
      <c r="B13" s="12"/>
      <c r="C13" s="5"/>
      <c r="D13" s="17"/>
      <c r="E13" s="14"/>
      <c r="F13" s="14"/>
      <c r="G13" s="18"/>
      <c r="H13" s="16"/>
      <c r="I13" s="16"/>
      <c r="J13" s="18"/>
      <c r="K13" s="16"/>
      <c r="L13" s="11"/>
    </row>
    <row r="14" spans="1:12" ht="15.75" customHeight="1" thickTop="1" thickBot="1" x14ac:dyDescent="0.3">
      <c r="A14" s="4"/>
      <c r="B14" s="12" t="s">
        <v>63</v>
      </c>
      <c r="C14" s="5"/>
      <c r="D14" s="5"/>
      <c r="E14" s="19" t="s">
        <v>64</v>
      </c>
      <c r="F14" s="20" t="s">
        <v>1</v>
      </c>
      <c r="G14" s="21" t="s">
        <v>65</v>
      </c>
      <c r="H14" s="6"/>
      <c r="I14" s="15">
        <v>1</v>
      </c>
      <c r="J14" s="16" t="s">
        <v>3</v>
      </c>
      <c r="K14" s="15">
        <f>IF(F14="NON",0,ROUNDUP(I14/$L$2,0))</f>
        <v>1</v>
      </c>
      <c r="L14" s="153" t="s">
        <v>75</v>
      </c>
    </row>
    <row r="15" spans="1:12" ht="15.75" customHeight="1" thickTop="1" thickBot="1" x14ac:dyDescent="0.3">
      <c r="A15" s="4"/>
      <c r="B15" s="12"/>
      <c r="C15" s="5"/>
      <c r="D15" s="6"/>
      <c r="E15" s="19" t="s">
        <v>66</v>
      </c>
      <c r="F15" s="20" t="s">
        <v>1</v>
      </c>
      <c r="G15" s="21" t="s">
        <v>65</v>
      </c>
      <c r="H15" s="21"/>
      <c r="I15" s="15">
        <v>1</v>
      </c>
      <c r="J15" s="16" t="s">
        <v>3</v>
      </c>
      <c r="K15" s="15">
        <f t="shared" ref="K15:K16" si="0">IF(F15="NON",0,ROUNDUP(I15/$L$2,0))</f>
        <v>1</v>
      </c>
      <c r="L15" s="153" t="s">
        <v>75</v>
      </c>
    </row>
    <row r="16" spans="1:12" ht="15.75" customHeight="1" thickTop="1" thickBot="1" x14ac:dyDescent="0.3">
      <c r="A16" s="4"/>
      <c r="B16" s="12"/>
      <c r="C16" s="5"/>
      <c r="D16" s="17"/>
      <c r="E16" s="19" t="s">
        <v>67</v>
      </c>
      <c r="F16" s="20" t="s">
        <v>1</v>
      </c>
      <c r="G16" s="21" t="s">
        <v>65</v>
      </c>
      <c r="H16" s="21"/>
      <c r="I16" s="15">
        <v>1</v>
      </c>
      <c r="J16" s="16" t="s">
        <v>3</v>
      </c>
      <c r="K16" s="15">
        <f t="shared" si="0"/>
        <v>1</v>
      </c>
      <c r="L16" s="153" t="s">
        <v>75</v>
      </c>
    </row>
    <row r="17" spans="1:12" ht="15.75" customHeight="1" thickTop="1" thickBot="1" x14ac:dyDescent="0.3">
      <c r="A17" s="4"/>
      <c r="B17" s="12"/>
      <c r="C17" s="5"/>
      <c r="D17" s="17"/>
      <c r="E17" s="14"/>
      <c r="F17" s="14"/>
      <c r="G17" s="18"/>
      <c r="H17" s="16"/>
      <c r="I17" s="16"/>
      <c r="J17" s="18"/>
      <c r="K17" s="16"/>
      <c r="L17" s="11"/>
    </row>
    <row r="18" spans="1:12" ht="15.75" customHeight="1" thickTop="1" thickBot="1" x14ac:dyDescent="0.3">
      <c r="A18" s="4"/>
      <c r="B18" s="12" t="s">
        <v>59</v>
      </c>
      <c r="C18" s="5"/>
      <c r="D18" s="20" t="s">
        <v>1</v>
      </c>
      <c r="E18" s="14" t="s">
        <v>56</v>
      </c>
      <c r="F18" s="14"/>
      <c r="G18" s="15">
        <v>3</v>
      </c>
      <c r="H18" s="16" t="s">
        <v>2</v>
      </c>
      <c r="I18" s="16" t="s">
        <v>3</v>
      </c>
      <c r="J18" s="22">
        <f>5/G18</f>
        <v>1.6666666666666667</v>
      </c>
      <c r="K18" s="16" t="s">
        <v>4</v>
      </c>
      <c r="L18" s="11"/>
    </row>
    <row r="19" spans="1:12" ht="15.75" customHeight="1" thickTop="1" thickBot="1" x14ac:dyDescent="0.3">
      <c r="A19" s="4"/>
      <c r="B19" s="12"/>
      <c r="C19" s="5"/>
      <c r="D19" s="17"/>
      <c r="E19" s="14"/>
      <c r="F19" s="14"/>
      <c r="G19" s="18"/>
      <c r="H19" s="16"/>
      <c r="I19" s="16"/>
      <c r="J19" s="18"/>
      <c r="K19" s="16"/>
      <c r="L19" s="11"/>
    </row>
    <row r="20" spans="1:12" ht="15.75" customHeight="1" thickTop="1" thickBot="1" x14ac:dyDescent="0.3">
      <c r="A20" s="4"/>
      <c r="B20" s="12" t="s">
        <v>5</v>
      </c>
      <c r="C20" s="5"/>
      <c r="D20" s="5"/>
      <c r="E20" s="19" t="s">
        <v>68</v>
      </c>
      <c r="F20" s="20" t="s">
        <v>1</v>
      </c>
      <c r="G20" s="21" t="s">
        <v>65</v>
      </c>
      <c r="H20" s="21"/>
      <c r="I20" s="15">
        <v>1</v>
      </c>
      <c r="J20" s="16" t="s">
        <v>3</v>
      </c>
      <c r="K20" s="15">
        <f>IF(F20="NON",0,ROUNDUP(I20/$L$2,0))</f>
        <v>1</v>
      </c>
      <c r="L20" s="153" t="s">
        <v>75</v>
      </c>
    </row>
    <row r="21" spans="1:12" ht="15.75" customHeight="1" thickTop="1" thickBot="1" x14ac:dyDescent="0.3">
      <c r="A21" s="4"/>
      <c r="B21" s="12"/>
      <c r="C21" s="5"/>
      <c r="D21" s="6"/>
      <c r="E21" s="19" t="s">
        <v>69</v>
      </c>
      <c r="F21" s="20" t="s">
        <v>1</v>
      </c>
      <c r="G21" s="21" t="s">
        <v>65</v>
      </c>
      <c r="H21" s="21"/>
      <c r="I21" s="15">
        <v>1</v>
      </c>
      <c r="J21" s="16" t="s">
        <v>3</v>
      </c>
      <c r="K21" s="15">
        <f t="shared" ref="K21:K23" si="1">IF(F21="NON",0,ROUNDUP(I21/$L$2,0))</f>
        <v>1</v>
      </c>
      <c r="L21" s="153" t="s">
        <v>75</v>
      </c>
    </row>
    <row r="22" spans="1:12" ht="15.75" customHeight="1" thickTop="1" thickBot="1" x14ac:dyDescent="0.3">
      <c r="A22" s="4"/>
      <c r="B22" s="12"/>
      <c r="C22" s="5"/>
      <c r="D22" s="17"/>
      <c r="E22" s="19" t="s">
        <v>70</v>
      </c>
      <c r="F22" s="20" t="s">
        <v>1</v>
      </c>
      <c r="G22" s="21" t="s">
        <v>65</v>
      </c>
      <c r="H22" s="21"/>
      <c r="I22" s="15">
        <v>1</v>
      </c>
      <c r="J22" s="16" t="s">
        <v>3</v>
      </c>
      <c r="K22" s="15">
        <f t="shared" si="1"/>
        <v>1</v>
      </c>
      <c r="L22" s="153" t="s">
        <v>75</v>
      </c>
    </row>
    <row r="23" spans="1:12" ht="15.75" customHeight="1" thickTop="1" thickBot="1" x14ac:dyDescent="0.3">
      <c r="A23" s="4"/>
      <c r="B23" s="12"/>
      <c r="C23" s="5"/>
      <c r="D23" s="17"/>
      <c r="E23" s="19" t="s">
        <v>71</v>
      </c>
      <c r="F23" s="20" t="s">
        <v>1</v>
      </c>
      <c r="G23" s="21" t="s">
        <v>65</v>
      </c>
      <c r="H23" s="21"/>
      <c r="I23" s="15">
        <v>1</v>
      </c>
      <c r="J23" s="16" t="s">
        <v>3</v>
      </c>
      <c r="K23" s="15">
        <f t="shared" si="1"/>
        <v>1</v>
      </c>
      <c r="L23" s="153" t="s">
        <v>75</v>
      </c>
    </row>
    <row r="24" spans="1:12" ht="15.75" customHeight="1" thickTop="1" thickBot="1" x14ac:dyDescent="0.3">
      <c r="A24" s="4"/>
      <c r="B24" s="12"/>
      <c r="C24" s="5"/>
      <c r="D24" s="17"/>
      <c r="E24" s="14"/>
      <c r="F24" s="14"/>
      <c r="G24" s="18"/>
      <c r="H24" s="16"/>
      <c r="I24" s="16"/>
      <c r="J24" s="18"/>
      <c r="K24" s="16"/>
      <c r="L24" s="11"/>
    </row>
    <row r="25" spans="1:12" ht="15.75" customHeight="1" thickTop="1" thickBot="1" x14ac:dyDescent="0.3">
      <c r="A25" s="4"/>
      <c r="B25" s="12" t="s">
        <v>60</v>
      </c>
      <c r="C25" s="5"/>
      <c r="D25" s="20" t="s">
        <v>1</v>
      </c>
      <c r="E25" s="14" t="s">
        <v>57</v>
      </c>
      <c r="F25" s="14"/>
      <c r="G25" s="15">
        <v>12</v>
      </c>
      <c r="H25" s="16" t="s">
        <v>2</v>
      </c>
      <c r="I25" s="16" t="s">
        <v>3</v>
      </c>
      <c r="J25" s="22">
        <f>5/G25</f>
        <v>0.41666666666666669</v>
      </c>
      <c r="K25" s="16" t="s">
        <v>4</v>
      </c>
      <c r="L25" s="11"/>
    </row>
    <row r="26" spans="1:12" ht="15.75" customHeight="1" thickTop="1" thickBot="1" x14ac:dyDescent="0.3">
      <c r="A26" s="4"/>
      <c r="B26" s="12"/>
      <c r="C26" s="5"/>
      <c r="D26" s="17"/>
      <c r="E26" s="14"/>
      <c r="F26" s="14"/>
      <c r="G26" s="18"/>
      <c r="H26" s="16"/>
      <c r="I26" s="16"/>
      <c r="J26" s="18"/>
      <c r="K26" s="16"/>
      <c r="L26" s="11"/>
    </row>
    <row r="27" spans="1:12" ht="15.75" customHeight="1" thickTop="1" thickBot="1" x14ac:dyDescent="0.3">
      <c r="A27" s="4"/>
      <c r="B27" s="12" t="s">
        <v>7</v>
      </c>
      <c r="C27" s="5"/>
      <c r="D27" s="5"/>
      <c r="E27" s="19" t="s">
        <v>72</v>
      </c>
      <c r="F27" s="20" t="str">
        <f>IF(D25="OUI","OUI","NON")</f>
        <v>OUI</v>
      </c>
      <c r="G27" s="21" t="s">
        <v>65</v>
      </c>
      <c r="H27" s="21"/>
      <c r="I27" s="15">
        <v>1</v>
      </c>
      <c r="J27" s="16" t="s">
        <v>3</v>
      </c>
      <c r="K27" s="15">
        <f>IF(F27="NON",0,ROUNDUP(I27/$L$2,0))</f>
        <v>1</v>
      </c>
      <c r="L27" s="153" t="s">
        <v>75</v>
      </c>
    </row>
    <row r="28" spans="1:12" ht="15.75" customHeight="1" thickTop="1" thickBot="1" x14ac:dyDescent="0.3">
      <c r="A28" s="4"/>
      <c r="B28" s="8"/>
      <c r="C28" s="5"/>
      <c r="D28" s="5"/>
      <c r="E28" s="39"/>
      <c r="F28" s="39"/>
      <c r="G28" s="40"/>
      <c r="H28" s="39"/>
      <c r="I28" s="5"/>
      <c r="J28" s="5"/>
      <c r="K28" s="5"/>
      <c r="L28" s="11"/>
    </row>
    <row r="29" spans="1:12" ht="15.75" customHeight="1" thickBot="1" x14ac:dyDescent="0.3">
      <c r="A29" s="4"/>
      <c r="B29" s="155" t="s">
        <v>62</v>
      </c>
      <c r="C29" s="156"/>
      <c r="D29" s="156"/>
      <c r="E29" s="156"/>
      <c r="F29" s="156"/>
      <c r="G29" s="156"/>
      <c r="H29" s="156"/>
      <c r="I29" s="156"/>
      <c r="J29" s="156"/>
      <c r="K29" s="156"/>
      <c r="L29" s="157"/>
    </row>
    <row r="30" spans="1:12" s="58" customFormat="1" ht="15.75" customHeight="1" thickBot="1" x14ac:dyDescent="0.3">
      <c r="A30" s="4"/>
      <c r="B30" s="23"/>
      <c r="C30" s="24"/>
      <c r="D30" s="24"/>
      <c r="E30" s="24"/>
      <c r="F30" s="24"/>
      <c r="G30" s="24"/>
      <c r="H30" s="24"/>
      <c r="I30" s="103"/>
      <c r="J30" s="104"/>
      <c r="K30" s="104"/>
      <c r="L30" s="25"/>
    </row>
    <row r="31" spans="1:12" s="3" customFormat="1" ht="15.75" customHeight="1" thickTop="1" thickBot="1" x14ac:dyDescent="0.3">
      <c r="A31" s="4"/>
      <c r="B31" s="12" t="s">
        <v>8</v>
      </c>
      <c r="C31" s="36"/>
      <c r="D31" s="5"/>
      <c r="E31" s="37" t="s">
        <v>9</v>
      </c>
      <c r="F31" s="5"/>
      <c r="G31" s="15" t="s">
        <v>22</v>
      </c>
      <c r="H31" s="5"/>
      <c r="I31" s="5"/>
      <c r="J31" s="5"/>
      <c r="K31" s="5"/>
      <c r="L31" s="35"/>
    </row>
    <row r="32" spans="1:12" s="3" customFormat="1" ht="15.75" customHeight="1" thickTop="1" thickBot="1" x14ac:dyDescent="0.3">
      <c r="A32" s="4"/>
      <c r="B32" s="33"/>
      <c r="C32" s="5"/>
      <c r="D32" s="5"/>
      <c r="E32" s="34"/>
      <c r="F32" s="5"/>
      <c r="G32" s="15" t="s">
        <v>21</v>
      </c>
      <c r="H32" s="5"/>
      <c r="I32" s="5"/>
      <c r="J32" s="5"/>
      <c r="K32" s="5"/>
      <c r="L32" s="35"/>
    </row>
    <row r="33" spans="1:12" s="3" customFormat="1" ht="15.75" customHeight="1" thickTop="1" thickBot="1" x14ac:dyDescent="0.3">
      <c r="A33" s="4"/>
      <c r="B33" s="33"/>
      <c r="C33" s="5"/>
      <c r="D33" s="5"/>
      <c r="E33" s="34"/>
      <c r="F33" s="5"/>
      <c r="G33" s="15"/>
      <c r="H33" s="5"/>
      <c r="I33" s="5"/>
      <c r="J33" s="5"/>
      <c r="K33" s="5"/>
      <c r="L33" s="35"/>
    </row>
    <row r="34" spans="1:12" s="3" customFormat="1" ht="15.75" customHeight="1" thickTop="1" thickBot="1" x14ac:dyDescent="0.3">
      <c r="A34" s="4"/>
      <c r="B34" s="33"/>
      <c r="C34" s="5"/>
      <c r="D34" s="5"/>
      <c r="E34" s="34"/>
      <c r="F34" s="5"/>
      <c r="G34" s="15"/>
      <c r="H34" s="5"/>
      <c r="I34" s="5"/>
      <c r="J34" s="5"/>
      <c r="K34" s="5"/>
      <c r="L34" s="35"/>
    </row>
    <row r="35" spans="1:12" s="3" customFormat="1" ht="15.75" customHeight="1" thickTop="1" thickBot="1" x14ac:dyDescent="0.3">
      <c r="A35" s="4"/>
      <c r="B35" s="8"/>
      <c r="C35" s="5"/>
      <c r="D35" s="5"/>
      <c r="E35" s="5"/>
      <c r="F35" s="5"/>
      <c r="G35" s="5"/>
      <c r="H35" s="5"/>
      <c r="I35" s="5"/>
      <c r="J35" s="5"/>
      <c r="K35" s="5"/>
      <c r="L35" s="11"/>
    </row>
    <row r="36" spans="1:12" s="3" customFormat="1" ht="15.75" customHeight="1" thickTop="1" thickBot="1" x14ac:dyDescent="0.3">
      <c r="A36" s="4"/>
      <c r="B36" s="136" t="s">
        <v>10</v>
      </c>
      <c r="C36" s="31">
        <v>0</v>
      </c>
      <c r="D36" s="29" t="s">
        <v>11</v>
      </c>
      <c r="E36" s="5"/>
      <c r="F36" s="5"/>
      <c r="G36" s="5"/>
      <c r="H36" s="6"/>
      <c r="I36" s="5"/>
      <c r="J36" s="5"/>
      <c r="K36" s="5"/>
      <c r="L36" s="11"/>
    </row>
    <row r="37" spans="1:12" s="3" customFormat="1" ht="15.75" customHeight="1" thickTop="1" thickBot="1" x14ac:dyDescent="0.3">
      <c r="A37" s="4"/>
      <c r="B37" s="8"/>
      <c r="C37" s="5"/>
      <c r="D37" s="5"/>
      <c r="E37" s="5"/>
      <c r="F37" s="5"/>
      <c r="G37" s="5"/>
      <c r="H37" s="5"/>
      <c r="I37" s="5"/>
      <c r="J37" s="5"/>
      <c r="K37" s="5"/>
      <c r="L37" s="11"/>
    </row>
    <row r="38" spans="1:12" s="3" customFormat="1" ht="15.75" customHeight="1" thickTop="1" thickBot="1" x14ac:dyDescent="0.3">
      <c r="A38" s="4"/>
      <c r="B38" s="44" t="s">
        <v>73</v>
      </c>
      <c r="C38" s="45"/>
      <c r="D38" s="46" t="s">
        <v>75</v>
      </c>
      <c r="E38" s="47"/>
      <c r="F38" s="30"/>
      <c r="G38" s="48"/>
      <c r="H38" s="42"/>
      <c r="I38" s="41"/>
      <c r="J38" s="43"/>
      <c r="K38" s="29"/>
      <c r="L38" s="101"/>
    </row>
    <row r="39" spans="1:12" s="3" customFormat="1" ht="15.75" customHeight="1" thickTop="1" thickBot="1" x14ac:dyDescent="0.3">
      <c r="A39" s="4"/>
      <c r="B39" s="72"/>
      <c r="C39" s="73"/>
      <c r="D39" s="74"/>
      <c r="E39" s="102"/>
      <c r="F39" s="7"/>
      <c r="G39" s="7"/>
      <c r="H39" s="7"/>
      <c r="I39" s="75"/>
      <c r="J39" s="76"/>
      <c r="K39" s="75"/>
      <c r="L39" s="154"/>
    </row>
    <row r="40" spans="1:12" s="3" customFormat="1" ht="17.25" thickBot="1" x14ac:dyDescent="0.3">
      <c r="A40" s="50"/>
      <c r="B40" s="158" t="s">
        <v>78</v>
      </c>
      <c r="C40" s="159"/>
      <c r="D40" s="159"/>
      <c r="E40" s="159"/>
      <c r="F40" s="159"/>
      <c r="G40" s="159"/>
      <c r="H40" s="159"/>
      <c r="I40" s="159"/>
      <c r="J40" s="159"/>
      <c r="K40" s="159"/>
      <c r="L40" s="160"/>
    </row>
    <row r="41" spans="1:12" s="3" customFormat="1" ht="18.75" customHeight="1" thickBot="1" x14ac:dyDescent="0.3">
      <c r="A41" s="50"/>
      <c r="B41" s="23"/>
      <c r="C41" s="24"/>
      <c r="D41" s="24"/>
      <c r="E41" s="24"/>
      <c r="F41" s="24"/>
      <c r="G41" s="24"/>
      <c r="H41" s="24"/>
      <c r="I41" s="24"/>
      <c r="J41" s="24"/>
      <c r="K41" s="24"/>
      <c r="L41" s="25"/>
    </row>
    <row r="42" spans="1:12" s="3" customFormat="1" ht="15.75" customHeight="1" thickTop="1" thickBot="1" x14ac:dyDescent="0.3">
      <c r="A42" s="4"/>
      <c r="B42" s="12" t="s">
        <v>8</v>
      </c>
      <c r="C42" s="36"/>
      <c r="D42" s="5"/>
      <c r="E42" s="37" t="s">
        <v>9</v>
      </c>
      <c r="F42" s="15" t="s">
        <v>22</v>
      </c>
      <c r="G42" s="16" t="s">
        <v>16</v>
      </c>
      <c r="H42" s="31"/>
      <c r="I42" s="51" t="s">
        <v>74</v>
      </c>
      <c r="J42" s="16" t="s">
        <v>43</v>
      </c>
      <c r="K42" s="5"/>
      <c r="L42" s="35"/>
    </row>
    <row r="43" spans="1:12" s="3" customFormat="1" ht="16.5" customHeight="1" thickTop="1" thickBot="1" x14ac:dyDescent="0.3">
      <c r="A43" s="4"/>
      <c r="B43" s="33"/>
      <c r="C43" s="5"/>
      <c r="D43" s="5"/>
      <c r="E43" s="34"/>
      <c r="F43" s="15" t="s">
        <v>21</v>
      </c>
      <c r="G43" s="5"/>
      <c r="H43" s="5"/>
      <c r="I43" s="5"/>
      <c r="J43" s="5"/>
      <c r="K43" s="5"/>
      <c r="L43" s="35"/>
    </row>
    <row r="44" spans="1:12" s="3" customFormat="1" ht="16.5" customHeight="1" thickTop="1" thickBot="1" x14ac:dyDescent="0.3">
      <c r="A44" s="4"/>
      <c r="B44" s="33"/>
      <c r="C44" s="5"/>
      <c r="D44" s="5"/>
      <c r="E44" s="34"/>
      <c r="F44" s="15"/>
      <c r="G44" s="5"/>
      <c r="H44" s="5"/>
      <c r="I44" s="5"/>
      <c r="J44" s="5"/>
      <c r="K44" s="5"/>
      <c r="L44" s="35"/>
    </row>
    <row r="45" spans="1:12" s="3" customFormat="1" ht="15.75" customHeight="1" thickTop="1" thickBot="1" x14ac:dyDescent="0.3">
      <c r="A45" s="4"/>
      <c r="B45" s="33"/>
      <c r="C45" s="5"/>
      <c r="D45" s="5"/>
      <c r="E45" s="34"/>
      <c r="F45" s="15"/>
      <c r="G45" s="5"/>
      <c r="H45" s="5"/>
      <c r="I45" s="5"/>
      <c r="J45" s="5"/>
      <c r="K45" s="5"/>
      <c r="L45" s="35"/>
    </row>
    <row r="46" spans="1:12" s="3" customFormat="1" ht="15.75" customHeight="1" thickTop="1" thickBot="1" x14ac:dyDescent="0.3">
      <c r="A46" s="4"/>
      <c r="B46" s="55" t="s">
        <v>13</v>
      </c>
      <c r="C46" s="41"/>
      <c r="D46" s="31">
        <v>1</v>
      </c>
      <c r="E46" s="52" t="s">
        <v>12</v>
      </c>
      <c r="F46" s="38"/>
      <c r="G46" s="5"/>
      <c r="H46" s="5"/>
      <c r="I46" s="5"/>
      <c r="J46" s="5"/>
      <c r="K46" s="5"/>
      <c r="L46" s="35"/>
    </row>
    <row r="47" spans="1:12" s="3" customFormat="1" ht="15.75" customHeight="1" thickTop="1" thickBot="1" x14ac:dyDescent="0.3">
      <c r="A47" s="4"/>
      <c r="B47" s="44" t="s">
        <v>77</v>
      </c>
      <c r="C47" s="5"/>
      <c r="D47" s="53"/>
      <c r="E47" s="46" t="s">
        <v>75</v>
      </c>
      <c r="F47" s="38"/>
      <c r="G47" s="5"/>
      <c r="H47" s="5"/>
      <c r="I47" s="5"/>
      <c r="J47" s="5"/>
      <c r="K47" s="5"/>
      <c r="L47" s="35"/>
    </row>
    <row r="48" spans="1:12" s="3" customFormat="1" ht="15.75" customHeight="1" thickTop="1" thickBot="1" x14ac:dyDescent="0.3">
      <c r="A48" s="4"/>
      <c r="B48" s="44"/>
      <c r="C48" s="5"/>
      <c r="D48" s="54"/>
      <c r="E48" s="113"/>
      <c r="F48" s="38"/>
      <c r="G48" s="5"/>
      <c r="H48" s="5"/>
      <c r="I48" s="5"/>
      <c r="J48" s="5"/>
      <c r="K48" s="5"/>
      <c r="L48" s="35"/>
    </row>
    <row r="49" spans="1:12" s="3" customFormat="1" ht="15.75" customHeight="1" thickTop="1" thickBot="1" x14ac:dyDescent="0.3">
      <c r="A49" s="4"/>
      <c r="B49" s="119" t="s">
        <v>48</v>
      </c>
      <c r="C49" s="31">
        <v>1</v>
      </c>
      <c r="D49" s="51" t="s">
        <v>49</v>
      </c>
      <c r="E49" s="16" t="s">
        <v>3</v>
      </c>
      <c r="F49" s="120">
        <f>C49*L11</f>
        <v>0</v>
      </c>
      <c r="G49" s="32" t="s">
        <v>50</v>
      </c>
      <c r="H49" s="121" t="s">
        <v>3</v>
      </c>
      <c r="I49" s="6"/>
      <c r="J49" s="31">
        <f>G17*F49</f>
        <v>0</v>
      </c>
      <c r="K49" s="52" t="s">
        <v>12</v>
      </c>
      <c r="L49" s="35"/>
    </row>
    <row r="50" spans="1:12" s="3" customFormat="1" ht="15.75" customHeight="1" thickTop="1" thickBot="1" x14ac:dyDescent="0.3">
      <c r="B50" s="49"/>
      <c r="C50" s="7"/>
      <c r="D50" s="7"/>
      <c r="E50" s="7"/>
      <c r="F50" s="7"/>
      <c r="G50" s="7"/>
      <c r="H50" s="7"/>
      <c r="I50" s="7"/>
      <c r="J50" s="7"/>
      <c r="K50" s="7"/>
      <c r="L50" s="57"/>
    </row>
    <row r="51" spans="1:12" s="3" customFormat="1" ht="15.75" customHeight="1" thickBot="1" x14ac:dyDescent="0.3">
      <c r="B51" s="155" t="s">
        <v>79</v>
      </c>
      <c r="C51" s="156"/>
      <c r="D51" s="156"/>
      <c r="E51" s="156"/>
      <c r="F51" s="156"/>
      <c r="G51" s="156"/>
      <c r="H51" s="156"/>
      <c r="I51" s="156"/>
      <c r="J51" s="156"/>
      <c r="K51" s="156"/>
      <c r="L51" s="157"/>
    </row>
    <row r="52" spans="1:12" s="3" customFormat="1" ht="15.75" customHeight="1" thickBot="1" x14ac:dyDescent="0.3">
      <c r="B52" s="8"/>
      <c r="C52" s="5"/>
      <c r="D52" s="5"/>
      <c r="E52" s="5"/>
      <c r="F52" s="5"/>
      <c r="G52" s="5"/>
      <c r="H52" s="5"/>
      <c r="I52" s="5"/>
      <c r="J52" s="5"/>
      <c r="K52" s="5"/>
      <c r="L52" s="11"/>
    </row>
    <row r="53" spans="1:12" s="3" customFormat="1" ht="15.75" customHeight="1" thickTop="1" thickBot="1" x14ac:dyDescent="0.3">
      <c r="B53" s="55" t="s">
        <v>76</v>
      </c>
      <c r="C53" s="5"/>
      <c r="D53" s="5"/>
      <c r="E53" s="56">
        <f ca="1">MAX(calculJRS!AC3:AC58)</f>
        <v>12</v>
      </c>
      <c r="F53" s="46" t="s">
        <v>75</v>
      </c>
      <c r="G53" s="5"/>
      <c r="H53" s="5"/>
      <c r="I53" s="5"/>
      <c r="J53" s="5"/>
      <c r="K53" s="5"/>
      <c r="L53" s="11"/>
    </row>
    <row r="54" spans="1:12" ht="16.5" thickTop="1" thickBot="1" x14ac:dyDescent="0.3">
      <c r="B54" s="49"/>
      <c r="C54" s="7"/>
      <c r="D54" s="7"/>
      <c r="E54" s="7"/>
      <c r="F54" s="7"/>
      <c r="G54" s="7"/>
      <c r="H54" s="7"/>
      <c r="I54" s="7"/>
      <c r="J54" s="7"/>
      <c r="K54" s="7"/>
      <c r="L54" s="57"/>
    </row>
  </sheetData>
  <mergeCells count="4">
    <mergeCell ref="B51:L51"/>
    <mergeCell ref="B3:L3"/>
    <mergeCell ref="B29:L29"/>
    <mergeCell ref="B40:L40"/>
  </mergeCells>
  <dataValidations count="1">
    <dataValidation errorStyle="warning" operator="equal" allowBlank="1" showErrorMessage="1" error="Le COFOR doit avoi 10 caractères (COFOR étendu)" prompt="COFOR éténdu (10 caractères)" sqref="G20:H23 B42:B45 H15:H16 G14:G16 B39:C39 B31:C31 B32:B34 C42 G49 G27:H27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8" operator="containsText" id="{E0EEF404-5267-4317-8560-0E1BA4DA0B15}">
            <xm:f>NOT(ISERROR(SEARCH(#REF!="NON",F14)))</xm:f>
            <xm:f>#REF!="NON"</xm:f>
            <x14:dxf>
              <fill>
                <patternFill>
                  <bgColor rgb="FFFFC7CE"/>
                </patternFill>
              </fill>
            </x14:dxf>
          </x14:cfRule>
          <xm:sqref>F14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[2]plan!#REF!</xm:f>
          </x14:formula1>
          <xm:sqref>D26 F27</xm:sqref>
        </x14:dataValidation>
        <x14:dataValidation type="list" allowBlank="1" showInputMessage="1" showErrorMessage="1">
          <x14:formula1>
            <xm:f>plan!$O$1:$O$8</xm:f>
          </x14:formula1>
          <xm:sqref>K5:K11 G32:G34 F43:F45</xm:sqref>
        </x14:dataValidation>
        <x14:dataValidation type="list" allowBlank="1" showInputMessage="1" showErrorMessage="1">
          <x14:formula1>
            <xm:f>plan!$Q$2:$Q$3</xm:f>
          </x14:formula1>
          <xm:sqref>D12 D25 D18 F20:F23 F14:F16</xm:sqref>
        </x14:dataValidation>
        <x14:dataValidation type="list" allowBlank="1" showInputMessage="1" showErrorMessage="1">
          <x14:formula1>
            <xm:f>plan!$S$4:$S$6</xm:f>
          </x14:formula1>
          <xm:sqref>C36 D46</xm:sqref>
        </x14:dataValidation>
        <x14:dataValidation type="list" allowBlank="1" showInputMessage="1" showErrorMessage="1">
          <x14:formula1>
            <xm:f>plan!$O$2:$O$8</xm:f>
          </x14:formula1>
          <xm:sqref>G31 F42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58"/>
  <sheetViews>
    <sheetView topLeftCell="A46" workbookViewId="0">
      <selection activeCell="F65" sqref="F65"/>
    </sheetView>
  </sheetViews>
  <sheetFormatPr baseColWidth="10" defaultRowHeight="15" x14ac:dyDescent="0.25"/>
  <cols>
    <col min="1" max="1" width="16.28515625" customWidth="1"/>
    <col min="2" max="2" width="18.28515625" customWidth="1"/>
    <col min="3" max="3" width="15" style="51" customWidth="1"/>
    <col min="4" max="4" width="6.85546875" style="51" customWidth="1"/>
    <col min="5" max="7" width="6" style="59" customWidth="1"/>
    <col min="8" max="8" width="14.85546875" style="59" customWidth="1"/>
    <col min="9" max="9" width="10" style="77" customWidth="1"/>
    <col min="10" max="10" width="10.140625" style="80" customWidth="1"/>
    <col min="11" max="11" width="16.140625" style="77" customWidth="1"/>
    <col min="12" max="13" width="7.85546875" style="77" customWidth="1"/>
    <col min="14" max="14" width="7.85546875" style="78" customWidth="1"/>
    <col min="15" max="15" width="20.140625" style="80" customWidth="1"/>
    <col min="16" max="16" width="9" style="80" customWidth="1"/>
    <col min="17" max="17" width="17.42578125" style="59" customWidth="1"/>
    <col min="18" max="18" width="19.5703125" style="59" customWidth="1"/>
    <col min="19" max="19" width="8.140625" style="59" customWidth="1"/>
    <col min="20" max="20" width="19.28515625" style="59" customWidth="1"/>
    <col min="21" max="22" width="5.42578125" style="59" customWidth="1"/>
    <col min="23" max="23" width="5.42578125" style="139" customWidth="1"/>
    <col min="24" max="24" width="10.5703125" style="59" customWidth="1"/>
    <col min="25" max="28" width="2.85546875" style="59" customWidth="1"/>
    <col min="29" max="29" width="10.85546875" style="59" customWidth="1"/>
  </cols>
  <sheetData>
    <row r="1" spans="1:29" ht="16.5" customHeight="1" x14ac:dyDescent="0.25">
      <c r="A1" s="173" t="s">
        <v>14</v>
      </c>
      <c r="B1" s="175" t="s">
        <v>15</v>
      </c>
      <c r="C1" s="177" t="s">
        <v>23</v>
      </c>
      <c r="D1" s="63" t="s">
        <v>29</v>
      </c>
      <c r="E1" s="171" t="s">
        <v>25</v>
      </c>
      <c r="F1" s="171"/>
      <c r="G1" s="172"/>
      <c r="H1" s="108" t="s">
        <v>41</v>
      </c>
      <c r="I1" s="109" t="s">
        <v>30</v>
      </c>
      <c r="J1" s="111" t="s">
        <v>31</v>
      </c>
      <c r="K1" s="114" t="s">
        <v>32</v>
      </c>
      <c r="L1" s="115" t="s">
        <v>34</v>
      </c>
      <c r="M1" s="116"/>
      <c r="N1" s="116"/>
      <c r="O1" s="127" t="s">
        <v>52</v>
      </c>
      <c r="P1" s="179" t="s">
        <v>53</v>
      </c>
      <c r="Q1" s="129" t="s">
        <v>36</v>
      </c>
      <c r="R1" s="122" t="s">
        <v>38</v>
      </c>
      <c r="S1" s="181" t="s">
        <v>53</v>
      </c>
      <c r="T1" s="122" t="s">
        <v>54</v>
      </c>
      <c r="U1" s="170" t="s">
        <v>91</v>
      </c>
      <c r="V1" s="170"/>
      <c r="W1" s="170"/>
      <c r="X1" s="170"/>
      <c r="Y1" s="164" t="s">
        <v>51</v>
      </c>
      <c r="Z1" s="165"/>
      <c r="AA1" s="165"/>
      <c r="AB1" s="165"/>
      <c r="AC1" s="166"/>
    </row>
    <row r="2" spans="1:29" s="58" customFormat="1" ht="35.25" customHeight="1" thickBot="1" x14ac:dyDescent="0.3">
      <c r="A2" s="174"/>
      <c r="B2" s="176"/>
      <c r="C2" s="178"/>
      <c r="D2" s="87" t="s">
        <v>40</v>
      </c>
      <c r="E2" s="88">
        <v>1</v>
      </c>
      <c r="F2" s="88">
        <v>2</v>
      </c>
      <c r="G2" s="107">
        <v>3</v>
      </c>
      <c r="H2" s="93" t="s">
        <v>42</v>
      </c>
      <c r="I2" s="95" t="s">
        <v>88</v>
      </c>
      <c r="J2" s="112" t="s">
        <v>88</v>
      </c>
      <c r="K2" s="94" t="s">
        <v>33</v>
      </c>
      <c r="L2" s="117" t="s">
        <v>27</v>
      </c>
      <c r="M2" s="118" t="s">
        <v>28</v>
      </c>
      <c r="N2" s="124" t="s">
        <v>26</v>
      </c>
      <c r="O2" s="128" t="s">
        <v>89</v>
      </c>
      <c r="P2" s="180"/>
      <c r="Q2" s="130" t="s">
        <v>37</v>
      </c>
      <c r="R2" s="123" t="s">
        <v>39</v>
      </c>
      <c r="S2" s="182"/>
      <c r="T2" s="123" t="s">
        <v>90</v>
      </c>
      <c r="U2" s="133" t="s">
        <v>45</v>
      </c>
      <c r="V2" s="133" t="s">
        <v>44</v>
      </c>
      <c r="W2" s="138" t="s">
        <v>46</v>
      </c>
      <c r="X2" s="133" t="s">
        <v>47</v>
      </c>
      <c r="Y2" s="167"/>
      <c r="Z2" s="168"/>
      <c r="AA2" s="168"/>
      <c r="AB2" s="168"/>
      <c r="AC2" s="169"/>
    </row>
    <row r="3" spans="1:29" x14ac:dyDescent="0.25">
      <c r="A3" s="161">
        <v>1</v>
      </c>
      <c r="B3" s="67" t="s">
        <v>16</v>
      </c>
      <c r="C3" s="89">
        <f>IF(OR(info!$K$5=B3,info!$K$6=B3,info!$K$7=B3,info!$K$8=B3,info!$K$9=B3,info!$K$11=B3),0,1)</f>
        <v>1</v>
      </c>
      <c r="D3" s="90">
        <f>IF(C3=0,0,COUNTIF($C$3:C3,"&lt;&gt;0"))</f>
        <v>1</v>
      </c>
      <c r="E3" s="91">
        <f>IF(info!$D$12="NON",0,IF(C3=0,0,IF(INT(D3/info!$G$12)=D3/info!$G$12,1,0)))</f>
        <v>0</v>
      </c>
      <c r="F3" s="91">
        <f>IF(info!$D$18="NON",0,IF(C3=0,0,IF(INT(D3/info!$G$18)=D3/info!$G$18,1,0)))</f>
        <v>0</v>
      </c>
      <c r="G3" s="105">
        <f>IF(info!$D$25="NON",0,IF(C3=0,0,IF(INT(D3/info!$G$25)=D3/info!$G$25,1,0)))</f>
        <v>0</v>
      </c>
      <c r="H3" s="66">
        <v>0</v>
      </c>
      <c r="I3" s="96">
        <f>IF(info!$C$36=0,H3,0)</f>
        <v>0</v>
      </c>
      <c r="J3" s="61">
        <v>0</v>
      </c>
      <c r="K3" s="64">
        <f>IF(info!$D$46="",J3,0)</f>
        <v>0</v>
      </c>
      <c r="L3" s="98">
        <f>IF(D3=0,0,VLOOKUP(plan!B3,plan!$G$2:$H$4,2,FALSE))</f>
        <v>1</v>
      </c>
      <c r="M3" s="97">
        <f>IF(D3=0,0,VLOOKUP(plan!C3,plan!$G$7:$H$10,2,FALSE))</f>
        <v>1</v>
      </c>
      <c r="N3" s="66">
        <f>IF(D3=0,0,VLOOKUP(plan!$D$3,plan!$G$13:$H$13,2,FALSE))</f>
        <v>1</v>
      </c>
      <c r="O3" s="125">
        <v>0</v>
      </c>
      <c r="P3" s="61">
        <v>0</v>
      </c>
      <c r="Q3" s="126">
        <f>info!C38</f>
        <v>0</v>
      </c>
      <c r="R3" s="86">
        <f>info!C38</f>
        <v>0</v>
      </c>
      <c r="S3" s="110">
        <v>0</v>
      </c>
      <c r="T3" s="110">
        <v>0</v>
      </c>
      <c r="U3" s="134">
        <f t="shared" ref="U3:U58" si="0">SUM(L3:N3)</f>
        <v>3</v>
      </c>
      <c r="V3" s="134">
        <f>info!C49</f>
        <v>1</v>
      </c>
      <c r="W3" s="132">
        <f ca="1">info!$E$53-AC3</f>
        <v>8</v>
      </c>
      <c r="X3" s="132">
        <f>info!D47</f>
        <v>0</v>
      </c>
      <c r="Y3" s="62">
        <f>IF((AND(info!$C$36=0,info!$D$46=0)),Q3+T3+U3+V3+X3,0)</f>
        <v>0</v>
      </c>
      <c r="Z3" s="131">
        <f>IF((AND(info!$C$36=0,info!$D$46&lt;&gt;0)),O3+P3+Q3+R3+U3+V3+X3,0)</f>
        <v>4</v>
      </c>
      <c r="AA3" s="62">
        <f>IF((AND(info!$C$36&lt;&gt;0,info!$D$46=0)),O3+R3+S3+T3+U3+V3+X3,0)</f>
        <v>0</v>
      </c>
      <c r="AB3" s="62">
        <f>IF((AND(info!$C$36&lt;&gt;0,info!$D$46&lt;&gt;0)),O3+P3+Q3+R3+S3+T3+U3+V3+X3,0)</f>
        <v>0</v>
      </c>
      <c r="AC3" s="137">
        <f>SUM(Y3:AB3)</f>
        <v>4</v>
      </c>
    </row>
    <row r="4" spans="1:29" x14ac:dyDescent="0.25">
      <c r="A4" s="162"/>
      <c r="B4" s="67" t="s">
        <v>17</v>
      </c>
      <c r="C4" s="92">
        <f>IF(OR(info!$K$5=B4,info!$K$6=B4,info!$K$7=B4,info!$K$8=B4,info!$K$9=B4,info!$K$11=B4),0,1)</f>
        <v>1</v>
      </c>
      <c r="D4" s="65">
        <f>IF(C4=0,0,COUNTIF($C$3:C4,"&lt;&gt;0"))</f>
        <v>2</v>
      </c>
      <c r="E4" s="62">
        <f>IF(info!$D$12="NON",0,IF(C4=0,0,IF(INT(D4/info!$G$12)=D4/info!$G$12,1,0)))</f>
        <v>0</v>
      </c>
      <c r="F4" s="62">
        <f>IF(info!$D$18="NON",0,IF(C4=0,0,IF(INT(D4/info!$G$18)=D4/info!$G$18,1,0)))</f>
        <v>0</v>
      </c>
      <c r="G4" s="106">
        <f>IF(info!$D$25="NON",0,IF(C4=0,0,IF(INT(D4/info!$G$25)=D4/info!$G$25,1,0)))</f>
        <v>0</v>
      </c>
      <c r="H4" s="66">
        <v>0</v>
      </c>
      <c r="I4" s="96">
        <v>0</v>
      </c>
      <c r="J4" s="61">
        <f>(IF((AND(info!$F$42="",info!$F$43="",info!$G$44="",info!$G$45="")),0,(IF(OR(info!$F$42=B4,info!$F$43=B4,info!$G$44=B4,info!$G$45=B4),1,0))))</f>
        <v>0</v>
      </c>
      <c r="K4" s="64">
        <f>IF(info!$D$46="",J4,0)</f>
        <v>0</v>
      </c>
      <c r="L4" s="99">
        <f>IF(D4=0,0,VLOOKUP(plan!B4,plan!$G$2:$H$4,2,FALSE))</f>
        <v>1</v>
      </c>
      <c r="M4" s="60">
        <f>IF(D4=0,0,VLOOKUP(plan!C4,plan!$G$7:$H$10,2,FALSE))</f>
        <v>1</v>
      </c>
      <c r="N4" s="62">
        <f>IF(D4=0,0,VLOOKUP(plan!$D$3,plan!$G$13:$H$13,2,FALSE))</f>
        <v>1</v>
      </c>
      <c r="O4" s="61">
        <f t="shared" ref="O4:O58" si="1">J4*X3</f>
        <v>0</v>
      </c>
      <c r="P4" s="61">
        <f ca="1">IF(info!$D$46=2,OFFSET(P4,-(info!$D$46-1),-1),0)</f>
        <v>0</v>
      </c>
      <c r="Q4" s="62">
        <f>Q3+(O4*K4)-R4</f>
        <v>0</v>
      </c>
      <c r="R4" s="62">
        <f t="shared" ref="R4:R58" si="2">H4*Q3</f>
        <v>0</v>
      </c>
      <c r="S4" s="131">
        <f ca="1">IF(info!$C$36=2,OFFSET(S4,-(info!$C$36-1),-1),0)</f>
        <v>0</v>
      </c>
      <c r="T4" s="131">
        <v>0</v>
      </c>
      <c r="U4" s="140">
        <f t="shared" si="0"/>
        <v>3</v>
      </c>
      <c r="V4" s="134">
        <f>info!C49+R4</f>
        <v>1</v>
      </c>
      <c r="W4" s="132">
        <f ca="1">info!$E$53-AC4</f>
        <v>8</v>
      </c>
      <c r="X4" s="141">
        <f t="shared" ref="X4:X58" si="3">X3+(E4*L4)+(F4*M4)+(G4*N4)-O4</f>
        <v>0</v>
      </c>
      <c r="Y4" s="62">
        <f>IF((AND(info!$C$36=0,info!$D$46=0)),Q4+T4+U4+V4+X4,0)</f>
        <v>0</v>
      </c>
      <c r="Z4" s="131">
        <f ca="1">IF((AND(info!$C$36=0,info!$D$46&lt;&gt;0)),O4+P4+Q4+R4+U4+V4+X4,0)</f>
        <v>4</v>
      </c>
      <c r="AA4" s="62">
        <f>IF((AND(info!$C$36&lt;&gt;0,info!$D$46=0)),O4+R4+S4+T4+U4+V4+X4,0)</f>
        <v>0</v>
      </c>
      <c r="AB4" s="62">
        <f>IF((AND(info!$C$36&lt;&gt;0,info!$D$46&lt;&gt;0)),O4+P4+Q4+R4+S4+T4+U4+V4+X4,0)</f>
        <v>0</v>
      </c>
      <c r="AC4" s="137">
        <f t="shared" ref="AC4:AC58" ca="1" si="4">SUM(Y4:AB4)</f>
        <v>4</v>
      </c>
    </row>
    <row r="5" spans="1:29" x14ac:dyDescent="0.25">
      <c r="A5" s="162"/>
      <c r="B5" s="67" t="s">
        <v>18</v>
      </c>
      <c r="C5" s="92">
        <f>IF(OR(info!$K$5=B5,info!$K$6=B5,info!$K$7=B5,info!$K$8=B5,info!$K$9=B5,info!$K$11=B5),0,1)</f>
        <v>1</v>
      </c>
      <c r="D5" s="65">
        <f>IF(C5=0,0,COUNTIF($C$3:C5,"&lt;&gt;0"))</f>
        <v>3</v>
      </c>
      <c r="E5" s="62">
        <f>IF(info!$D$12="NON",0,IF(C5=0,0,IF(INT(D5/info!$G$12)=D5/info!$G$12,1,0)))</f>
        <v>0</v>
      </c>
      <c r="F5" s="62">
        <f>IF(info!$D$18="NON",0,IF(C5=0,0,IF(INT(D5/info!$G$18)=D5/info!$G$18,1,0)))</f>
        <v>1</v>
      </c>
      <c r="G5" s="106">
        <f>IF(info!$D$25="NON",0,IF(C5=0,0,IF(INT(D5/info!$G$25)=D5/info!$G$25,1,0)))</f>
        <v>0</v>
      </c>
      <c r="H5" s="86">
        <f>(IF((AND(info!$G$31="",info!$G$32="",info!$G$33="",info!$G$34="")),0,(IF(OR(info!$G$31=B5,info!$G$32=B5,info!$G$33=B5,info!$G$34=B5),1,0))))</f>
        <v>0</v>
      </c>
      <c r="I5" s="96">
        <f ca="1">IF(info!$C$36=0,H5,OFFSET(I5,-(info!$C$36),-1))</f>
        <v>0</v>
      </c>
      <c r="J5" s="61">
        <f>(IF((AND(info!$F$42="",info!$F$43="",info!$G$44="",info!$G$45="")),0,(IF(OR(info!$F$42=B5,info!$F$43=B5,info!$G$44=B5,info!$G$45=B5),1,0))))</f>
        <v>0</v>
      </c>
      <c r="K5" s="64">
        <f>IF(info!$D$46="",J5,0)</f>
        <v>0</v>
      </c>
      <c r="L5" s="99">
        <f>IF(D5=0,0,VLOOKUP(plan!B5,plan!$G$2:$H$4,2,FALSE))</f>
        <v>1</v>
      </c>
      <c r="M5" s="60">
        <f>IF(D5=0,0,VLOOKUP(plan!C5,plan!$G$7:$H$10,2,FALSE))</f>
        <v>1</v>
      </c>
      <c r="N5" s="62">
        <f>IF(D5=0,0,VLOOKUP(plan!$D$3,plan!$G$13:$H$13,2,FALSE))</f>
        <v>1</v>
      </c>
      <c r="O5" s="61">
        <f t="shared" si="1"/>
        <v>0</v>
      </c>
      <c r="P5" s="61">
        <f ca="1">IF(info!$D$46=2,OFFSET(P5,-(info!$D$46-1),-1),0)</f>
        <v>0</v>
      </c>
      <c r="Q5" s="62">
        <f>Q4+(O5*K5)-R5</f>
        <v>0</v>
      </c>
      <c r="R5" s="62">
        <f t="shared" si="2"/>
        <v>0</v>
      </c>
      <c r="S5" s="131">
        <f ca="1">IF(info!$C$36=2,OFFSET(S5,-(info!$C$36-1),-1),0)</f>
        <v>0</v>
      </c>
      <c r="T5" s="62">
        <f ca="1">IF(info!$C$36=0,R5,OFFSET(T5,-(info!$C$36),-2))</f>
        <v>0</v>
      </c>
      <c r="U5" s="140">
        <f t="shared" si="0"/>
        <v>3</v>
      </c>
      <c r="V5" s="140">
        <f ca="1">IF(info!$C$46=0,info!$C$49+R5,info!$C$49+OFFSET(V5,-(info!$C$46),-2))</f>
        <v>1</v>
      </c>
      <c r="W5" s="132">
        <f ca="1">info!$E$53-AC5</f>
        <v>7</v>
      </c>
      <c r="X5" s="141">
        <f t="shared" si="3"/>
        <v>1</v>
      </c>
      <c r="Y5" s="62">
        <f>IF((AND(info!$C$36=0,info!$D$46=0)),Q5+T5+U5+V5+X5,0)</f>
        <v>0</v>
      </c>
      <c r="Z5" s="131">
        <f ca="1">IF((AND(info!$C$36=0,info!$D$46&lt;&gt;0)),O5+P5+Q5+R5+U5+V5+X5,0)</f>
        <v>5</v>
      </c>
      <c r="AA5" s="62">
        <f>IF((AND(info!$C$36&lt;&gt;0,info!$D$46=0)),O5+R5+S5+T5+U5+V5+X5,0)</f>
        <v>0</v>
      </c>
      <c r="AB5" s="62">
        <f>IF((AND(info!$C$36&lt;&gt;0,info!$D$46&lt;&gt;0)),O5+P5+Q5+R5+S5+T5+U5+V5+X5,0)</f>
        <v>0</v>
      </c>
      <c r="AC5" s="137">
        <f t="shared" ca="1" si="4"/>
        <v>5</v>
      </c>
    </row>
    <row r="6" spans="1:29" x14ac:dyDescent="0.25">
      <c r="A6" s="162"/>
      <c r="B6" s="67" t="s">
        <v>19</v>
      </c>
      <c r="C6" s="92">
        <f>IF(OR(info!$K$5=B6,info!$K$6=B6,info!$K$7=B6,info!$K$8=B6,info!$K$9=B6,info!$K$11=B6),0,1)</f>
        <v>1</v>
      </c>
      <c r="D6" s="65">
        <f>IF(C6=0,0,COUNTIF($C$3:C6,"&lt;&gt;0"))</f>
        <v>4</v>
      </c>
      <c r="E6" s="62">
        <f>IF(info!$D$12="NON",0,IF(C6=0,0,IF(INT(D6/info!$G$12)=D6/info!$G$12,1,0)))</f>
        <v>1</v>
      </c>
      <c r="F6" s="62">
        <f>IF(info!$D$18="NON",0,IF(C6=0,0,IF(INT(D6/info!$G$18)=D6/info!$G$18,1,0)))</f>
        <v>0</v>
      </c>
      <c r="G6" s="106">
        <f>IF(info!$D$25="NON",0,IF(C6=0,0,IF(INT(D6/info!$G$25)=D6/info!$G$25,1,0)))</f>
        <v>0</v>
      </c>
      <c r="H6" s="86">
        <f>(IF((AND(info!$G$31="",info!$G$32="",info!$G$33="",info!$G$34="")),0,(IF(OR(info!$G$31=B6,info!$G$32=B6,info!$G$33=B6,info!$G$34=B6),1,0))))</f>
        <v>0</v>
      </c>
      <c r="I6" s="96">
        <f ca="1">IF(info!$C$36=0,H6,OFFSET(I6,-(info!$C$36),-1))</f>
        <v>0</v>
      </c>
      <c r="J6" s="61">
        <f>(IF((AND(info!$F$42="",info!$F$43="",info!$G$44="",info!$G$45="")),0,(IF(OR(info!$F$42=B6,info!$F$43=B6,info!$G$44=B6,info!$G$45=B6),1,0))))</f>
        <v>0</v>
      </c>
      <c r="K6" s="64">
        <f ca="1">IF(info!$D$46="",J6,OFFSET(K6,-(info!$D$46),-1))</f>
        <v>0</v>
      </c>
      <c r="L6" s="99">
        <f>IF(D6=0,0,VLOOKUP(plan!B6,plan!$G$2:$H$4,2,FALSE))</f>
        <v>1</v>
      </c>
      <c r="M6" s="60">
        <f>IF(D6=0,0,VLOOKUP(plan!C6,plan!$G$7:$H$10,2,FALSE))</f>
        <v>1</v>
      </c>
      <c r="N6" s="62">
        <f>IF(D6=0,0,VLOOKUP(plan!$D$3,plan!$G$13:$H$13,2,FALSE))</f>
        <v>1</v>
      </c>
      <c r="O6" s="61">
        <f t="shared" si="1"/>
        <v>0</v>
      </c>
      <c r="P6" s="61">
        <f ca="1">IF(info!$D$46=2,OFFSET(P6,-(info!$D$46-1),-1),0)</f>
        <v>0</v>
      </c>
      <c r="Q6" s="69">
        <f ca="1">IF(info!$D$46=0,Q5+(O6*K6)-R6,Q5+OFFSET(Q6,-(info!$D$46),-2)-R6)</f>
        <v>0</v>
      </c>
      <c r="R6" s="62">
        <f t="shared" si="2"/>
        <v>0</v>
      </c>
      <c r="S6" s="131">
        <f ca="1">IF(info!$C$36=2,OFFSET(S6,-(info!$C$36-1),-1),0)</f>
        <v>0</v>
      </c>
      <c r="T6" s="62">
        <f ca="1">IF(info!$C$36=0,R6,OFFSET(T6,-(info!$C$36),-2))</f>
        <v>0</v>
      </c>
      <c r="U6" s="140">
        <f t="shared" si="0"/>
        <v>3</v>
      </c>
      <c r="V6" s="140">
        <f ca="1">IF(info!$C$46=0,info!$C$49+R6,info!$C$49+OFFSET(V6,-(info!$C$46),-2))</f>
        <v>1</v>
      </c>
      <c r="W6" s="132">
        <f ca="1">info!$E$53-AC6</f>
        <v>6</v>
      </c>
      <c r="X6" s="141">
        <f t="shared" si="3"/>
        <v>2</v>
      </c>
      <c r="Y6" s="62">
        <f>IF((AND(info!$C$36=0,info!$D$46=0)),Q6+T6+U6+V6+X6,0)</f>
        <v>0</v>
      </c>
      <c r="Z6" s="131">
        <f ca="1">IF((AND(info!$C$36=0,info!$D$46&lt;&gt;0)),O6+P6+Q6+R6+U6+V6+X6,0)</f>
        <v>6</v>
      </c>
      <c r="AA6" s="62">
        <f>IF((AND(info!$C$36&lt;&gt;0,info!$D$46=0)),O6+R6+S6+T6+U6+V6+X6,0)</f>
        <v>0</v>
      </c>
      <c r="AB6" s="62">
        <f>IF((AND(info!$C$36&lt;&gt;0,info!$D$46&lt;&gt;0)),O6+P6+Q6+R6+S6+T6+U6+V6+X6,0)</f>
        <v>0</v>
      </c>
      <c r="AC6" s="137">
        <f t="shared" ca="1" si="4"/>
        <v>6</v>
      </c>
    </row>
    <row r="7" spans="1:29" x14ac:dyDescent="0.25">
      <c r="A7" s="162"/>
      <c r="B7" s="67" t="s">
        <v>20</v>
      </c>
      <c r="C7" s="92">
        <f>IF(OR(info!$K$5=B7,info!$K$6=B7,info!$K$7=B7,info!$K$8=B7,info!$K$9=B7,info!$K$11=B7),0,1)</f>
        <v>1</v>
      </c>
      <c r="D7" s="65">
        <f>IF(C7=0,0,COUNTIF($C$3:C7,"&lt;&gt;0"))</f>
        <v>5</v>
      </c>
      <c r="E7" s="62">
        <f>IF(info!$D$12="NON",0,IF(C7=0,0,IF(INT(D7/info!$G$12)=D7/info!$G$12,1,0)))</f>
        <v>0</v>
      </c>
      <c r="F7" s="62">
        <f>IF(info!$D$18="NON",0,IF(C7=0,0,IF(INT(D7/info!$G$18)=D7/info!$G$18,1,0)))</f>
        <v>0</v>
      </c>
      <c r="G7" s="106">
        <f>IF(info!$D$25="NON",0,IF(C7=0,0,IF(INT(D7/info!$G$25)=D7/info!$G$25,1,0)))</f>
        <v>0</v>
      </c>
      <c r="H7" s="86">
        <f>(IF((AND(info!$G$31="",info!$G$32="",info!$G$33="",info!$G$34="")),0,(IF(OR(info!$G$31=B7,info!$G$32=B7,info!$G$33=B7,info!$G$34=B7),1,0))))</f>
        <v>0</v>
      </c>
      <c r="I7" s="96">
        <f ca="1">IF(info!$C$36=0,H7,OFFSET(I7,-(info!$C$36),-1))</f>
        <v>0</v>
      </c>
      <c r="J7" s="61">
        <f>(IF((AND(info!$F$42="",info!$F$43="",info!$G$44="",info!$G$45="")),0,(IF(OR(info!$F$42=B7,info!$F$43=B7,info!$G$44=B7,info!$G$45=B7),1,0))))</f>
        <v>0</v>
      </c>
      <c r="K7" s="64">
        <f ca="1">IF(info!$D$46="",J7,OFFSET(K7,-(info!$D$46),-1))</f>
        <v>0</v>
      </c>
      <c r="L7" s="99">
        <f>IF(D7=0,0,VLOOKUP(plan!B7,plan!$G$2:$H$4,2,FALSE))</f>
        <v>1</v>
      </c>
      <c r="M7" s="60">
        <f>IF(D7=0,0,VLOOKUP(plan!C7,plan!$G$7:$H$10,2,FALSE))</f>
        <v>1</v>
      </c>
      <c r="N7" s="62">
        <f>IF(D7=0,0,VLOOKUP(plan!$D$3,plan!$G$13:$H$13,2,FALSE))</f>
        <v>1</v>
      </c>
      <c r="O7" s="61">
        <f t="shared" si="1"/>
        <v>0</v>
      </c>
      <c r="P7" s="61">
        <f ca="1">IF(info!$D$46=2,OFFSET(P7,-(info!$D$46-1),-1),0)</f>
        <v>0</v>
      </c>
      <c r="Q7" s="69">
        <f ca="1">IF(info!$D$46=0,Q6+(O7*K7)-R7,Q6+OFFSET(Q7,-(info!$D$46),-2)-R7)</f>
        <v>0</v>
      </c>
      <c r="R7" s="69">
        <f t="shared" ca="1" si="2"/>
        <v>0</v>
      </c>
      <c r="S7" s="131">
        <f ca="1">IF(info!$C$36=2,OFFSET(S7,-(info!$C$36-1),-1),0)</f>
        <v>0</v>
      </c>
      <c r="T7" s="62">
        <f ca="1">IF(info!$C$36=0,R7,OFFSET(T7,-(info!$C$36),-2))</f>
        <v>0</v>
      </c>
      <c r="U7" s="140">
        <f t="shared" si="0"/>
        <v>3</v>
      </c>
      <c r="V7" s="140">
        <f ca="1">IF(info!$C$46=0,info!$C$49+R7,info!$C$49+OFFSET(V7,-(info!$C$46),-2))</f>
        <v>1</v>
      </c>
      <c r="W7" s="132">
        <f ca="1">info!$E$53-AC7</f>
        <v>6</v>
      </c>
      <c r="X7" s="141">
        <f t="shared" si="3"/>
        <v>2</v>
      </c>
      <c r="Y7" s="62">
        <f>IF((AND(info!$C$36=0,info!$D$46=0)),Q7+T7+U7+V7+X7,0)</f>
        <v>0</v>
      </c>
      <c r="Z7" s="131">
        <f ca="1">IF((AND(info!$C$36=0,info!$D$46&lt;&gt;0)),O7+P7+Q7+R7+U7+V7+X7,0)</f>
        <v>6</v>
      </c>
      <c r="AA7" s="62">
        <f>IF((AND(info!$C$36&lt;&gt;0,info!$D$46=0)),O7+R7+S7+T7+U7+V7+X7,0)</f>
        <v>0</v>
      </c>
      <c r="AB7" s="62">
        <f>IF((AND(info!$C$36&lt;&gt;0,info!$D$46&lt;&gt;0)),O7+P7+Q7+R7+S7+T7+U7+V7+X7,0)</f>
        <v>0</v>
      </c>
      <c r="AC7" s="137">
        <f t="shared" ca="1" si="4"/>
        <v>6</v>
      </c>
    </row>
    <row r="8" spans="1:29" x14ac:dyDescent="0.25">
      <c r="A8" s="162"/>
      <c r="B8" s="67" t="s">
        <v>21</v>
      </c>
      <c r="C8" s="92">
        <f>IF(OR(info!$K$5=B8,info!$K$6=B8,info!$K$7=B8,info!$K$8=B8,info!$K$9=B8,info!$K$11=B8),0,1)</f>
        <v>0</v>
      </c>
      <c r="D8" s="65">
        <f>IF(C8=0,0,COUNTIF($C$3:C8,"&lt;&gt;0"))</f>
        <v>0</v>
      </c>
      <c r="E8" s="62">
        <f>IF(info!$D$12="NON",0,IF(C8=0,0,IF(INT(D8/info!$G$12)=D8/info!$G$12,1,0)))</f>
        <v>0</v>
      </c>
      <c r="F8" s="62">
        <f>IF(info!$D$18="NON",0,IF(C8=0,0,IF(INT(D8/info!$G$18)=D8/info!$G$18,1,0)))</f>
        <v>0</v>
      </c>
      <c r="G8" s="106">
        <f>IF(info!$D$25="NON",0,IF(C8=0,0,IF(INT(D8/info!$G$25)=D8/info!$G$25,1,0)))</f>
        <v>0</v>
      </c>
      <c r="H8" s="86">
        <f>(IF((AND(info!$G$31="",info!$G$32="",info!$G$33="",info!$G$34="")),0,(IF(OR(info!$G$31=B8,info!$G$32=B8,info!$G$33=B8,info!$G$34=B8),1,0))))</f>
        <v>1</v>
      </c>
      <c r="I8" s="96">
        <f ca="1">IF(info!$C$36=0,H8,OFFSET(I8,-(info!$C$36),-1))</f>
        <v>1</v>
      </c>
      <c r="J8" s="61">
        <f>(IF((AND(info!$F$42="",info!$F$43="",info!$G$44="",info!$G$45="")),0,(IF(OR(info!$F$42=B8,info!$F$43=B8,info!$G$44=B8,info!$G$45=B8),1,0))))</f>
        <v>1</v>
      </c>
      <c r="K8" s="64">
        <f ca="1">IF(info!$D$46="",J8,OFFSET(K8,-(info!$D$46),-1))</f>
        <v>0</v>
      </c>
      <c r="L8" s="99">
        <f>IF(D8=0,0,VLOOKUP(plan!B8,plan!$G$2:$H$4,2,FALSE))</f>
        <v>0</v>
      </c>
      <c r="M8" s="60">
        <f>IF(D8=0,0,VLOOKUP(plan!C8,plan!$G$7:$H$10,2,FALSE))</f>
        <v>0</v>
      </c>
      <c r="N8" s="62">
        <f>IF(D8=0,0,VLOOKUP(plan!$D$3,plan!$G$13:$H$13,2,FALSE))</f>
        <v>0</v>
      </c>
      <c r="O8" s="61">
        <f t="shared" si="1"/>
        <v>2</v>
      </c>
      <c r="P8" s="61">
        <f ca="1">IF(info!$D$46=2,OFFSET(P8,-(info!$D$46-1),-1),0)</f>
        <v>0</v>
      </c>
      <c r="Q8" s="69">
        <f ca="1">IF(info!$D$46=0,Q7+(O8*K8)-R8,Q7+OFFSET(Q8,-(info!$D$46),-2)-R8)</f>
        <v>0</v>
      </c>
      <c r="R8" s="62">
        <f t="shared" ca="1" si="2"/>
        <v>0</v>
      </c>
      <c r="S8" s="131">
        <f ca="1">IF(info!$C$36=2,OFFSET(S8,-(info!$C$36-1),-1),0)</f>
        <v>0</v>
      </c>
      <c r="T8" s="62">
        <f ca="1">IF(info!$C$36=0,R8,OFFSET(T8,-(info!$C$36),-2))</f>
        <v>0</v>
      </c>
      <c r="U8" s="140">
        <f t="shared" si="0"/>
        <v>0</v>
      </c>
      <c r="V8" s="140">
        <f ca="1">IF(info!$C$46=0,info!$C$49+R8,info!$C$49+OFFSET(V8,-(info!$C$46),-2))</f>
        <v>1</v>
      </c>
      <c r="W8" s="132">
        <f ca="1">info!$E$53-AC8</f>
        <v>9</v>
      </c>
      <c r="X8" s="141">
        <f t="shared" si="3"/>
        <v>0</v>
      </c>
      <c r="Y8" s="62">
        <f>IF((AND(info!$C$36=0,info!$D$46=0)),Q8+T8+U8+V8+X8,0)</f>
        <v>0</v>
      </c>
      <c r="Z8" s="131">
        <f ca="1">IF((AND(info!$C$36=0,info!$D$46&lt;&gt;0)),O8+P8+Q8+R8+U8+V8+X8,0)</f>
        <v>3</v>
      </c>
      <c r="AA8" s="62">
        <f>IF((AND(info!$C$36&lt;&gt;0,info!$D$46=0)),O8+R8+S8+T8+U8+V8+X8,0)</f>
        <v>0</v>
      </c>
      <c r="AB8" s="62">
        <f>IF((AND(info!$C$36&lt;&gt;0,info!$D$46&lt;&gt;0)),O8+P8+Q8+R8+S8+T8+U8+V8+X8,0)</f>
        <v>0</v>
      </c>
      <c r="AC8" s="137">
        <f t="shared" ca="1" si="4"/>
        <v>3</v>
      </c>
    </row>
    <row r="9" spans="1:29" x14ac:dyDescent="0.25">
      <c r="A9" s="163"/>
      <c r="B9" s="67" t="s">
        <v>22</v>
      </c>
      <c r="C9" s="92">
        <f>IF(OR(info!$K$5=B9,info!$K$6=B9,info!$K$7=B9,info!$K$8=B9,info!$K$9=B9,info!$K$11=B9),0,1)</f>
        <v>0</v>
      </c>
      <c r="D9" s="65">
        <f>IF(C9=0,0,COUNTIF($C$3:C9,"&lt;&gt;0"))</f>
        <v>0</v>
      </c>
      <c r="E9" s="62">
        <f>IF(info!$D$12="NON",0,IF(C9=0,0,IF(INT(D9/info!$G$12)=D9/info!$G$12,1,0)))</f>
        <v>0</v>
      </c>
      <c r="F9" s="62">
        <f>IF(info!$D$18="NON",0,IF(C9=0,0,IF(INT(D9/info!$G$18)=D9/info!$G$18,1,0)))</f>
        <v>0</v>
      </c>
      <c r="G9" s="106">
        <f>IF(info!$D$25="NON",0,IF(C9=0,0,IF(INT(D9/info!$G$25)=D9/info!$G$25,1,0)))</f>
        <v>0</v>
      </c>
      <c r="H9" s="86">
        <f>(IF((AND(info!$G$31="",info!$G$32="",info!$G$33="",info!$G$34="")),0,(IF(OR(info!$G$31=B9,info!$G$32=B9,info!$G$33=B9,info!$G$34=B9),1,0))))</f>
        <v>1</v>
      </c>
      <c r="I9" s="96">
        <f ca="1">IF(info!$C$36=0,H9,OFFSET(I9,-(info!$C$36),-1))</f>
        <v>1</v>
      </c>
      <c r="J9" s="61">
        <f>(IF((AND(info!$F$42="",info!$F$43="",info!$G$44="",info!$G$45="")),0,(IF(OR(info!$F$42=B9,info!$F$43=B9,info!$G$44=B9,info!$G$45=B9),1,0))))</f>
        <v>1</v>
      </c>
      <c r="K9" s="64">
        <f ca="1">IF(info!$D$46="",J9,OFFSET(K9,-(info!$D$46),-1))</f>
        <v>1</v>
      </c>
      <c r="L9" s="99">
        <f>IF(D9=0,0,VLOOKUP(plan!B9,plan!$G$2:$H$4,2,FALSE))</f>
        <v>0</v>
      </c>
      <c r="M9" s="60">
        <f>IF(D9=0,0,VLOOKUP(plan!C9,plan!$G$7:$H$10,2,FALSE))</f>
        <v>0</v>
      </c>
      <c r="N9" s="62">
        <f>IF(D9=0,0,VLOOKUP(plan!$D$3,plan!$G$13:$H$13,2,FALSE))</f>
        <v>0</v>
      </c>
      <c r="O9" s="61">
        <f t="shared" si="1"/>
        <v>0</v>
      </c>
      <c r="P9" s="61">
        <f ca="1">IF(info!$D$46=2,OFFSET(P9,-(info!$D$46-1),-1),0)</f>
        <v>0</v>
      </c>
      <c r="Q9" s="69">
        <f ca="1">IF(info!$D$46=0,Q8+(O9*K9)-R9,Q8+OFFSET(Q9,-(info!$D$46),-2)-R9)</f>
        <v>2</v>
      </c>
      <c r="R9" s="62">
        <f t="shared" ca="1" si="2"/>
        <v>0</v>
      </c>
      <c r="S9" s="131">
        <f ca="1">IF(info!$C$36=2,OFFSET(S9,-(info!$C$36-1),-1),0)</f>
        <v>0</v>
      </c>
      <c r="T9" s="62">
        <f ca="1">IF(info!$C$36=0,R9,OFFSET(T9,-(info!$C$36),-2))</f>
        <v>0</v>
      </c>
      <c r="U9" s="140">
        <f t="shared" si="0"/>
        <v>0</v>
      </c>
      <c r="V9" s="140">
        <f ca="1">IF(info!$C$46=0,info!$C$49+R9,info!$C$49+OFFSET(V9,-(info!$C$46),-2))</f>
        <v>1</v>
      </c>
      <c r="W9" s="132">
        <f ca="1">info!$E$53-AC9</f>
        <v>9</v>
      </c>
      <c r="X9" s="141">
        <f t="shared" si="3"/>
        <v>0</v>
      </c>
      <c r="Y9" s="62">
        <f>IF((AND(info!$C$36=0,info!$D$46=0)),Q9+T9+U9+V9+X9,0)</f>
        <v>0</v>
      </c>
      <c r="Z9" s="131">
        <f ca="1">IF((AND(info!$C$36=0,info!$D$46&lt;&gt;0)),O9+P9+Q9+R9+U9+V9+X9,0)</f>
        <v>3</v>
      </c>
      <c r="AA9" s="62">
        <f>IF((AND(info!$C$36&lt;&gt;0,info!$D$46=0)),O9+R9+S9+T9+U9+V9+X9,0)</f>
        <v>0</v>
      </c>
      <c r="AB9" s="62">
        <f>IF((AND(info!$C$36&lt;&gt;0,info!$D$46&lt;&gt;0)),O9+P9+Q9+R9+S9+T9+U9+V9+X9,0)</f>
        <v>0</v>
      </c>
      <c r="AC9" s="137">
        <f t="shared" ca="1" si="4"/>
        <v>3</v>
      </c>
    </row>
    <row r="10" spans="1:29" x14ac:dyDescent="0.25">
      <c r="A10" s="161">
        <v>2</v>
      </c>
      <c r="B10" s="67" t="s">
        <v>16</v>
      </c>
      <c r="C10" s="92">
        <f>IF(OR(info!$K$5=B10,info!$K$6=B10,info!$K$7=B10,info!$K$8=B10,info!$K$9=B10,info!$K$11=B10),0,1)</f>
        <v>1</v>
      </c>
      <c r="D10" s="65">
        <f>IF(C10=0,0,COUNTIF($C$3:C10,"&lt;&gt;0"))</f>
        <v>6</v>
      </c>
      <c r="E10" s="62">
        <f>IF(info!$D$12="NON",0,IF(C10=0,0,IF(INT(D10/info!$G$12)=D10/info!$G$12,1,0)))</f>
        <v>0</v>
      </c>
      <c r="F10" s="62">
        <f>IF(info!$D$18="NON",0,IF(C10=0,0,IF(INT(D10/info!$G$18)=D10/info!$G$18,1,0)))</f>
        <v>1</v>
      </c>
      <c r="G10" s="106">
        <f>IF(info!$D$25="NON",0,IF(C10=0,0,IF(INT(D10/info!$G$25)=D10/info!$G$25,1,0)))</f>
        <v>0</v>
      </c>
      <c r="H10" s="86">
        <f>(IF((AND(info!$G$31="",info!$G$32="",info!$G$33="",info!$G$34="")),0,(IF(OR(info!$G$31=B10,info!$G$32=B10,info!$G$33=B10,info!$G$34=B10),1,0))))</f>
        <v>0</v>
      </c>
      <c r="I10" s="96">
        <f ca="1">IF(info!$C$36=0,H10,OFFSET(I10,-(info!$C$36),-1))</f>
        <v>0</v>
      </c>
      <c r="J10" s="61">
        <f>(IF((AND(info!$F$42="",info!$F$43="",info!$G$44="",info!$G$45="")),0,(IF(OR(info!$F$42=B10,info!$F$43=B10,info!$G$44=B10,info!$G$45=B10),1,0))))</f>
        <v>0</v>
      </c>
      <c r="K10" s="64">
        <f ca="1">IF(info!$D$46="",J10,OFFSET(K10,-(info!$D$46),-1))</f>
        <v>1</v>
      </c>
      <c r="L10" s="99">
        <f>IF(D10=0,0,VLOOKUP(plan!B10,plan!$G$2:$H$4,2,FALSE))</f>
        <v>1</v>
      </c>
      <c r="M10" s="60">
        <f>IF(D10=0,0,VLOOKUP(plan!C10,plan!$G$7:$H$10,2,FALSE))</f>
        <v>1</v>
      </c>
      <c r="N10" s="62">
        <f>IF(D10=0,0,VLOOKUP(plan!$D$3,plan!$G$13:$H$13,2,FALSE))</f>
        <v>1</v>
      </c>
      <c r="O10" s="61">
        <f t="shared" si="1"/>
        <v>0</v>
      </c>
      <c r="P10" s="61">
        <f ca="1">IF(info!$D$46=2,OFFSET(P10,-(info!$D$46-1),-1),0)</f>
        <v>0</v>
      </c>
      <c r="Q10" s="69">
        <f ca="1">IF(info!$D$46=0,Q9+(O10*K10)-R10,Q9+OFFSET(Q10,-(info!$D$46),-2)-R10)</f>
        <v>2</v>
      </c>
      <c r="R10" s="62">
        <f t="shared" ca="1" si="2"/>
        <v>0</v>
      </c>
      <c r="S10" s="131">
        <f ca="1">IF(info!$C$36=2,OFFSET(S10,-(info!$C$36-1),-1),0)</f>
        <v>0</v>
      </c>
      <c r="T10" s="62">
        <f ca="1">IF(info!$C$36=0,R10,OFFSET(T10,-(info!$C$36),-2))</f>
        <v>0</v>
      </c>
      <c r="U10" s="140">
        <f t="shared" si="0"/>
        <v>3</v>
      </c>
      <c r="V10" s="140">
        <f ca="1">IF(info!$C$46=0,info!$C$49+R10,info!$C$49+OFFSET(V10,-(info!$C$46),-2))</f>
        <v>1</v>
      </c>
      <c r="W10" s="132">
        <f ca="1">info!$E$53-AC10</f>
        <v>5</v>
      </c>
      <c r="X10" s="141">
        <f t="shared" si="3"/>
        <v>1</v>
      </c>
      <c r="Y10" s="62">
        <f>IF((AND(info!$C$36=0,info!$D$46=0)),Q10+T10+U10+V10+X10,0)</f>
        <v>0</v>
      </c>
      <c r="Z10" s="131">
        <f ca="1">IF((AND(info!$C$36=0,info!$D$46&lt;&gt;0)),O10+P10+Q10+R10+U10+V10+X10,0)</f>
        <v>7</v>
      </c>
      <c r="AA10" s="62">
        <f>IF((AND(info!$C$36&lt;&gt;0,info!$D$46=0)),O10+R10+S10+T10+U10+V10+X10,0)</f>
        <v>0</v>
      </c>
      <c r="AB10" s="62">
        <f>IF((AND(info!$C$36&lt;&gt;0,info!$D$46&lt;&gt;0)),O10+P10+Q10+R10+S10+T10+U10+V10+X10,0)</f>
        <v>0</v>
      </c>
      <c r="AC10" s="137">
        <f t="shared" ca="1" si="4"/>
        <v>7</v>
      </c>
    </row>
    <row r="11" spans="1:29" x14ac:dyDescent="0.25">
      <c r="A11" s="162"/>
      <c r="B11" s="67" t="s">
        <v>17</v>
      </c>
      <c r="C11" s="92">
        <f>IF(OR(info!$K$5=B11,info!$K$6=B11,info!$K$7=B11,info!$K$8=B11,info!$K$9=B11,info!$K$11=B11),0,1)</f>
        <v>1</v>
      </c>
      <c r="D11" s="65">
        <f>IF(C11=0,0,COUNTIF($C$3:C11,"&lt;&gt;0"))</f>
        <v>7</v>
      </c>
      <c r="E11" s="62">
        <f>IF(info!$D$12="NON",0,IF(C11=0,0,IF(INT(D11/info!$G$12)=D11/info!$G$12,1,0)))</f>
        <v>0</v>
      </c>
      <c r="F11" s="62">
        <f>IF(info!$D$18="NON",0,IF(C11=0,0,IF(INT(D11/info!$G$18)=D11/info!$G$18,1,0)))</f>
        <v>0</v>
      </c>
      <c r="G11" s="106">
        <f>IF(info!$D$25="NON",0,IF(C11=0,0,IF(INT(D11/info!$G$25)=D11/info!$G$25,1,0)))</f>
        <v>0</v>
      </c>
      <c r="H11" s="86">
        <f>(IF((AND(info!$G$31="",info!$G$32="",info!$G$33="",info!$G$34="")),0,(IF(OR(info!$G$31=B11,info!$G$32=B11,info!$G$33=B11,info!$G$34=B11),1,0))))</f>
        <v>0</v>
      </c>
      <c r="I11" s="96">
        <f ca="1">IF(info!$C$36=0,H11,OFFSET(I11,-(info!$C$36),-1))</f>
        <v>0</v>
      </c>
      <c r="J11" s="61">
        <f>(IF((AND(info!$F$42="",info!$F$43="",info!$G$44="",info!$G$45="")),0,(IF(OR(info!$F$42=B11,info!$F$43=B11,info!$G$44=B11,info!$G$45=B11),1,0))))</f>
        <v>0</v>
      </c>
      <c r="K11" s="64">
        <f ca="1">IF(info!$D$46="",J11,OFFSET(K11,-(info!$D$46),-1))</f>
        <v>0</v>
      </c>
      <c r="L11" s="99">
        <f>IF(D11=0,0,VLOOKUP(plan!B11,plan!$G$2:$H$4,2,FALSE))</f>
        <v>1</v>
      </c>
      <c r="M11" s="60">
        <f>IF(D11=0,0,VLOOKUP(plan!C11,plan!$G$7:$H$10,2,FALSE))</f>
        <v>1</v>
      </c>
      <c r="N11" s="62">
        <f>IF(D11=0,0,VLOOKUP(plan!$D$3,plan!$G$13:$H$13,2,FALSE))</f>
        <v>1</v>
      </c>
      <c r="O11" s="61">
        <f t="shared" si="1"/>
        <v>0</v>
      </c>
      <c r="P11" s="61">
        <f ca="1">IF(info!$D$46=2,OFFSET(P11,-(info!$D$46-1),-1),0)</f>
        <v>0</v>
      </c>
      <c r="Q11" s="69">
        <f ca="1">IF(info!$D$46=0,Q10+(O11*K11)-R11,Q10+OFFSET(Q11,-(info!$D$46),-2)-R11)</f>
        <v>2</v>
      </c>
      <c r="R11" s="62">
        <f t="shared" ca="1" si="2"/>
        <v>0</v>
      </c>
      <c r="S11" s="131">
        <f ca="1">IF(info!$C$36=2,OFFSET(S11,-(info!$C$36-1),-1),0)</f>
        <v>0</v>
      </c>
      <c r="T11" s="62">
        <f ca="1">IF(info!$C$36=0,R11,OFFSET(T11,-(info!$C$36),-2))</f>
        <v>0</v>
      </c>
      <c r="U11" s="140">
        <f t="shared" si="0"/>
        <v>3</v>
      </c>
      <c r="V11" s="140">
        <f ca="1">IF(info!$C$46=0,info!$C$49+R11,info!$C$49+OFFSET(V11,-(info!$C$46),-2))</f>
        <v>1</v>
      </c>
      <c r="W11" s="132">
        <f ca="1">info!$E$53-AC11</f>
        <v>5</v>
      </c>
      <c r="X11" s="141">
        <f t="shared" si="3"/>
        <v>1</v>
      </c>
      <c r="Y11" s="62">
        <f>IF((AND(info!$C$36=0,info!$D$46=0)),Q11+T11+U11+V11+X11,0)</f>
        <v>0</v>
      </c>
      <c r="Z11" s="131">
        <f ca="1">IF((AND(info!$C$36=0,info!$D$46&lt;&gt;0)),O11+P11+Q11+R11+U11+V11+X11,0)</f>
        <v>7</v>
      </c>
      <c r="AA11" s="62">
        <f>IF((AND(info!$C$36&lt;&gt;0,info!$D$46=0)),O11+R11+S11+T11+U11+V11+X11,0)</f>
        <v>0</v>
      </c>
      <c r="AB11" s="62">
        <f>IF((AND(info!$C$36&lt;&gt;0,info!$D$46&lt;&gt;0)),O11+P11+Q11+R11+S11+T11+U11+V11+X11,0)</f>
        <v>0</v>
      </c>
      <c r="AC11" s="137">
        <f t="shared" ca="1" si="4"/>
        <v>7</v>
      </c>
    </row>
    <row r="12" spans="1:29" x14ac:dyDescent="0.25">
      <c r="A12" s="162"/>
      <c r="B12" s="67" t="s">
        <v>18</v>
      </c>
      <c r="C12" s="92">
        <f>IF(OR(info!$K$5=B12,info!$K$6=B12,info!$K$7=B12,info!$K$8=B12,info!$K$9=B12,info!$K$11=B12),0,1)</f>
        <v>1</v>
      </c>
      <c r="D12" s="65">
        <f>IF(C12=0,0,COUNTIF($C$3:C12,"&lt;&gt;0"))</f>
        <v>8</v>
      </c>
      <c r="E12" s="62">
        <f>IF(info!$D$12="NON",0,IF(C12=0,0,IF(INT(D12/info!$G$12)=D12/info!$G$12,1,0)))</f>
        <v>1</v>
      </c>
      <c r="F12" s="62">
        <f>IF(info!$D$18="NON",0,IF(C12=0,0,IF(INT(D12/info!$G$18)=D12/info!$G$18,1,0)))</f>
        <v>0</v>
      </c>
      <c r="G12" s="106">
        <f>IF(info!$D$25="NON",0,IF(C12=0,0,IF(INT(D12/info!$G$25)=D12/info!$G$25,1,0)))</f>
        <v>0</v>
      </c>
      <c r="H12" s="86">
        <f>(IF((AND(info!$G$31="",info!$G$32="",info!$G$33="",info!$G$34="")),0,(IF(OR(info!$G$31=B12,info!$G$32=B12,info!$G$33=B12,info!$G$34=B12),1,0))))</f>
        <v>0</v>
      </c>
      <c r="I12" s="96">
        <f ca="1">IF(info!$C$36=0,H12,OFFSET(I12,-(info!$C$36),-1))</f>
        <v>0</v>
      </c>
      <c r="J12" s="61">
        <f>(IF((AND(info!$F$42="",info!$F$43="",info!$G$44="",info!$G$45="")),0,(IF(OR(info!$F$42=B12,info!$F$43=B12,info!$G$44=B12,info!$G$45=B12),1,0))))</f>
        <v>0</v>
      </c>
      <c r="K12" s="64">
        <f ca="1">IF(info!$D$46="",J12,OFFSET(K12,-(info!$D$46),-1))</f>
        <v>0</v>
      </c>
      <c r="L12" s="99">
        <f>IF(D12=0,0,VLOOKUP(plan!B12,plan!$G$2:$H$4,2,FALSE))</f>
        <v>1</v>
      </c>
      <c r="M12" s="60">
        <f>IF(D12=0,0,VLOOKUP(plan!C12,plan!$G$7:$H$10,2,FALSE))</f>
        <v>1</v>
      </c>
      <c r="N12" s="62">
        <f>IF(D12=0,0,VLOOKUP(plan!$D$3,plan!$G$13:$H$13,2,FALSE))</f>
        <v>1</v>
      </c>
      <c r="O12" s="61">
        <f t="shared" si="1"/>
        <v>0</v>
      </c>
      <c r="P12" s="61">
        <f ca="1">IF(info!$D$46=2,OFFSET(P12,-(info!$D$46-1),-1),0)</f>
        <v>0</v>
      </c>
      <c r="Q12" s="69">
        <f ca="1">IF(info!$D$46=0,Q11+(O12*K12)-R12,Q11+OFFSET(Q12,-(info!$D$46),-2)-R12)</f>
        <v>2</v>
      </c>
      <c r="R12" s="62">
        <f t="shared" ca="1" si="2"/>
        <v>0</v>
      </c>
      <c r="S12" s="131">
        <f ca="1">IF(info!$C$36=2,OFFSET(S12,-(info!$C$36-1),-1),0)</f>
        <v>0</v>
      </c>
      <c r="T12" s="62">
        <f ca="1">IF(info!$C$36=0,R12,OFFSET(T12,-(info!$C$36),-2))</f>
        <v>0</v>
      </c>
      <c r="U12" s="140">
        <f t="shared" si="0"/>
        <v>3</v>
      </c>
      <c r="V12" s="140">
        <f ca="1">IF(info!$C$46=0,info!$C$49+R12,info!$C$49+OFFSET(V12,-(info!$C$46),-2))</f>
        <v>1</v>
      </c>
      <c r="W12" s="132">
        <f ca="1">info!$E$53-AC12</f>
        <v>4</v>
      </c>
      <c r="X12" s="141">
        <f t="shared" si="3"/>
        <v>2</v>
      </c>
      <c r="Y12" s="62">
        <f>IF((AND(info!$C$36=0,info!$D$46=0)),Q12+T12+U12+V12+X12,0)</f>
        <v>0</v>
      </c>
      <c r="Z12" s="131">
        <f ca="1">IF((AND(info!$C$36=0,info!$D$46&lt;&gt;0)),O12+P12+Q12+R12+U12+V12+X12,0)</f>
        <v>8</v>
      </c>
      <c r="AA12" s="62">
        <f>IF((AND(info!$C$36&lt;&gt;0,info!$D$46=0)),O12+R12+S12+T12+U12+V12+X12,0)</f>
        <v>0</v>
      </c>
      <c r="AB12" s="62">
        <f>IF((AND(info!$C$36&lt;&gt;0,info!$D$46&lt;&gt;0)),O12+P12+Q12+R12+S12+T12+U12+V12+X12,0)</f>
        <v>0</v>
      </c>
      <c r="AC12" s="137">
        <f t="shared" ca="1" si="4"/>
        <v>8</v>
      </c>
    </row>
    <row r="13" spans="1:29" x14ac:dyDescent="0.25">
      <c r="A13" s="162"/>
      <c r="B13" s="67" t="s">
        <v>19</v>
      </c>
      <c r="C13" s="92">
        <f>IF(OR(info!$K$5=B13,info!$K$6=B13,info!$K$7=B13,info!$K$8=B13,info!$K$9=B13,info!$K$11=B13),0,1)</f>
        <v>1</v>
      </c>
      <c r="D13" s="65">
        <f>IF(C13=0,0,COUNTIF($C$3:C13,"&lt;&gt;0"))</f>
        <v>9</v>
      </c>
      <c r="E13" s="62">
        <f>IF(info!$D$12="NON",0,IF(C13=0,0,IF(INT(D13/info!$G$12)=D13/info!$G$12,1,0)))</f>
        <v>0</v>
      </c>
      <c r="F13" s="62">
        <f>IF(info!$D$18="NON",0,IF(C13=0,0,IF(INT(D13/info!$G$18)=D13/info!$G$18,1,0)))</f>
        <v>1</v>
      </c>
      <c r="G13" s="106">
        <f>IF(info!$D$25="NON",0,IF(C13=0,0,IF(INT(D13/info!$G$25)=D13/info!$G$25,1,0)))</f>
        <v>0</v>
      </c>
      <c r="H13" s="86">
        <f>(IF((AND(info!$G$31="",info!$G$32="",info!$G$33="",info!$G$34="")),0,(IF(OR(info!$G$31=B13,info!$G$32=B13,info!$G$33=B13,info!$G$34=B13),1,0))))</f>
        <v>0</v>
      </c>
      <c r="I13" s="96">
        <f ca="1">IF(info!$C$36=0,H13,OFFSET(I13,-(info!$C$36),-1))</f>
        <v>0</v>
      </c>
      <c r="J13" s="61">
        <f>(IF((AND(info!$F$42="",info!$F$43="",info!$G$44="",info!$G$45="")),0,(IF(OR(info!$F$42=B13,info!$F$43=B13,info!$G$44=B13,info!$G$45=B13),1,0))))</f>
        <v>0</v>
      </c>
      <c r="K13" s="64">
        <f ca="1">IF(info!$D$46="",J13,OFFSET(K13,-(info!$D$46),-1))</f>
        <v>0</v>
      </c>
      <c r="L13" s="99">
        <f>IF(D13=0,0,VLOOKUP(plan!B13,plan!$G$2:$H$4,2,FALSE))</f>
        <v>1</v>
      </c>
      <c r="M13" s="60">
        <f>IF(D13=0,0,VLOOKUP(plan!C13,plan!$G$7:$H$10,2,FALSE))</f>
        <v>1</v>
      </c>
      <c r="N13" s="62">
        <f>IF(D13=0,0,VLOOKUP(plan!$D$3,plan!$G$13:$H$13,2,FALSE))</f>
        <v>1</v>
      </c>
      <c r="O13" s="61">
        <f t="shared" si="1"/>
        <v>0</v>
      </c>
      <c r="P13" s="61">
        <f ca="1">IF(info!$D$46=2,OFFSET(P13,-(info!$D$46-1),-1),0)</f>
        <v>0</v>
      </c>
      <c r="Q13" s="69">
        <f ca="1">IF(info!$D$46=0,Q12+(O13*K13)-R13,Q12+OFFSET(Q13,-(info!$D$46),-2)-R13)</f>
        <v>2</v>
      </c>
      <c r="R13" s="62">
        <f t="shared" ca="1" si="2"/>
        <v>0</v>
      </c>
      <c r="S13" s="131">
        <f ca="1">IF(info!$C$36=2,OFFSET(S13,-(info!$C$36-1),-1),0)</f>
        <v>0</v>
      </c>
      <c r="T13" s="62">
        <f ca="1">IF(info!$C$36=0,R13,OFFSET(T13,-(info!$C$36),-2))</f>
        <v>0</v>
      </c>
      <c r="U13" s="140">
        <f t="shared" si="0"/>
        <v>3</v>
      </c>
      <c r="V13" s="140">
        <f ca="1">IF(info!$C$46=0,info!$C$49+R13,info!$C$49+OFFSET(V13,-(info!$C$46),-2))</f>
        <v>1</v>
      </c>
      <c r="W13" s="132">
        <f ca="1">info!$E$53-AC13</f>
        <v>3</v>
      </c>
      <c r="X13" s="141">
        <f t="shared" si="3"/>
        <v>3</v>
      </c>
      <c r="Y13" s="62">
        <f>IF((AND(info!$C$36=0,info!$D$46=0)),Q13+T13+U13+V13+X13,0)</f>
        <v>0</v>
      </c>
      <c r="Z13" s="131">
        <f ca="1">IF((AND(info!$C$36=0,info!$D$46&lt;&gt;0)),O13+P13+Q13+R13+U13+V13+X13,0)</f>
        <v>9</v>
      </c>
      <c r="AA13" s="62">
        <f>IF((AND(info!$C$36&lt;&gt;0,info!$D$46=0)),O13+R13+S13+T13+U13+V13+X13,0)</f>
        <v>0</v>
      </c>
      <c r="AB13" s="62">
        <f>IF((AND(info!$C$36&lt;&gt;0,info!$D$46&lt;&gt;0)),O13+P13+Q13+R13+S13+T13+U13+V13+X13,0)</f>
        <v>0</v>
      </c>
      <c r="AC13" s="137">
        <f t="shared" ca="1" si="4"/>
        <v>9</v>
      </c>
    </row>
    <row r="14" spans="1:29" x14ac:dyDescent="0.25">
      <c r="A14" s="162"/>
      <c r="B14" s="67" t="s">
        <v>20</v>
      </c>
      <c r="C14" s="92">
        <f>IF(OR(info!$K$5=B14,info!$K$6=B14,info!$K$7=B14,info!$K$8=B14,info!$K$9=B14,info!$K$11=B14),0,1)</f>
        <v>1</v>
      </c>
      <c r="D14" s="65">
        <f>IF(C14=0,0,COUNTIF($C$3:C14,"&lt;&gt;0"))</f>
        <v>10</v>
      </c>
      <c r="E14" s="62">
        <f>IF(info!$D$12="NON",0,IF(C14=0,0,IF(INT(D14/info!$G$12)=D14/info!$G$12,1,0)))</f>
        <v>0</v>
      </c>
      <c r="F14" s="62">
        <f>IF(info!$D$18="NON",0,IF(C14=0,0,IF(INT(D14/info!$G$18)=D14/info!$G$18,1,0)))</f>
        <v>0</v>
      </c>
      <c r="G14" s="106">
        <f>IF(info!$D$25="NON",0,IF(C14=0,0,IF(INT(D14/info!$G$25)=D14/info!$G$25,1,0)))</f>
        <v>0</v>
      </c>
      <c r="H14" s="86">
        <f>(IF((AND(info!$G$31="",info!$G$32="",info!$G$33="",info!$G$34="")),0,(IF(OR(info!$G$31=B14,info!$G$32=B14,info!$G$33=B14,info!$G$34=B14),1,0))))</f>
        <v>0</v>
      </c>
      <c r="I14" s="96">
        <f ca="1">IF(info!$C$36=0,H14,OFFSET(I14,-(info!$C$36),-1))</f>
        <v>0</v>
      </c>
      <c r="J14" s="61">
        <f>(IF((AND(info!$F$42="",info!$F$43="",info!$G$44="",info!$G$45="")),0,(IF(OR(info!$F$42=B14,info!$F$43=B14,info!$G$44=B14,info!$G$45=B14),1,0))))</f>
        <v>0</v>
      </c>
      <c r="K14" s="64">
        <f ca="1">IF(info!$D$46="",J14,OFFSET(K14,-(info!$D$46),-1))</f>
        <v>0</v>
      </c>
      <c r="L14" s="99">
        <f>IF(D14=0,0,VLOOKUP(plan!B14,plan!$G$2:$H$4,2,FALSE))</f>
        <v>1</v>
      </c>
      <c r="M14" s="60">
        <f>IF(D14=0,0,VLOOKUP(plan!C14,plan!$G$7:$H$10,2,FALSE))</f>
        <v>1</v>
      </c>
      <c r="N14" s="62">
        <f>IF(D14=0,0,VLOOKUP(plan!$D$3,plan!$G$13:$H$13,2,FALSE))</f>
        <v>1</v>
      </c>
      <c r="O14" s="61">
        <f t="shared" si="1"/>
        <v>0</v>
      </c>
      <c r="P14" s="61">
        <f ca="1">IF(info!$D$46=2,OFFSET(P14,-(info!$D$46-1),-1),0)</f>
        <v>0</v>
      </c>
      <c r="Q14" s="69">
        <f ca="1">IF(info!$D$46=0,Q13+(O14*K14)-R14,Q13+OFFSET(Q14,-(info!$D$46),-2)-R14)</f>
        <v>2</v>
      </c>
      <c r="R14" s="62">
        <f t="shared" ca="1" si="2"/>
        <v>0</v>
      </c>
      <c r="S14" s="131">
        <f ca="1">IF(info!$C$36=2,OFFSET(S14,-(info!$C$36-1),-1),0)</f>
        <v>0</v>
      </c>
      <c r="T14" s="62">
        <f ca="1">IF(info!$C$36=0,R14,OFFSET(T14,-(info!$C$36),-2))</f>
        <v>0</v>
      </c>
      <c r="U14" s="140">
        <f t="shared" si="0"/>
        <v>3</v>
      </c>
      <c r="V14" s="140">
        <f ca="1">IF(info!$C$46=0,info!$C$49+R14,info!$C$49+OFFSET(V14,-(info!$C$46),-2))</f>
        <v>1</v>
      </c>
      <c r="W14" s="132">
        <f ca="1">info!$E$53-AC14</f>
        <v>3</v>
      </c>
      <c r="X14" s="141">
        <f t="shared" si="3"/>
        <v>3</v>
      </c>
      <c r="Y14" s="62">
        <f>IF((AND(info!$C$36=0,info!$D$46=0)),Q14+T14+U14+V14+X14,0)</f>
        <v>0</v>
      </c>
      <c r="Z14" s="131">
        <f ca="1">IF((AND(info!$C$36=0,info!$D$46&lt;&gt;0)),O14+P14+Q14+R14+U14+V14+X14,0)</f>
        <v>9</v>
      </c>
      <c r="AA14" s="62">
        <f>IF((AND(info!$C$36&lt;&gt;0,info!$D$46=0)),O14+R14+S14+T14+U14+V14+X14,0)</f>
        <v>0</v>
      </c>
      <c r="AB14" s="62">
        <f>IF((AND(info!$C$36&lt;&gt;0,info!$D$46&lt;&gt;0)),O14+P14+Q14+R14+S14+T14+U14+V14+X14,0)</f>
        <v>0</v>
      </c>
      <c r="AC14" s="137">
        <f t="shared" ca="1" si="4"/>
        <v>9</v>
      </c>
    </row>
    <row r="15" spans="1:29" x14ac:dyDescent="0.25">
      <c r="A15" s="162"/>
      <c r="B15" s="67" t="s">
        <v>21</v>
      </c>
      <c r="C15" s="92">
        <f>IF(OR(info!$K$5=B15,info!$K$6=B15,info!$K$7=B15,info!$K$8=B15,info!$K$9=B15,info!$K$11=B15),0,1)</f>
        <v>0</v>
      </c>
      <c r="D15" s="65">
        <f>IF(C15=0,0,COUNTIF($C$3:C15,"&lt;&gt;0"))</f>
        <v>0</v>
      </c>
      <c r="E15" s="62">
        <f>IF(info!$D$12="NON",0,IF(C15=0,0,IF(INT(D15/info!$G$12)=D15/info!$G$12,1,0)))</f>
        <v>0</v>
      </c>
      <c r="F15" s="62">
        <f>IF(info!$D$18="NON",0,IF(C15=0,0,IF(INT(D15/info!$G$18)=D15/info!$G$18,1,0)))</f>
        <v>0</v>
      </c>
      <c r="G15" s="106">
        <f>IF(info!$D$25="NON",0,IF(C15=0,0,IF(INT(D15/info!$G$25)=D15/info!$G$25,1,0)))</f>
        <v>0</v>
      </c>
      <c r="H15" s="86">
        <f>(IF((AND(info!$G$31="",info!$G$32="",info!$G$33="",info!$G$34="")),0,(IF(OR(info!$G$31=B15,info!$G$32=B15,info!$G$33=B15,info!$G$34=B15),1,0))))</f>
        <v>1</v>
      </c>
      <c r="I15" s="96">
        <f ca="1">IF(info!$C$36=0,H15,OFFSET(I15,-(info!$C$36),-1))</f>
        <v>1</v>
      </c>
      <c r="J15" s="61">
        <f>(IF((AND(info!$F$42="",info!$F$43="",info!$G$44="",info!$G$45="")),0,(IF(OR(info!$F$42=B15,info!$F$43=B15,info!$G$44=B15,info!$G$45=B15),1,0))))</f>
        <v>1</v>
      </c>
      <c r="K15" s="64">
        <f ca="1">IF(info!$D$46="",J15,OFFSET(K15,-(info!$D$46),-1))</f>
        <v>0</v>
      </c>
      <c r="L15" s="99">
        <f>IF(D15=0,0,VLOOKUP(plan!B15,plan!$G$2:$H$4,2,FALSE))</f>
        <v>0</v>
      </c>
      <c r="M15" s="60">
        <f>IF(D15=0,0,VLOOKUP(plan!C15,plan!$G$7:$H$10,2,FALSE))</f>
        <v>0</v>
      </c>
      <c r="N15" s="62">
        <f>IF(D15=0,0,VLOOKUP(plan!$D$3,plan!$G$13:$H$13,2,FALSE))</f>
        <v>0</v>
      </c>
      <c r="O15" s="61">
        <f t="shared" si="1"/>
        <v>3</v>
      </c>
      <c r="P15" s="61">
        <f ca="1">IF(info!$D$46=2,OFFSET(P15,-(info!$D$46-1),-1),0)</f>
        <v>0</v>
      </c>
      <c r="Q15" s="69">
        <f ca="1">IF(info!$D$46=0,Q14+(O15*K15)-R15,Q14+OFFSET(Q15,-(info!$D$46),-2)-R15)</f>
        <v>0</v>
      </c>
      <c r="R15" s="62">
        <f t="shared" ca="1" si="2"/>
        <v>2</v>
      </c>
      <c r="S15" s="131">
        <f ca="1">IF(info!$C$36=2,OFFSET(S15,-(info!$C$36-1),-1),0)</f>
        <v>0</v>
      </c>
      <c r="T15" s="62">
        <f ca="1">IF(info!$C$36=0,R15,OFFSET(T15,-(info!$C$36),-2))</f>
        <v>2</v>
      </c>
      <c r="U15" s="140">
        <f t="shared" si="0"/>
        <v>0</v>
      </c>
      <c r="V15" s="140">
        <f ca="1">IF(info!$C$46=0,info!$C$49+R15,info!$C$49+OFFSET(V15,-(info!$C$46),-2))</f>
        <v>3</v>
      </c>
      <c r="W15" s="132">
        <f ca="1">info!$E$53-AC15</f>
        <v>4</v>
      </c>
      <c r="X15" s="141">
        <f t="shared" si="3"/>
        <v>0</v>
      </c>
      <c r="Y15" s="62">
        <f>IF((AND(info!$C$36=0,info!$D$46=0)),Q15+T15+U15+V15+X15,0)</f>
        <v>0</v>
      </c>
      <c r="Z15" s="131">
        <f ca="1">IF((AND(info!$C$36=0,info!$D$46&lt;&gt;0)),O15+P15+Q15+R15+U15+V15+X15,0)</f>
        <v>8</v>
      </c>
      <c r="AA15" s="62">
        <f>IF((AND(info!$C$36&lt;&gt;0,info!$D$46=0)),O15+R15+S15+T15+U15+V15+X15,0)</f>
        <v>0</v>
      </c>
      <c r="AB15" s="62">
        <f>IF((AND(info!$C$36&lt;&gt;0,info!$D$46&lt;&gt;0)),O15+P15+Q15+R15+S15+T15+U15+V15+X15,0)</f>
        <v>0</v>
      </c>
      <c r="AC15" s="137">
        <f t="shared" ca="1" si="4"/>
        <v>8</v>
      </c>
    </row>
    <row r="16" spans="1:29" x14ac:dyDescent="0.25">
      <c r="A16" s="163"/>
      <c r="B16" s="67" t="s">
        <v>22</v>
      </c>
      <c r="C16" s="92">
        <f>IF(OR(info!$K$5=B16,info!$K$6=B16,info!$K$7=B16,info!$K$8=B16,info!$K$9=B16,info!$K$11=B16),0,1)</f>
        <v>0</v>
      </c>
      <c r="D16" s="65">
        <f>IF(C16=0,0,COUNTIF($C$3:C16,"&lt;&gt;0"))</f>
        <v>0</v>
      </c>
      <c r="E16" s="62">
        <f>IF(info!$D$12="NON",0,IF(C16=0,0,IF(INT(D16/info!$G$12)=D16/info!$G$12,1,0)))</f>
        <v>0</v>
      </c>
      <c r="F16" s="62">
        <f>IF(info!$D$18="NON",0,IF(C16=0,0,IF(INT(D16/info!$G$18)=D16/info!$G$18,1,0)))</f>
        <v>0</v>
      </c>
      <c r="G16" s="106">
        <f>IF(info!$D$25="NON",0,IF(C16=0,0,IF(INT(D16/info!$G$25)=D16/info!$G$25,1,0)))</f>
        <v>0</v>
      </c>
      <c r="H16" s="86">
        <f>(IF((AND(info!$G$31="",info!$G$32="",info!$G$33="",info!$G$34="")),0,(IF(OR(info!$G$31=B16,info!$G$32=B16,info!$G$33=B16,info!$G$34=B16),1,0))))</f>
        <v>1</v>
      </c>
      <c r="I16" s="96">
        <f ca="1">IF(info!$C$36=0,H16,OFFSET(I16,-(info!$C$36),-1))</f>
        <v>1</v>
      </c>
      <c r="J16" s="61">
        <f>(IF((AND(info!$F$42="",info!$F$43="",info!$G$44="",info!$G$45="")),0,(IF(OR(info!$F$42=B16,info!$F$43=B16,info!$G$44=B16,info!$G$45=B16),1,0))))</f>
        <v>1</v>
      </c>
      <c r="K16" s="64">
        <f ca="1">IF(info!$D$46="",J16,OFFSET(K16,-(info!$D$46),-1))</f>
        <v>1</v>
      </c>
      <c r="L16" s="99">
        <f>IF(D16=0,0,VLOOKUP(plan!B16,plan!$G$2:$H$4,2,FALSE))</f>
        <v>0</v>
      </c>
      <c r="M16" s="60">
        <f>IF(D16=0,0,VLOOKUP(plan!C16,plan!$G$7:$H$10,2,FALSE))</f>
        <v>0</v>
      </c>
      <c r="N16" s="62">
        <f>IF(D16=0,0,VLOOKUP(plan!$D$3,plan!$G$13:$H$13,2,FALSE))</f>
        <v>0</v>
      </c>
      <c r="O16" s="61">
        <f t="shared" si="1"/>
        <v>0</v>
      </c>
      <c r="P16" s="61">
        <f ca="1">IF(info!$D$46=2,OFFSET(P16,-(info!$D$46-1),-1),0)</f>
        <v>0</v>
      </c>
      <c r="Q16" s="69">
        <f ca="1">IF(info!$D$46=0,Q15+(O16*K16)-R16,Q15+OFFSET(Q16,-(info!$D$46),-2)-R16)</f>
        <v>3</v>
      </c>
      <c r="R16" s="62">
        <f t="shared" ca="1" si="2"/>
        <v>0</v>
      </c>
      <c r="S16" s="131">
        <f ca="1">IF(info!$C$36=2,OFFSET(S16,-(info!$C$36-1),-1),0)</f>
        <v>0</v>
      </c>
      <c r="T16" s="62">
        <f ca="1">IF(info!$C$36=0,R16,OFFSET(T16,-(info!$C$36),-2))</f>
        <v>0</v>
      </c>
      <c r="U16" s="140">
        <f t="shared" si="0"/>
        <v>0</v>
      </c>
      <c r="V16" s="140">
        <f ca="1">IF(info!$C$46=0,info!$C$49+R16,info!$C$49+OFFSET(V16,-(info!$C$46),-2))</f>
        <v>1</v>
      </c>
      <c r="W16" s="132">
        <f ca="1">info!$E$53-AC16</f>
        <v>8</v>
      </c>
      <c r="X16" s="141">
        <f t="shared" si="3"/>
        <v>0</v>
      </c>
      <c r="Y16" s="62">
        <f>IF((AND(info!$C$36=0,info!$D$46=0)),Q16+T16+U16+V16+X16,0)</f>
        <v>0</v>
      </c>
      <c r="Z16" s="131">
        <f ca="1">IF((AND(info!$C$36=0,info!$D$46&lt;&gt;0)),O16+P16+Q16+R16+U16+V16+X16,0)</f>
        <v>4</v>
      </c>
      <c r="AA16" s="62">
        <f>IF((AND(info!$C$36&lt;&gt;0,info!$D$46=0)),O16+R16+S16+T16+U16+V16+X16,0)</f>
        <v>0</v>
      </c>
      <c r="AB16" s="62">
        <f>IF((AND(info!$C$36&lt;&gt;0,info!$D$46&lt;&gt;0)),O16+P16+Q16+R16+S16+T16+U16+V16+X16,0)</f>
        <v>0</v>
      </c>
      <c r="AC16" s="137">
        <f t="shared" ca="1" si="4"/>
        <v>4</v>
      </c>
    </row>
    <row r="17" spans="1:29" x14ac:dyDescent="0.25">
      <c r="A17" s="161">
        <v>3</v>
      </c>
      <c r="B17" s="67" t="s">
        <v>16</v>
      </c>
      <c r="C17" s="92">
        <f>IF(OR(info!$K$5=B17,info!$K$6=B17,info!$K$7=B17,info!$K$8=B17,info!$K$9=B17,info!$K$11=B17),0,1)</f>
        <v>1</v>
      </c>
      <c r="D17" s="65">
        <f>IF(C17=0,0,COUNTIF($C$3:C17,"&lt;&gt;0"))</f>
        <v>11</v>
      </c>
      <c r="E17" s="62">
        <f>IF(info!$D$12="NON",0,IF(C17=0,0,IF(INT(D17/info!$G$12)=D17/info!$G$12,1,0)))</f>
        <v>0</v>
      </c>
      <c r="F17" s="62">
        <f>IF(info!$D$18="NON",0,IF(C17=0,0,IF(INT(D17/info!$G$18)=D17/info!$G$18,1,0)))</f>
        <v>0</v>
      </c>
      <c r="G17" s="106">
        <f>IF(info!$D$25="NON",0,IF(C17=0,0,IF(INT(D17/info!$G$25)=D17/info!$G$25,1,0)))</f>
        <v>0</v>
      </c>
      <c r="H17" s="86">
        <f>(IF((AND(info!$G$31="",info!$G$32="",info!$G$33="",info!$G$34="")),0,(IF(OR(info!$G$31=B17,info!$G$32=B17,info!$G$33=B17,info!$G$34=B17),1,0))))</f>
        <v>0</v>
      </c>
      <c r="I17" s="96">
        <f ca="1">IF(info!$C$36=0,H17,OFFSET(I17,-(info!$C$36),-1))</f>
        <v>0</v>
      </c>
      <c r="J17" s="61">
        <f>(IF((AND(info!$F$42="",info!$F$43="",info!$G$44="",info!$G$45="")),0,(IF(OR(info!$F$42=B17,info!$F$43=B17,info!$G$44=B17,info!$G$45=B17),1,0))))</f>
        <v>0</v>
      </c>
      <c r="K17" s="64">
        <f ca="1">IF(info!$D$46="",J17,OFFSET(K17,-(info!$D$46),-1))</f>
        <v>1</v>
      </c>
      <c r="L17" s="99">
        <f>IF(D17=0,0,VLOOKUP(plan!B17,plan!$G$2:$H$4,2,FALSE))</f>
        <v>1</v>
      </c>
      <c r="M17" s="60">
        <f>IF(D17=0,0,VLOOKUP(plan!C17,plan!$G$7:$H$10,2,FALSE))</f>
        <v>1</v>
      </c>
      <c r="N17" s="62">
        <f>IF(D17=0,0,VLOOKUP(plan!$D$3,plan!$G$13:$H$13,2,FALSE))</f>
        <v>1</v>
      </c>
      <c r="O17" s="61">
        <f t="shared" si="1"/>
        <v>0</v>
      </c>
      <c r="P17" s="61">
        <f ca="1">IF(info!$D$46=2,OFFSET(P17,-(info!$D$46-1),-1),0)</f>
        <v>0</v>
      </c>
      <c r="Q17" s="69">
        <f ca="1">IF(info!$D$46=0,Q16+(O17*K17)-R17,Q16+OFFSET(Q17,-(info!$D$46),-2)-R17)</f>
        <v>3</v>
      </c>
      <c r="R17" s="62">
        <f t="shared" ca="1" si="2"/>
        <v>0</v>
      </c>
      <c r="S17" s="131">
        <f ca="1">IF(info!$C$36=2,OFFSET(S17,-(info!$C$36-1),-1),0)</f>
        <v>0</v>
      </c>
      <c r="T17" s="62">
        <f ca="1">IF(info!$C$36=0,R17,OFFSET(T17,-(info!$C$36),-2))</f>
        <v>0</v>
      </c>
      <c r="U17" s="140">
        <f t="shared" si="0"/>
        <v>3</v>
      </c>
      <c r="V17" s="140">
        <f ca="1">IF(info!$C$46=0,info!$C$49+R17,info!$C$49+OFFSET(V17,-(info!$C$46),-2))</f>
        <v>1</v>
      </c>
      <c r="W17" s="132">
        <f ca="1">info!$E$53-AC17</f>
        <v>5</v>
      </c>
      <c r="X17" s="141">
        <f t="shared" si="3"/>
        <v>0</v>
      </c>
      <c r="Y17" s="62">
        <f>IF((AND(info!$C$36=0,info!$D$46=0)),Q17+T17+U17+V17+X17,0)</f>
        <v>0</v>
      </c>
      <c r="Z17" s="131">
        <f ca="1">IF((AND(info!$C$36=0,info!$D$46&lt;&gt;0)),O17+P17+Q17+R17+U17+V17+X17,0)</f>
        <v>7</v>
      </c>
      <c r="AA17" s="62">
        <f>IF((AND(info!$C$36&lt;&gt;0,info!$D$46=0)),O17+R17+S17+T17+U17+V17+X17,0)</f>
        <v>0</v>
      </c>
      <c r="AB17" s="62">
        <f>IF((AND(info!$C$36&lt;&gt;0,info!$D$46&lt;&gt;0)),O17+P17+Q17+R17+S17+T17+U17+V17+X17,0)</f>
        <v>0</v>
      </c>
      <c r="AC17" s="137">
        <f t="shared" ca="1" si="4"/>
        <v>7</v>
      </c>
    </row>
    <row r="18" spans="1:29" x14ac:dyDescent="0.25">
      <c r="A18" s="162"/>
      <c r="B18" s="67" t="s">
        <v>17</v>
      </c>
      <c r="C18" s="92">
        <f>IF(OR(info!$K$5=B18,info!$K$6=B18,info!$K$7=B18,info!$K$8=B18,info!$K$9=B18,info!$K$11=B18),0,1)</f>
        <v>1</v>
      </c>
      <c r="D18" s="65">
        <f>IF(C18=0,0,COUNTIF($C$3:C18,"&lt;&gt;0"))</f>
        <v>12</v>
      </c>
      <c r="E18" s="62">
        <f>IF(info!$D$12="NON",0,IF(C18=0,0,IF(INT(D18/info!$G$12)=D18/info!$G$12,1,0)))</f>
        <v>1</v>
      </c>
      <c r="F18" s="62">
        <f>IF(info!$D$18="NON",0,IF(C18=0,0,IF(INT(D18/info!$G$18)=D18/info!$G$18,1,0)))</f>
        <v>1</v>
      </c>
      <c r="G18" s="106">
        <f>IF(info!$D$25="NON",0,IF(C18=0,0,IF(INT(D18/info!$G$25)=D18/info!$G$25,1,0)))</f>
        <v>1</v>
      </c>
      <c r="H18" s="86">
        <f>(IF((AND(info!$G$31="",info!$G$32="",info!$G$33="",info!$G$34="")),0,(IF(OR(info!$G$31=B18,info!$G$32=B18,info!$G$33=B18,info!$G$34=B18),1,0))))</f>
        <v>0</v>
      </c>
      <c r="I18" s="96">
        <f ca="1">IF(info!$C$36=0,H18,OFFSET(I18,-(info!$C$36),-1))</f>
        <v>0</v>
      </c>
      <c r="J18" s="61">
        <f>(IF((AND(info!$F$42="",info!$F$43="",info!$G$44="",info!$G$45="")),0,(IF(OR(info!$F$42=B18,info!$F$43=B18,info!$G$44=B18,info!$G$45=B18),1,0))))</f>
        <v>0</v>
      </c>
      <c r="K18" s="64">
        <f ca="1">IF(info!$D$46="",J18,OFFSET(K18,-(info!$D$46),-1))</f>
        <v>0</v>
      </c>
      <c r="L18" s="99">
        <f>IF(D18=0,0,VLOOKUP(plan!B18,plan!$G$2:$H$4,2,FALSE))</f>
        <v>1</v>
      </c>
      <c r="M18" s="60">
        <f>IF(D18=0,0,VLOOKUP(plan!C18,plan!$G$7:$H$10,2,FALSE))</f>
        <v>1</v>
      </c>
      <c r="N18" s="62">
        <f>IF(D18=0,0,VLOOKUP(plan!$D$3,plan!$G$13:$H$13,2,FALSE))</f>
        <v>1</v>
      </c>
      <c r="O18" s="61">
        <f t="shared" si="1"/>
        <v>0</v>
      </c>
      <c r="P18" s="61">
        <f ca="1">IF(info!$D$46=2,OFFSET(P18,-(info!$D$46-1),-1),0)</f>
        <v>0</v>
      </c>
      <c r="Q18" s="69">
        <f ca="1">IF(info!$D$46=0,Q17+(O18*K18)-R18,Q17+OFFSET(Q18,-(info!$D$46),-2)-R18)</f>
        <v>3</v>
      </c>
      <c r="R18" s="62">
        <f t="shared" ca="1" si="2"/>
        <v>0</v>
      </c>
      <c r="S18" s="131">
        <f ca="1">IF(info!$C$36=2,OFFSET(S18,-(info!$C$36-1),-1),0)</f>
        <v>0</v>
      </c>
      <c r="T18" s="62">
        <f ca="1">IF(info!$C$36=0,R18,OFFSET(T18,-(info!$C$36),-2))</f>
        <v>0</v>
      </c>
      <c r="U18" s="140">
        <f t="shared" si="0"/>
        <v>3</v>
      </c>
      <c r="V18" s="140">
        <f ca="1">IF(info!$C$46=0,info!$C$49+R18,info!$C$49+OFFSET(V18,-(info!$C$46),-2))</f>
        <v>1</v>
      </c>
      <c r="W18" s="132">
        <f ca="1">info!$E$53-AC18</f>
        <v>2</v>
      </c>
      <c r="X18" s="141">
        <f t="shared" si="3"/>
        <v>3</v>
      </c>
      <c r="Y18" s="62">
        <f>IF((AND(info!$C$36=0,info!$D$46=0)),Q18+T18+U18+V18+X18,0)</f>
        <v>0</v>
      </c>
      <c r="Z18" s="131">
        <f ca="1">IF((AND(info!$C$36=0,info!$D$46&lt;&gt;0)),O18+P18+Q18+R18+U18+V18+X18,0)</f>
        <v>10</v>
      </c>
      <c r="AA18" s="62">
        <f>IF((AND(info!$C$36&lt;&gt;0,info!$D$46=0)),O18+R18+S18+T18+U18+V18+X18,0)</f>
        <v>0</v>
      </c>
      <c r="AB18" s="62">
        <f>IF((AND(info!$C$36&lt;&gt;0,info!$D$46&lt;&gt;0)),O18+P18+Q18+R18+S18+T18+U18+V18+X18,0)</f>
        <v>0</v>
      </c>
      <c r="AC18" s="137">
        <f t="shared" ca="1" si="4"/>
        <v>10</v>
      </c>
    </row>
    <row r="19" spans="1:29" x14ac:dyDescent="0.25">
      <c r="A19" s="162"/>
      <c r="B19" s="67" t="s">
        <v>18</v>
      </c>
      <c r="C19" s="92">
        <f>IF(OR(info!$K$5=B19,info!$K$6=B19,info!$K$7=B19,info!$K$8=B19,info!$K$9=B19,info!$K$11=B19),0,1)</f>
        <v>1</v>
      </c>
      <c r="D19" s="65">
        <f>IF(C19=0,0,COUNTIF($C$3:C19,"&lt;&gt;0"))</f>
        <v>13</v>
      </c>
      <c r="E19" s="62">
        <f>IF(info!$D$12="NON",0,IF(C19=0,0,IF(INT(D19/info!$G$12)=D19/info!$G$12,1,0)))</f>
        <v>0</v>
      </c>
      <c r="F19" s="62">
        <f>IF(info!$D$18="NON",0,IF(C19=0,0,IF(INT(D19/info!$G$18)=D19/info!$G$18,1,0)))</f>
        <v>0</v>
      </c>
      <c r="G19" s="106">
        <f>IF(info!$D$25="NON",0,IF(C19=0,0,IF(INT(D19/info!$G$25)=D19/info!$G$25,1,0)))</f>
        <v>0</v>
      </c>
      <c r="H19" s="86">
        <f>(IF((AND(info!$G$31="",info!$G$32="",info!$G$33="",info!$G$34="")),0,(IF(OR(info!$G$31=B19,info!$G$32=B19,info!$G$33=B19,info!$G$34=B19),1,0))))</f>
        <v>0</v>
      </c>
      <c r="I19" s="96">
        <f ca="1">IF(info!$C$36=0,H19,OFFSET(I19,-(info!$C$36),-1))</f>
        <v>0</v>
      </c>
      <c r="J19" s="61">
        <f>(IF((AND(info!$F$42="",info!$F$43="",info!$G$44="",info!$G$45="")),0,(IF(OR(info!$F$42=B19,info!$F$43=B19,info!$G$44=B19,info!$G$45=B19),1,0))))</f>
        <v>0</v>
      </c>
      <c r="K19" s="64">
        <f ca="1">IF(info!$D$46="",J19,OFFSET(K19,-(info!$D$46),-1))</f>
        <v>0</v>
      </c>
      <c r="L19" s="99">
        <f>IF(D19=0,0,VLOOKUP(plan!B19,plan!$G$2:$H$4,2,FALSE))</f>
        <v>1</v>
      </c>
      <c r="M19" s="60">
        <f>IF(D19=0,0,VLOOKUP(plan!C19,plan!$G$7:$H$10,2,FALSE))</f>
        <v>1</v>
      </c>
      <c r="N19" s="62">
        <f>IF(D19=0,0,VLOOKUP(plan!$D$3,plan!$G$13:$H$13,2,FALSE))</f>
        <v>1</v>
      </c>
      <c r="O19" s="61">
        <f t="shared" si="1"/>
        <v>0</v>
      </c>
      <c r="P19" s="61">
        <f ca="1">IF(info!$D$46=2,OFFSET(P19,-(info!$D$46-1),-1),0)</f>
        <v>0</v>
      </c>
      <c r="Q19" s="69">
        <f ca="1">IF(info!$D$46=0,Q18+(O19*K19)-R19,Q18+OFFSET(Q19,-(info!$D$46),-2)-R19)</f>
        <v>3</v>
      </c>
      <c r="R19" s="62">
        <f t="shared" ca="1" si="2"/>
        <v>0</v>
      </c>
      <c r="S19" s="131">
        <f ca="1">IF(info!$C$36=2,OFFSET(S19,-(info!$C$36-1),-1),0)</f>
        <v>0</v>
      </c>
      <c r="T19" s="62">
        <f ca="1">IF(info!$C$36=0,R19,OFFSET(T19,-(info!$C$36),-2))</f>
        <v>0</v>
      </c>
      <c r="U19" s="140">
        <f t="shared" si="0"/>
        <v>3</v>
      </c>
      <c r="V19" s="140">
        <f ca="1">IF(info!$C$46=0,info!$C$49+R19,info!$C$49+OFFSET(V19,-(info!$C$46),-2))</f>
        <v>1</v>
      </c>
      <c r="W19" s="132">
        <f ca="1">info!$E$53-AC19</f>
        <v>2</v>
      </c>
      <c r="X19" s="141">
        <f t="shared" si="3"/>
        <v>3</v>
      </c>
      <c r="Y19" s="62">
        <f>IF((AND(info!$C$36=0,info!$D$46=0)),Q19+T19+U19+V19+X19,0)</f>
        <v>0</v>
      </c>
      <c r="Z19" s="131">
        <f ca="1">IF((AND(info!$C$36=0,info!$D$46&lt;&gt;0)),O19+P19+Q19+R19+U19+V19+X19,0)</f>
        <v>10</v>
      </c>
      <c r="AA19" s="62">
        <f>IF((AND(info!$C$36&lt;&gt;0,info!$D$46=0)),O19+R19+S19+T19+U19+V19+X19,0)</f>
        <v>0</v>
      </c>
      <c r="AB19" s="62">
        <f>IF((AND(info!$C$36&lt;&gt;0,info!$D$46&lt;&gt;0)),O19+P19+Q19+R19+S19+T19+U19+V19+X19,0)</f>
        <v>0</v>
      </c>
      <c r="AC19" s="137">
        <f t="shared" ca="1" si="4"/>
        <v>10</v>
      </c>
    </row>
    <row r="20" spans="1:29" x14ac:dyDescent="0.25">
      <c r="A20" s="162"/>
      <c r="B20" s="67" t="s">
        <v>19</v>
      </c>
      <c r="C20" s="92">
        <f>IF(OR(info!$K$5=B20,info!$K$6=B20,info!$K$7=B20,info!$K$8=B20,info!$K$9=B20,info!$K$11=B20),0,1)</f>
        <v>1</v>
      </c>
      <c r="D20" s="65">
        <f>IF(C20=0,0,COUNTIF($C$3:C20,"&lt;&gt;0"))</f>
        <v>14</v>
      </c>
      <c r="E20" s="62">
        <f>IF(info!$D$12="NON",0,IF(C20=0,0,IF(INT(D20/info!$G$12)=D20/info!$G$12,1,0)))</f>
        <v>0</v>
      </c>
      <c r="F20" s="62">
        <f>IF(info!$D$18="NON",0,IF(C20=0,0,IF(INT(D20/info!$G$18)=D20/info!$G$18,1,0)))</f>
        <v>0</v>
      </c>
      <c r="G20" s="106">
        <f>IF(info!$D$25="NON",0,IF(C20=0,0,IF(INT(D20/info!$G$25)=D20/info!$G$25,1,0)))</f>
        <v>0</v>
      </c>
      <c r="H20" s="86">
        <f>(IF((AND(info!$G$31="",info!$G$32="",info!$G$33="",info!$G$34="")),0,(IF(OR(info!$G$31=B20,info!$G$32=B20,info!$G$33=B20,info!$G$34=B20),1,0))))</f>
        <v>0</v>
      </c>
      <c r="I20" s="96">
        <f ca="1">IF(info!$C$36=0,H20,OFFSET(I20,-(info!$C$36),-1))</f>
        <v>0</v>
      </c>
      <c r="J20" s="61">
        <f>(IF((AND(info!$F$42="",info!$F$43="",info!$G$44="",info!$G$45="")),0,(IF(OR(info!$F$42=B20,info!$F$43=B20,info!$G$44=B20,info!$G$45=B20),1,0))))</f>
        <v>0</v>
      </c>
      <c r="K20" s="64">
        <f ca="1">IF(info!$D$46="",J20,OFFSET(K20,-(info!$D$46),-1))</f>
        <v>0</v>
      </c>
      <c r="L20" s="99">
        <f>IF(D20=0,0,VLOOKUP(plan!B20,plan!$G$2:$H$4,2,FALSE))</f>
        <v>1</v>
      </c>
      <c r="M20" s="60">
        <f>IF(D20=0,0,VLOOKUP(plan!C20,plan!$G$7:$H$10,2,FALSE))</f>
        <v>1</v>
      </c>
      <c r="N20" s="62">
        <f>IF(D20=0,0,VLOOKUP(plan!$D$3,plan!$G$13:$H$13,2,FALSE))</f>
        <v>1</v>
      </c>
      <c r="O20" s="61">
        <f t="shared" si="1"/>
        <v>0</v>
      </c>
      <c r="P20" s="61">
        <f ca="1">IF(info!$D$46=2,OFFSET(P20,-(info!$D$46-1),-1),0)</f>
        <v>0</v>
      </c>
      <c r="Q20" s="69">
        <f ca="1">IF(info!$D$46=0,Q19+(O20*K20)-R20,Q19+OFFSET(Q20,-(info!$D$46),-2)-R20)</f>
        <v>3</v>
      </c>
      <c r="R20" s="62">
        <f t="shared" ca="1" si="2"/>
        <v>0</v>
      </c>
      <c r="S20" s="131">
        <f ca="1">IF(info!$C$36=2,OFFSET(S20,-(info!$C$36-1),-1),0)</f>
        <v>0</v>
      </c>
      <c r="T20" s="62">
        <f ca="1">IF(info!$C$36=0,R20,OFFSET(T20,-(info!$C$36),-2))</f>
        <v>0</v>
      </c>
      <c r="U20" s="140">
        <f t="shared" si="0"/>
        <v>3</v>
      </c>
      <c r="V20" s="140">
        <f ca="1">IF(info!$C$46=0,info!$C$49+R20,info!$C$49+OFFSET(V20,-(info!$C$46),-2))</f>
        <v>1</v>
      </c>
      <c r="W20" s="132">
        <f ca="1">info!$E$53-AC20</f>
        <v>2</v>
      </c>
      <c r="X20" s="141">
        <f t="shared" si="3"/>
        <v>3</v>
      </c>
      <c r="Y20" s="62">
        <f>IF((AND(info!$C$36=0,info!$D$46=0)),Q20+T20+U20+V20+X20,0)</f>
        <v>0</v>
      </c>
      <c r="Z20" s="131">
        <f ca="1">IF((AND(info!$C$36=0,info!$D$46&lt;&gt;0)),O20+P20+Q20+R20+U20+V20+X20,0)</f>
        <v>10</v>
      </c>
      <c r="AA20" s="62">
        <f>IF((AND(info!$C$36&lt;&gt;0,info!$D$46=0)),O20+R20+S20+T20+U20+V20+X20,0)</f>
        <v>0</v>
      </c>
      <c r="AB20" s="62">
        <f>IF((AND(info!$C$36&lt;&gt;0,info!$D$46&lt;&gt;0)),O20+P20+Q20+R20+S20+T20+U20+V20+X20,0)</f>
        <v>0</v>
      </c>
      <c r="AC20" s="137">
        <f t="shared" ca="1" si="4"/>
        <v>10</v>
      </c>
    </row>
    <row r="21" spans="1:29" x14ac:dyDescent="0.25">
      <c r="A21" s="162"/>
      <c r="B21" s="67" t="s">
        <v>20</v>
      </c>
      <c r="C21" s="92">
        <f>IF(OR(info!$K$5=B21,info!$K$6=B21,info!$K$7=B21,info!$K$8=B21,info!$K$9=B21,info!$K$11=B21),0,1)</f>
        <v>1</v>
      </c>
      <c r="D21" s="65">
        <f>IF(C21=0,0,COUNTIF($C$3:C21,"&lt;&gt;0"))</f>
        <v>15</v>
      </c>
      <c r="E21" s="62">
        <f>IF(info!$D$12="NON",0,IF(C21=0,0,IF(INT(D21/info!$G$12)=D21/info!$G$12,1,0)))</f>
        <v>0</v>
      </c>
      <c r="F21" s="62">
        <f>IF(info!$D$18="NON",0,IF(C21=0,0,IF(INT(D21/info!$G$18)=D21/info!$G$18,1,0)))</f>
        <v>1</v>
      </c>
      <c r="G21" s="106">
        <f>IF(info!$D$25="NON",0,IF(C21=0,0,IF(INT(D21/info!$G$25)=D21/info!$G$25,1,0)))</f>
        <v>0</v>
      </c>
      <c r="H21" s="86">
        <f>(IF((AND(info!$G$31="",info!$G$32="",info!$G$33="",info!$G$34="")),0,(IF(OR(info!$G$31=B21,info!$G$32=B21,info!$G$33=B21,info!$G$34=B21),1,0))))</f>
        <v>0</v>
      </c>
      <c r="I21" s="96">
        <f ca="1">IF(info!$C$36=0,H21,OFFSET(I21,-(info!$C$36),-1))</f>
        <v>0</v>
      </c>
      <c r="J21" s="61">
        <f>(IF((AND(info!$F$42="",info!$F$43="",info!$G$44="",info!$G$45="")),0,(IF(OR(info!$F$42=B21,info!$F$43=B21,info!$G$44=B21,info!$G$45=B21),1,0))))</f>
        <v>0</v>
      </c>
      <c r="K21" s="64">
        <f ca="1">IF(info!$D$46="",J21,OFFSET(K21,-(info!$D$46),-1))</f>
        <v>0</v>
      </c>
      <c r="L21" s="99">
        <f>IF(D21=0,0,VLOOKUP(plan!B21,plan!$G$2:$H$4,2,FALSE))</f>
        <v>1</v>
      </c>
      <c r="M21" s="60">
        <f>IF(D21=0,0,VLOOKUP(plan!C21,plan!$G$7:$H$10,2,FALSE))</f>
        <v>1</v>
      </c>
      <c r="N21" s="62">
        <f>IF(D21=0,0,VLOOKUP(plan!$D$3,plan!$G$13:$H$13,2,FALSE))</f>
        <v>1</v>
      </c>
      <c r="O21" s="61">
        <f t="shared" si="1"/>
        <v>0</v>
      </c>
      <c r="P21" s="61">
        <f ca="1">IF(info!$D$46=2,OFFSET(P21,-(info!$D$46-1),-1),0)</f>
        <v>0</v>
      </c>
      <c r="Q21" s="69">
        <f ca="1">IF(info!$D$46=0,Q20+(O21*K21)-R21,Q20+OFFSET(Q21,-(info!$D$46),-2)-R21)</f>
        <v>3</v>
      </c>
      <c r="R21" s="62">
        <f t="shared" ca="1" si="2"/>
        <v>0</v>
      </c>
      <c r="S21" s="131">
        <f ca="1">IF(info!$C$36=2,OFFSET(S21,-(info!$C$36-1),-1),0)</f>
        <v>0</v>
      </c>
      <c r="T21" s="62">
        <f ca="1">IF(info!$C$36=0,R21,OFFSET(T21,-(info!$C$36),-2))</f>
        <v>0</v>
      </c>
      <c r="U21" s="140">
        <f t="shared" si="0"/>
        <v>3</v>
      </c>
      <c r="V21" s="140">
        <f ca="1">IF(info!$C$46=0,info!$C$49+R21,info!$C$49+OFFSET(V21,-(info!$C$46),-2))</f>
        <v>1</v>
      </c>
      <c r="W21" s="132">
        <f ca="1">info!$E$53-AC21</f>
        <v>1</v>
      </c>
      <c r="X21" s="141">
        <f t="shared" si="3"/>
        <v>4</v>
      </c>
      <c r="Y21" s="62">
        <f>IF((AND(info!$C$36=0,info!$D$46=0)),Q21+T21+U21+V21+X21,0)</f>
        <v>0</v>
      </c>
      <c r="Z21" s="131">
        <f ca="1">IF((AND(info!$C$36=0,info!$D$46&lt;&gt;0)),O21+P21+Q21+R21+U21+V21+X21,0)</f>
        <v>11</v>
      </c>
      <c r="AA21" s="62">
        <f>IF((AND(info!$C$36&lt;&gt;0,info!$D$46=0)),O21+R21+S21+T21+U21+V21+X21,0)</f>
        <v>0</v>
      </c>
      <c r="AB21" s="62">
        <f>IF((AND(info!$C$36&lt;&gt;0,info!$D$46&lt;&gt;0)),O21+P21+Q21+R21+S21+T21+U21+V21+X21,0)</f>
        <v>0</v>
      </c>
      <c r="AC21" s="137">
        <f t="shared" ca="1" si="4"/>
        <v>11</v>
      </c>
    </row>
    <row r="22" spans="1:29" x14ac:dyDescent="0.25">
      <c r="A22" s="162"/>
      <c r="B22" s="67" t="s">
        <v>21</v>
      </c>
      <c r="C22" s="92">
        <f>IF(OR(info!$K$5=B22,info!$K$6=B22,info!$K$7=B22,info!$K$8=B22,info!$K$9=B22,info!$K$11=B22),0,1)</f>
        <v>0</v>
      </c>
      <c r="D22" s="65">
        <f>IF(C22=0,0,COUNTIF($C$3:C22,"&lt;&gt;0"))</f>
        <v>0</v>
      </c>
      <c r="E22" s="62">
        <f>IF(info!$D$12="NON",0,IF(C22=0,0,IF(INT(D22/info!$G$12)=D22/info!$G$12,1,0)))</f>
        <v>0</v>
      </c>
      <c r="F22" s="62">
        <f>IF(info!$D$18="NON",0,IF(C22=0,0,IF(INT(D22/info!$G$18)=D22/info!$G$18,1,0)))</f>
        <v>0</v>
      </c>
      <c r="G22" s="106">
        <f>IF(info!$D$25="NON",0,IF(C22=0,0,IF(INT(D22/info!$G$25)=D22/info!$G$25,1,0)))</f>
        <v>0</v>
      </c>
      <c r="H22" s="86">
        <f>(IF((AND(info!$G$31="",info!$G$32="",info!$G$33="",info!$G$34="")),0,(IF(OR(info!$G$31=B22,info!$G$32=B22,info!$G$33=B22,info!$G$34=B22),1,0))))</f>
        <v>1</v>
      </c>
      <c r="I22" s="96">
        <f ca="1">IF(info!$C$36=0,H22,OFFSET(I22,-(info!$C$36),-1))</f>
        <v>1</v>
      </c>
      <c r="J22" s="61">
        <f>(IF((AND(info!$F$42="",info!$F$43="",info!$G$44="",info!$G$45="")),0,(IF(OR(info!$F$42=B22,info!$F$43=B22,info!$G$44=B22,info!$G$45=B22),1,0))))</f>
        <v>1</v>
      </c>
      <c r="K22" s="64">
        <f ca="1">IF(info!$D$46="",J22,OFFSET(K22,-(info!$D$46),-1))</f>
        <v>0</v>
      </c>
      <c r="L22" s="99">
        <f>IF(D22=0,0,VLOOKUP(plan!B22,plan!$G$2:$H$4,2,FALSE))</f>
        <v>0</v>
      </c>
      <c r="M22" s="60">
        <f>IF(D22=0,0,VLOOKUP(plan!C22,plan!$G$7:$H$10,2,FALSE))</f>
        <v>0</v>
      </c>
      <c r="N22" s="62">
        <f>IF(D22=0,0,VLOOKUP(plan!$D$3,plan!$G$13:$H$13,2,FALSE))</f>
        <v>0</v>
      </c>
      <c r="O22" s="61">
        <f t="shared" si="1"/>
        <v>4</v>
      </c>
      <c r="P22" s="61">
        <f ca="1">IF(info!$D$46=2,OFFSET(P22,-(info!$D$46-1),-1),0)</f>
        <v>0</v>
      </c>
      <c r="Q22" s="69">
        <f ca="1">IF(info!$D$46=0,Q21+(O22*K22)-R22,Q21+OFFSET(Q22,-(info!$D$46),-2)-R22)</f>
        <v>0</v>
      </c>
      <c r="R22" s="62">
        <f t="shared" ca="1" si="2"/>
        <v>3</v>
      </c>
      <c r="S22" s="131">
        <f ca="1">IF(info!$C$36=2,OFFSET(S22,-(info!$C$36-1),-1),0)</f>
        <v>0</v>
      </c>
      <c r="T22" s="62">
        <f ca="1">IF(info!$C$36=0,R22,OFFSET(T22,-(info!$C$36),-2))</f>
        <v>3</v>
      </c>
      <c r="U22" s="140">
        <f t="shared" si="0"/>
        <v>0</v>
      </c>
      <c r="V22" s="140">
        <f ca="1">IF(info!$C$46=0,info!$C$49+R22,info!$C$49+OFFSET(V22,-(info!$C$46),-2))</f>
        <v>4</v>
      </c>
      <c r="W22" s="132">
        <f ca="1">info!$E$53-AC22</f>
        <v>1</v>
      </c>
      <c r="X22" s="141">
        <f t="shared" si="3"/>
        <v>0</v>
      </c>
      <c r="Y22" s="62">
        <f>IF((AND(info!$C$36=0,info!$D$46=0)),Q22+T22+U22+V22+X22,0)</f>
        <v>0</v>
      </c>
      <c r="Z22" s="131">
        <f ca="1">IF((AND(info!$C$36=0,info!$D$46&lt;&gt;0)),O22+P22+Q22+R22+U22+V22+X22,0)</f>
        <v>11</v>
      </c>
      <c r="AA22" s="62">
        <f>IF((AND(info!$C$36&lt;&gt;0,info!$D$46=0)),O22+R22+S22+T22+U22+V22+X22,0)</f>
        <v>0</v>
      </c>
      <c r="AB22" s="62">
        <f>IF((AND(info!$C$36&lt;&gt;0,info!$D$46&lt;&gt;0)),O22+P22+Q22+R22+S22+T22+U22+V22+X22,0)</f>
        <v>0</v>
      </c>
      <c r="AC22" s="137">
        <f t="shared" ca="1" si="4"/>
        <v>11</v>
      </c>
    </row>
    <row r="23" spans="1:29" x14ac:dyDescent="0.25">
      <c r="A23" s="163"/>
      <c r="B23" s="67" t="s">
        <v>22</v>
      </c>
      <c r="C23" s="92">
        <f>IF(OR(info!$K$5=B23,info!$K$6=B23,info!$K$7=B23,info!$K$8=B23,info!$K$9=B23,info!$K$11=B23),0,1)</f>
        <v>0</v>
      </c>
      <c r="D23" s="65">
        <f>IF(C23=0,0,COUNTIF($C$3:C23,"&lt;&gt;0"))</f>
        <v>0</v>
      </c>
      <c r="E23" s="62">
        <f>IF(info!$D$12="NON",0,IF(C23=0,0,IF(INT(D23/info!$G$12)=D23/info!$G$12,1,0)))</f>
        <v>0</v>
      </c>
      <c r="F23" s="62">
        <f>IF(info!$D$18="NON",0,IF(C23=0,0,IF(INT(D23/info!$G$18)=D23/info!$G$18,1,0)))</f>
        <v>0</v>
      </c>
      <c r="G23" s="106">
        <f>IF(info!$D$25="NON",0,IF(C23=0,0,IF(INT(D23/info!$G$25)=D23/info!$G$25,1,0)))</f>
        <v>0</v>
      </c>
      <c r="H23" s="86">
        <f>(IF((AND(info!$G$31="",info!$G$32="",info!$G$33="",info!$G$34="")),0,(IF(OR(info!$G$31=B23,info!$G$32=B23,info!$G$33=B23,info!$G$34=B23),1,0))))</f>
        <v>1</v>
      </c>
      <c r="I23" s="96">
        <f ca="1">IF(info!$C$36=0,H23,OFFSET(I23,-(info!$C$36),-1))</f>
        <v>1</v>
      </c>
      <c r="J23" s="61">
        <f>(IF((AND(info!$F$42="",info!$F$43="",info!$G$44="",info!$G$45="")),0,(IF(OR(info!$F$42=B23,info!$F$43=B23,info!$G$44=B23,info!$G$45=B23),1,0))))</f>
        <v>1</v>
      </c>
      <c r="K23" s="64">
        <f ca="1">IF(info!$D$46="",J23,OFFSET(K23,-(info!$D$46),-1))</f>
        <v>1</v>
      </c>
      <c r="L23" s="99">
        <f>IF(D23=0,0,VLOOKUP(plan!B23,plan!$G$2:$H$4,2,FALSE))</f>
        <v>0</v>
      </c>
      <c r="M23" s="60">
        <f>IF(D23=0,0,VLOOKUP(plan!C23,plan!$G$7:$H$10,2,FALSE))</f>
        <v>0</v>
      </c>
      <c r="N23" s="62">
        <f>IF(D23=0,0,VLOOKUP(plan!$D$3,plan!$G$13:$H$13,2,FALSE))</f>
        <v>0</v>
      </c>
      <c r="O23" s="61">
        <f t="shared" si="1"/>
        <v>0</v>
      </c>
      <c r="P23" s="61">
        <f ca="1">IF(info!$D$46=2,OFFSET(P23,-(info!$D$46-1),-1),0)</f>
        <v>0</v>
      </c>
      <c r="Q23" s="69">
        <f ca="1">IF(info!$D$46=0,Q22+(O23*K23)-R23,Q22+OFFSET(Q23,-(info!$D$46),-2)-R23)</f>
        <v>4</v>
      </c>
      <c r="R23" s="62">
        <f t="shared" ca="1" si="2"/>
        <v>0</v>
      </c>
      <c r="S23" s="131">
        <f ca="1">IF(info!$C$36=2,OFFSET(S23,-(info!$C$36-1),-1),0)</f>
        <v>0</v>
      </c>
      <c r="T23" s="62">
        <f ca="1">IF(info!$C$36=0,R23,OFFSET(T23,-(info!$C$36),-2))</f>
        <v>0</v>
      </c>
      <c r="U23" s="140">
        <f t="shared" si="0"/>
        <v>0</v>
      </c>
      <c r="V23" s="140">
        <f ca="1">IF(info!$C$46=0,info!$C$49+R23,info!$C$49+OFFSET(V23,-(info!$C$46),-2))</f>
        <v>1</v>
      </c>
      <c r="W23" s="132">
        <f ca="1">info!$E$53-AC23</f>
        <v>7</v>
      </c>
      <c r="X23" s="141">
        <f t="shared" si="3"/>
        <v>0</v>
      </c>
      <c r="Y23" s="62">
        <f>IF((AND(info!$C$36=0,info!$D$46=0)),Q23+T23+U23+V23+X23,0)</f>
        <v>0</v>
      </c>
      <c r="Z23" s="131">
        <f ca="1">IF((AND(info!$C$36=0,info!$D$46&lt;&gt;0)),O23+P23+Q23+R23+U23+V23+X23,0)</f>
        <v>5</v>
      </c>
      <c r="AA23" s="62">
        <f>IF((AND(info!$C$36&lt;&gt;0,info!$D$46=0)),O23+R23+S23+T23+U23+V23+X23,0)</f>
        <v>0</v>
      </c>
      <c r="AB23" s="62">
        <f>IF((AND(info!$C$36&lt;&gt;0,info!$D$46&lt;&gt;0)),O23+P23+Q23+R23+S23+T23+U23+V23+X23,0)</f>
        <v>0</v>
      </c>
      <c r="AC23" s="137">
        <f t="shared" ca="1" si="4"/>
        <v>5</v>
      </c>
    </row>
    <row r="24" spans="1:29" x14ac:dyDescent="0.25">
      <c r="A24" s="161">
        <v>4</v>
      </c>
      <c r="B24" s="67" t="s">
        <v>16</v>
      </c>
      <c r="C24" s="92">
        <f>IF(OR(info!$K$5=B24,info!$K$6=B24,info!$K$7=B24,info!$K$8=B24,info!$K$9=B24,info!$K$11=B24),0,1)</f>
        <v>1</v>
      </c>
      <c r="D24" s="65">
        <f>IF(C24=0,0,COUNTIF($C$3:C24,"&lt;&gt;0"))</f>
        <v>16</v>
      </c>
      <c r="E24" s="62">
        <f>IF(info!$D$12="NON",0,IF(C24=0,0,IF(INT(D24/info!$G$12)=D24/info!$G$12,1,0)))</f>
        <v>1</v>
      </c>
      <c r="F24" s="62">
        <f>IF(info!$D$18="NON",0,IF(C24=0,0,IF(INT(D24/info!$G$18)=D24/info!$G$18,1,0)))</f>
        <v>0</v>
      </c>
      <c r="G24" s="106">
        <f>IF(info!$D$25="NON",0,IF(C24=0,0,IF(INT(D24/info!$G$25)=D24/info!$G$25,1,0)))</f>
        <v>0</v>
      </c>
      <c r="H24" s="86">
        <f>(IF((AND(info!$G$31="",info!$G$32="",info!$G$33="",info!$G$34="")),0,(IF(OR(info!$G$31=B24,info!$G$32=B24,info!$G$33=B24,info!$G$34=B24),1,0))))</f>
        <v>0</v>
      </c>
      <c r="I24" s="96">
        <f ca="1">IF(info!$C$36=0,H24,OFFSET(I24,-(info!$C$36),-1))</f>
        <v>0</v>
      </c>
      <c r="J24" s="61">
        <f>(IF((AND(info!$F$42="",info!$F$43="",info!$G$44="",info!$G$45="")),0,(IF(OR(info!$F$42=B24,info!$F$43=B24,info!$G$44=B24,info!$G$45=B24),1,0))))</f>
        <v>0</v>
      </c>
      <c r="K24" s="64">
        <f ca="1">IF(info!$D$46="",J24,OFFSET(K24,-(info!$D$46),-1))</f>
        <v>1</v>
      </c>
      <c r="L24" s="99">
        <f>IF(D24=0,0,VLOOKUP(plan!B24,plan!$G$2:$H$4,2,FALSE))</f>
        <v>1</v>
      </c>
      <c r="M24" s="60">
        <f>IF(D24=0,0,VLOOKUP(plan!C24,plan!$G$7:$H$10,2,FALSE))</f>
        <v>1</v>
      </c>
      <c r="N24" s="62">
        <f>IF(D24=0,0,VLOOKUP(plan!$D$3,plan!$G$13:$H$13,2,FALSE))</f>
        <v>1</v>
      </c>
      <c r="O24" s="61">
        <f t="shared" si="1"/>
        <v>0</v>
      </c>
      <c r="P24" s="61">
        <f ca="1">IF(info!$D$46=2,OFFSET(P24,-(info!$D$46-1),-1),0)</f>
        <v>0</v>
      </c>
      <c r="Q24" s="69">
        <f ca="1">IF(info!$D$46=0,Q23+(O24*K24)-R24,Q23+OFFSET(Q24,-(info!$D$46),-2)-R24)</f>
        <v>4</v>
      </c>
      <c r="R24" s="62">
        <f t="shared" ca="1" si="2"/>
        <v>0</v>
      </c>
      <c r="S24" s="131">
        <f ca="1">IF(info!$C$36=2,OFFSET(S24,-(info!$C$36-1),-1),0)</f>
        <v>0</v>
      </c>
      <c r="T24" s="62">
        <f ca="1">IF(info!$C$36=0,R24,OFFSET(T24,-(info!$C$36),-2))</f>
        <v>0</v>
      </c>
      <c r="U24" s="140">
        <f t="shared" si="0"/>
        <v>3</v>
      </c>
      <c r="V24" s="140">
        <f ca="1">IF(info!$C$46=0,info!$C$49+R24,info!$C$49+OFFSET(V24,-(info!$C$46),-2))</f>
        <v>1</v>
      </c>
      <c r="W24" s="132">
        <f ca="1">info!$E$53-AC24</f>
        <v>3</v>
      </c>
      <c r="X24" s="141">
        <f t="shared" si="3"/>
        <v>1</v>
      </c>
      <c r="Y24" s="62">
        <f>IF((AND(info!$C$36=0,info!$D$46=0)),Q24+T24+U24+V24+X24,0)</f>
        <v>0</v>
      </c>
      <c r="Z24" s="131">
        <f ca="1">IF((AND(info!$C$36=0,info!$D$46&lt;&gt;0)),O24+P24+Q24+R24+U24+V24+X24,0)</f>
        <v>9</v>
      </c>
      <c r="AA24" s="62">
        <f>IF((AND(info!$C$36&lt;&gt;0,info!$D$46=0)),O24+R24+S24+T24+U24+V24+X24,0)</f>
        <v>0</v>
      </c>
      <c r="AB24" s="62">
        <f>IF((AND(info!$C$36&lt;&gt;0,info!$D$46&lt;&gt;0)),O24+P24+Q24+R24+S24+T24+U24+V24+X24,0)</f>
        <v>0</v>
      </c>
      <c r="AC24" s="137">
        <f t="shared" ca="1" si="4"/>
        <v>9</v>
      </c>
    </row>
    <row r="25" spans="1:29" x14ac:dyDescent="0.25">
      <c r="A25" s="162"/>
      <c r="B25" s="67" t="s">
        <v>17</v>
      </c>
      <c r="C25" s="92">
        <f>IF(OR(info!$K$5=B25,info!$K$6=B25,info!$K$7=B25,info!$K$8=B25,info!$K$9=B25,info!$K$11=B25),0,1)</f>
        <v>1</v>
      </c>
      <c r="D25" s="65">
        <f>IF(C25=0,0,COUNTIF($C$3:C25,"&lt;&gt;0"))</f>
        <v>17</v>
      </c>
      <c r="E25" s="62">
        <f>IF(info!$D$12="NON",0,IF(C25=0,0,IF(INT(D25/info!$G$12)=D25/info!$G$12,1,0)))</f>
        <v>0</v>
      </c>
      <c r="F25" s="62">
        <f>IF(info!$D$18="NON",0,IF(C25=0,0,IF(INT(D25/info!$G$18)=D25/info!$G$18,1,0)))</f>
        <v>0</v>
      </c>
      <c r="G25" s="106">
        <f>IF(info!$D$25="NON",0,IF(C25=0,0,IF(INT(D25/info!$G$25)=D25/info!$G$25,1,0)))</f>
        <v>0</v>
      </c>
      <c r="H25" s="86">
        <f>(IF((AND(info!$G$31="",info!$G$32="",info!$G$33="",info!$G$34="")),0,(IF(OR(info!$G$31=B25,info!$G$32=B25,info!$G$33=B25,info!$G$34=B25),1,0))))</f>
        <v>0</v>
      </c>
      <c r="I25" s="96">
        <f ca="1">IF(info!$C$36=0,H25,OFFSET(I25,-(info!$C$36),-1))</f>
        <v>0</v>
      </c>
      <c r="J25" s="61">
        <f>(IF((AND(info!$F$42="",info!$F$43="",info!$G$44="",info!$G$45="")),0,(IF(OR(info!$F$42=B25,info!$F$43=B25,info!$G$44=B25,info!$G$45=B25),1,0))))</f>
        <v>0</v>
      </c>
      <c r="K25" s="64">
        <f ca="1">IF(info!$D$46="",J25,OFFSET(K25,-(info!$D$46),-1))</f>
        <v>0</v>
      </c>
      <c r="L25" s="99">
        <f>IF(D25=0,0,VLOOKUP(plan!B25,plan!$G$2:$H$4,2,FALSE))</f>
        <v>1</v>
      </c>
      <c r="M25" s="60">
        <f>IF(D25=0,0,VLOOKUP(plan!C25,plan!$G$7:$H$10,2,FALSE))</f>
        <v>1</v>
      </c>
      <c r="N25" s="62">
        <f>IF(D25=0,0,VLOOKUP(plan!$D$3,plan!$G$13:$H$13,2,FALSE))</f>
        <v>1</v>
      </c>
      <c r="O25" s="61">
        <f t="shared" si="1"/>
        <v>0</v>
      </c>
      <c r="P25" s="61">
        <f ca="1">IF(info!$D$46=2,OFFSET(P25,-(info!$D$46-1),-1),0)</f>
        <v>0</v>
      </c>
      <c r="Q25" s="69">
        <f ca="1">IF(info!$D$46=0,Q24+(O25*K25)-R25,Q24+OFFSET(Q25,-(info!$D$46),-2)-R25)</f>
        <v>4</v>
      </c>
      <c r="R25" s="62">
        <f t="shared" ca="1" si="2"/>
        <v>0</v>
      </c>
      <c r="S25" s="131">
        <f ca="1">IF(info!$C$36=2,OFFSET(S25,-(info!$C$36-1),-1),0)</f>
        <v>0</v>
      </c>
      <c r="T25" s="62">
        <f ca="1">IF(info!$C$36=0,R25,OFFSET(T25,-(info!$C$36),-2))</f>
        <v>0</v>
      </c>
      <c r="U25" s="140">
        <f t="shared" si="0"/>
        <v>3</v>
      </c>
      <c r="V25" s="140">
        <f ca="1">IF(info!$C$46=0,info!$C$49+R25,info!$C$49+OFFSET(V25,-(info!$C$46),-2))</f>
        <v>1</v>
      </c>
      <c r="W25" s="132">
        <f ca="1">info!$E$53-AC25</f>
        <v>3</v>
      </c>
      <c r="X25" s="141">
        <f t="shared" si="3"/>
        <v>1</v>
      </c>
      <c r="Y25" s="62">
        <f>IF((AND(info!$C$36=0,info!$D$46=0)),Q25+T25+U25+V25+X25,0)</f>
        <v>0</v>
      </c>
      <c r="Z25" s="131">
        <f ca="1">IF((AND(info!$C$36=0,info!$D$46&lt;&gt;0)),O25+P25+Q25+R25+U25+V25+X25,0)</f>
        <v>9</v>
      </c>
      <c r="AA25" s="62">
        <f>IF((AND(info!$C$36&lt;&gt;0,info!$D$46=0)),O25+R25+S25+T25+U25+V25+X25,0)</f>
        <v>0</v>
      </c>
      <c r="AB25" s="62">
        <f>IF((AND(info!$C$36&lt;&gt;0,info!$D$46&lt;&gt;0)),O25+P25+Q25+R25+S25+T25+U25+V25+X25,0)</f>
        <v>0</v>
      </c>
      <c r="AC25" s="137">
        <f t="shared" ca="1" si="4"/>
        <v>9</v>
      </c>
    </row>
    <row r="26" spans="1:29" x14ac:dyDescent="0.25">
      <c r="A26" s="162"/>
      <c r="B26" s="67" t="s">
        <v>18</v>
      </c>
      <c r="C26" s="92">
        <f>IF(OR(info!$K$5=B26,info!$K$6=B26,info!$K$7=B26,info!$K$8=B26,info!$K$9=B26,info!$K$11=B26),0,1)</f>
        <v>1</v>
      </c>
      <c r="D26" s="65">
        <f>IF(C26=0,0,COUNTIF($C$3:C26,"&lt;&gt;0"))</f>
        <v>18</v>
      </c>
      <c r="E26" s="62">
        <f>IF(info!$D$12="NON",0,IF(C26=0,0,IF(INT(D26/info!$G$12)=D26/info!$G$12,1,0)))</f>
        <v>0</v>
      </c>
      <c r="F26" s="62">
        <f>IF(info!$D$18="NON",0,IF(C26=0,0,IF(INT(D26/info!$G$18)=D26/info!$G$18,1,0)))</f>
        <v>1</v>
      </c>
      <c r="G26" s="106">
        <f>IF(info!$D$25="NON",0,IF(C26=0,0,IF(INT(D26/info!$G$25)=D26/info!$G$25,1,0)))</f>
        <v>0</v>
      </c>
      <c r="H26" s="86">
        <f>(IF((AND(info!$G$31="",info!$G$32="",info!$G$33="",info!$G$34="")),0,(IF(OR(info!$G$31=B26,info!$G$32=B26,info!$G$33=B26,info!$G$34=B26),1,0))))</f>
        <v>0</v>
      </c>
      <c r="I26" s="96">
        <f ca="1">IF(info!$C$36=0,H26,OFFSET(I26,-(info!$C$36),-1))</f>
        <v>0</v>
      </c>
      <c r="J26" s="61">
        <f>(IF((AND(info!$F$42="",info!$F$43="",info!$G$44="",info!$G$45="")),0,(IF(OR(info!$F$42=B26,info!$F$43=B26,info!$G$44=B26,info!$G$45=B26),1,0))))</f>
        <v>0</v>
      </c>
      <c r="K26" s="64">
        <f ca="1">IF(info!$D$46="",J26,OFFSET(K26,-(info!$D$46),-1))</f>
        <v>0</v>
      </c>
      <c r="L26" s="99">
        <f>IF(D26=0,0,VLOOKUP(plan!B26,plan!$G$2:$H$4,2,FALSE))</f>
        <v>1</v>
      </c>
      <c r="M26" s="60">
        <f>IF(D26=0,0,VLOOKUP(plan!C26,plan!$G$7:$H$10,2,FALSE))</f>
        <v>1</v>
      </c>
      <c r="N26" s="62">
        <f>IF(D26=0,0,VLOOKUP(plan!$D$3,plan!$G$13:$H$13,2,FALSE))</f>
        <v>1</v>
      </c>
      <c r="O26" s="61">
        <f t="shared" si="1"/>
        <v>0</v>
      </c>
      <c r="P26" s="61">
        <f ca="1">IF(info!$D$46=2,OFFSET(P26,-(info!$D$46-1),-1),0)</f>
        <v>0</v>
      </c>
      <c r="Q26" s="69">
        <f ca="1">IF(info!$D$46=0,Q25+(O26*K26)-R26,Q25+OFFSET(Q26,-(info!$D$46),-2)-R26)</f>
        <v>4</v>
      </c>
      <c r="R26" s="62">
        <f t="shared" ca="1" si="2"/>
        <v>0</v>
      </c>
      <c r="S26" s="131">
        <f ca="1">IF(info!$C$36=2,OFFSET(S26,-(info!$C$36-1),-1),0)</f>
        <v>0</v>
      </c>
      <c r="T26" s="62">
        <f ca="1">IF(info!$C$36=0,R26,OFFSET(T26,-(info!$C$36),-2))</f>
        <v>0</v>
      </c>
      <c r="U26" s="140">
        <f t="shared" si="0"/>
        <v>3</v>
      </c>
      <c r="V26" s="140">
        <f ca="1">IF(info!$C$46=0,info!$C$49+R26,info!$C$49+OFFSET(V26,-(info!$C$46),-2))</f>
        <v>1</v>
      </c>
      <c r="W26" s="132">
        <f ca="1">info!$E$53-AC26</f>
        <v>2</v>
      </c>
      <c r="X26" s="141">
        <f t="shared" si="3"/>
        <v>2</v>
      </c>
      <c r="Y26" s="62">
        <f>IF((AND(info!$C$36=0,info!$D$46=0)),Q26+T26+U26+V26+X26,0)</f>
        <v>0</v>
      </c>
      <c r="Z26" s="131">
        <f ca="1">IF((AND(info!$C$36=0,info!$D$46&lt;&gt;0)),O26+P26+Q26+R26+U26+V26+X26,0)</f>
        <v>10</v>
      </c>
      <c r="AA26" s="62">
        <f>IF((AND(info!$C$36&lt;&gt;0,info!$D$46=0)),O26+R26+S26+T26+U26+V26+X26,0)</f>
        <v>0</v>
      </c>
      <c r="AB26" s="62">
        <f>IF((AND(info!$C$36&lt;&gt;0,info!$D$46&lt;&gt;0)),O26+P26+Q26+R26+S26+T26+U26+V26+X26,0)</f>
        <v>0</v>
      </c>
      <c r="AC26" s="137">
        <f t="shared" ca="1" si="4"/>
        <v>10</v>
      </c>
    </row>
    <row r="27" spans="1:29" x14ac:dyDescent="0.25">
      <c r="A27" s="162"/>
      <c r="B27" s="67" t="s">
        <v>19</v>
      </c>
      <c r="C27" s="92">
        <f>IF(OR(info!$K$5=B27,info!$K$6=B27,info!$K$7=B27,info!$K$8=B27,info!$K$9=B27,info!$K$11=B27),0,1)</f>
        <v>1</v>
      </c>
      <c r="D27" s="65">
        <f>IF(C27=0,0,COUNTIF($C$3:C27,"&lt;&gt;0"))</f>
        <v>19</v>
      </c>
      <c r="E27" s="62">
        <f>IF(info!$D$12="NON",0,IF(C27=0,0,IF(INT(D27/info!$G$12)=D27/info!$G$12,1,0)))</f>
        <v>0</v>
      </c>
      <c r="F27" s="62">
        <f>IF(info!$D$18="NON",0,IF(C27=0,0,IF(INT(D27/info!$G$18)=D27/info!$G$18,1,0)))</f>
        <v>0</v>
      </c>
      <c r="G27" s="106">
        <f>IF(info!$D$25="NON",0,IF(C27=0,0,IF(INT(D27/info!$G$25)=D27/info!$G$25,1,0)))</f>
        <v>0</v>
      </c>
      <c r="H27" s="86">
        <f>(IF((AND(info!$G$31="",info!$G$32="",info!$G$33="",info!$G$34="")),0,(IF(OR(info!$G$31=B27,info!$G$32=B27,info!$G$33=B27,info!$G$34=B27),1,0))))</f>
        <v>0</v>
      </c>
      <c r="I27" s="96">
        <f ca="1">IF(info!$C$36=0,H27,OFFSET(I27,-(info!$C$36),-1))</f>
        <v>0</v>
      </c>
      <c r="J27" s="61">
        <f>(IF((AND(info!$F$42="",info!$F$43="",info!$G$44="",info!$G$45="")),0,(IF(OR(info!$F$42=B27,info!$F$43=B27,info!$G$44=B27,info!$G$45=B27),1,0))))</f>
        <v>0</v>
      </c>
      <c r="K27" s="64">
        <f ca="1">IF(info!$D$46="",J27,OFFSET(K27,-(info!$D$46),-1))</f>
        <v>0</v>
      </c>
      <c r="L27" s="99">
        <f>IF(D27=0,0,VLOOKUP(plan!B27,plan!$G$2:$H$4,2,FALSE))</f>
        <v>1</v>
      </c>
      <c r="M27" s="60">
        <f>IF(D27=0,0,VLOOKUP(plan!C27,plan!$G$7:$H$10,2,FALSE))</f>
        <v>1</v>
      </c>
      <c r="N27" s="62">
        <f>IF(D27=0,0,VLOOKUP(plan!$D$3,plan!$G$13:$H$13,2,FALSE))</f>
        <v>1</v>
      </c>
      <c r="O27" s="61">
        <f t="shared" si="1"/>
        <v>0</v>
      </c>
      <c r="P27" s="61">
        <f ca="1">IF(info!$D$46=2,OFFSET(P27,-(info!$D$46-1),-1),0)</f>
        <v>0</v>
      </c>
      <c r="Q27" s="69">
        <f ca="1">IF(info!$D$46=0,Q26+(O27*K27)-R27,Q26+OFFSET(Q27,-(info!$D$46),-2)-R27)</f>
        <v>4</v>
      </c>
      <c r="R27" s="62">
        <f t="shared" ca="1" si="2"/>
        <v>0</v>
      </c>
      <c r="S27" s="131">
        <f ca="1">IF(info!$C$36=2,OFFSET(S27,-(info!$C$36-1),-1),0)</f>
        <v>0</v>
      </c>
      <c r="T27" s="62">
        <f ca="1">IF(info!$C$36=0,R27,OFFSET(T27,-(info!$C$36),-2))</f>
        <v>0</v>
      </c>
      <c r="U27" s="140">
        <f t="shared" si="0"/>
        <v>3</v>
      </c>
      <c r="V27" s="140">
        <f ca="1">IF(info!$C$46=0,info!$C$49+R27,info!$C$49+OFFSET(V27,-(info!$C$46),-2))</f>
        <v>1</v>
      </c>
      <c r="W27" s="132">
        <f ca="1">info!$E$53-AC27</f>
        <v>2</v>
      </c>
      <c r="X27" s="141">
        <f t="shared" si="3"/>
        <v>2</v>
      </c>
      <c r="Y27" s="62">
        <f>IF((AND(info!$C$36=0,info!$D$46=0)),Q27+T27+U27+V27+X27,0)</f>
        <v>0</v>
      </c>
      <c r="Z27" s="131">
        <f ca="1">IF((AND(info!$C$36=0,info!$D$46&lt;&gt;0)),O27+P27+Q27+R27+U27+V27+X27,0)</f>
        <v>10</v>
      </c>
      <c r="AA27" s="62">
        <f>IF((AND(info!$C$36&lt;&gt;0,info!$D$46=0)),O27+R27+S27+T27+U27+V27+X27,0)</f>
        <v>0</v>
      </c>
      <c r="AB27" s="62">
        <f>IF((AND(info!$C$36&lt;&gt;0,info!$D$46&lt;&gt;0)),O27+P27+Q27+R27+S27+T27+U27+V27+X27,0)</f>
        <v>0</v>
      </c>
      <c r="AC27" s="137">
        <f t="shared" ca="1" si="4"/>
        <v>10</v>
      </c>
    </row>
    <row r="28" spans="1:29" x14ac:dyDescent="0.25">
      <c r="A28" s="162"/>
      <c r="B28" s="67" t="s">
        <v>20</v>
      </c>
      <c r="C28" s="92">
        <f>IF(OR(info!$K$5=B28,info!$K$6=B28,info!$K$7=B28,info!$K$8=B28,info!$K$9=B28,info!$K$11=B28),0,1)</f>
        <v>1</v>
      </c>
      <c r="D28" s="65">
        <f>IF(C28=0,0,COUNTIF($C$3:C28,"&lt;&gt;0"))</f>
        <v>20</v>
      </c>
      <c r="E28" s="62">
        <f>IF(info!$D$12="NON",0,IF(C28=0,0,IF(INT(D28/info!$G$12)=D28/info!$G$12,1,0)))</f>
        <v>1</v>
      </c>
      <c r="F28" s="62">
        <f>IF(info!$D$18="NON",0,IF(C28=0,0,IF(INT(D28/info!$G$18)=D28/info!$G$18,1,0)))</f>
        <v>0</v>
      </c>
      <c r="G28" s="106">
        <f>IF(info!$D$25="NON",0,IF(C28=0,0,IF(INT(D28/info!$G$25)=D28/info!$G$25,1,0)))</f>
        <v>0</v>
      </c>
      <c r="H28" s="86">
        <f>(IF((AND(info!$G$31="",info!$G$32="",info!$G$33="",info!$G$34="")),0,(IF(OR(info!$G$31=B28,info!$G$32=B28,info!$G$33=B28,info!$G$34=B28),1,0))))</f>
        <v>0</v>
      </c>
      <c r="I28" s="96">
        <f ca="1">IF(info!$C$36=0,H28,OFFSET(I28,-(info!$C$36),-1))</f>
        <v>0</v>
      </c>
      <c r="J28" s="61">
        <f>(IF((AND(info!$F$42="",info!$F$43="",info!$G$44="",info!$G$45="")),0,(IF(OR(info!$F$42=B28,info!$F$43=B28,info!$G$44=B28,info!$G$45=B28),1,0))))</f>
        <v>0</v>
      </c>
      <c r="K28" s="64">
        <f ca="1">IF(info!$D$46="",J28,OFFSET(K28,-(info!$D$46),-1))</f>
        <v>0</v>
      </c>
      <c r="L28" s="99">
        <f>IF(D28=0,0,VLOOKUP(plan!B28,plan!$G$2:$H$4,2,FALSE))</f>
        <v>1</v>
      </c>
      <c r="M28" s="60">
        <f>IF(D28=0,0,VLOOKUP(plan!C28,plan!$G$7:$H$10,2,FALSE))</f>
        <v>1</v>
      </c>
      <c r="N28" s="62">
        <f>IF(D28=0,0,VLOOKUP(plan!$D$3,plan!$G$13:$H$13,2,FALSE))</f>
        <v>1</v>
      </c>
      <c r="O28" s="61">
        <f t="shared" si="1"/>
        <v>0</v>
      </c>
      <c r="P28" s="61">
        <f ca="1">IF(info!$D$46=2,OFFSET(P28,-(info!$D$46-1),-1),0)</f>
        <v>0</v>
      </c>
      <c r="Q28" s="69">
        <f ca="1">IF(info!$D$46=0,Q27+(O28*K28)-R28,Q27+OFFSET(Q28,-(info!$D$46),-2)-R28)</f>
        <v>4</v>
      </c>
      <c r="R28" s="62">
        <f t="shared" ca="1" si="2"/>
        <v>0</v>
      </c>
      <c r="S28" s="131">
        <f ca="1">IF(info!$C$36=2,OFFSET(S28,-(info!$C$36-1),-1),0)</f>
        <v>0</v>
      </c>
      <c r="T28" s="62">
        <f ca="1">IF(info!$C$36=0,R28,OFFSET(T28,-(info!$C$36),-2))</f>
        <v>0</v>
      </c>
      <c r="U28" s="140">
        <f t="shared" si="0"/>
        <v>3</v>
      </c>
      <c r="V28" s="140">
        <f ca="1">IF(info!$C$46=0,info!$C$49+R28,info!$C$49+OFFSET(V28,-(info!$C$46),-2))</f>
        <v>1</v>
      </c>
      <c r="W28" s="132">
        <f ca="1">info!$E$53-AC28</f>
        <v>1</v>
      </c>
      <c r="X28" s="141">
        <f t="shared" si="3"/>
        <v>3</v>
      </c>
      <c r="Y28" s="62">
        <f>IF((AND(info!$C$36=0,info!$D$46=0)),Q28+T28+U28+V28+X28,0)</f>
        <v>0</v>
      </c>
      <c r="Z28" s="131">
        <f ca="1">IF((AND(info!$C$36=0,info!$D$46&lt;&gt;0)),O28+P28+Q28+R28+U28+V28+X28,0)</f>
        <v>11</v>
      </c>
      <c r="AA28" s="62">
        <f>IF((AND(info!$C$36&lt;&gt;0,info!$D$46=0)),O28+R28+S28+T28+U28+V28+X28,0)</f>
        <v>0</v>
      </c>
      <c r="AB28" s="62">
        <f>IF((AND(info!$C$36&lt;&gt;0,info!$D$46&lt;&gt;0)),O28+P28+Q28+R28+S28+T28+U28+V28+X28,0)</f>
        <v>0</v>
      </c>
      <c r="AC28" s="137">
        <f t="shared" ca="1" si="4"/>
        <v>11</v>
      </c>
    </row>
    <row r="29" spans="1:29" x14ac:dyDescent="0.25">
      <c r="A29" s="162"/>
      <c r="B29" s="67" t="s">
        <v>21</v>
      </c>
      <c r="C29" s="92">
        <f>IF(OR(info!$K$5=B29,info!$K$6=B29,info!$K$7=B29,info!$K$8=B29,info!$K$9=B29,info!$K$11=B29),0,1)</f>
        <v>0</v>
      </c>
      <c r="D29" s="65">
        <f>IF(C29=0,0,COUNTIF($C$3:C29,"&lt;&gt;0"))</f>
        <v>0</v>
      </c>
      <c r="E29" s="62">
        <f>IF(info!$D$12="NON",0,IF(C29=0,0,IF(INT(D29/info!$G$12)=D29/info!$G$12,1,0)))</f>
        <v>0</v>
      </c>
      <c r="F29" s="62">
        <f>IF(info!$D$18="NON",0,IF(C29=0,0,IF(INT(D29/info!$G$18)=D29/info!$G$18,1,0)))</f>
        <v>0</v>
      </c>
      <c r="G29" s="106">
        <f>IF(info!$D$25="NON",0,IF(C29=0,0,IF(INT(D29/info!$G$25)=D29/info!$G$25,1,0)))</f>
        <v>0</v>
      </c>
      <c r="H29" s="86">
        <f>(IF((AND(info!$G$31="",info!$G$32="",info!$G$33="",info!$G$34="")),0,(IF(OR(info!$G$31=B29,info!$G$32=B29,info!$G$33=B29,info!$G$34=B29),1,0))))</f>
        <v>1</v>
      </c>
      <c r="I29" s="96">
        <f ca="1">IF(info!$C$36=0,H29,OFFSET(I29,-(info!$C$36),-1))</f>
        <v>1</v>
      </c>
      <c r="J29" s="61">
        <f>(IF((AND(info!$F$42="",info!$F$43="",info!$G$44="",info!$G$45="")),0,(IF(OR(info!$F$42=B29,info!$F$43=B29,info!$G$44=B29,info!$G$45=B29),1,0))))</f>
        <v>1</v>
      </c>
      <c r="K29" s="64">
        <f ca="1">IF(info!$D$46="",J29,OFFSET(K29,-(info!$D$46),-1))</f>
        <v>0</v>
      </c>
      <c r="L29" s="99">
        <f>IF(D29=0,0,VLOOKUP(plan!B29,plan!$G$2:$H$4,2,FALSE))</f>
        <v>0</v>
      </c>
      <c r="M29" s="60">
        <f>IF(D29=0,0,VLOOKUP(plan!C29,plan!$G$7:$H$10,2,FALSE))</f>
        <v>0</v>
      </c>
      <c r="N29" s="62">
        <f>IF(D29=0,0,VLOOKUP(plan!$D$3,plan!$G$13:$H$13,2,FALSE))</f>
        <v>0</v>
      </c>
      <c r="O29" s="61">
        <f t="shared" si="1"/>
        <v>3</v>
      </c>
      <c r="P29" s="61">
        <f ca="1">IF(info!$D$46=2,OFFSET(P29,-(info!$D$46-1),-1),0)</f>
        <v>0</v>
      </c>
      <c r="Q29" s="69">
        <f ca="1">IF(info!$D$46=0,Q28+(O29*K29)-R29,Q28+OFFSET(Q29,-(info!$D$46),-2)-R29)</f>
        <v>0</v>
      </c>
      <c r="R29" s="62">
        <f t="shared" ca="1" si="2"/>
        <v>4</v>
      </c>
      <c r="S29" s="131">
        <f ca="1">IF(info!$C$36=2,OFFSET(S29,-(info!$C$36-1),-1),0)</f>
        <v>0</v>
      </c>
      <c r="T29" s="62">
        <f ca="1">IF(info!$C$36=0,R29,OFFSET(T29,-(info!$C$36),-2))</f>
        <v>4</v>
      </c>
      <c r="U29" s="140">
        <f t="shared" si="0"/>
        <v>0</v>
      </c>
      <c r="V29" s="140">
        <f ca="1">IF(info!$C$46=0,info!$C$49+R29,info!$C$49+OFFSET(V29,-(info!$C$46),-2))</f>
        <v>5</v>
      </c>
      <c r="W29" s="132">
        <f ca="1">info!$E$53-AC29</f>
        <v>0</v>
      </c>
      <c r="X29" s="141">
        <f t="shared" si="3"/>
        <v>0</v>
      </c>
      <c r="Y29" s="62">
        <f>IF((AND(info!$C$36=0,info!$D$46=0)),Q29+T29+U29+V29+X29,0)</f>
        <v>0</v>
      </c>
      <c r="Z29" s="131">
        <f ca="1">IF((AND(info!$C$36=0,info!$D$46&lt;&gt;0)),O29+P29+Q29+R29+U29+V29+X29,0)</f>
        <v>12</v>
      </c>
      <c r="AA29" s="62">
        <f>IF((AND(info!$C$36&lt;&gt;0,info!$D$46=0)),O29+R29+S29+T29+U29+V29+X29,0)</f>
        <v>0</v>
      </c>
      <c r="AB29" s="62">
        <f>IF((AND(info!$C$36&lt;&gt;0,info!$D$46&lt;&gt;0)),O29+P29+Q29+R29+S29+T29+U29+V29+X29,0)</f>
        <v>0</v>
      </c>
      <c r="AC29" s="137">
        <f t="shared" ca="1" si="4"/>
        <v>12</v>
      </c>
    </row>
    <row r="30" spans="1:29" x14ac:dyDescent="0.25">
      <c r="A30" s="163"/>
      <c r="B30" s="67" t="s">
        <v>22</v>
      </c>
      <c r="C30" s="92">
        <f>IF(OR(info!$K$5=B30,info!$K$6=B30,info!$K$7=B30,info!$K$8=B30,info!$K$9=B30,info!$K$11=B30),0,1)</f>
        <v>0</v>
      </c>
      <c r="D30" s="65">
        <f>IF(C30=0,0,COUNTIF($C$3:C30,"&lt;&gt;0"))</f>
        <v>0</v>
      </c>
      <c r="E30" s="62">
        <f>IF(info!$D$12="NON",0,IF(C30=0,0,IF(INT(D30/info!$G$12)=D30/info!$G$12,1,0)))</f>
        <v>0</v>
      </c>
      <c r="F30" s="62">
        <f>IF(info!$D$18="NON",0,IF(C30=0,0,IF(INT(D30/info!$G$18)=D30/info!$G$18,1,0)))</f>
        <v>0</v>
      </c>
      <c r="G30" s="106">
        <f>IF(info!$D$25="NON",0,IF(C30=0,0,IF(INT(D30/info!$G$25)=D30/info!$G$25,1,0)))</f>
        <v>0</v>
      </c>
      <c r="H30" s="86">
        <f>(IF((AND(info!$G$31="",info!$G$32="",info!$G$33="",info!$G$34="")),0,(IF(OR(info!$G$31=B30,info!$G$32=B30,info!$G$33=B30,info!$G$34=B30),1,0))))</f>
        <v>1</v>
      </c>
      <c r="I30" s="96">
        <f ca="1">IF(info!$C$36=0,H30,OFFSET(I30,-(info!$C$36),-1))</f>
        <v>1</v>
      </c>
      <c r="J30" s="61">
        <f>(IF((AND(info!$F$42="",info!$F$43="",info!$G$44="",info!$G$45="")),0,(IF(OR(info!$F$42=B30,info!$F$43=B30,info!$G$44=B30,info!$G$45=B30),1,0))))</f>
        <v>1</v>
      </c>
      <c r="K30" s="64">
        <f ca="1">IF(info!$D$46="",J30,OFFSET(K30,-(info!$D$46),-1))</f>
        <v>1</v>
      </c>
      <c r="L30" s="99">
        <f>IF(D30=0,0,VLOOKUP(plan!B30,plan!$G$2:$H$4,2,FALSE))</f>
        <v>0</v>
      </c>
      <c r="M30" s="60">
        <f>IF(D30=0,0,VLOOKUP(plan!C30,plan!$G$7:$H$10,2,FALSE))</f>
        <v>0</v>
      </c>
      <c r="N30" s="62">
        <f>IF(D30=0,0,VLOOKUP(plan!$D$3,plan!$G$13:$H$13,2,FALSE))</f>
        <v>0</v>
      </c>
      <c r="O30" s="61">
        <f t="shared" si="1"/>
        <v>0</v>
      </c>
      <c r="P30" s="61">
        <f ca="1">IF(info!$D$46=2,OFFSET(P30,-(info!$D$46-1),-1),0)</f>
        <v>0</v>
      </c>
      <c r="Q30" s="69">
        <f ca="1">IF(info!$D$46=0,Q29+(O30*K30)-R30,Q29+OFFSET(Q30,-(info!$D$46),-2)-R30)</f>
        <v>3</v>
      </c>
      <c r="R30" s="62">
        <f t="shared" ca="1" si="2"/>
        <v>0</v>
      </c>
      <c r="S30" s="131">
        <f ca="1">IF(info!$C$36=2,OFFSET(S30,-(info!$C$36-1),-1),0)</f>
        <v>0</v>
      </c>
      <c r="T30" s="62">
        <f ca="1">IF(info!$C$36=0,R30,OFFSET(T30,-(info!$C$36),-2))</f>
        <v>0</v>
      </c>
      <c r="U30" s="140">
        <f t="shared" si="0"/>
        <v>0</v>
      </c>
      <c r="V30" s="140">
        <f ca="1">IF(info!$C$46=0,info!$C$49+R30,info!$C$49+OFFSET(V30,-(info!$C$46),-2))</f>
        <v>1</v>
      </c>
      <c r="W30" s="132">
        <f ca="1">info!$E$53-AC30</f>
        <v>8</v>
      </c>
      <c r="X30" s="141">
        <f t="shared" si="3"/>
        <v>0</v>
      </c>
      <c r="Y30" s="62">
        <f>IF((AND(info!$C$36=0,info!$D$46=0)),Q30+T30+U30+V30+X30,0)</f>
        <v>0</v>
      </c>
      <c r="Z30" s="131">
        <f ca="1">IF((AND(info!$C$36=0,info!$D$46&lt;&gt;0)),O30+P30+Q30+R30+U30+V30+X30,0)</f>
        <v>4</v>
      </c>
      <c r="AA30" s="62">
        <f>IF((AND(info!$C$36&lt;&gt;0,info!$D$46=0)),O30+R30+S30+T30+U30+V30+X30,0)</f>
        <v>0</v>
      </c>
      <c r="AB30" s="62">
        <f>IF((AND(info!$C$36&lt;&gt;0,info!$D$46&lt;&gt;0)),O30+P30+Q30+R30+S30+T30+U30+V30+X30,0)</f>
        <v>0</v>
      </c>
      <c r="AC30" s="137">
        <f t="shared" ca="1" si="4"/>
        <v>4</v>
      </c>
    </row>
    <row r="31" spans="1:29" x14ac:dyDescent="0.25">
      <c r="A31" s="161">
        <v>5</v>
      </c>
      <c r="B31" s="67" t="s">
        <v>16</v>
      </c>
      <c r="C31" s="92">
        <f>IF(OR(info!$K$5=B31,info!$K$6=B31,info!$K$7=B31,info!$K$8=B31,info!$K$9=B31,info!$K$11=B31),0,1)</f>
        <v>1</v>
      </c>
      <c r="D31" s="65">
        <f>IF(C31=0,0,COUNTIF($C$3:C31,"&lt;&gt;0"))</f>
        <v>21</v>
      </c>
      <c r="E31" s="62">
        <f>IF(info!$D$12="NON",0,IF(C31=0,0,IF(INT(D31/info!$G$12)=D31/info!$G$12,1,0)))</f>
        <v>0</v>
      </c>
      <c r="F31" s="62">
        <f>IF(info!$D$18="NON",0,IF(C31=0,0,IF(INT(D31/info!$G$18)=D31/info!$G$18,1,0)))</f>
        <v>1</v>
      </c>
      <c r="G31" s="106">
        <f>IF(info!$D$25="NON",0,IF(C31=0,0,IF(INT(D31/info!$G$25)=D31/info!$G$25,1,0)))</f>
        <v>0</v>
      </c>
      <c r="H31" s="86">
        <f>(IF((AND(info!$G$31="",info!$G$32="",info!$G$33="",info!$G$34="")),0,(IF(OR(info!$G$31=B31,info!$G$32=B31,info!$G$33=B31,info!$G$34=B31),1,0))))</f>
        <v>0</v>
      </c>
      <c r="I31" s="96">
        <f ca="1">IF(info!$C$36=0,H31,OFFSET(I31,-(info!$C$36),-1))</f>
        <v>0</v>
      </c>
      <c r="J31" s="61">
        <f>(IF((AND(info!$F$42="",info!$F$43="",info!$G$44="",info!$G$45="")),0,(IF(OR(info!$F$42=B31,info!$F$43=B31,info!$G$44=B31,info!$G$45=B31),1,0))))</f>
        <v>0</v>
      </c>
      <c r="K31" s="64">
        <f ca="1">IF(info!$D$46="",J31,OFFSET(K31,-(info!$D$46),-1))</f>
        <v>1</v>
      </c>
      <c r="L31" s="99">
        <f>IF(D31=0,0,VLOOKUP(plan!B31,plan!$G$2:$H$4,2,FALSE))</f>
        <v>1</v>
      </c>
      <c r="M31" s="60">
        <f>IF(D31=0,0,VLOOKUP(plan!C31,plan!$G$7:$H$10,2,FALSE))</f>
        <v>1</v>
      </c>
      <c r="N31" s="62">
        <f>IF(D31=0,0,VLOOKUP(plan!$D$3,plan!$G$13:$H$13,2,FALSE))</f>
        <v>1</v>
      </c>
      <c r="O31" s="61">
        <f t="shared" si="1"/>
        <v>0</v>
      </c>
      <c r="P31" s="61">
        <f ca="1">IF(info!$D$46=2,OFFSET(P31,-(info!$D$46-1),-1),0)</f>
        <v>0</v>
      </c>
      <c r="Q31" s="69">
        <f ca="1">IF(info!$D$46=0,Q30+(O31*K31)-R31,Q30+OFFSET(Q31,-(info!$D$46),-2)-R31)</f>
        <v>3</v>
      </c>
      <c r="R31" s="62">
        <f t="shared" ca="1" si="2"/>
        <v>0</v>
      </c>
      <c r="S31" s="131">
        <f ca="1">IF(info!$C$36=2,OFFSET(S31,-(info!$C$36-1),-1),0)</f>
        <v>0</v>
      </c>
      <c r="T31" s="62">
        <f ca="1">IF(info!$C$36=0,R31,OFFSET(T31,-(info!$C$36),-2))</f>
        <v>0</v>
      </c>
      <c r="U31" s="140">
        <f t="shared" si="0"/>
        <v>3</v>
      </c>
      <c r="V31" s="140">
        <f ca="1">IF(info!$C$46=0,info!$C$49+R31,info!$C$49+OFFSET(V31,-(info!$C$46),-2))</f>
        <v>1</v>
      </c>
      <c r="W31" s="132">
        <f ca="1">info!$E$53-AC31</f>
        <v>4</v>
      </c>
      <c r="X31" s="141">
        <f t="shared" si="3"/>
        <v>1</v>
      </c>
      <c r="Y31" s="62">
        <f>IF((AND(info!$C$36=0,info!$D$46=0)),Q31+T31+U31+V31+X31,0)</f>
        <v>0</v>
      </c>
      <c r="Z31" s="131">
        <f ca="1">IF((AND(info!$C$36=0,info!$D$46&lt;&gt;0)),O31+P31+Q31+R31+U31+V31+X31,0)</f>
        <v>8</v>
      </c>
      <c r="AA31" s="62">
        <f>IF((AND(info!$C$36&lt;&gt;0,info!$D$46=0)),O31+R31+S31+T31+U31+V31+X31,0)</f>
        <v>0</v>
      </c>
      <c r="AB31" s="62">
        <f>IF((AND(info!$C$36&lt;&gt;0,info!$D$46&lt;&gt;0)),O31+P31+Q31+R31+S31+T31+U31+V31+X31,0)</f>
        <v>0</v>
      </c>
      <c r="AC31" s="137">
        <f t="shared" ca="1" si="4"/>
        <v>8</v>
      </c>
    </row>
    <row r="32" spans="1:29" x14ac:dyDescent="0.25">
      <c r="A32" s="162"/>
      <c r="B32" s="67" t="s">
        <v>17</v>
      </c>
      <c r="C32" s="92">
        <f>IF(OR(info!$K$5=B32,info!$K$6=B32,info!$K$7=B32,info!$K$8=B32,info!$K$9=B32,info!$K$11=B32),0,1)</f>
        <v>1</v>
      </c>
      <c r="D32" s="65">
        <f>IF(C32=0,0,COUNTIF($C$3:C32,"&lt;&gt;0"))</f>
        <v>22</v>
      </c>
      <c r="E32" s="62">
        <f>IF(info!$D$12="NON",0,IF(C32=0,0,IF(INT(D32/info!$G$12)=D32/info!$G$12,1,0)))</f>
        <v>0</v>
      </c>
      <c r="F32" s="62">
        <f>IF(info!$D$18="NON",0,IF(C32=0,0,IF(INT(D32/info!$G$18)=D32/info!$G$18,1,0)))</f>
        <v>0</v>
      </c>
      <c r="G32" s="106">
        <f>IF(info!$D$25="NON",0,IF(C32=0,0,IF(INT(D32/info!$G$25)=D32/info!$G$25,1,0)))</f>
        <v>0</v>
      </c>
      <c r="H32" s="86">
        <f>(IF((AND(info!$G$31="",info!$G$32="",info!$G$33="",info!$G$34="")),0,(IF(OR(info!$G$31=B32,info!$G$32=B32,info!$G$33=B32,info!$G$34=B32),1,0))))</f>
        <v>0</v>
      </c>
      <c r="I32" s="96">
        <f ca="1">IF(info!$C$36=0,H32,OFFSET(I32,-(info!$C$36),-1))</f>
        <v>0</v>
      </c>
      <c r="J32" s="61">
        <f>(IF((AND(info!$F$42="",info!$F$43="",info!$G$44="",info!$G$45="")),0,(IF(OR(info!$F$42=B32,info!$F$43=B32,info!$G$44=B32,info!$G$45=B32),1,0))))</f>
        <v>0</v>
      </c>
      <c r="K32" s="64">
        <f ca="1">IF(info!$D$46="",J32,OFFSET(K32,-(info!$D$46),-1))</f>
        <v>0</v>
      </c>
      <c r="L32" s="99">
        <f>IF(D32=0,0,VLOOKUP(plan!B32,plan!$G$2:$H$4,2,FALSE))</f>
        <v>1</v>
      </c>
      <c r="M32" s="60">
        <f>IF(D32=0,0,VLOOKUP(plan!C32,plan!$G$7:$H$10,2,FALSE))</f>
        <v>1</v>
      </c>
      <c r="N32" s="62">
        <f>IF(D32=0,0,VLOOKUP(plan!$D$3,plan!$G$13:$H$13,2,FALSE))</f>
        <v>1</v>
      </c>
      <c r="O32" s="61">
        <f t="shared" si="1"/>
        <v>0</v>
      </c>
      <c r="P32" s="61">
        <f ca="1">IF(info!$D$46=2,OFFSET(P32,-(info!$D$46-1),-1),0)</f>
        <v>0</v>
      </c>
      <c r="Q32" s="69">
        <f ca="1">IF(info!$D$46=0,Q31+(O32*K32)-R32,Q31+OFFSET(Q32,-(info!$D$46),-2)-R32)</f>
        <v>3</v>
      </c>
      <c r="R32" s="62">
        <f t="shared" ca="1" si="2"/>
        <v>0</v>
      </c>
      <c r="S32" s="131">
        <f ca="1">IF(info!$C$36=2,OFFSET(S32,-(info!$C$36-1),-1),0)</f>
        <v>0</v>
      </c>
      <c r="T32" s="62">
        <f ca="1">IF(info!$C$36=0,R32,OFFSET(T32,-(info!$C$36),-2))</f>
        <v>0</v>
      </c>
      <c r="U32" s="140">
        <f t="shared" si="0"/>
        <v>3</v>
      </c>
      <c r="V32" s="140">
        <f ca="1">IF(info!$C$46=0,info!$C$49+R32,info!$C$49+OFFSET(V32,-(info!$C$46),-2))</f>
        <v>1</v>
      </c>
      <c r="W32" s="132">
        <f ca="1">info!$E$53-AC32</f>
        <v>4</v>
      </c>
      <c r="X32" s="141">
        <f t="shared" si="3"/>
        <v>1</v>
      </c>
      <c r="Y32" s="62">
        <f>IF((AND(info!$C$36=0,info!$D$46=0)),Q32+T32+U32+V32+X32,0)</f>
        <v>0</v>
      </c>
      <c r="Z32" s="131">
        <f ca="1">IF((AND(info!$C$36=0,info!$D$46&lt;&gt;0)),O32+P32+Q32+R32+U32+V32+X32,0)</f>
        <v>8</v>
      </c>
      <c r="AA32" s="62">
        <f>IF((AND(info!$C$36&lt;&gt;0,info!$D$46=0)),O32+R32+S32+T32+U32+V32+X32,0)</f>
        <v>0</v>
      </c>
      <c r="AB32" s="62">
        <f>IF((AND(info!$C$36&lt;&gt;0,info!$D$46&lt;&gt;0)),O32+P32+Q32+R32+S32+T32+U32+V32+X32,0)</f>
        <v>0</v>
      </c>
      <c r="AC32" s="137">
        <f t="shared" ca="1" si="4"/>
        <v>8</v>
      </c>
    </row>
    <row r="33" spans="1:29" x14ac:dyDescent="0.25">
      <c r="A33" s="162"/>
      <c r="B33" s="67" t="s">
        <v>18</v>
      </c>
      <c r="C33" s="92">
        <f>IF(OR(info!$K$5=B33,info!$K$6=B33,info!$K$7=B33,info!$K$8=B33,info!$K$9=B33,info!$K$11=B33),0,1)</f>
        <v>1</v>
      </c>
      <c r="D33" s="65">
        <f>IF(C33=0,0,COUNTIF($C$3:C33,"&lt;&gt;0"))</f>
        <v>23</v>
      </c>
      <c r="E33" s="62">
        <f>IF(info!$D$12="NON",0,IF(C33=0,0,IF(INT(D33/info!$G$12)=D33/info!$G$12,1,0)))</f>
        <v>0</v>
      </c>
      <c r="F33" s="62">
        <f>IF(info!$D$18="NON",0,IF(C33=0,0,IF(INT(D33/info!$G$18)=D33/info!$G$18,1,0)))</f>
        <v>0</v>
      </c>
      <c r="G33" s="106">
        <f>IF(info!$D$25="NON",0,IF(C33=0,0,IF(INT(D33/info!$G$25)=D33/info!$G$25,1,0)))</f>
        <v>0</v>
      </c>
      <c r="H33" s="86">
        <f>(IF((AND(info!$G$31="",info!$G$32="",info!$G$33="",info!$G$34="")),0,(IF(OR(info!$G$31=B33,info!$G$32=B33,info!$G$33=B33,info!$G$34=B33),1,0))))</f>
        <v>0</v>
      </c>
      <c r="I33" s="96">
        <f ca="1">IF(info!$C$36=0,H33,OFFSET(I33,-(info!$C$36),-1))</f>
        <v>0</v>
      </c>
      <c r="J33" s="61">
        <f>(IF((AND(info!$F$42="",info!$F$43="",info!$G$44="",info!$G$45="")),0,(IF(OR(info!$F$42=B33,info!$F$43=B33,info!$G$44=B33,info!$G$45=B33),1,0))))</f>
        <v>0</v>
      </c>
      <c r="K33" s="64">
        <f ca="1">IF(info!$D$46="",J33,OFFSET(K33,-(info!$D$46),-1))</f>
        <v>0</v>
      </c>
      <c r="L33" s="99">
        <f>IF(D33=0,0,VLOOKUP(plan!B33,plan!$G$2:$H$4,2,FALSE))</f>
        <v>1</v>
      </c>
      <c r="M33" s="60">
        <f>IF(D33=0,0,VLOOKUP(plan!C33,plan!$G$7:$H$10,2,FALSE))</f>
        <v>1</v>
      </c>
      <c r="N33" s="62">
        <f>IF(D33=0,0,VLOOKUP(plan!$D$3,plan!$G$13:$H$13,2,FALSE))</f>
        <v>1</v>
      </c>
      <c r="O33" s="61">
        <f t="shared" si="1"/>
        <v>0</v>
      </c>
      <c r="P33" s="61">
        <f ca="1">IF(info!$D$46=2,OFFSET(P33,-(info!$D$46-1),-1),0)</f>
        <v>0</v>
      </c>
      <c r="Q33" s="69">
        <f ca="1">IF(info!$D$46=0,Q32+(O33*K33)-R33,Q32+OFFSET(Q33,-(info!$D$46),-2)-R33)</f>
        <v>3</v>
      </c>
      <c r="R33" s="62">
        <f t="shared" ca="1" si="2"/>
        <v>0</v>
      </c>
      <c r="S33" s="131">
        <f ca="1">IF(info!$C$36=2,OFFSET(S33,-(info!$C$36-1),-1),0)</f>
        <v>0</v>
      </c>
      <c r="T33" s="62">
        <f ca="1">IF(info!$C$36=0,R33,OFFSET(T33,-(info!$C$36),-2))</f>
        <v>0</v>
      </c>
      <c r="U33" s="140">
        <f t="shared" si="0"/>
        <v>3</v>
      </c>
      <c r="V33" s="140">
        <f ca="1">IF(info!$C$46=0,info!$C$49+R33,info!$C$49+OFFSET(V33,-(info!$C$46),-2))</f>
        <v>1</v>
      </c>
      <c r="W33" s="132">
        <f ca="1">info!$E$53-AC33</f>
        <v>4</v>
      </c>
      <c r="X33" s="141">
        <f t="shared" si="3"/>
        <v>1</v>
      </c>
      <c r="Y33" s="62">
        <f>IF((AND(info!$C$36=0,info!$D$46=0)),Q33+T33+U33+V33+X33,0)</f>
        <v>0</v>
      </c>
      <c r="Z33" s="131">
        <f ca="1">IF((AND(info!$C$36=0,info!$D$46&lt;&gt;0)),O33+P33+Q33+R33+U33+V33+X33,0)</f>
        <v>8</v>
      </c>
      <c r="AA33" s="62">
        <f>IF((AND(info!$C$36&lt;&gt;0,info!$D$46=0)),O33+R33+S33+T33+U33+V33+X33,0)</f>
        <v>0</v>
      </c>
      <c r="AB33" s="62">
        <f>IF((AND(info!$C$36&lt;&gt;0,info!$D$46&lt;&gt;0)),O33+P33+Q33+R33+S33+T33+U33+V33+X33,0)</f>
        <v>0</v>
      </c>
      <c r="AC33" s="137">
        <f t="shared" ca="1" si="4"/>
        <v>8</v>
      </c>
    </row>
    <row r="34" spans="1:29" x14ac:dyDescent="0.25">
      <c r="A34" s="162"/>
      <c r="B34" s="67" t="s">
        <v>19</v>
      </c>
      <c r="C34" s="92">
        <f>IF(OR(info!$K$5=B34,info!$K$6=B34,info!$K$7=B34,info!$K$8=B34,info!$K$9=B34,info!$K$11=B34),0,1)</f>
        <v>1</v>
      </c>
      <c r="D34" s="65">
        <f>IF(C34=0,0,COUNTIF($C$3:C34,"&lt;&gt;0"))</f>
        <v>24</v>
      </c>
      <c r="E34" s="62">
        <f>IF(info!$D$12="NON",0,IF(C34=0,0,IF(INT(D34/info!$G$12)=D34/info!$G$12,1,0)))</f>
        <v>1</v>
      </c>
      <c r="F34" s="62">
        <f>IF(info!$D$18="NON",0,IF(C34=0,0,IF(INT(D34/info!$G$18)=D34/info!$G$18,1,0)))</f>
        <v>1</v>
      </c>
      <c r="G34" s="106">
        <f>IF(info!$D$25="NON",0,IF(C34=0,0,IF(INT(D34/info!$G$25)=D34/info!$G$25,1,0)))</f>
        <v>1</v>
      </c>
      <c r="H34" s="86">
        <f>(IF((AND(info!$G$31="",info!$G$32="",info!$G$33="",info!$G$34="")),0,(IF(OR(info!$G$31=B34,info!$G$32=B34,info!$G$33=B34,info!$G$34=B34),1,0))))</f>
        <v>0</v>
      </c>
      <c r="I34" s="96">
        <f ca="1">IF(info!$C$36=0,H34,OFFSET(I34,-(info!$C$36),-1))</f>
        <v>0</v>
      </c>
      <c r="J34" s="61">
        <f>(IF((AND(info!$F$42="",info!$F$43="",info!$G$44="",info!$G$45="")),0,(IF(OR(info!$F$42=B34,info!$F$43=B34,info!$G$44=B34,info!$G$45=B34),1,0))))</f>
        <v>0</v>
      </c>
      <c r="K34" s="64">
        <f ca="1">IF(info!$D$46="",J34,OFFSET(K34,-(info!$D$46),-1))</f>
        <v>0</v>
      </c>
      <c r="L34" s="99">
        <f>IF(D34=0,0,VLOOKUP(plan!B34,plan!$G$2:$H$4,2,FALSE))</f>
        <v>1</v>
      </c>
      <c r="M34" s="60">
        <f>IF(D34=0,0,VLOOKUP(plan!C34,plan!$G$7:$H$10,2,FALSE))</f>
        <v>1</v>
      </c>
      <c r="N34" s="62">
        <f>IF(D34=0,0,VLOOKUP(plan!$D$3,plan!$G$13:$H$13,2,FALSE))</f>
        <v>1</v>
      </c>
      <c r="O34" s="61">
        <f t="shared" si="1"/>
        <v>0</v>
      </c>
      <c r="P34" s="61">
        <f ca="1">IF(info!$D$46=2,OFFSET(P34,-(info!$D$46-1),-1),0)</f>
        <v>0</v>
      </c>
      <c r="Q34" s="69">
        <f ca="1">IF(info!$D$46=0,Q33+(O34*K34)-R34,Q33+OFFSET(Q34,-(info!$D$46),-2)-R34)</f>
        <v>3</v>
      </c>
      <c r="R34" s="62">
        <f t="shared" ca="1" si="2"/>
        <v>0</v>
      </c>
      <c r="S34" s="131">
        <f ca="1">IF(info!$C$36=2,OFFSET(S34,-(info!$C$36-1),-1),0)</f>
        <v>0</v>
      </c>
      <c r="T34" s="62">
        <f ca="1">IF(info!$C$36=0,R34,OFFSET(T34,-(info!$C$36),-2))</f>
        <v>0</v>
      </c>
      <c r="U34" s="140">
        <f t="shared" si="0"/>
        <v>3</v>
      </c>
      <c r="V34" s="140">
        <f ca="1">IF(info!$C$46=0,info!$C$49+R34,info!$C$49+OFFSET(V34,-(info!$C$46),-2))</f>
        <v>1</v>
      </c>
      <c r="W34" s="132">
        <f ca="1">info!$E$53-AC34</f>
        <v>1</v>
      </c>
      <c r="X34" s="141">
        <f t="shared" si="3"/>
        <v>4</v>
      </c>
      <c r="Y34" s="62">
        <f>IF((AND(info!$C$36=0,info!$D$46=0)),Q34+T34+U34+V34+X34,0)</f>
        <v>0</v>
      </c>
      <c r="Z34" s="131">
        <f ca="1">IF((AND(info!$C$36=0,info!$D$46&lt;&gt;0)),O34+P34+Q34+R34+U34+V34+X34,0)</f>
        <v>11</v>
      </c>
      <c r="AA34" s="62">
        <f>IF((AND(info!$C$36&lt;&gt;0,info!$D$46=0)),O34+R34+S34+T34+U34+V34+X34,0)</f>
        <v>0</v>
      </c>
      <c r="AB34" s="62">
        <f>IF((AND(info!$C$36&lt;&gt;0,info!$D$46&lt;&gt;0)),O34+P34+Q34+R34+S34+T34+U34+V34+X34,0)</f>
        <v>0</v>
      </c>
      <c r="AC34" s="137">
        <f t="shared" ca="1" si="4"/>
        <v>11</v>
      </c>
    </row>
    <row r="35" spans="1:29" x14ac:dyDescent="0.25">
      <c r="A35" s="162"/>
      <c r="B35" s="67" t="s">
        <v>20</v>
      </c>
      <c r="C35" s="92">
        <f>IF(OR(info!$K$5=B35,info!$K$6=B35,info!$K$7=B35,info!$K$8=B35,info!$K$9=B35,info!$K$11=B35),0,1)</f>
        <v>1</v>
      </c>
      <c r="D35" s="65">
        <f>IF(C35=0,0,COUNTIF($C$3:C35,"&lt;&gt;0"))</f>
        <v>25</v>
      </c>
      <c r="E35" s="62">
        <f>IF(info!$D$12="NON",0,IF(C35=0,0,IF(INT(D35/info!$G$12)=D35/info!$G$12,1,0)))</f>
        <v>0</v>
      </c>
      <c r="F35" s="62">
        <f>IF(info!$D$18="NON",0,IF(C35=0,0,IF(INT(D35/info!$G$18)=D35/info!$G$18,1,0)))</f>
        <v>0</v>
      </c>
      <c r="G35" s="106">
        <f>IF(info!$D$25="NON",0,IF(C35=0,0,IF(INT(D35/info!$G$25)=D35/info!$G$25,1,0)))</f>
        <v>0</v>
      </c>
      <c r="H35" s="86">
        <f>(IF((AND(info!$G$31="",info!$G$32="",info!$G$33="",info!$G$34="")),0,(IF(OR(info!$G$31=B35,info!$G$32=B35,info!$G$33=B35,info!$G$34=B35),1,0))))</f>
        <v>0</v>
      </c>
      <c r="I35" s="96">
        <f ca="1">IF(info!$C$36=0,H35,OFFSET(I35,-(info!$C$36),-1))</f>
        <v>0</v>
      </c>
      <c r="J35" s="61">
        <f>(IF((AND(info!$F$42="",info!$F$43="",info!$G$44="",info!$G$45="")),0,(IF(OR(info!$F$42=B35,info!$F$43=B35,info!$G$44=B35,info!$G$45=B35),1,0))))</f>
        <v>0</v>
      </c>
      <c r="K35" s="64">
        <f ca="1">IF(info!$D$46="",J35,OFFSET(K35,-(info!$D$46),-1))</f>
        <v>0</v>
      </c>
      <c r="L35" s="99">
        <f>IF(D35=0,0,VLOOKUP(plan!B35,plan!$G$2:$H$4,2,FALSE))</f>
        <v>1</v>
      </c>
      <c r="M35" s="60">
        <f>IF(D35=0,0,VLOOKUP(plan!C35,plan!$G$7:$H$10,2,FALSE))</f>
        <v>1</v>
      </c>
      <c r="N35" s="62">
        <f>IF(D35=0,0,VLOOKUP(plan!$D$3,plan!$G$13:$H$13,2,FALSE))</f>
        <v>1</v>
      </c>
      <c r="O35" s="61">
        <f t="shared" si="1"/>
        <v>0</v>
      </c>
      <c r="P35" s="61">
        <f ca="1">IF(info!$D$46=2,OFFSET(P35,-(info!$D$46-1),-1),0)</f>
        <v>0</v>
      </c>
      <c r="Q35" s="69">
        <f ca="1">IF(info!$D$46=0,Q34+(O35*K35)-R35,Q34+OFFSET(Q35,-(info!$D$46),-2)-R35)</f>
        <v>3</v>
      </c>
      <c r="R35" s="62">
        <f t="shared" ca="1" si="2"/>
        <v>0</v>
      </c>
      <c r="S35" s="131">
        <f ca="1">IF(info!$C$36=2,OFFSET(S35,-(info!$C$36-1),-1),0)</f>
        <v>0</v>
      </c>
      <c r="T35" s="62">
        <f ca="1">IF(info!$C$36=0,R35,OFFSET(T35,-(info!$C$36),-2))</f>
        <v>0</v>
      </c>
      <c r="U35" s="140">
        <f t="shared" si="0"/>
        <v>3</v>
      </c>
      <c r="V35" s="140">
        <f ca="1">IF(info!$C$46=0,info!$C$49+R35,info!$C$49+OFFSET(V35,-(info!$C$46),-2))</f>
        <v>1</v>
      </c>
      <c r="W35" s="132">
        <f ca="1">info!$E$53-AC35</f>
        <v>1</v>
      </c>
      <c r="X35" s="141">
        <f t="shared" si="3"/>
        <v>4</v>
      </c>
      <c r="Y35" s="62">
        <f>IF((AND(info!$C$36=0,info!$D$46=0)),Q35+T35+U35+V35+X35,0)</f>
        <v>0</v>
      </c>
      <c r="Z35" s="131">
        <f ca="1">IF((AND(info!$C$36=0,info!$D$46&lt;&gt;0)),O35+P35+Q35+R35+U35+V35+X35,0)</f>
        <v>11</v>
      </c>
      <c r="AA35" s="62">
        <f>IF((AND(info!$C$36&lt;&gt;0,info!$D$46=0)),O35+R35+S35+T35+U35+V35+X35,0)</f>
        <v>0</v>
      </c>
      <c r="AB35" s="62">
        <f>IF((AND(info!$C$36&lt;&gt;0,info!$D$46&lt;&gt;0)),O35+P35+Q35+R35+S35+T35+U35+V35+X35,0)</f>
        <v>0</v>
      </c>
      <c r="AC35" s="137">
        <f t="shared" ca="1" si="4"/>
        <v>11</v>
      </c>
    </row>
    <row r="36" spans="1:29" x14ac:dyDescent="0.25">
      <c r="A36" s="162"/>
      <c r="B36" s="67" t="s">
        <v>21</v>
      </c>
      <c r="C36" s="92">
        <f>IF(OR(info!$K$5=B36,info!$K$6=B36,info!$K$7=B36,info!$K$8=B36,info!$K$9=B36,info!$K$11=B36),0,1)</f>
        <v>0</v>
      </c>
      <c r="D36" s="65">
        <f>IF(C36=0,0,COUNTIF($C$3:C36,"&lt;&gt;0"))</f>
        <v>0</v>
      </c>
      <c r="E36" s="62">
        <f>IF(info!$D$12="NON",0,IF(C36=0,0,IF(INT(D36/info!$G$12)=D36/info!$G$12,1,0)))</f>
        <v>0</v>
      </c>
      <c r="F36" s="62">
        <f>IF(info!$D$18="NON",0,IF(C36=0,0,IF(INT(D36/info!$G$18)=D36/info!$G$18,1,0)))</f>
        <v>0</v>
      </c>
      <c r="G36" s="106">
        <f>IF(info!$D$25="NON",0,IF(C36=0,0,IF(INT(D36/info!$G$25)=D36/info!$G$25,1,0)))</f>
        <v>0</v>
      </c>
      <c r="H36" s="86">
        <f>(IF((AND(info!$G$31="",info!$G$32="",info!$G$33="",info!$G$34="")),0,(IF(OR(info!$G$31=B36,info!$G$32=B36,info!$G$33=B36,info!$G$34=B36),1,0))))</f>
        <v>1</v>
      </c>
      <c r="I36" s="96">
        <f ca="1">IF(info!$C$36=0,H36,OFFSET(I36,-(info!$C$36),-1))</f>
        <v>1</v>
      </c>
      <c r="J36" s="61">
        <f>(IF((AND(info!$F$42="",info!$F$43="",info!$G$44="",info!$G$45="")),0,(IF(OR(info!$F$42=B36,info!$F$43=B36,info!$G$44=B36,info!$G$45=B36),1,0))))</f>
        <v>1</v>
      </c>
      <c r="K36" s="64">
        <f ca="1">IF(info!$D$46="",J36,OFFSET(K36,-(info!$D$46),-1))</f>
        <v>0</v>
      </c>
      <c r="L36" s="99">
        <f>IF(D36=0,0,VLOOKUP(plan!B36,plan!$G$2:$H$4,2,FALSE))</f>
        <v>0</v>
      </c>
      <c r="M36" s="60">
        <f>IF(D36=0,0,VLOOKUP(plan!C36,plan!$G$7:$H$10,2,FALSE))</f>
        <v>0</v>
      </c>
      <c r="N36" s="62">
        <f>IF(D36=0,0,VLOOKUP(plan!$D$3,plan!$G$13:$H$13,2,FALSE))</f>
        <v>0</v>
      </c>
      <c r="O36" s="61">
        <f t="shared" si="1"/>
        <v>4</v>
      </c>
      <c r="P36" s="61">
        <f ca="1">IF(info!$D$46=2,OFFSET(P36,-(info!$D$46-1),-1),0)</f>
        <v>0</v>
      </c>
      <c r="Q36" s="69">
        <f ca="1">IF(info!$D$46=0,Q35+(O36*K36)-R36,Q35+OFFSET(Q36,-(info!$D$46),-2)-R36)</f>
        <v>0</v>
      </c>
      <c r="R36" s="62">
        <f t="shared" ca="1" si="2"/>
        <v>3</v>
      </c>
      <c r="S36" s="131">
        <f ca="1">IF(info!$C$36=2,OFFSET(S36,-(info!$C$36-1),-1),0)</f>
        <v>0</v>
      </c>
      <c r="T36" s="62">
        <f ca="1">IF(info!$C$36=0,R36,OFFSET(T36,-(info!$C$36),-2))</f>
        <v>3</v>
      </c>
      <c r="U36" s="140">
        <f t="shared" si="0"/>
        <v>0</v>
      </c>
      <c r="V36" s="140">
        <f ca="1">IF(info!$C$46=0,info!$C$49+R36,info!$C$49+OFFSET(V36,-(info!$C$46),-2))</f>
        <v>4</v>
      </c>
      <c r="W36" s="132">
        <f ca="1">info!$E$53-AC36</f>
        <v>1</v>
      </c>
      <c r="X36" s="141">
        <f t="shared" si="3"/>
        <v>0</v>
      </c>
      <c r="Y36" s="62">
        <f>IF((AND(info!$C$36=0,info!$D$46=0)),Q36+T36+U36+V36+X36,0)</f>
        <v>0</v>
      </c>
      <c r="Z36" s="131">
        <f ca="1">IF((AND(info!$C$36=0,info!$D$46&lt;&gt;0)),O36+P36+Q36+R36+U36+V36+X36,0)</f>
        <v>11</v>
      </c>
      <c r="AA36" s="62">
        <f>IF((AND(info!$C$36&lt;&gt;0,info!$D$46=0)),O36+R36+S36+T36+U36+V36+X36,0)</f>
        <v>0</v>
      </c>
      <c r="AB36" s="62">
        <f>IF((AND(info!$C$36&lt;&gt;0,info!$D$46&lt;&gt;0)),O36+P36+Q36+R36+S36+T36+U36+V36+X36,0)</f>
        <v>0</v>
      </c>
      <c r="AC36" s="137">
        <f t="shared" ca="1" si="4"/>
        <v>11</v>
      </c>
    </row>
    <row r="37" spans="1:29" x14ac:dyDescent="0.25">
      <c r="A37" s="163"/>
      <c r="B37" s="67" t="s">
        <v>22</v>
      </c>
      <c r="C37" s="92">
        <f>IF(OR(info!$K$5=B37,info!$K$6=B37,info!$K$7=B37,info!$K$8=B37,info!$K$9=B37,info!$K$11=B37),0,1)</f>
        <v>0</v>
      </c>
      <c r="D37" s="65">
        <f>IF(C37=0,0,COUNTIF($C$3:C37,"&lt;&gt;0"))</f>
        <v>0</v>
      </c>
      <c r="E37" s="62">
        <f>IF(info!$D$12="NON",0,IF(C37=0,0,IF(INT(D37/info!$G$12)=D37/info!$G$12,1,0)))</f>
        <v>0</v>
      </c>
      <c r="F37" s="62">
        <f>IF(info!$D$18="NON",0,IF(C37=0,0,IF(INT(D37/info!$G$18)=D37/info!$G$18,1,0)))</f>
        <v>0</v>
      </c>
      <c r="G37" s="106">
        <f>IF(info!$D$25="NON",0,IF(C37=0,0,IF(INT(D37/info!$G$25)=D37/info!$G$25,1,0)))</f>
        <v>0</v>
      </c>
      <c r="H37" s="86">
        <f>(IF((AND(info!$G$31="",info!$G$32="",info!$G$33="",info!$G$34="")),0,(IF(OR(info!$G$31=B37,info!$G$32=B37,info!$G$33=B37,info!$G$34=B37),1,0))))</f>
        <v>1</v>
      </c>
      <c r="I37" s="96">
        <f ca="1">IF(info!$C$36=0,H37,OFFSET(I37,-(info!$C$36),-1))</f>
        <v>1</v>
      </c>
      <c r="J37" s="61">
        <f>(IF((AND(info!$F$42="",info!$F$43="",info!$G$44="",info!$G$45="")),0,(IF(OR(info!$F$42=B37,info!$F$43=B37,info!$G$44=B37,info!$G$45=B37),1,0))))</f>
        <v>1</v>
      </c>
      <c r="K37" s="64">
        <f ca="1">IF(info!$D$46="",J37,OFFSET(K37,-(info!$D$46),-1))</f>
        <v>1</v>
      </c>
      <c r="L37" s="99">
        <f>IF(D37=0,0,VLOOKUP(plan!B37,plan!$G$2:$H$4,2,FALSE))</f>
        <v>0</v>
      </c>
      <c r="M37" s="60">
        <f>IF(D37=0,0,VLOOKUP(plan!C37,plan!$G$7:$H$10,2,FALSE))</f>
        <v>0</v>
      </c>
      <c r="N37" s="62">
        <f>IF(D37=0,0,VLOOKUP(plan!$D$3,plan!$G$13:$H$13,2,FALSE))</f>
        <v>0</v>
      </c>
      <c r="O37" s="61">
        <f t="shared" si="1"/>
        <v>0</v>
      </c>
      <c r="P37" s="61">
        <f ca="1">IF(info!$D$46=2,OFFSET(P37,-(info!$D$46-1),-1),0)</f>
        <v>0</v>
      </c>
      <c r="Q37" s="69">
        <f ca="1">IF(info!$D$46=0,Q36+(O37*K37)-R37,Q36+OFFSET(Q37,-(info!$D$46),-2)-R37)</f>
        <v>4</v>
      </c>
      <c r="R37" s="62">
        <f t="shared" ca="1" si="2"/>
        <v>0</v>
      </c>
      <c r="S37" s="131">
        <f ca="1">IF(info!$C$36=2,OFFSET(S37,-(info!$C$36-1),-1),0)</f>
        <v>0</v>
      </c>
      <c r="T37" s="62">
        <f ca="1">IF(info!$C$36=0,R37,OFFSET(T37,-(info!$C$36),-2))</f>
        <v>0</v>
      </c>
      <c r="U37" s="140">
        <f t="shared" si="0"/>
        <v>0</v>
      </c>
      <c r="V37" s="140">
        <f ca="1">IF(info!$C$46=0,info!$C$49+R37,info!$C$49+OFFSET(V37,-(info!$C$46),-2))</f>
        <v>1</v>
      </c>
      <c r="W37" s="132">
        <f ca="1">info!$E$53-AC37</f>
        <v>7</v>
      </c>
      <c r="X37" s="141">
        <f t="shared" si="3"/>
        <v>0</v>
      </c>
      <c r="Y37" s="62">
        <f>IF((AND(info!$C$36=0,info!$D$46=0)),Q37+T37+U37+V37+X37,0)</f>
        <v>0</v>
      </c>
      <c r="Z37" s="131">
        <f ca="1">IF((AND(info!$C$36=0,info!$D$46&lt;&gt;0)),O37+P37+Q37+R37+U37+V37+X37,0)</f>
        <v>5</v>
      </c>
      <c r="AA37" s="62">
        <f>IF((AND(info!$C$36&lt;&gt;0,info!$D$46=0)),O37+R37+S37+T37+U37+V37+X37,0)</f>
        <v>0</v>
      </c>
      <c r="AB37" s="62">
        <f>IF((AND(info!$C$36&lt;&gt;0,info!$D$46&lt;&gt;0)),O37+P37+Q37+R37+S37+T37+U37+V37+X37,0)</f>
        <v>0</v>
      </c>
      <c r="AC37" s="137">
        <f t="shared" ca="1" si="4"/>
        <v>5</v>
      </c>
    </row>
    <row r="38" spans="1:29" x14ac:dyDescent="0.25">
      <c r="A38" s="161">
        <v>6</v>
      </c>
      <c r="B38" s="67" t="s">
        <v>16</v>
      </c>
      <c r="C38" s="92">
        <f>IF(OR(info!$K$5=B38,info!$K$6=B38,info!$K$7=B38,info!$K$8=B38,info!$K$9=B38,info!$K$11=B38),0,1)</f>
        <v>1</v>
      </c>
      <c r="D38" s="65">
        <f>IF(C38=0,0,COUNTIF($C$3:C38,"&lt;&gt;0"))</f>
        <v>26</v>
      </c>
      <c r="E38" s="62">
        <f>IF(info!$D$12="NON",0,IF(C38=0,0,IF(INT(D38/info!$G$12)=D38/info!$G$12,1,0)))</f>
        <v>0</v>
      </c>
      <c r="F38" s="62">
        <f>IF(info!$D$18="NON",0,IF(C38=0,0,IF(INT(D38/info!$G$18)=D38/info!$G$18,1,0)))</f>
        <v>0</v>
      </c>
      <c r="G38" s="106">
        <f>IF(info!$D$25="NON",0,IF(C38=0,0,IF(INT(D38/info!$G$25)=D38/info!$G$25,1,0)))</f>
        <v>0</v>
      </c>
      <c r="H38" s="86">
        <f>(IF((AND(info!$G$31="",info!$G$32="",info!$G$33="",info!$G$34="")),0,(IF(OR(info!$G$31=B38,info!$G$32=B38,info!$G$33=B38,info!$G$34=B38),1,0))))</f>
        <v>0</v>
      </c>
      <c r="I38" s="96">
        <f ca="1">IF(info!$C$36=0,H38,OFFSET(I38,-(info!$C$36),-1))</f>
        <v>0</v>
      </c>
      <c r="J38" s="61">
        <f>(IF((AND(info!$F$42="",info!$F$43="",info!$G$44="",info!$G$45="")),0,(IF(OR(info!$F$42=B38,info!$F$43=B38,info!$G$44=B38,info!$G$45=B38),1,0))))</f>
        <v>0</v>
      </c>
      <c r="K38" s="64">
        <f ca="1">IF(info!$D$46="",J38,OFFSET(K38,-(info!$D$46),-1))</f>
        <v>1</v>
      </c>
      <c r="L38" s="99">
        <f>IF(D38=0,0,VLOOKUP(plan!B38,plan!$G$2:$H$4,2,FALSE))</f>
        <v>1</v>
      </c>
      <c r="M38" s="60">
        <f>IF(D38=0,0,VLOOKUP(plan!C38,plan!$G$7:$H$10,2,FALSE))</f>
        <v>1</v>
      </c>
      <c r="N38" s="62">
        <f>IF(D38=0,0,VLOOKUP(plan!$D$3,plan!$G$13:$H$13,2,FALSE))</f>
        <v>1</v>
      </c>
      <c r="O38" s="61">
        <f t="shared" si="1"/>
        <v>0</v>
      </c>
      <c r="P38" s="61">
        <f ca="1">IF(info!$D$46=2,OFFSET(P38,-(info!$D$46-1),-1),0)</f>
        <v>0</v>
      </c>
      <c r="Q38" s="69">
        <f ca="1">IF(info!$D$46=0,Q37+(O38*K38)-R38,Q37+OFFSET(Q38,-(info!$D$46),-2)-R38)</f>
        <v>4</v>
      </c>
      <c r="R38" s="62">
        <f t="shared" ca="1" si="2"/>
        <v>0</v>
      </c>
      <c r="S38" s="131">
        <f ca="1">IF(info!$C$36=2,OFFSET(S38,-(info!$C$36-1),-1),0)</f>
        <v>0</v>
      </c>
      <c r="T38" s="62">
        <f ca="1">IF(info!$C$36=0,R38,OFFSET(T38,-(info!$C$36),-2))</f>
        <v>0</v>
      </c>
      <c r="U38" s="140">
        <f t="shared" si="0"/>
        <v>3</v>
      </c>
      <c r="V38" s="140">
        <f ca="1">IF(info!$C$46=0,info!$C$49+R38,info!$C$49+OFFSET(V38,-(info!$C$46),-2))</f>
        <v>1</v>
      </c>
      <c r="W38" s="132">
        <f ca="1">info!$E$53-AC38</f>
        <v>4</v>
      </c>
      <c r="X38" s="141">
        <f t="shared" si="3"/>
        <v>0</v>
      </c>
      <c r="Y38" s="62">
        <f>IF((AND(info!$C$36=0,info!$D$46=0)),Q38+T38+U38+V38+X38,0)</f>
        <v>0</v>
      </c>
      <c r="Z38" s="131">
        <f ca="1">IF((AND(info!$C$36=0,info!$D$46&lt;&gt;0)),O38+P38+Q38+R38+U38+V38+X38,0)</f>
        <v>8</v>
      </c>
      <c r="AA38" s="62">
        <f>IF((AND(info!$C$36&lt;&gt;0,info!$D$46=0)),O38+R38+S38+T38+U38+V38+X38,0)</f>
        <v>0</v>
      </c>
      <c r="AB38" s="62">
        <f>IF((AND(info!$C$36&lt;&gt;0,info!$D$46&lt;&gt;0)),O38+P38+Q38+R38+S38+T38+U38+V38+X38,0)</f>
        <v>0</v>
      </c>
      <c r="AC38" s="137">
        <f t="shared" ca="1" si="4"/>
        <v>8</v>
      </c>
    </row>
    <row r="39" spans="1:29" x14ac:dyDescent="0.25">
      <c r="A39" s="162"/>
      <c r="B39" s="67" t="s">
        <v>17</v>
      </c>
      <c r="C39" s="92">
        <f>IF(OR(info!$K$5=B39,info!$K$6=B39,info!$K$7=B39,info!$K$8=B39,info!$K$9=B39,info!$K$11=B39),0,1)</f>
        <v>1</v>
      </c>
      <c r="D39" s="65">
        <f>IF(C39=0,0,COUNTIF($C$3:C39,"&lt;&gt;0"))</f>
        <v>27</v>
      </c>
      <c r="E39" s="62">
        <f>IF(info!$D$12="NON",0,IF(C39=0,0,IF(INT(D39/info!$G$12)=D39/info!$G$12,1,0)))</f>
        <v>0</v>
      </c>
      <c r="F39" s="62">
        <f>IF(info!$D$18="NON",0,IF(C39=0,0,IF(INT(D39/info!$G$18)=D39/info!$G$18,1,0)))</f>
        <v>1</v>
      </c>
      <c r="G39" s="106">
        <f>IF(info!$D$25="NON",0,IF(C39=0,0,IF(INT(D39/info!$G$25)=D39/info!$G$25,1,0)))</f>
        <v>0</v>
      </c>
      <c r="H39" s="86">
        <f>(IF((AND(info!$G$31="",info!$G$32="",info!$G$33="",info!$G$34="")),0,(IF(OR(info!$G$31=B39,info!$G$32=B39,info!$G$33=B39,info!$G$34=B39),1,0))))</f>
        <v>0</v>
      </c>
      <c r="I39" s="96">
        <f ca="1">IF(info!$C$36=0,H39,OFFSET(I39,-(info!$C$36),-1))</f>
        <v>0</v>
      </c>
      <c r="J39" s="61">
        <f>(IF((AND(info!$F$42="",info!$F$43="",info!$G$44="",info!$G$45="")),0,(IF(OR(info!$F$42=B39,info!$F$43=B39,info!$G$44=B39,info!$G$45=B39),1,0))))</f>
        <v>0</v>
      </c>
      <c r="K39" s="64">
        <f ca="1">IF(info!$D$46="",J39,OFFSET(K39,-(info!$D$46),-1))</f>
        <v>0</v>
      </c>
      <c r="L39" s="99">
        <f>IF(D39=0,0,VLOOKUP(plan!B39,plan!$G$2:$H$4,2,FALSE))</f>
        <v>1</v>
      </c>
      <c r="M39" s="60">
        <f>IF(D39=0,0,VLOOKUP(plan!C39,plan!$G$7:$H$10,2,FALSE))</f>
        <v>1</v>
      </c>
      <c r="N39" s="62">
        <f>IF(D39=0,0,VLOOKUP(plan!$D$3,plan!$G$13:$H$13,2,FALSE))</f>
        <v>1</v>
      </c>
      <c r="O39" s="61">
        <f t="shared" si="1"/>
        <v>0</v>
      </c>
      <c r="P39" s="61">
        <f ca="1">IF(info!$D$46=2,OFFSET(P39,-(info!$D$46-1),-1),0)</f>
        <v>0</v>
      </c>
      <c r="Q39" s="69">
        <f ca="1">IF(info!$D$46=0,Q38+(O39*K39)-R39,Q38+OFFSET(Q39,-(info!$D$46),-2)-R39)</f>
        <v>4</v>
      </c>
      <c r="R39" s="62">
        <f t="shared" ca="1" si="2"/>
        <v>0</v>
      </c>
      <c r="S39" s="131">
        <f ca="1">IF(info!$C$36=2,OFFSET(S39,-(info!$C$36-1),-1),0)</f>
        <v>0</v>
      </c>
      <c r="T39" s="62">
        <f ca="1">IF(info!$C$36=0,R39,OFFSET(T39,-(info!$C$36),-2))</f>
        <v>0</v>
      </c>
      <c r="U39" s="140">
        <f t="shared" si="0"/>
        <v>3</v>
      </c>
      <c r="V39" s="140">
        <f ca="1">IF(info!$C$46=0,info!$C$49+R39,info!$C$49+OFFSET(V39,-(info!$C$46),-2))</f>
        <v>1</v>
      </c>
      <c r="W39" s="132">
        <f ca="1">info!$E$53-AC39</f>
        <v>3</v>
      </c>
      <c r="X39" s="141">
        <f t="shared" si="3"/>
        <v>1</v>
      </c>
      <c r="Y39" s="62">
        <f>IF((AND(info!$C$36=0,info!$D$46=0)),Q39+T39+U39+V39+X39,0)</f>
        <v>0</v>
      </c>
      <c r="Z39" s="131">
        <f ca="1">IF((AND(info!$C$36=0,info!$D$46&lt;&gt;0)),O39+P39+Q39+R39+U39+V39+X39,0)</f>
        <v>9</v>
      </c>
      <c r="AA39" s="62">
        <f>IF((AND(info!$C$36&lt;&gt;0,info!$D$46=0)),O39+R39+S39+T39+U39+V39+X39,0)</f>
        <v>0</v>
      </c>
      <c r="AB39" s="62">
        <f>IF((AND(info!$C$36&lt;&gt;0,info!$D$46&lt;&gt;0)),O39+P39+Q39+R39+S39+T39+U39+V39+X39,0)</f>
        <v>0</v>
      </c>
      <c r="AC39" s="137">
        <f t="shared" ca="1" si="4"/>
        <v>9</v>
      </c>
    </row>
    <row r="40" spans="1:29" x14ac:dyDescent="0.25">
      <c r="A40" s="162"/>
      <c r="B40" s="67" t="s">
        <v>18</v>
      </c>
      <c r="C40" s="92">
        <f>IF(OR(info!$K$5=B40,info!$K$6=B40,info!$K$7=B40,info!$K$8=B40,info!$K$9=B40,info!$K$11=B40),0,1)</f>
        <v>1</v>
      </c>
      <c r="D40" s="65">
        <f>IF(C40=0,0,COUNTIF($C$3:C40,"&lt;&gt;0"))</f>
        <v>28</v>
      </c>
      <c r="E40" s="62">
        <f>IF(info!$D$12="NON",0,IF(C40=0,0,IF(INT(D40/info!$G$12)=D40/info!$G$12,1,0)))</f>
        <v>1</v>
      </c>
      <c r="F40" s="62">
        <f>IF(info!$D$18="NON",0,IF(C40=0,0,IF(INT(D40/info!$G$18)=D40/info!$G$18,1,0)))</f>
        <v>0</v>
      </c>
      <c r="G40" s="106">
        <f>IF(info!$D$25="NON",0,IF(C40=0,0,IF(INT(D40/info!$G$25)=D40/info!$G$25,1,0)))</f>
        <v>0</v>
      </c>
      <c r="H40" s="86">
        <f>(IF((AND(info!$G$31="",info!$G$32="",info!$G$33="",info!$G$34="")),0,(IF(OR(info!$G$31=B40,info!$G$32=B40,info!$G$33=B40,info!$G$34=B40),1,0))))</f>
        <v>0</v>
      </c>
      <c r="I40" s="96">
        <f ca="1">IF(info!$C$36=0,H40,OFFSET(I40,-(info!$C$36),-1))</f>
        <v>0</v>
      </c>
      <c r="J40" s="61">
        <f>(IF((AND(info!$F$42="",info!$F$43="",info!$G$44="",info!$G$45="")),0,(IF(OR(info!$F$42=B40,info!$F$43=B40,info!$G$44=B40,info!$G$45=B40),1,0))))</f>
        <v>0</v>
      </c>
      <c r="K40" s="64">
        <f ca="1">IF(info!$D$46="",J40,OFFSET(K40,-(info!$D$46),-1))</f>
        <v>0</v>
      </c>
      <c r="L40" s="99">
        <f>IF(D40=0,0,VLOOKUP(plan!B40,plan!$G$2:$H$4,2,FALSE))</f>
        <v>1</v>
      </c>
      <c r="M40" s="60">
        <f>IF(D40=0,0,VLOOKUP(plan!C40,plan!$G$7:$H$10,2,FALSE))</f>
        <v>1</v>
      </c>
      <c r="N40" s="62">
        <f>IF(D40=0,0,VLOOKUP(plan!$D$3,plan!$G$13:$H$13,2,FALSE))</f>
        <v>1</v>
      </c>
      <c r="O40" s="61">
        <f t="shared" si="1"/>
        <v>0</v>
      </c>
      <c r="P40" s="61">
        <f ca="1">IF(info!$D$46=2,OFFSET(P40,-(info!$D$46-1),-1),0)</f>
        <v>0</v>
      </c>
      <c r="Q40" s="69">
        <f ca="1">IF(info!$D$46=0,Q39+(O40*K40)-R40,Q39+OFFSET(Q40,-(info!$D$46),-2)-R40)</f>
        <v>4</v>
      </c>
      <c r="R40" s="62">
        <f t="shared" ca="1" si="2"/>
        <v>0</v>
      </c>
      <c r="S40" s="131">
        <f ca="1">IF(info!$C$36=2,OFFSET(S40,-(info!$C$36-1),-1),0)</f>
        <v>0</v>
      </c>
      <c r="T40" s="62">
        <f ca="1">IF(info!$C$36=0,R40,OFFSET(T40,-(info!$C$36),-2))</f>
        <v>0</v>
      </c>
      <c r="U40" s="140">
        <f t="shared" si="0"/>
        <v>3</v>
      </c>
      <c r="V40" s="140">
        <f ca="1">IF(info!$C$46=0,info!$C$49+R40,info!$C$49+OFFSET(V40,-(info!$C$46),-2))</f>
        <v>1</v>
      </c>
      <c r="W40" s="132">
        <f ca="1">info!$E$53-AC40</f>
        <v>2</v>
      </c>
      <c r="X40" s="141">
        <f t="shared" si="3"/>
        <v>2</v>
      </c>
      <c r="Y40" s="62">
        <f>IF((AND(info!$C$36=0,info!$D$46=0)),Q40+T40+U40+V40+X40,0)</f>
        <v>0</v>
      </c>
      <c r="Z40" s="131">
        <f ca="1">IF((AND(info!$C$36=0,info!$D$46&lt;&gt;0)),O40+P40+Q40+R40+U40+V40+X40,0)</f>
        <v>10</v>
      </c>
      <c r="AA40" s="62">
        <f>IF((AND(info!$C$36&lt;&gt;0,info!$D$46=0)),O40+R40+S40+T40+U40+V40+X40,0)</f>
        <v>0</v>
      </c>
      <c r="AB40" s="62">
        <f>IF((AND(info!$C$36&lt;&gt;0,info!$D$46&lt;&gt;0)),O40+P40+Q40+R40+S40+T40+U40+V40+X40,0)</f>
        <v>0</v>
      </c>
      <c r="AC40" s="137">
        <f t="shared" ca="1" si="4"/>
        <v>10</v>
      </c>
    </row>
    <row r="41" spans="1:29" x14ac:dyDescent="0.25">
      <c r="A41" s="162"/>
      <c r="B41" s="67" t="s">
        <v>19</v>
      </c>
      <c r="C41" s="92">
        <f>IF(OR(info!$K$5=B41,info!$K$6=B41,info!$K$7=B41,info!$K$8=B41,info!$K$9=B41,info!$K$11=B41),0,1)</f>
        <v>1</v>
      </c>
      <c r="D41" s="65">
        <f>IF(C41=0,0,COUNTIF($C$3:C41,"&lt;&gt;0"))</f>
        <v>29</v>
      </c>
      <c r="E41" s="62">
        <f>IF(info!$D$12="NON",0,IF(C41=0,0,IF(INT(D41/info!$G$12)=D41/info!$G$12,1,0)))</f>
        <v>0</v>
      </c>
      <c r="F41" s="62">
        <f>IF(info!$D$18="NON",0,IF(C41=0,0,IF(INT(D41/info!$G$18)=D41/info!$G$18,1,0)))</f>
        <v>0</v>
      </c>
      <c r="G41" s="106">
        <f>IF(info!$D$25="NON",0,IF(C41=0,0,IF(INT(D41/info!$G$25)=D41/info!$G$25,1,0)))</f>
        <v>0</v>
      </c>
      <c r="H41" s="86">
        <f>(IF((AND(info!$G$31="",info!$G$32="",info!$G$33="",info!$G$34="")),0,(IF(OR(info!$G$31=B41,info!$G$32=B41,info!$G$33=B41,info!$G$34=B41),1,0))))</f>
        <v>0</v>
      </c>
      <c r="I41" s="96">
        <f ca="1">IF(info!$C$36=0,H41,OFFSET(I41,-(info!$C$36),-1))</f>
        <v>0</v>
      </c>
      <c r="J41" s="61">
        <f>(IF((AND(info!$F$42="",info!$F$43="",info!$G$44="",info!$G$45="")),0,(IF(OR(info!$F$42=B41,info!$F$43=B41,info!$G$44=B41,info!$G$45=B41),1,0))))</f>
        <v>0</v>
      </c>
      <c r="K41" s="64">
        <f ca="1">IF(info!$D$46="",J41,OFFSET(K41,-(info!$D$46),-1))</f>
        <v>0</v>
      </c>
      <c r="L41" s="99">
        <f>IF(D41=0,0,VLOOKUP(plan!B41,plan!$G$2:$H$4,2,FALSE))</f>
        <v>1</v>
      </c>
      <c r="M41" s="60">
        <f>IF(D41=0,0,VLOOKUP(plan!C41,plan!$G$7:$H$10,2,FALSE))</f>
        <v>1</v>
      </c>
      <c r="N41" s="62">
        <f>IF(D41=0,0,VLOOKUP(plan!$D$3,plan!$G$13:$H$13,2,FALSE))</f>
        <v>1</v>
      </c>
      <c r="O41" s="61">
        <f t="shared" si="1"/>
        <v>0</v>
      </c>
      <c r="P41" s="61">
        <f ca="1">IF(info!$D$46=2,OFFSET(P41,-(info!$D$46-1),-1),0)</f>
        <v>0</v>
      </c>
      <c r="Q41" s="69">
        <f ca="1">IF(info!$D$46=0,Q40+(O41*K41)-R41,Q40+OFFSET(Q41,-(info!$D$46),-2)-R41)</f>
        <v>4</v>
      </c>
      <c r="R41" s="62">
        <f t="shared" ca="1" si="2"/>
        <v>0</v>
      </c>
      <c r="S41" s="131">
        <f ca="1">IF(info!$C$36=2,OFFSET(S41,-(info!$C$36-1),-1),0)</f>
        <v>0</v>
      </c>
      <c r="T41" s="62">
        <f ca="1">IF(info!$C$36=0,R41,OFFSET(T41,-(info!$C$36),-2))</f>
        <v>0</v>
      </c>
      <c r="U41" s="140">
        <f t="shared" si="0"/>
        <v>3</v>
      </c>
      <c r="V41" s="140">
        <f ca="1">IF(info!$C$46=0,info!$C$49+R41,info!$C$49+OFFSET(V41,-(info!$C$46),-2))</f>
        <v>1</v>
      </c>
      <c r="W41" s="132">
        <f ca="1">info!$E$53-AC41</f>
        <v>2</v>
      </c>
      <c r="X41" s="141">
        <f t="shared" si="3"/>
        <v>2</v>
      </c>
      <c r="Y41" s="62">
        <f>IF((AND(info!$C$36=0,info!$D$46=0)),Q41+T41+U41+V41+X41,0)</f>
        <v>0</v>
      </c>
      <c r="Z41" s="131">
        <f ca="1">IF((AND(info!$C$36=0,info!$D$46&lt;&gt;0)),O41+P41+Q41+R41+U41+V41+X41,0)</f>
        <v>10</v>
      </c>
      <c r="AA41" s="62">
        <f>IF((AND(info!$C$36&lt;&gt;0,info!$D$46=0)),O41+R41+S41+T41+U41+V41+X41,0)</f>
        <v>0</v>
      </c>
      <c r="AB41" s="62">
        <f>IF((AND(info!$C$36&lt;&gt;0,info!$D$46&lt;&gt;0)),O41+P41+Q41+R41+S41+T41+U41+V41+X41,0)</f>
        <v>0</v>
      </c>
      <c r="AC41" s="137">
        <f t="shared" ca="1" si="4"/>
        <v>10</v>
      </c>
    </row>
    <row r="42" spans="1:29" x14ac:dyDescent="0.25">
      <c r="A42" s="162"/>
      <c r="B42" s="67" t="s">
        <v>20</v>
      </c>
      <c r="C42" s="92">
        <f>IF(OR(info!$K$5=B42,info!$K$6=B42,info!$K$7=B42,info!$K$8=B42,info!$K$9=B42,info!$K$11=B42),0,1)</f>
        <v>1</v>
      </c>
      <c r="D42" s="65">
        <f>IF(C42=0,0,COUNTIF($C$3:C42,"&lt;&gt;0"))</f>
        <v>30</v>
      </c>
      <c r="E42" s="62">
        <f>IF(info!$D$12="NON",0,IF(C42=0,0,IF(INT(D42/info!$G$12)=D42/info!$G$12,1,0)))</f>
        <v>0</v>
      </c>
      <c r="F42" s="62">
        <f>IF(info!$D$18="NON",0,IF(C42=0,0,IF(INT(D42/info!$G$18)=D42/info!$G$18,1,0)))</f>
        <v>1</v>
      </c>
      <c r="G42" s="106">
        <f>IF(info!$D$25="NON",0,IF(C42=0,0,IF(INT(D42/info!$G$25)=D42/info!$G$25,1,0)))</f>
        <v>0</v>
      </c>
      <c r="H42" s="86">
        <f>(IF((AND(info!$G$31="",info!$G$32="",info!$G$33="",info!$G$34="")),0,(IF(OR(info!$G$31=B42,info!$G$32=B42,info!$G$33=B42,info!$G$34=B42),1,0))))</f>
        <v>0</v>
      </c>
      <c r="I42" s="96">
        <f ca="1">IF(info!$C$36=0,H42,OFFSET(I42,-(info!$C$36),-1))</f>
        <v>0</v>
      </c>
      <c r="J42" s="61">
        <f>(IF((AND(info!$F$42="",info!$F$43="",info!$G$44="",info!$G$45="")),0,(IF(OR(info!$F$42=B42,info!$F$43=B42,info!$G$44=B42,info!$G$45=B42),1,0))))</f>
        <v>0</v>
      </c>
      <c r="K42" s="64">
        <f ca="1">IF(info!$D$46="",J42,OFFSET(K42,-(info!$D$46),-1))</f>
        <v>0</v>
      </c>
      <c r="L42" s="99">
        <f>IF(D42=0,0,VLOOKUP(plan!B42,plan!$G$2:$H$4,2,FALSE))</f>
        <v>1</v>
      </c>
      <c r="M42" s="60">
        <f>IF(D42=0,0,VLOOKUP(plan!C42,plan!$G$7:$H$10,2,FALSE))</f>
        <v>1</v>
      </c>
      <c r="N42" s="62">
        <f>IF(D42=0,0,VLOOKUP(plan!$D$3,plan!$G$13:$H$13,2,FALSE))</f>
        <v>1</v>
      </c>
      <c r="O42" s="61">
        <f t="shared" si="1"/>
        <v>0</v>
      </c>
      <c r="P42" s="61">
        <f ca="1">IF(info!$D$46=2,OFFSET(P42,-(info!$D$46-1),-1),0)</f>
        <v>0</v>
      </c>
      <c r="Q42" s="69">
        <f ca="1">IF(info!$D$46=0,Q41+(O42*K42)-R42,Q41+OFFSET(Q42,-(info!$D$46),-2)-R42)</f>
        <v>4</v>
      </c>
      <c r="R42" s="62">
        <f t="shared" ca="1" si="2"/>
        <v>0</v>
      </c>
      <c r="S42" s="131">
        <f ca="1">IF(info!$C$36=2,OFFSET(S42,-(info!$C$36-1),-1),0)</f>
        <v>0</v>
      </c>
      <c r="T42" s="62">
        <f ca="1">IF(info!$C$36=0,R42,OFFSET(T42,-(info!$C$36),-2))</f>
        <v>0</v>
      </c>
      <c r="U42" s="140">
        <f t="shared" si="0"/>
        <v>3</v>
      </c>
      <c r="V42" s="140">
        <f ca="1">IF(info!$C$46=0,info!$C$49+R42,info!$C$49+OFFSET(V42,-(info!$C$46),-2))</f>
        <v>1</v>
      </c>
      <c r="W42" s="132">
        <f ca="1">info!$E$53-AC42</f>
        <v>1</v>
      </c>
      <c r="X42" s="141">
        <f t="shared" si="3"/>
        <v>3</v>
      </c>
      <c r="Y42" s="62">
        <f>IF((AND(info!$C$36=0,info!$D$46=0)),Q42+T42+U42+V42+X42,0)</f>
        <v>0</v>
      </c>
      <c r="Z42" s="131">
        <f ca="1">IF((AND(info!$C$36=0,info!$D$46&lt;&gt;0)),O42+P42+Q42+R42+U42+V42+X42,0)</f>
        <v>11</v>
      </c>
      <c r="AA42" s="62">
        <f>IF((AND(info!$C$36&lt;&gt;0,info!$D$46=0)),O42+R42+S42+T42+U42+V42+X42,0)</f>
        <v>0</v>
      </c>
      <c r="AB42" s="62">
        <f>IF((AND(info!$C$36&lt;&gt;0,info!$D$46&lt;&gt;0)),O42+P42+Q42+R42+S42+T42+U42+V42+X42,0)</f>
        <v>0</v>
      </c>
      <c r="AC42" s="137">
        <f t="shared" ca="1" si="4"/>
        <v>11</v>
      </c>
    </row>
    <row r="43" spans="1:29" x14ac:dyDescent="0.25">
      <c r="A43" s="162"/>
      <c r="B43" s="67" t="s">
        <v>21</v>
      </c>
      <c r="C43" s="92">
        <f>IF(OR(info!$K$5=B43,info!$K$6=B43,info!$K$7=B43,info!$K$8=B43,info!$K$9=B43,info!$K$11=B43),0,1)</f>
        <v>0</v>
      </c>
      <c r="D43" s="65">
        <f>IF(C43=0,0,COUNTIF($C$3:C43,"&lt;&gt;0"))</f>
        <v>0</v>
      </c>
      <c r="E43" s="62">
        <f>IF(info!$D$12="NON",0,IF(C43=0,0,IF(INT(D43/info!$G$12)=D43/info!$G$12,1,0)))</f>
        <v>0</v>
      </c>
      <c r="F43" s="62">
        <f>IF(info!$D$18="NON",0,IF(C43=0,0,IF(INT(D43/info!$G$18)=D43/info!$G$18,1,0)))</f>
        <v>0</v>
      </c>
      <c r="G43" s="106">
        <f>IF(info!$D$25="NON",0,IF(C43=0,0,IF(INT(D43/info!$G$25)=D43/info!$G$25,1,0)))</f>
        <v>0</v>
      </c>
      <c r="H43" s="86">
        <f>(IF((AND(info!$G$31="",info!$G$32="",info!$G$33="",info!$G$34="")),0,(IF(OR(info!$G$31=B43,info!$G$32=B43,info!$G$33=B43,info!$G$34=B43),1,0))))</f>
        <v>1</v>
      </c>
      <c r="I43" s="96">
        <f ca="1">IF(info!$C$36=0,H43,OFFSET(I43,-(info!$C$36),-1))</f>
        <v>1</v>
      </c>
      <c r="J43" s="61">
        <f>(IF((AND(info!$F$42="",info!$F$43="",info!$G$44="",info!$G$45="")),0,(IF(OR(info!$F$42=B43,info!$F$43=B43,info!$G$44=B43,info!$G$45=B43),1,0))))</f>
        <v>1</v>
      </c>
      <c r="K43" s="64">
        <f ca="1">IF(info!$D$46="",J43,OFFSET(K43,-(info!$D$46),-1))</f>
        <v>0</v>
      </c>
      <c r="L43" s="99">
        <f>IF(D43=0,0,VLOOKUP(plan!B43,plan!$G$2:$H$4,2,FALSE))</f>
        <v>0</v>
      </c>
      <c r="M43" s="60">
        <f>IF(D43=0,0,VLOOKUP(plan!C43,plan!$G$7:$H$10,2,FALSE))</f>
        <v>0</v>
      </c>
      <c r="N43" s="62">
        <f>IF(D43=0,0,VLOOKUP(plan!$D$3,plan!$G$13:$H$13,2,FALSE))</f>
        <v>0</v>
      </c>
      <c r="O43" s="61">
        <f t="shared" si="1"/>
        <v>3</v>
      </c>
      <c r="P43" s="61">
        <f ca="1">IF(info!$D$46=2,OFFSET(P43,-(info!$D$46-1),-1),0)</f>
        <v>0</v>
      </c>
      <c r="Q43" s="69">
        <f ca="1">IF(info!$D$46=0,Q42+(O43*K43)-R43,Q42+OFFSET(Q43,-(info!$D$46),-2)-R43)</f>
        <v>0</v>
      </c>
      <c r="R43" s="62">
        <f t="shared" ca="1" si="2"/>
        <v>4</v>
      </c>
      <c r="S43" s="131">
        <f ca="1">IF(info!$C$36=2,OFFSET(S43,-(info!$C$36-1),-1),0)</f>
        <v>0</v>
      </c>
      <c r="T43" s="62">
        <f ca="1">IF(info!$C$36=0,R43,OFFSET(T43,-(info!$C$36),-2))</f>
        <v>4</v>
      </c>
      <c r="U43" s="140">
        <f t="shared" si="0"/>
        <v>0</v>
      </c>
      <c r="V43" s="140">
        <f ca="1">IF(info!$C$46=0,info!$C$49+R43,info!$C$49+OFFSET(V43,-(info!$C$46),-2))</f>
        <v>5</v>
      </c>
      <c r="W43" s="132">
        <f ca="1">info!$E$53-AC43</f>
        <v>0</v>
      </c>
      <c r="X43" s="141">
        <f t="shared" si="3"/>
        <v>0</v>
      </c>
      <c r="Y43" s="62">
        <f>IF((AND(info!$C$36=0,info!$D$46=0)),Q43+T43+U43+V43+X43,0)</f>
        <v>0</v>
      </c>
      <c r="Z43" s="131">
        <f ca="1">IF((AND(info!$C$36=0,info!$D$46&lt;&gt;0)),O43+P43+Q43+R43+U43+V43+X43,0)</f>
        <v>12</v>
      </c>
      <c r="AA43" s="62">
        <f>IF((AND(info!$C$36&lt;&gt;0,info!$D$46=0)),O43+R43+S43+T43+U43+V43+X43,0)</f>
        <v>0</v>
      </c>
      <c r="AB43" s="62">
        <f>IF((AND(info!$C$36&lt;&gt;0,info!$D$46&lt;&gt;0)),O43+P43+Q43+R43+S43+T43+U43+V43+X43,0)</f>
        <v>0</v>
      </c>
      <c r="AC43" s="137">
        <f t="shared" ca="1" si="4"/>
        <v>12</v>
      </c>
    </row>
    <row r="44" spans="1:29" x14ac:dyDescent="0.25">
      <c r="A44" s="163"/>
      <c r="B44" s="67" t="s">
        <v>22</v>
      </c>
      <c r="C44" s="92">
        <f>IF(OR(info!$K$5=B44,info!$K$6=B44,info!$K$7=B44,info!$K$8=B44,info!$K$9=B44,info!$K$11=B44),0,1)</f>
        <v>0</v>
      </c>
      <c r="D44" s="65">
        <f>IF(C44=0,0,COUNTIF($C$3:C44,"&lt;&gt;0"))</f>
        <v>0</v>
      </c>
      <c r="E44" s="62">
        <f>IF(info!$D$12="NON",0,IF(C44=0,0,IF(INT(D44/info!$G$12)=D44/info!$G$12,1,0)))</f>
        <v>0</v>
      </c>
      <c r="F44" s="62">
        <f>IF(info!$D$18="NON",0,IF(C44=0,0,IF(INT(D44/info!$G$18)=D44/info!$G$18,1,0)))</f>
        <v>0</v>
      </c>
      <c r="G44" s="106">
        <f>IF(info!$D$25="NON",0,IF(C44=0,0,IF(INT(D44/info!$G$25)=D44/info!$G$25,1,0)))</f>
        <v>0</v>
      </c>
      <c r="H44" s="86">
        <f>(IF((AND(info!$G$31="",info!$G$32="",info!$G$33="",info!$G$34="")),0,(IF(OR(info!$G$31=B44,info!$G$32=B44,info!$G$33=B44,info!$G$34=B44),1,0))))</f>
        <v>1</v>
      </c>
      <c r="I44" s="96">
        <f ca="1">IF(info!$C$36=0,H44,OFFSET(I44,-(info!$C$36),-1))</f>
        <v>1</v>
      </c>
      <c r="J44" s="61">
        <f>(IF((AND(info!$F$42="",info!$F$43="",info!$G$44="",info!$G$45="")),0,(IF(OR(info!$F$42=B44,info!$F$43=B44,info!$G$44=B44,info!$G$45=B44),1,0))))</f>
        <v>1</v>
      </c>
      <c r="K44" s="64">
        <f ca="1">IF(info!$D$46="",J44,OFFSET(K44,-(info!$D$46),-1))</f>
        <v>1</v>
      </c>
      <c r="L44" s="99">
        <f>IF(D44=0,0,VLOOKUP(plan!B44,plan!$G$2:$H$4,2,FALSE))</f>
        <v>0</v>
      </c>
      <c r="M44" s="60">
        <f>IF(D44=0,0,VLOOKUP(plan!C44,plan!$G$7:$H$10,2,FALSE))</f>
        <v>0</v>
      </c>
      <c r="N44" s="62">
        <f>IF(D44=0,0,VLOOKUP(plan!$D$3,plan!$G$13:$H$13,2,FALSE))</f>
        <v>0</v>
      </c>
      <c r="O44" s="61">
        <f t="shared" si="1"/>
        <v>0</v>
      </c>
      <c r="P44" s="61">
        <f ca="1">IF(info!$D$46=2,OFFSET(P44,-(info!$D$46-1),-1),0)</f>
        <v>0</v>
      </c>
      <c r="Q44" s="69">
        <f ca="1">IF(info!$D$46=0,Q43+(O44*K44)-R44,Q43+OFFSET(Q44,-(info!$D$46),-2)-R44)</f>
        <v>3</v>
      </c>
      <c r="R44" s="62">
        <f t="shared" ca="1" si="2"/>
        <v>0</v>
      </c>
      <c r="S44" s="131">
        <f ca="1">IF(info!$C$36=2,OFFSET(S44,-(info!$C$36-1),-1),0)</f>
        <v>0</v>
      </c>
      <c r="T44" s="62">
        <f ca="1">IF(info!$C$36=0,R44,OFFSET(T44,-(info!$C$36),-2))</f>
        <v>0</v>
      </c>
      <c r="U44" s="140">
        <f t="shared" si="0"/>
        <v>0</v>
      </c>
      <c r="V44" s="140">
        <f ca="1">IF(info!$C$46=0,info!$C$49+R44,info!$C$49+OFFSET(V44,-(info!$C$46),-2))</f>
        <v>1</v>
      </c>
      <c r="W44" s="132">
        <f ca="1">info!$E$53-AC44</f>
        <v>8</v>
      </c>
      <c r="X44" s="141">
        <f t="shared" si="3"/>
        <v>0</v>
      </c>
      <c r="Y44" s="62">
        <f>IF((AND(info!$C$36=0,info!$D$46=0)),Q44+T44+U44+V44+X44,0)</f>
        <v>0</v>
      </c>
      <c r="Z44" s="131">
        <f ca="1">IF((AND(info!$C$36=0,info!$D$46&lt;&gt;0)),O44+P44+Q44+R44+U44+V44+X44,0)</f>
        <v>4</v>
      </c>
      <c r="AA44" s="62">
        <f>IF((AND(info!$C$36&lt;&gt;0,info!$D$46=0)),O44+R44+S44+T44+U44+V44+X44,0)</f>
        <v>0</v>
      </c>
      <c r="AB44" s="62">
        <f>IF((AND(info!$C$36&lt;&gt;0,info!$D$46&lt;&gt;0)),O44+P44+Q44+R44+S44+T44+U44+V44+X44,0)</f>
        <v>0</v>
      </c>
      <c r="AC44" s="137">
        <f t="shared" ca="1" si="4"/>
        <v>4</v>
      </c>
    </row>
    <row r="45" spans="1:29" x14ac:dyDescent="0.25">
      <c r="A45" s="161">
        <v>7</v>
      </c>
      <c r="B45" s="67" t="s">
        <v>16</v>
      </c>
      <c r="C45" s="92">
        <f>IF(OR(info!$K$5=B45,info!$K$6=B45,info!$K$7=B45,info!$K$8=B45,info!$K$9=B45,info!$K$11=B45),0,1)</f>
        <v>1</v>
      </c>
      <c r="D45" s="65">
        <f>IF(C45=0,0,COUNTIF($C$3:C45,"&lt;&gt;0"))</f>
        <v>31</v>
      </c>
      <c r="E45" s="62">
        <f>IF(info!$D$12="NON",0,IF(C45=0,0,IF(INT(D45/info!$G$12)=D45/info!$G$12,1,0)))</f>
        <v>0</v>
      </c>
      <c r="F45" s="62">
        <f>IF(info!$D$18="NON",0,IF(C45=0,0,IF(INT(D45/info!$G$18)=D45/info!$G$18,1,0)))</f>
        <v>0</v>
      </c>
      <c r="G45" s="106">
        <f>IF(info!$D$25="NON",0,IF(C45=0,0,IF(INT(D45/info!$G$25)=D45/info!$G$25,1,0)))</f>
        <v>0</v>
      </c>
      <c r="H45" s="86">
        <f>(IF((AND(info!$G$31="",info!$G$32="",info!$G$33="",info!$G$34="")),0,(IF(OR(info!$G$31=B45,info!$G$32=B45,info!$G$33=B45,info!$G$34=B45),1,0))))</f>
        <v>0</v>
      </c>
      <c r="I45" s="96">
        <f ca="1">IF(info!$C$36=0,H45,OFFSET(I45,-(info!$C$36),-1))</f>
        <v>0</v>
      </c>
      <c r="J45" s="61">
        <f>(IF((AND(info!$F$42="",info!$F$43="",info!$G$44="",info!$G$45="")),0,(IF(OR(info!$F$42=B45,info!$F$43=B45,info!$G$44=B45,info!$G$45=B45),1,0))))</f>
        <v>0</v>
      </c>
      <c r="K45" s="64">
        <f ca="1">IF(info!$D$46="",J45,OFFSET(K45,-(info!$D$46),-1))</f>
        <v>1</v>
      </c>
      <c r="L45" s="99">
        <f>IF(D45=0,0,VLOOKUP(plan!B45,plan!$G$2:$H$4,2,FALSE))</f>
        <v>1</v>
      </c>
      <c r="M45" s="60">
        <f>IF(D45=0,0,VLOOKUP(plan!C45,plan!$G$7:$H$10,2,FALSE))</f>
        <v>1</v>
      </c>
      <c r="N45" s="62">
        <f>IF(D45=0,0,VLOOKUP(plan!$D$3,plan!$G$13:$H$13,2,FALSE))</f>
        <v>1</v>
      </c>
      <c r="O45" s="61">
        <f t="shared" si="1"/>
        <v>0</v>
      </c>
      <c r="P45" s="61">
        <f ca="1">IF(info!$D$46=2,OFFSET(P45,-(info!$D$46-1),-1),0)</f>
        <v>0</v>
      </c>
      <c r="Q45" s="69">
        <f ca="1">IF(info!$D$46=0,Q44+(O45*K45)-R45,Q44+OFFSET(Q45,-(info!$D$46),-2)-R45)</f>
        <v>3</v>
      </c>
      <c r="R45" s="62">
        <f t="shared" ca="1" si="2"/>
        <v>0</v>
      </c>
      <c r="S45" s="131">
        <f ca="1">IF(info!$C$36=2,OFFSET(S45,-(info!$C$36-1),-1),0)</f>
        <v>0</v>
      </c>
      <c r="T45" s="62">
        <f ca="1">IF(info!$C$36=0,R45,OFFSET(T45,-(info!$C$36),-2))</f>
        <v>0</v>
      </c>
      <c r="U45" s="140">
        <f t="shared" si="0"/>
        <v>3</v>
      </c>
      <c r="V45" s="140">
        <f ca="1">IF(info!$C$46=0,info!$C$49+R45,info!$C$49+OFFSET(V45,-(info!$C$46),-2))</f>
        <v>1</v>
      </c>
      <c r="W45" s="132">
        <f ca="1">info!$E$53-AC45</f>
        <v>5</v>
      </c>
      <c r="X45" s="141">
        <f t="shared" si="3"/>
        <v>0</v>
      </c>
      <c r="Y45" s="62">
        <f>IF((AND(info!$C$36=0,info!$D$46=0)),Q45+T45+U45+V45+X45,0)</f>
        <v>0</v>
      </c>
      <c r="Z45" s="131">
        <f ca="1">IF((AND(info!$C$36=0,info!$D$46&lt;&gt;0)),O45+P45+Q45+R45+U45+V45+X45,0)</f>
        <v>7</v>
      </c>
      <c r="AA45" s="62">
        <f>IF((AND(info!$C$36&lt;&gt;0,info!$D$46=0)),O45+R45+S45+T45+U45+V45+X45,0)</f>
        <v>0</v>
      </c>
      <c r="AB45" s="62">
        <f>IF((AND(info!$C$36&lt;&gt;0,info!$D$46&lt;&gt;0)),O45+P45+Q45+R45+S45+T45+U45+V45+X45,0)</f>
        <v>0</v>
      </c>
      <c r="AC45" s="137">
        <f t="shared" ca="1" si="4"/>
        <v>7</v>
      </c>
    </row>
    <row r="46" spans="1:29" x14ac:dyDescent="0.25">
      <c r="A46" s="162"/>
      <c r="B46" s="67" t="s">
        <v>17</v>
      </c>
      <c r="C46" s="92">
        <f>IF(OR(info!$K$5=B46,info!$K$6=B46,info!$K$7=B46,info!$K$8=B46,info!$K$9=B46,info!$K$11=B46),0,1)</f>
        <v>1</v>
      </c>
      <c r="D46" s="65">
        <f>IF(C46=0,0,COUNTIF($C$3:C46,"&lt;&gt;0"))</f>
        <v>32</v>
      </c>
      <c r="E46" s="62">
        <f>IF(info!$D$12="NON",0,IF(C46=0,0,IF(INT(D46/info!$G$12)=D46/info!$G$12,1,0)))</f>
        <v>1</v>
      </c>
      <c r="F46" s="62">
        <f>IF(info!$D$18="NON",0,IF(C46=0,0,IF(INT(D46/info!$G$18)=D46/info!$G$18,1,0)))</f>
        <v>0</v>
      </c>
      <c r="G46" s="106">
        <f>IF(info!$D$25="NON",0,IF(C46=0,0,IF(INT(D46/info!$G$25)=D46/info!$G$25,1,0)))</f>
        <v>0</v>
      </c>
      <c r="H46" s="86">
        <f>(IF((AND(info!$G$31="",info!$G$32="",info!$G$33="",info!$G$34="")),0,(IF(OR(info!$G$31=B46,info!$G$32=B46,info!$G$33=B46,info!$G$34=B46),1,0))))</f>
        <v>0</v>
      </c>
      <c r="I46" s="96">
        <f ca="1">IF(info!$C$36=0,H46,OFFSET(I46,-(info!$C$36),-1))</f>
        <v>0</v>
      </c>
      <c r="J46" s="61">
        <f>(IF((AND(info!$F$42="",info!$F$43="",info!$G$44="",info!$G$45="")),0,(IF(OR(info!$F$42=B46,info!$F$43=B46,info!$G$44=B46,info!$G$45=B46),1,0))))</f>
        <v>0</v>
      </c>
      <c r="K46" s="64">
        <f ca="1">IF(info!$D$46="",J46,OFFSET(K46,-(info!$D$46),-1))</f>
        <v>0</v>
      </c>
      <c r="L46" s="99">
        <f>IF(D46=0,0,VLOOKUP(plan!B46,plan!$G$2:$H$4,2,FALSE))</f>
        <v>1</v>
      </c>
      <c r="M46" s="60">
        <f>IF(D46=0,0,VLOOKUP(plan!C46,plan!$G$7:$H$10,2,FALSE))</f>
        <v>1</v>
      </c>
      <c r="N46" s="62">
        <f>IF(D46=0,0,VLOOKUP(plan!$D$3,plan!$G$13:$H$13,2,FALSE))</f>
        <v>1</v>
      </c>
      <c r="O46" s="61">
        <f t="shared" si="1"/>
        <v>0</v>
      </c>
      <c r="P46" s="61">
        <f ca="1">IF(info!$D$46=2,OFFSET(P46,-(info!$D$46-1),-1),0)</f>
        <v>0</v>
      </c>
      <c r="Q46" s="69">
        <f ca="1">IF(info!$D$46=0,Q45+(O46*K46)-R46,Q45+OFFSET(Q46,-(info!$D$46),-2)-R46)</f>
        <v>3</v>
      </c>
      <c r="R46" s="62">
        <f t="shared" ca="1" si="2"/>
        <v>0</v>
      </c>
      <c r="S46" s="131">
        <f ca="1">IF(info!$C$36=2,OFFSET(S46,-(info!$C$36-1),-1),0)</f>
        <v>0</v>
      </c>
      <c r="T46" s="62">
        <f ca="1">IF(info!$C$36=0,R46,OFFSET(T46,-(info!$C$36),-2))</f>
        <v>0</v>
      </c>
      <c r="U46" s="140">
        <f t="shared" si="0"/>
        <v>3</v>
      </c>
      <c r="V46" s="140">
        <f ca="1">IF(info!$C$46=0,info!$C$49+R46,info!$C$49+OFFSET(V46,-(info!$C$46),-2))</f>
        <v>1</v>
      </c>
      <c r="W46" s="132">
        <f ca="1">info!$E$53-AC46</f>
        <v>4</v>
      </c>
      <c r="X46" s="141">
        <f t="shared" si="3"/>
        <v>1</v>
      </c>
      <c r="Y46" s="62">
        <f>IF((AND(info!$C$36=0,info!$D$46=0)),Q46+T46+U46+V46+X46,0)</f>
        <v>0</v>
      </c>
      <c r="Z46" s="131">
        <f ca="1">IF((AND(info!$C$36=0,info!$D$46&lt;&gt;0)),O46+P46+Q46+R46+U46+V46+X46,0)</f>
        <v>8</v>
      </c>
      <c r="AA46" s="62">
        <f>IF((AND(info!$C$36&lt;&gt;0,info!$D$46=0)),O46+R46+S46+T46+U46+V46+X46,0)</f>
        <v>0</v>
      </c>
      <c r="AB46" s="62">
        <f>IF((AND(info!$C$36&lt;&gt;0,info!$D$46&lt;&gt;0)),O46+P46+Q46+R46+S46+T46+U46+V46+X46,0)</f>
        <v>0</v>
      </c>
      <c r="AC46" s="137">
        <f t="shared" ca="1" si="4"/>
        <v>8</v>
      </c>
    </row>
    <row r="47" spans="1:29" x14ac:dyDescent="0.25">
      <c r="A47" s="162"/>
      <c r="B47" s="67" t="s">
        <v>18</v>
      </c>
      <c r="C47" s="92">
        <f>IF(OR(info!$K$5=B47,info!$K$6=B47,info!$K$7=B47,info!$K$8=B47,info!$K$9=B47,info!$K$11=B47),0,1)</f>
        <v>1</v>
      </c>
      <c r="D47" s="65">
        <f>IF(C47=0,0,COUNTIF($C$3:C47,"&lt;&gt;0"))</f>
        <v>33</v>
      </c>
      <c r="E47" s="62">
        <f>IF(info!$D$12="NON",0,IF(C47=0,0,IF(INT(D47/info!$G$12)=D47/info!$G$12,1,0)))</f>
        <v>0</v>
      </c>
      <c r="F47" s="62">
        <f>IF(info!$D$18="NON",0,IF(C47=0,0,IF(INT(D47/info!$G$18)=D47/info!$G$18,1,0)))</f>
        <v>1</v>
      </c>
      <c r="G47" s="106">
        <f>IF(info!$D$25="NON",0,IF(C47=0,0,IF(INT(D47/info!$G$25)=D47/info!$G$25,1,0)))</f>
        <v>0</v>
      </c>
      <c r="H47" s="86">
        <f>(IF((AND(info!$G$31="",info!$G$32="",info!$G$33="",info!$G$34="")),0,(IF(OR(info!$G$31=B47,info!$G$32=B47,info!$G$33=B47,info!$G$34=B47),1,0))))</f>
        <v>0</v>
      </c>
      <c r="I47" s="96">
        <f ca="1">IF(info!$C$36=0,H47,OFFSET(I47,-(info!$C$36),-1))</f>
        <v>0</v>
      </c>
      <c r="J47" s="61">
        <f>(IF((AND(info!$F$42="",info!$F$43="",info!$G$44="",info!$G$45="")),0,(IF(OR(info!$F$42=B47,info!$F$43=B47,info!$G$44=B47,info!$G$45=B47),1,0))))</f>
        <v>0</v>
      </c>
      <c r="K47" s="64">
        <f ca="1">IF(info!$D$46="",J47,OFFSET(K47,-(info!$D$46),-1))</f>
        <v>0</v>
      </c>
      <c r="L47" s="99">
        <f>IF(D47=0,0,VLOOKUP(plan!B47,plan!$G$2:$H$4,2,FALSE))</f>
        <v>1</v>
      </c>
      <c r="M47" s="60">
        <f>IF(D47=0,0,VLOOKUP(plan!C47,plan!$G$7:$H$10,2,FALSE))</f>
        <v>1</v>
      </c>
      <c r="N47" s="62">
        <f>IF(D47=0,0,VLOOKUP(plan!$D$3,plan!$G$13:$H$13,2,FALSE))</f>
        <v>1</v>
      </c>
      <c r="O47" s="61">
        <f t="shared" si="1"/>
        <v>0</v>
      </c>
      <c r="P47" s="61">
        <f ca="1">IF(info!$D$46=2,OFFSET(P47,-(info!$D$46-1),-1),0)</f>
        <v>0</v>
      </c>
      <c r="Q47" s="69">
        <f ca="1">IF(info!$D$46=0,Q46+(O47*K47)-R47,Q46+OFFSET(Q47,-(info!$D$46),-2)-R47)</f>
        <v>3</v>
      </c>
      <c r="R47" s="62">
        <f t="shared" ca="1" si="2"/>
        <v>0</v>
      </c>
      <c r="S47" s="131">
        <f ca="1">IF(info!$C$36=2,OFFSET(S47,-(info!$C$36-1),-1),0)</f>
        <v>0</v>
      </c>
      <c r="T47" s="62">
        <f ca="1">IF(info!$C$36=0,R47,OFFSET(T47,-(info!$C$36),-2))</f>
        <v>0</v>
      </c>
      <c r="U47" s="140">
        <f t="shared" si="0"/>
        <v>3</v>
      </c>
      <c r="V47" s="140">
        <f ca="1">IF(info!$C$46=0,info!$C$49+R47,info!$C$49+OFFSET(V47,-(info!$C$46),-2))</f>
        <v>1</v>
      </c>
      <c r="W47" s="132">
        <f ca="1">info!$E$53-AC47</f>
        <v>3</v>
      </c>
      <c r="X47" s="141">
        <f t="shared" si="3"/>
        <v>2</v>
      </c>
      <c r="Y47" s="62">
        <f>IF((AND(info!$C$36=0,info!$D$46=0)),Q47+T47+U47+V47+X47,0)</f>
        <v>0</v>
      </c>
      <c r="Z47" s="131">
        <f ca="1">IF((AND(info!$C$36=0,info!$D$46&lt;&gt;0)),O47+P47+Q47+R47+U47+V47+X47,0)</f>
        <v>9</v>
      </c>
      <c r="AA47" s="62">
        <f>IF((AND(info!$C$36&lt;&gt;0,info!$D$46=0)),O47+R47+S47+T47+U47+V47+X47,0)</f>
        <v>0</v>
      </c>
      <c r="AB47" s="62">
        <f>IF((AND(info!$C$36&lt;&gt;0,info!$D$46&lt;&gt;0)),O47+P47+Q47+R47+S47+T47+U47+V47+X47,0)</f>
        <v>0</v>
      </c>
      <c r="AC47" s="137">
        <f t="shared" ca="1" si="4"/>
        <v>9</v>
      </c>
    </row>
    <row r="48" spans="1:29" x14ac:dyDescent="0.25">
      <c r="A48" s="162"/>
      <c r="B48" s="67" t="s">
        <v>19</v>
      </c>
      <c r="C48" s="92">
        <f>IF(OR(info!$K$5=B48,info!$K$6=B48,info!$K$7=B48,info!$K$8=B48,info!$K$9=B48,info!$K$11=B48),0,1)</f>
        <v>1</v>
      </c>
      <c r="D48" s="65">
        <f>IF(C48=0,0,COUNTIF($C$3:C48,"&lt;&gt;0"))</f>
        <v>34</v>
      </c>
      <c r="E48" s="62">
        <f>IF(info!$D$12="NON",0,IF(C48=0,0,IF(INT(D48/info!$G$12)=D48/info!$G$12,1,0)))</f>
        <v>0</v>
      </c>
      <c r="F48" s="62">
        <f>IF(info!$D$18="NON",0,IF(C48=0,0,IF(INT(D48/info!$G$18)=D48/info!$G$18,1,0)))</f>
        <v>0</v>
      </c>
      <c r="G48" s="106">
        <f>IF(info!$D$25="NON",0,IF(C48=0,0,IF(INT(D48/info!$G$25)=D48/info!$G$25,1,0)))</f>
        <v>0</v>
      </c>
      <c r="H48" s="86">
        <f>(IF((AND(info!$G$31="",info!$G$32="",info!$G$33="",info!$G$34="")),0,(IF(OR(info!$G$31=B48,info!$G$32=B48,info!$G$33=B48,info!$G$34=B48),1,0))))</f>
        <v>0</v>
      </c>
      <c r="I48" s="96">
        <f ca="1">IF(info!$C$36=0,H48,OFFSET(I48,-(info!$C$36),-1))</f>
        <v>0</v>
      </c>
      <c r="J48" s="61">
        <f>(IF((AND(info!$F$42="",info!$F$43="",info!$G$44="",info!$G$45="")),0,(IF(OR(info!$F$42=B48,info!$F$43=B48,info!$G$44=B48,info!$G$45=B48),1,0))))</f>
        <v>0</v>
      </c>
      <c r="K48" s="64">
        <f ca="1">IF(info!$D$46="",J48,OFFSET(K48,-(info!$D$46),-1))</f>
        <v>0</v>
      </c>
      <c r="L48" s="99">
        <f>IF(D48=0,0,VLOOKUP(plan!B48,plan!$G$2:$H$4,2,FALSE))</f>
        <v>1</v>
      </c>
      <c r="M48" s="60">
        <f>IF(D48=0,0,VLOOKUP(plan!C48,plan!$G$7:$H$10,2,FALSE))</f>
        <v>1</v>
      </c>
      <c r="N48" s="62">
        <f>IF(D48=0,0,VLOOKUP(plan!$D$3,plan!$G$13:$H$13,2,FALSE))</f>
        <v>1</v>
      </c>
      <c r="O48" s="61">
        <f t="shared" si="1"/>
        <v>0</v>
      </c>
      <c r="P48" s="61">
        <f ca="1">IF(info!$D$46=2,OFFSET(P48,-(info!$D$46-1),-1),0)</f>
        <v>0</v>
      </c>
      <c r="Q48" s="69">
        <f ca="1">IF(info!$D$46=0,Q47+(O48*K48)-R48,Q47+OFFSET(Q48,-(info!$D$46),-2)-R48)</f>
        <v>3</v>
      </c>
      <c r="R48" s="62">
        <f t="shared" ca="1" si="2"/>
        <v>0</v>
      </c>
      <c r="S48" s="131">
        <f ca="1">IF(info!$C$36=2,OFFSET(S48,-(info!$C$36-1),-1),0)</f>
        <v>0</v>
      </c>
      <c r="T48" s="62">
        <f ca="1">IF(info!$C$36=0,R48,OFFSET(T48,-(info!$C$36),-2))</f>
        <v>0</v>
      </c>
      <c r="U48" s="140">
        <f t="shared" si="0"/>
        <v>3</v>
      </c>
      <c r="V48" s="140">
        <f ca="1">IF(info!$C$46=0,info!$C$49+R48,info!$C$49+OFFSET(V48,-(info!$C$46),-2))</f>
        <v>1</v>
      </c>
      <c r="W48" s="132">
        <f ca="1">info!$E$53-AC48</f>
        <v>3</v>
      </c>
      <c r="X48" s="141">
        <f t="shared" si="3"/>
        <v>2</v>
      </c>
      <c r="Y48" s="62">
        <f>IF((AND(info!$C$36=0,info!$D$46=0)),Q48+T48+U48+V48+X48,0)</f>
        <v>0</v>
      </c>
      <c r="Z48" s="131">
        <f ca="1">IF((AND(info!$C$36=0,info!$D$46&lt;&gt;0)),O48+P48+Q48+R48+U48+V48+X48,0)</f>
        <v>9</v>
      </c>
      <c r="AA48" s="62">
        <f>IF((AND(info!$C$36&lt;&gt;0,info!$D$46=0)),O48+R48+S48+T48+U48+V48+X48,0)</f>
        <v>0</v>
      </c>
      <c r="AB48" s="62">
        <f>IF((AND(info!$C$36&lt;&gt;0,info!$D$46&lt;&gt;0)),O48+P48+Q48+R48+S48+T48+U48+V48+X48,0)</f>
        <v>0</v>
      </c>
      <c r="AC48" s="137">
        <f t="shared" ca="1" si="4"/>
        <v>9</v>
      </c>
    </row>
    <row r="49" spans="1:29" x14ac:dyDescent="0.25">
      <c r="A49" s="162"/>
      <c r="B49" s="67" t="s">
        <v>20</v>
      </c>
      <c r="C49" s="92">
        <f>IF(OR(info!$K$5=B49,info!$K$6=B49,info!$K$7=B49,info!$K$8=B49,info!$K$9=B49,info!$K$11=B49),0,1)</f>
        <v>1</v>
      </c>
      <c r="D49" s="65">
        <f>IF(C49=0,0,COUNTIF($C$3:C49,"&lt;&gt;0"))</f>
        <v>35</v>
      </c>
      <c r="E49" s="62">
        <f>IF(info!$D$12="NON",0,IF(C49=0,0,IF(INT(D49/info!$G$12)=D49/info!$G$12,1,0)))</f>
        <v>0</v>
      </c>
      <c r="F49" s="62">
        <f>IF(info!$D$18="NON",0,IF(C49=0,0,IF(INT(D49/info!$G$18)=D49/info!$G$18,1,0)))</f>
        <v>0</v>
      </c>
      <c r="G49" s="106">
        <f>IF(info!$D$25="NON",0,IF(C49=0,0,IF(INT(D49/info!$G$25)=D49/info!$G$25,1,0)))</f>
        <v>0</v>
      </c>
      <c r="H49" s="86">
        <f>(IF((AND(info!$G$31="",info!$G$32="",info!$G$33="",info!$G$34="")),0,(IF(OR(info!$G$31=B49,info!$G$32=B49,info!$G$33=B49,info!$G$34=B49),1,0))))</f>
        <v>0</v>
      </c>
      <c r="I49" s="96">
        <f ca="1">IF(info!$C$36=0,H49,OFFSET(I49,-(info!$C$36),-1))</f>
        <v>0</v>
      </c>
      <c r="J49" s="61">
        <f>(IF((AND(info!$F$42="",info!$F$43="",info!$G$44="",info!$G$45="")),0,(IF(OR(info!$F$42=B49,info!$F$43=B49,info!$G$44=B49,info!$G$45=B49),1,0))))</f>
        <v>0</v>
      </c>
      <c r="K49" s="64">
        <f ca="1">IF(info!$D$46="",J49,OFFSET(K49,-(info!$D$46),-1))</f>
        <v>0</v>
      </c>
      <c r="L49" s="99">
        <f>IF(D49=0,0,VLOOKUP(plan!B49,plan!$G$2:$H$4,2,FALSE))</f>
        <v>1</v>
      </c>
      <c r="M49" s="60">
        <f>IF(D49=0,0,VLOOKUP(plan!C49,plan!$G$7:$H$10,2,FALSE))</f>
        <v>1</v>
      </c>
      <c r="N49" s="62">
        <f>IF(D49=0,0,VLOOKUP(plan!$D$3,plan!$G$13:$H$13,2,FALSE))</f>
        <v>1</v>
      </c>
      <c r="O49" s="61">
        <f t="shared" si="1"/>
        <v>0</v>
      </c>
      <c r="P49" s="61">
        <f ca="1">IF(info!$D$46=2,OFFSET(P49,-(info!$D$46-1),-1),0)</f>
        <v>0</v>
      </c>
      <c r="Q49" s="69">
        <f ca="1">IF(info!$D$46=0,Q48+(O49*K49)-R49,Q48+OFFSET(Q49,-(info!$D$46),-2)-R49)</f>
        <v>3</v>
      </c>
      <c r="R49" s="62">
        <f t="shared" ca="1" si="2"/>
        <v>0</v>
      </c>
      <c r="S49" s="131">
        <f ca="1">IF(info!$C$36=2,OFFSET(S49,-(info!$C$36-1),-1),0)</f>
        <v>0</v>
      </c>
      <c r="T49" s="62">
        <f ca="1">IF(info!$C$36=0,R49,OFFSET(T49,-(info!$C$36),-2))</f>
        <v>0</v>
      </c>
      <c r="U49" s="140">
        <f t="shared" si="0"/>
        <v>3</v>
      </c>
      <c r="V49" s="140">
        <f ca="1">IF(info!$C$46=0,info!$C$49+R49,info!$C$49+OFFSET(V49,-(info!$C$46),-2))</f>
        <v>1</v>
      </c>
      <c r="W49" s="132">
        <f ca="1">info!$E$53-AC49</f>
        <v>3</v>
      </c>
      <c r="X49" s="141">
        <f t="shared" si="3"/>
        <v>2</v>
      </c>
      <c r="Y49" s="62">
        <f>IF((AND(info!$C$36=0,info!$D$46=0)),Q49+T49+U49+V49+X49,0)</f>
        <v>0</v>
      </c>
      <c r="Z49" s="131">
        <f ca="1">IF((AND(info!$C$36=0,info!$D$46&lt;&gt;0)),O49+P49+Q49+R49+U49+V49+X49,0)</f>
        <v>9</v>
      </c>
      <c r="AA49" s="62">
        <f>IF((AND(info!$C$36&lt;&gt;0,info!$D$46=0)),O49+R49+S49+T49+U49+V49+X49,0)</f>
        <v>0</v>
      </c>
      <c r="AB49" s="62">
        <f>IF((AND(info!$C$36&lt;&gt;0,info!$D$46&lt;&gt;0)),O49+P49+Q49+R49+S49+T49+U49+V49+X49,0)</f>
        <v>0</v>
      </c>
      <c r="AC49" s="137">
        <f t="shared" ca="1" si="4"/>
        <v>9</v>
      </c>
    </row>
    <row r="50" spans="1:29" x14ac:dyDescent="0.25">
      <c r="A50" s="162"/>
      <c r="B50" s="67" t="s">
        <v>21</v>
      </c>
      <c r="C50" s="92">
        <f>IF(OR(info!$K$5=B50,info!$K$6=B50,info!$K$7=B50,info!$K$8=B50,info!$K$9=B50,info!$K$11=B50),0,1)</f>
        <v>0</v>
      </c>
      <c r="D50" s="65">
        <f>IF(C50=0,0,COUNTIF($C$3:C50,"&lt;&gt;0"))</f>
        <v>0</v>
      </c>
      <c r="E50" s="62">
        <f>IF(info!$D$12="NON",0,IF(C50=0,0,IF(INT(D50/info!$G$12)=D50/info!$G$12,1,0)))</f>
        <v>0</v>
      </c>
      <c r="F50" s="62">
        <f>IF(info!$D$18="NON",0,IF(C50=0,0,IF(INT(D50/info!$G$18)=D50/info!$G$18,1,0)))</f>
        <v>0</v>
      </c>
      <c r="G50" s="106">
        <f>IF(info!$D$25="NON",0,IF(C50=0,0,IF(INT(D50/info!$G$25)=D50/info!$G$25,1,0)))</f>
        <v>0</v>
      </c>
      <c r="H50" s="86">
        <f>(IF((AND(info!$G$31="",info!$G$32="",info!$G$33="",info!$G$34="")),0,(IF(OR(info!$G$31=B50,info!$G$32=B50,info!$G$33=B50,info!$G$34=B50),1,0))))</f>
        <v>1</v>
      </c>
      <c r="I50" s="96">
        <f ca="1">IF(info!$C$36=0,H50,OFFSET(I50,-(info!$C$36),-1))</f>
        <v>1</v>
      </c>
      <c r="J50" s="61">
        <f>(IF((AND(info!$F$42="",info!$F$43="",info!$G$44="",info!$G$45="")),0,(IF(OR(info!$F$42=B50,info!$F$43=B50,info!$G$44=B50,info!$G$45=B50),1,0))))</f>
        <v>1</v>
      </c>
      <c r="K50" s="64">
        <f ca="1">IF(info!$D$46="",J50,OFFSET(K50,-(info!$D$46),-1))</f>
        <v>0</v>
      </c>
      <c r="L50" s="99">
        <f>IF(D50=0,0,VLOOKUP(plan!B50,plan!$G$2:$H$4,2,FALSE))</f>
        <v>0</v>
      </c>
      <c r="M50" s="60">
        <f>IF(D50=0,0,VLOOKUP(plan!C50,plan!$G$7:$H$10,2,FALSE))</f>
        <v>0</v>
      </c>
      <c r="N50" s="62">
        <f>IF(D50=0,0,VLOOKUP(plan!$D$3,plan!$G$13:$H$13,2,FALSE))</f>
        <v>0</v>
      </c>
      <c r="O50" s="61">
        <f t="shared" si="1"/>
        <v>2</v>
      </c>
      <c r="P50" s="61">
        <f ca="1">IF(info!$D$46=2,OFFSET(P50,-(info!$D$46-1),-1),0)</f>
        <v>0</v>
      </c>
      <c r="Q50" s="69">
        <f ca="1">IF(info!$D$46=0,Q49+(O50*K50)-R50,Q49+OFFSET(Q50,-(info!$D$46),-2)-R50)</f>
        <v>0</v>
      </c>
      <c r="R50" s="62">
        <f t="shared" ca="1" si="2"/>
        <v>3</v>
      </c>
      <c r="S50" s="131">
        <f ca="1">IF(info!$C$36=2,OFFSET(S50,-(info!$C$36-1),-1),0)</f>
        <v>0</v>
      </c>
      <c r="T50" s="62">
        <f ca="1">IF(info!$C$36=0,R50,OFFSET(T50,-(info!$C$36),-2))</f>
        <v>3</v>
      </c>
      <c r="U50" s="140">
        <f t="shared" si="0"/>
        <v>0</v>
      </c>
      <c r="V50" s="140">
        <f ca="1">IF(info!$C$46=0,info!$C$49+R50,info!$C$49+OFFSET(V50,-(info!$C$46),-2))</f>
        <v>4</v>
      </c>
      <c r="W50" s="132">
        <f ca="1">info!$E$53-AC50</f>
        <v>3</v>
      </c>
      <c r="X50" s="141">
        <f t="shared" si="3"/>
        <v>0</v>
      </c>
      <c r="Y50" s="62">
        <f>IF((AND(info!$C$36=0,info!$D$46=0)),Q50+T50+U50+V50+X50,0)</f>
        <v>0</v>
      </c>
      <c r="Z50" s="131">
        <f ca="1">IF((AND(info!$C$36=0,info!$D$46&lt;&gt;0)),O50+P50+Q50+R50+U50+V50+X50,0)</f>
        <v>9</v>
      </c>
      <c r="AA50" s="62">
        <f>IF((AND(info!$C$36&lt;&gt;0,info!$D$46=0)),O50+R50+S50+T50+U50+V50+X50,0)</f>
        <v>0</v>
      </c>
      <c r="AB50" s="62">
        <f>IF((AND(info!$C$36&lt;&gt;0,info!$D$46&lt;&gt;0)),O50+P50+Q50+R50+S50+T50+U50+V50+X50,0)</f>
        <v>0</v>
      </c>
      <c r="AC50" s="137">
        <f t="shared" ca="1" si="4"/>
        <v>9</v>
      </c>
    </row>
    <row r="51" spans="1:29" x14ac:dyDescent="0.25">
      <c r="A51" s="163"/>
      <c r="B51" s="67" t="s">
        <v>22</v>
      </c>
      <c r="C51" s="92">
        <f>IF(OR(info!$K$5=B51,info!$K$6=B51,info!$K$7=B51,info!$K$8=B51,info!$K$9=B51,info!$K$11=B51),0,1)</f>
        <v>0</v>
      </c>
      <c r="D51" s="65">
        <f>IF(C51=0,0,COUNTIF($C$3:C51,"&lt;&gt;0"))</f>
        <v>0</v>
      </c>
      <c r="E51" s="62">
        <f>IF(info!$D$12="NON",0,IF(C51=0,0,IF(INT(D51/info!$G$12)=D51/info!$G$12,1,0)))</f>
        <v>0</v>
      </c>
      <c r="F51" s="62">
        <f>IF(info!$D$18="NON",0,IF(C51=0,0,IF(INT(D51/info!$G$18)=D51/info!$G$18,1,0)))</f>
        <v>0</v>
      </c>
      <c r="G51" s="106">
        <f>IF(info!$D$25="NON",0,IF(C51=0,0,IF(INT(D51/info!$G$25)=D51/info!$G$25,1,0)))</f>
        <v>0</v>
      </c>
      <c r="H51" s="86">
        <f>(IF((AND(info!$G$31="",info!$G$32="",info!$G$33="",info!$G$34="")),0,(IF(OR(info!$G$31=B51,info!$G$32=B51,info!$G$33=B51,info!$G$34=B51),1,0))))</f>
        <v>1</v>
      </c>
      <c r="I51" s="96">
        <f ca="1">IF(info!$C$36=0,H51,OFFSET(I51,-(info!$C$36),-1))</f>
        <v>1</v>
      </c>
      <c r="J51" s="61">
        <f>(IF((AND(info!$F$42="",info!$F$43="",info!$G$44="",info!$G$45="")),0,(IF(OR(info!$F$42=B51,info!$F$43=B51,info!$G$44=B51,info!$G$45=B51),1,0))))</f>
        <v>1</v>
      </c>
      <c r="K51" s="64">
        <f ca="1">IF(info!$D$46="",J51,OFFSET(K51,-(info!$D$46),-1))</f>
        <v>1</v>
      </c>
      <c r="L51" s="99">
        <f>IF(D51=0,0,VLOOKUP(plan!B51,plan!$G$2:$H$4,2,FALSE))</f>
        <v>0</v>
      </c>
      <c r="M51" s="60">
        <f>IF(D51=0,0,VLOOKUP(plan!C51,plan!$G$7:$H$10,2,FALSE))</f>
        <v>0</v>
      </c>
      <c r="N51" s="62">
        <f>IF(D51=0,0,VLOOKUP(plan!$D$3,plan!$G$13:$H$13,2,FALSE))</f>
        <v>0</v>
      </c>
      <c r="O51" s="61">
        <f t="shared" si="1"/>
        <v>0</v>
      </c>
      <c r="P51" s="61">
        <f ca="1">IF(info!$D$46=2,OFFSET(P51,-(info!$D$46-1),-1),0)</f>
        <v>0</v>
      </c>
      <c r="Q51" s="69">
        <f ca="1">IF(info!$D$46=0,Q50+(O51*K51)-R51,Q50+OFFSET(Q51,-(info!$D$46),-2)-R51)</f>
        <v>2</v>
      </c>
      <c r="R51" s="62">
        <f t="shared" ca="1" si="2"/>
        <v>0</v>
      </c>
      <c r="S51" s="131">
        <f ca="1">IF(info!$C$36=2,OFFSET(S51,-(info!$C$36-1),-1),0)</f>
        <v>0</v>
      </c>
      <c r="T51" s="62">
        <f ca="1">IF(info!$C$36=0,R51,OFFSET(T51,-(info!$C$36),-2))</f>
        <v>0</v>
      </c>
      <c r="U51" s="140">
        <f t="shared" si="0"/>
        <v>0</v>
      </c>
      <c r="V51" s="140">
        <f ca="1">IF(info!$C$46=0,info!$C$49+R51,info!$C$49+OFFSET(V51,-(info!$C$46),-2))</f>
        <v>1</v>
      </c>
      <c r="W51" s="132">
        <f ca="1">info!$E$53-AC51</f>
        <v>9</v>
      </c>
      <c r="X51" s="141">
        <f t="shared" si="3"/>
        <v>0</v>
      </c>
      <c r="Y51" s="62">
        <f>IF((AND(info!$C$36=0,info!$D$46=0)),Q51+T51+U51+V51+X51,0)</f>
        <v>0</v>
      </c>
      <c r="Z51" s="131">
        <f ca="1">IF((AND(info!$C$36=0,info!$D$46&lt;&gt;0)),O51+P51+Q51+R51+U51+V51+X51,0)</f>
        <v>3</v>
      </c>
      <c r="AA51" s="62">
        <f>IF((AND(info!$C$36&lt;&gt;0,info!$D$46=0)),O51+R51+S51+T51+U51+V51+X51,0)</f>
        <v>0</v>
      </c>
      <c r="AB51" s="62">
        <f>IF((AND(info!$C$36&lt;&gt;0,info!$D$46&lt;&gt;0)),O51+P51+Q51+R51+S51+T51+U51+V51+X51,0)</f>
        <v>0</v>
      </c>
      <c r="AC51" s="137">
        <f t="shared" ca="1" si="4"/>
        <v>3</v>
      </c>
    </row>
    <row r="52" spans="1:29" x14ac:dyDescent="0.25">
      <c r="A52" s="161">
        <v>8</v>
      </c>
      <c r="B52" s="67" t="s">
        <v>16</v>
      </c>
      <c r="C52" s="92">
        <f>IF(OR(info!$K$5=B52,info!$K$6=B52,info!$K$7=B52,info!$K$8=B52,info!$K$9=B52,info!$K$11=B52),0,1)</f>
        <v>1</v>
      </c>
      <c r="D52" s="65">
        <f>IF(C52=0,0,COUNTIF($C$3:C52,"&lt;&gt;0"))</f>
        <v>36</v>
      </c>
      <c r="E52" s="62">
        <f>IF(info!$D$12="NON",0,IF(C52=0,0,IF(INT(D52/info!$G$12)=D52/info!$G$12,1,0)))</f>
        <v>1</v>
      </c>
      <c r="F52" s="62">
        <f>IF(info!$D$18="NON",0,IF(C52=0,0,IF(INT(D52/info!$G$18)=D52/info!$G$18,1,0)))</f>
        <v>1</v>
      </c>
      <c r="G52" s="106">
        <f>IF(info!$D$25="NON",0,IF(C52=0,0,IF(INT(D52/info!$G$25)=D52/info!$G$25,1,0)))</f>
        <v>1</v>
      </c>
      <c r="H52" s="86">
        <f>(IF((AND(info!$G$31="",info!$G$32="",info!$G$33="",info!$G$34="")),0,(IF(OR(info!$G$31=B52,info!$G$32=B52,info!$G$33=B52,info!$G$34=B52),1,0))))</f>
        <v>0</v>
      </c>
      <c r="I52" s="96">
        <f ca="1">IF(info!$C$36=0,H52,OFFSET(I52,-(info!$C$36),-1))</f>
        <v>0</v>
      </c>
      <c r="J52" s="61">
        <f>(IF((AND(info!$F$42="",info!$F$43="",info!$G$44="",info!$G$45="")),0,(IF(OR(info!$F$42=B52,info!$F$43=B52,info!$G$44=B52,info!$G$45=B52),1,0))))</f>
        <v>0</v>
      </c>
      <c r="K52" s="64">
        <f ca="1">IF(info!$D$46="",J52,OFFSET(K52,-(info!$D$46),-1))</f>
        <v>1</v>
      </c>
      <c r="L52" s="99">
        <f>IF(D52=0,0,VLOOKUP(plan!B52,plan!$G$2:$H$4,2,FALSE))</f>
        <v>1</v>
      </c>
      <c r="M52" s="60">
        <f>IF(D52=0,0,VLOOKUP(plan!C52,plan!$G$7:$H$10,2,FALSE))</f>
        <v>1</v>
      </c>
      <c r="N52" s="62">
        <f>IF(D52=0,0,VLOOKUP(plan!$D$3,plan!$G$13:$H$13,2,FALSE))</f>
        <v>1</v>
      </c>
      <c r="O52" s="61">
        <f t="shared" si="1"/>
        <v>0</v>
      </c>
      <c r="P52" s="61">
        <f ca="1">IF(info!$D$46=2,OFFSET(P52,-(info!$D$46-1),-1),0)</f>
        <v>0</v>
      </c>
      <c r="Q52" s="69">
        <f ca="1">IF(info!$D$46=0,Q51+(O52*K52)-R52,Q51+OFFSET(Q52,-(info!$D$46),-2)-R52)</f>
        <v>2</v>
      </c>
      <c r="R52" s="62">
        <f t="shared" ca="1" si="2"/>
        <v>0</v>
      </c>
      <c r="S52" s="131">
        <f ca="1">IF(info!$C$36=2,OFFSET(S52,-(info!$C$36-1),-1),0)</f>
        <v>0</v>
      </c>
      <c r="T52" s="62">
        <f ca="1">IF(info!$C$36=0,R52,OFFSET(T52,-(info!$C$36),-2))</f>
        <v>0</v>
      </c>
      <c r="U52" s="140">
        <f t="shared" si="0"/>
        <v>3</v>
      </c>
      <c r="V52" s="140">
        <f ca="1">IF(info!$C$46=0,info!$C$49+R52,info!$C$49+OFFSET(V52,-(info!$C$46),-2))</f>
        <v>1</v>
      </c>
      <c r="W52" s="132">
        <f ca="1">info!$E$53-AC52</f>
        <v>3</v>
      </c>
      <c r="X52" s="141">
        <f t="shared" si="3"/>
        <v>3</v>
      </c>
      <c r="Y52" s="62">
        <f>IF((AND(info!$C$36=0,info!$D$46=0)),Q52+T52+U52+V52+X52,0)</f>
        <v>0</v>
      </c>
      <c r="Z52" s="131">
        <f ca="1">IF((AND(info!$C$36=0,info!$D$46&lt;&gt;0)),O52+P52+Q52+R52+U52+V52+X52,0)</f>
        <v>9</v>
      </c>
      <c r="AA52" s="62">
        <f>IF((AND(info!$C$36&lt;&gt;0,info!$D$46=0)),O52+R52+S52+T52+U52+V52+X52,0)</f>
        <v>0</v>
      </c>
      <c r="AB52" s="62">
        <f>IF((AND(info!$C$36&lt;&gt;0,info!$D$46&lt;&gt;0)),O52+P52+Q52+R52+S52+T52+U52+V52+X52,0)</f>
        <v>0</v>
      </c>
      <c r="AC52" s="137">
        <f t="shared" ca="1" si="4"/>
        <v>9</v>
      </c>
    </row>
    <row r="53" spans="1:29" x14ac:dyDescent="0.25">
      <c r="A53" s="162"/>
      <c r="B53" s="67" t="s">
        <v>17</v>
      </c>
      <c r="C53" s="92">
        <f>IF(OR(info!$K$5=B53,info!$K$6=B53,info!$K$7=B53,info!$K$8=B53,info!$K$9=B53,info!$K$11=B53),0,1)</f>
        <v>1</v>
      </c>
      <c r="D53" s="65">
        <f>IF(C53=0,0,COUNTIF($C$3:C53,"&lt;&gt;0"))</f>
        <v>37</v>
      </c>
      <c r="E53" s="62">
        <f>IF(info!$D$12="NON",0,IF(C53=0,0,IF(INT(D53/info!$G$12)=D53/info!$G$12,1,0)))</f>
        <v>0</v>
      </c>
      <c r="F53" s="62">
        <f>IF(info!$D$18="NON",0,IF(C53=0,0,IF(INT(D53/info!$G$18)=D53/info!$G$18,1,0)))</f>
        <v>0</v>
      </c>
      <c r="G53" s="106">
        <f>IF(info!$D$25="NON",0,IF(C53=0,0,IF(INT(D53/info!$G$25)=D53/info!$G$25,1,0)))</f>
        <v>0</v>
      </c>
      <c r="H53" s="86">
        <f>(IF((AND(info!$G$31="",info!$G$32="",info!$G$33="",info!$G$34="")),0,(IF(OR(info!$G$31=B53,info!$G$32=B53,info!$G$33=B53,info!$G$34=B53),1,0))))</f>
        <v>0</v>
      </c>
      <c r="I53" s="96">
        <f ca="1">IF(info!$C$36=0,H53,OFFSET(I53,-(info!$C$36),-1))</f>
        <v>0</v>
      </c>
      <c r="J53" s="61">
        <f>(IF((AND(info!$F$42="",info!$F$43="",info!$G$44="",info!$G$45="")),0,(IF(OR(info!$F$42=B53,info!$F$43=B53,info!$G$44=B53,info!$G$45=B53),1,0))))</f>
        <v>0</v>
      </c>
      <c r="K53" s="64">
        <f ca="1">IF(info!$D$46="",J53,OFFSET(K53,-(info!$D$46),-1))</f>
        <v>0</v>
      </c>
      <c r="L53" s="99">
        <f>IF(D53=0,0,VLOOKUP(plan!B53,plan!$G$2:$H$4,2,FALSE))</f>
        <v>1</v>
      </c>
      <c r="M53" s="60">
        <f>IF(D53=0,0,VLOOKUP(plan!C53,plan!$G$7:$H$10,2,FALSE))</f>
        <v>1</v>
      </c>
      <c r="N53" s="62">
        <f>IF(D53=0,0,VLOOKUP(plan!$D$3,plan!$G$13:$H$13,2,FALSE))</f>
        <v>1</v>
      </c>
      <c r="O53" s="61">
        <f t="shared" si="1"/>
        <v>0</v>
      </c>
      <c r="P53" s="61">
        <f ca="1">IF(info!$D$46=2,OFFSET(P53,-(info!$D$46-1),-1),0)</f>
        <v>0</v>
      </c>
      <c r="Q53" s="69">
        <f ca="1">IF(info!$D$46=0,Q52+(O53*K53)-R53,Q52+OFFSET(Q53,-(info!$D$46),-2)-R53)</f>
        <v>2</v>
      </c>
      <c r="R53" s="62">
        <f t="shared" ca="1" si="2"/>
        <v>0</v>
      </c>
      <c r="S53" s="131">
        <f ca="1">IF(info!$C$36=2,OFFSET(S53,-(info!$C$36-1),-1),0)</f>
        <v>0</v>
      </c>
      <c r="T53" s="62">
        <f ca="1">IF(info!$C$36=0,R53,OFFSET(T53,-(info!$C$36),-2))</f>
        <v>0</v>
      </c>
      <c r="U53" s="140">
        <f t="shared" si="0"/>
        <v>3</v>
      </c>
      <c r="V53" s="140">
        <f ca="1">IF(info!$C$46=0,info!$C$49+R53,info!$C$49+OFFSET(V53,-(info!$C$46),-2))</f>
        <v>1</v>
      </c>
      <c r="W53" s="132">
        <f ca="1">info!$E$53-AC53</f>
        <v>3</v>
      </c>
      <c r="X53" s="141">
        <f t="shared" si="3"/>
        <v>3</v>
      </c>
      <c r="Y53" s="62">
        <f>IF((AND(info!$C$36=0,info!$D$46=0)),Q53+T53+U53+V53+X53,0)</f>
        <v>0</v>
      </c>
      <c r="Z53" s="131">
        <f ca="1">IF((AND(info!$C$36=0,info!$D$46&lt;&gt;0)),O53+P53+Q53+R53+U53+V53+X53,0)</f>
        <v>9</v>
      </c>
      <c r="AA53" s="62">
        <f>IF((AND(info!$C$36&lt;&gt;0,info!$D$46=0)),O53+R53+S53+T53+U53+V53+X53,0)</f>
        <v>0</v>
      </c>
      <c r="AB53" s="62">
        <f>IF((AND(info!$C$36&lt;&gt;0,info!$D$46&lt;&gt;0)),O53+P53+Q53+R53+S53+T53+U53+V53+X53,0)</f>
        <v>0</v>
      </c>
      <c r="AC53" s="137">
        <f t="shared" ca="1" si="4"/>
        <v>9</v>
      </c>
    </row>
    <row r="54" spans="1:29" x14ac:dyDescent="0.25">
      <c r="A54" s="162"/>
      <c r="B54" s="67" t="s">
        <v>18</v>
      </c>
      <c r="C54" s="92">
        <f>IF(OR(info!$K$5=B54,info!$K$6=B54,info!$K$7=B54,info!$K$8=B54,info!$K$9=B54,info!$K$11=B54),0,1)</f>
        <v>1</v>
      </c>
      <c r="D54" s="65">
        <f>IF(C54=0,0,COUNTIF($C$3:C54,"&lt;&gt;0"))</f>
        <v>38</v>
      </c>
      <c r="E54" s="62">
        <f>IF(info!$D$12="NON",0,IF(C54=0,0,IF(INT(D54/info!$G$12)=D54/info!$G$12,1,0)))</f>
        <v>0</v>
      </c>
      <c r="F54" s="62">
        <f>IF(info!$D$18="NON",0,IF(C54=0,0,IF(INT(D54/info!$G$18)=D54/info!$G$18,1,0)))</f>
        <v>0</v>
      </c>
      <c r="G54" s="106">
        <f>IF(info!$D$25="NON",0,IF(C54=0,0,IF(INT(D54/info!$G$25)=D54/info!$G$25,1,0)))</f>
        <v>0</v>
      </c>
      <c r="H54" s="86">
        <f>(IF((AND(info!$G$31="",info!$G$32="",info!$G$33="",info!$G$34="")),0,(IF(OR(info!$G$31=B54,info!$G$32=B54,info!$G$33=B54,info!$G$34=B54),1,0))))</f>
        <v>0</v>
      </c>
      <c r="I54" s="96">
        <f ca="1">IF(info!$C$36=0,H54,OFFSET(I54,-(info!$C$36),-1))</f>
        <v>0</v>
      </c>
      <c r="J54" s="61">
        <f>(IF((AND(info!$F$42="",info!$F$43="",info!$G$44="",info!$G$45="")),0,(IF(OR(info!$F$42=B54,info!$F$43=B54,info!$G$44=B54,info!$G$45=B54),1,0))))</f>
        <v>0</v>
      </c>
      <c r="K54" s="64">
        <f ca="1">IF(info!$D$46="",J54,OFFSET(K54,-(info!$D$46),-1))</f>
        <v>0</v>
      </c>
      <c r="L54" s="99">
        <f>IF(D54=0,0,VLOOKUP(plan!B54,plan!$G$2:$H$4,2,FALSE))</f>
        <v>1</v>
      </c>
      <c r="M54" s="60">
        <f>IF(D54=0,0,VLOOKUP(plan!C54,plan!$G$7:$H$10,2,FALSE))</f>
        <v>1</v>
      </c>
      <c r="N54" s="62">
        <f>IF(D54=0,0,VLOOKUP(plan!$D$3,plan!$G$13:$H$13,2,FALSE))</f>
        <v>1</v>
      </c>
      <c r="O54" s="61">
        <f t="shared" si="1"/>
        <v>0</v>
      </c>
      <c r="P54" s="61">
        <f ca="1">IF(info!$D$46=2,OFFSET(P54,-(info!$D$46-1),-1),0)</f>
        <v>0</v>
      </c>
      <c r="Q54" s="69">
        <f ca="1">IF(info!$D$46=0,Q53+(O54*K54)-R54,Q53+OFFSET(Q54,-(info!$D$46),-2)-R54)</f>
        <v>2</v>
      </c>
      <c r="R54" s="62">
        <f t="shared" ca="1" si="2"/>
        <v>0</v>
      </c>
      <c r="S54" s="131">
        <f ca="1">IF(info!$C$36=2,OFFSET(S54,-(info!$C$36-1),-1),0)</f>
        <v>0</v>
      </c>
      <c r="T54" s="62">
        <f ca="1">IF(info!$C$36=0,R54,OFFSET(T54,-(info!$C$36),-2))</f>
        <v>0</v>
      </c>
      <c r="U54" s="140">
        <f t="shared" si="0"/>
        <v>3</v>
      </c>
      <c r="V54" s="140">
        <f ca="1">IF(info!$C$46=0,info!$C$49+R54,info!$C$49+OFFSET(V54,-(info!$C$46),-2))</f>
        <v>1</v>
      </c>
      <c r="W54" s="132">
        <f ca="1">info!$E$53-AC54</f>
        <v>3</v>
      </c>
      <c r="X54" s="141">
        <f t="shared" si="3"/>
        <v>3</v>
      </c>
      <c r="Y54" s="62">
        <f>IF((AND(info!$C$36=0,info!$D$46=0)),Q54+T54+U54+V54+X54,0)</f>
        <v>0</v>
      </c>
      <c r="Z54" s="131">
        <f ca="1">IF((AND(info!$C$36=0,info!$D$46&lt;&gt;0)),O54+P54+Q54+R54+U54+V54+X54,0)</f>
        <v>9</v>
      </c>
      <c r="AA54" s="62">
        <f>IF((AND(info!$C$36&lt;&gt;0,info!$D$46=0)),O54+R54+S54+T54+U54+V54+X54,0)</f>
        <v>0</v>
      </c>
      <c r="AB54" s="62">
        <f>IF((AND(info!$C$36&lt;&gt;0,info!$D$46&lt;&gt;0)),O54+P54+Q54+R54+S54+T54+U54+V54+X54,0)</f>
        <v>0</v>
      </c>
      <c r="AC54" s="137">
        <f t="shared" ca="1" si="4"/>
        <v>9</v>
      </c>
    </row>
    <row r="55" spans="1:29" x14ac:dyDescent="0.25">
      <c r="A55" s="162"/>
      <c r="B55" s="67" t="s">
        <v>19</v>
      </c>
      <c r="C55" s="92">
        <f>IF(OR(info!$K$5=B55,info!$K$6=B55,info!$K$7=B55,info!$K$8=B55,info!$K$9=B55,info!$K$11=B55),0,1)</f>
        <v>1</v>
      </c>
      <c r="D55" s="65">
        <f>IF(C55=0,0,COUNTIF($C$3:C55,"&lt;&gt;0"))</f>
        <v>39</v>
      </c>
      <c r="E55" s="62">
        <f>IF(info!$D$12="NON",0,IF(C55=0,0,IF(INT(D55/info!$G$12)=D55/info!$G$12,1,0)))</f>
        <v>0</v>
      </c>
      <c r="F55" s="62">
        <f>IF(info!$D$18="NON",0,IF(C55=0,0,IF(INT(D55/info!$G$18)=D55/info!$G$18,1,0)))</f>
        <v>1</v>
      </c>
      <c r="G55" s="106">
        <f>IF(info!$D$25="NON",0,IF(C55=0,0,IF(INT(D55/info!$G$25)=D55/info!$G$25,1,0)))</f>
        <v>0</v>
      </c>
      <c r="H55" s="86">
        <f>(IF((AND(info!$G$31="",info!$G$32="",info!$G$33="",info!$G$34="")),0,(IF(OR(info!$G$31=B55,info!$G$32=B55,info!$G$33=B55,info!$G$34=B55),1,0))))</f>
        <v>0</v>
      </c>
      <c r="I55" s="96">
        <f ca="1">IF(info!$C$36=0,H55,OFFSET(I55,-(info!$C$36),-1))</f>
        <v>0</v>
      </c>
      <c r="J55" s="61">
        <f>(IF((AND(info!$F$42="",info!$F$43="",info!$G$44="",info!$G$45="")),0,(IF(OR(info!$F$42=B55,info!$F$43=B55,info!$G$44=B55,info!$G$45=B55),1,0))))</f>
        <v>0</v>
      </c>
      <c r="K55" s="64">
        <f ca="1">IF(info!$D$46="",J55,OFFSET(K55,-(info!$D$46),-1))</f>
        <v>0</v>
      </c>
      <c r="L55" s="99">
        <f>IF(D55=0,0,VLOOKUP(plan!B55,plan!$G$2:$H$4,2,FALSE))</f>
        <v>1</v>
      </c>
      <c r="M55" s="60">
        <f>IF(D55=0,0,VLOOKUP(plan!C55,plan!$G$7:$H$10,2,FALSE))</f>
        <v>1</v>
      </c>
      <c r="N55" s="62">
        <f>IF(D55=0,0,VLOOKUP(plan!$D$3,plan!$G$13:$H$13,2,FALSE))</f>
        <v>1</v>
      </c>
      <c r="O55" s="61">
        <f t="shared" si="1"/>
        <v>0</v>
      </c>
      <c r="P55" s="61">
        <f ca="1">IF(info!$D$46=2,OFFSET(P55,-(info!$D$46-1),-1),0)</f>
        <v>0</v>
      </c>
      <c r="Q55" s="69">
        <f ca="1">IF(info!$D$46=0,Q54+(O55*K55)-R55,Q54+OFFSET(Q55,-(info!$D$46),-2)-R55)</f>
        <v>2</v>
      </c>
      <c r="R55" s="62">
        <f t="shared" ca="1" si="2"/>
        <v>0</v>
      </c>
      <c r="S55" s="131">
        <f ca="1">IF(info!$C$36=2,OFFSET(S55,-(info!$C$36-1),-1),0)</f>
        <v>0</v>
      </c>
      <c r="T55" s="62">
        <f ca="1">IF(info!$C$36=0,R55,OFFSET(T55,-(info!$C$36),-2))</f>
        <v>0</v>
      </c>
      <c r="U55" s="140">
        <f t="shared" si="0"/>
        <v>3</v>
      </c>
      <c r="V55" s="140">
        <f ca="1">IF(info!$C$46=0,info!$C$49+R55,info!$C$49+OFFSET(V55,-(info!$C$46),-2))</f>
        <v>1</v>
      </c>
      <c r="W55" s="132">
        <f ca="1">info!$E$53-AC55</f>
        <v>2</v>
      </c>
      <c r="X55" s="141">
        <f t="shared" si="3"/>
        <v>4</v>
      </c>
      <c r="Y55" s="62">
        <f>IF((AND(info!$C$36=0,info!$D$46=0)),Q55+T55+U55+V55+X55,0)</f>
        <v>0</v>
      </c>
      <c r="Z55" s="131">
        <f ca="1">IF((AND(info!$C$36=0,info!$D$46&lt;&gt;0)),O55+P55+Q55+R55+U55+V55+X55,0)</f>
        <v>10</v>
      </c>
      <c r="AA55" s="62">
        <f>IF((AND(info!$C$36&lt;&gt;0,info!$D$46=0)),O55+R55+S55+T55+U55+V55+X55,0)</f>
        <v>0</v>
      </c>
      <c r="AB55" s="62">
        <f>IF((AND(info!$C$36&lt;&gt;0,info!$D$46&lt;&gt;0)),O55+P55+Q55+R55+S55+T55+U55+V55+X55,0)</f>
        <v>0</v>
      </c>
      <c r="AC55" s="137">
        <f t="shared" ca="1" si="4"/>
        <v>10</v>
      </c>
    </row>
    <row r="56" spans="1:29" x14ac:dyDescent="0.25">
      <c r="A56" s="162"/>
      <c r="B56" s="67" t="s">
        <v>20</v>
      </c>
      <c r="C56" s="92">
        <f>IF(OR(info!$K$5=B56,info!$K$6=B56,info!$K$7=B56,info!$K$8=B56,info!$K$9=B56,info!$K$11=B56),0,1)</f>
        <v>1</v>
      </c>
      <c r="D56" s="65">
        <f>IF(C56=0,0,COUNTIF($C$3:C56,"&lt;&gt;0"))</f>
        <v>40</v>
      </c>
      <c r="E56" s="62">
        <f>IF(info!$D$12="NON",0,IF(C56=0,0,IF(INT(D56/info!$G$12)=D56/info!$G$12,1,0)))</f>
        <v>1</v>
      </c>
      <c r="F56" s="62">
        <f>IF(info!$D$18="NON",0,IF(C56=0,0,IF(INT(D56/info!$G$18)=D56/info!$G$18,1,0)))</f>
        <v>0</v>
      </c>
      <c r="G56" s="106">
        <f>IF(info!$D$25="NON",0,IF(C56=0,0,IF(INT(D56/info!$G$25)=D56/info!$G$25,1,0)))</f>
        <v>0</v>
      </c>
      <c r="H56" s="86">
        <f>(IF((AND(info!$G$31="",info!$G$32="",info!$G$33="",info!$G$34="")),0,(IF(OR(info!$G$31=B56,info!$G$32=B56,info!$G$33=B56,info!$G$34=B56),1,0))))</f>
        <v>0</v>
      </c>
      <c r="I56" s="96">
        <f ca="1">IF(info!$C$36=0,H56,OFFSET(I56,-(info!$C$36),-1))</f>
        <v>0</v>
      </c>
      <c r="J56" s="61">
        <f>(IF((AND(info!$F$42="",info!$F$43="",info!$G$44="",info!$G$45="")),0,(IF(OR(info!$F$42=B56,info!$F$43=B56,info!$G$44=B56,info!$G$45=B56),1,0))))</f>
        <v>0</v>
      </c>
      <c r="K56" s="64">
        <f ca="1">IF(info!$D$46="",J56,OFFSET(K56,-(info!$D$46),-1))</f>
        <v>0</v>
      </c>
      <c r="L56" s="99">
        <f>IF(D56=0,0,VLOOKUP(plan!B56,plan!$G$2:$H$4,2,FALSE))</f>
        <v>1</v>
      </c>
      <c r="M56" s="60">
        <f>IF(D56=0,0,VLOOKUP(plan!C56,plan!$G$7:$H$10,2,FALSE))</f>
        <v>1</v>
      </c>
      <c r="N56" s="62">
        <f>IF(D56=0,0,VLOOKUP(plan!$D$3,plan!$G$13:$H$13,2,FALSE))</f>
        <v>1</v>
      </c>
      <c r="O56" s="61">
        <f t="shared" si="1"/>
        <v>0</v>
      </c>
      <c r="P56" s="61">
        <f ca="1">IF(info!$D$46=2,OFFSET(P56,-(info!$D$46-1),-1),0)</f>
        <v>0</v>
      </c>
      <c r="Q56" s="69">
        <f ca="1">IF(info!$D$46=0,Q55+(O56*K56)-R56,Q55+OFFSET(Q56,-(info!$D$46),-2)-R56)</f>
        <v>2</v>
      </c>
      <c r="R56" s="62">
        <f t="shared" ca="1" si="2"/>
        <v>0</v>
      </c>
      <c r="S56" s="131">
        <f ca="1">IF(info!$C$36=2,OFFSET(S56,-(info!$C$36-1),-1),0)</f>
        <v>0</v>
      </c>
      <c r="T56" s="62">
        <f ca="1">IF(info!$C$36=0,R56,OFFSET(T56,-(info!$C$36),-2))</f>
        <v>0</v>
      </c>
      <c r="U56" s="140">
        <f t="shared" si="0"/>
        <v>3</v>
      </c>
      <c r="V56" s="140">
        <f ca="1">IF(info!$C$46=0,info!$C$49+R56,info!$C$49+OFFSET(V56,-(info!$C$46),-2))</f>
        <v>1</v>
      </c>
      <c r="W56" s="132">
        <f ca="1">info!$E$53-AC56</f>
        <v>1</v>
      </c>
      <c r="X56" s="141">
        <f t="shared" si="3"/>
        <v>5</v>
      </c>
      <c r="Y56" s="62">
        <f>IF((AND(info!$C$36=0,info!$D$46=0)),Q56+T56+U56+V56+X56,0)</f>
        <v>0</v>
      </c>
      <c r="Z56" s="131">
        <f ca="1">IF((AND(info!$C$36=0,info!$D$46&lt;&gt;0)),O56+P56+Q56+R56+U56+V56+X56,0)</f>
        <v>11</v>
      </c>
      <c r="AA56" s="62">
        <f>IF((AND(info!$C$36&lt;&gt;0,info!$D$46=0)),O56+R56+S56+T56+U56+V56+X56,0)</f>
        <v>0</v>
      </c>
      <c r="AB56" s="62">
        <f>IF((AND(info!$C$36&lt;&gt;0,info!$D$46&lt;&gt;0)),O56+P56+Q56+R56+S56+T56+U56+V56+X56,0)</f>
        <v>0</v>
      </c>
      <c r="AC56" s="137">
        <f t="shared" ca="1" si="4"/>
        <v>11</v>
      </c>
    </row>
    <row r="57" spans="1:29" x14ac:dyDescent="0.25">
      <c r="A57" s="162"/>
      <c r="B57" s="67" t="s">
        <v>21</v>
      </c>
      <c r="C57" s="92">
        <f>IF(OR(info!$K$5=B57,info!$K$6=B57,info!$K$7=B57,info!$K$8=B57,info!$K$9=B57,info!$K$11=B57),0,1)</f>
        <v>0</v>
      </c>
      <c r="D57" s="65">
        <f>IF(C57=0,0,COUNTIF($C$3:C57,"&lt;&gt;0"))</f>
        <v>0</v>
      </c>
      <c r="E57" s="62">
        <f>IF(info!$D$12="NON",0,IF(C57=0,0,IF(INT(D57/info!$G$12)=D57/info!$G$12,1,0)))</f>
        <v>0</v>
      </c>
      <c r="F57" s="62">
        <f>IF(info!$D$18="NON",0,IF(C57=0,0,IF(INT(D57/info!$G$18)=D57/info!$G$18,1,0)))</f>
        <v>0</v>
      </c>
      <c r="G57" s="106">
        <f>IF(info!$D$25="NON",0,IF(C57=0,0,IF(INT(D57/info!$G$25)=D57/info!$G$25,1,0)))</f>
        <v>0</v>
      </c>
      <c r="H57" s="86">
        <f>(IF((AND(info!$G$31="",info!$G$32="",info!$G$33="",info!$G$34="")),0,(IF(OR(info!$G$31=B57,info!$G$32=B57,info!$G$33=B57,info!$G$34=B57),1,0))))</f>
        <v>1</v>
      </c>
      <c r="I57" s="96">
        <f ca="1">IF(info!$C$36=0,H57,OFFSET(I57,-(info!$C$36),-1))</f>
        <v>1</v>
      </c>
      <c r="J57" s="61">
        <f>(IF((AND(info!$F$42="",info!$F$43="",info!$G$44="",info!$G$45="")),0,(IF(OR(info!$F$42=B57,info!$F$43=B57,info!$G$44=B57,info!$G$45=B57),1,0))))</f>
        <v>1</v>
      </c>
      <c r="K57" s="64">
        <f ca="1">IF(info!$D$46="",J57,OFFSET(K57,-(info!$D$46),-1))</f>
        <v>0</v>
      </c>
      <c r="L57" s="99">
        <f>IF(D57=0,0,VLOOKUP(plan!B57,plan!$G$2:$H$4,2,FALSE))</f>
        <v>0</v>
      </c>
      <c r="M57" s="60">
        <f>IF(D57=0,0,VLOOKUP(plan!C57,plan!$G$7:$H$10,2,FALSE))</f>
        <v>0</v>
      </c>
      <c r="N57" s="62">
        <f>IF(D57=0,0,VLOOKUP(plan!$D$3,plan!$G$13:$H$13,2,FALSE))</f>
        <v>0</v>
      </c>
      <c r="O57" s="61">
        <f t="shared" si="1"/>
        <v>5</v>
      </c>
      <c r="P57" s="61">
        <f ca="1">IF(info!$D$46=2,OFFSET(P57,-(info!$D$46-1),-1),0)</f>
        <v>0</v>
      </c>
      <c r="Q57" s="69">
        <f ca="1">IF(info!$D$46=0,Q56+(O57*K57)-R57,Q56+OFFSET(Q57,-(info!$D$46),-2)-R57)</f>
        <v>0</v>
      </c>
      <c r="R57" s="62">
        <f t="shared" ca="1" si="2"/>
        <v>2</v>
      </c>
      <c r="S57" s="131">
        <f ca="1">IF(info!$C$36=2,OFFSET(S57,-(info!$C$36-1),-1),0)</f>
        <v>0</v>
      </c>
      <c r="T57" s="62">
        <f ca="1">IF(info!$C$36=0,R57,OFFSET(T57,-(info!$C$36),-2))</f>
        <v>2</v>
      </c>
      <c r="U57" s="140">
        <f t="shared" si="0"/>
        <v>0</v>
      </c>
      <c r="V57" s="140">
        <f ca="1">IF(info!$C$46=0,info!$C$49+R57,info!$C$49+OFFSET(V57,-(info!$C$46),-2))</f>
        <v>3</v>
      </c>
      <c r="W57" s="132">
        <f ca="1">info!$E$53-AC57</f>
        <v>2</v>
      </c>
      <c r="X57" s="141">
        <f t="shared" si="3"/>
        <v>0</v>
      </c>
      <c r="Y57" s="62">
        <f>IF((AND(info!$C$36=0,info!$D$46=0)),Q57+T57+U57+V57+X57,0)</f>
        <v>0</v>
      </c>
      <c r="Z57" s="131">
        <f ca="1">IF((AND(info!$C$36=0,info!$D$46&lt;&gt;0)),O57+P57+Q57+R57+U57+V57+X57,0)</f>
        <v>10</v>
      </c>
      <c r="AA57" s="62">
        <f>IF((AND(info!$C$36&lt;&gt;0,info!$D$46=0)),O57+R57+S57+T57+U57+V57+X57,0)</f>
        <v>0</v>
      </c>
      <c r="AB57" s="62">
        <f>IF((AND(info!$C$36&lt;&gt;0,info!$D$46&lt;&gt;0)),O57+P57+Q57+R57+S57+T57+U57+V57+X57,0)</f>
        <v>0</v>
      </c>
      <c r="AC57" s="137">
        <f t="shared" ca="1" si="4"/>
        <v>10</v>
      </c>
    </row>
    <row r="58" spans="1:29" x14ac:dyDescent="0.25">
      <c r="A58" s="163"/>
      <c r="B58" s="67" t="s">
        <v>22</v>
      </c>
      <c r="C58" s="92">
        <f>IF(OR(info!$K$5=B58,info!$K$6=B58,info!$K$7=B58,info!$K$8=B58,info!$K$9=B58,info!$K$11=B58),0,1)</f>
        <v>0</v>
      </c>
      <c r="D58" s="65">
        <f>IF(C58=0,0,COUNTIF($C$3:C58,"&lt;&gt;0"))</f>
        <v>0</v>
      </c>
      <c r="E58" s="62">
        <f>IF(info!$D$12="NON",0,IF(C58=0,0,IF(INT(D58/info!$G$12)=D58/info!$G$12,1,0)))</f>
        <v>0</v>
      </c>
      <c r="F58" s="62">
        <f>IF(info!$D$18="NON",0,IF(C58=0,0,IF(INT(D58/info!$G$18)=D58/info!$G$18,1,0)))</f>
        <v>0</v>
      </c>
      <c r="G58" s="106">
        <f>IF(info!$D$25="NON",0,IF(C58=0,0,IF(INT(D58/info!$G$25)=D58/info!$G$25,1,0)))</f>
        <v>0</v>
      </c>
      <c r="H58" s="86">
        <f>(IF((AND(info!$G$31="",info!$G$32="",info!$G$33="",info!$G$34="")),0,(IF(OR(info!$G$31=B58,info!$G$32=B58,info!$G$33=B58,info!$G$34=B58),1,0))))</f>
        <v>1</v>
      </c>
      <c r="I58" s="96">
        <f ca="1">IF(info!$C$36=0,H58,OFFSET(I58,-(info!$C$36),-1))</f>
        <v>1</v>
      </c>
      <c r="J58" s="61">
        <f>(IF((AND(info!$F$42="",info!$F$43="",info!$G$44="",info!$G$45="")),0,(IF(OR(info!$F$42=B58,info!$F$43=B58,info!$G$44=B58,info!$G$45=B58),1,0))))</f>
        <v>1</v>
      </c>
      <c r="K58" s="64">
        <f ca="1">IF(info!$D$46="",J58,OFFSET(K58,-(info!$D$46),-1))</f>
        <v>1</v>
      </c>
      <c r="L58" s="99">
        <f>IF(D58=0,0,VLOOKUP(plan!B58,plan!$G$2:$H$4,2,FALSE))</f>
        <v>0</v>
      </c>
      <c r="M58" s="60">
        <f>IF(D58=0,0,VLOOKUP(plan!C58,plan!$G$7:$H$10,2,FALSE))</f>
        <v>0</v>
      </c>
      <c r="N58" s="62">
        <f>IF(D58=0,0,VLOOKUP(plan!$D$3,plan!$G$13:$H$13,2,FALSE))</f>
        <v>0</v>
      </c>
      <c r="O58" s="61">
        <f t="shared" si="1"/>
        <v>0</v>
      </c>
      <c r="P58" s="61">
        <f ca="1">IF(info!$D$46=2,OFFSET(P58,-(info!$D$46-1),-1),0)</f>
        <v>0</v>
      </c>
      <c r="Q58" s="69">
        <f ca="1">IF(info!$D$46=0,Q57+(O58*K58)-R58,Q57+OFFSET(Q58,-(info!$D$46),-2)-R58)</f>
        <v>5</v>
      </c>
      <c r="R58" s="62">
        <f t="shared" ca="1" si="2"/>
        <v>0</v>
      </c>
      <c r="S58" s="131">
        <f ca="1">IF(info!$C$36=2,OFFSET(S58,-(info!$C$36-1),-1),0)</f>
        <v>0</v>
      </c>
      <c r="T58" s="62">
        <f ca="1">IF(info!$C$36=0,R58,OFFSET(T58,-(info!$C$36),-2))</f>
        <v>0</v>
      </c>
      <c r="U58" s="140">
        <f t="shared" si="0"/>
        <v>0</v>
      </c>
      <c r="V58" s="140">
        <f ca="1">IF(info!$C$46=0,info!$C$49+R58,info!$C$49+OFFSET(V58,-(info!$C$46),-2))</f>
        <v>1</v>
      </c>
      <c r="W58" s="132">
        <f ca="1">info!$E$53-AC58</f>
        <v>6</v>
      </c>
      <c r="X58" s="141">
        <f t="shared" si="3"/>
        <v>0</v>
      </c>
      <c r="Y58" s="62">
        <f>IF((AND(info!$C$36=0,info!$D$46=0)),Q58+T58+U58+V58+X58,0)</f>
        <v>0</v>
      </c>
      <c r="Z58" s="131">
        <f ca="1">IF((AND(info!$C$36=0,info!$D$46&lt;&gt;0)),O58+P58+Q58+R58+U58+V58+X58,0)</f>
        <v>6</v>
      </c>
      <c r="AA58" s="62">
        <f>IF((AND(info!$C$36&lt;&gt;0,info!$D$46=0)),O58+R58+S58+T58+U58+V58+X58,0)</f>
        <v>0</v>
      </c>
      <c r="AB58" s="62">
        <f>IF((AND(info!$C$36&lt;&gt;0,info!$D$46&lt;&gt;0)),O58+P58+Q58+R58+S58+T58+U58+V58+X58,0)</f>
        <v>0</v>
      </c>
      <c r="AC58" s="137">
        <f t="shared" ca="1" si="4"/>
        <v>6</v>
      </c>
    </row>
  </sheetData>
  <mergeCells count="16">
    <mergeCell ref="Y1:AC2"/>
    <mergeCell ref="U1:X1"/>
    <mergeCell ref="E1:G1"/>
    <mergeCell ref="A1:A2"/>
    <mergeCell ref="B1:B2"/>
    <mergeCell ref="C1:C2"/>
    <mergeCell ref="P1:P2"/>
    <mergeCell ref="S1:S2"/>
    <mergeCell ref="A38:A44"/>
    <mergeCell ref="A45:A51"/>
    <mergeCell ref="A52:A58"/>
    <mergeCell ref="A3:A9"/>
    <mergeCell ref="A10:A16"/>
    <mergeCell ref="A17:A23"/>
    <mergeCell ref="A24:A30"/>
    <mergeCell ref="A31:A37"/>
  </mergeCells>
  <conditionalFormatting sqref="C3:C58">
    <cfRule type="cellIs" dxfId="32" priority="57" operator="equal">
      <formula>0</formula>
    </cfRule>
  </conditionalFormatting>
  <conditionalFormatting sqref="D3:D58">
    <cfRule type="cellIs" dxfId="31" priority="56" operator="equal">
      <formula>0</formula>
    </cfRule>
  </conditionalFormatting>
  <conditionalFormatting sqref="E3:E58">
    <cfRule type="cellIs" dxfId="30" priority="55" operator="equal">
      <formula>1</formula>
    </cfRule>
  </conditionalFormatting>
  <conditionalFormatting sqref="F3:F58">
    <cfRule type="cellIs" dxfId="29" priority="54" operator="equal">
      <formula>1</formula>
    </cfRule>
  </conditionalFormatting>
  <conditionalFormatting sqref="G3:G58">
    <cfRule type="cellIs" dxfId="28" priority="53" operator="equal">
      <formula>1</formula>
    </cfRule>
  </conditionalFormatting>
  <conditionalFormatting sqref="I1:I2">
    <cfRule type="cellIs" dxfId="27" priority="49" operator="equal">
      <formula>1</formula>
    </cfRule>
  </conditionalFormatting>
  <conditionalFormatting sqref="I3:I58">
    <cfRule type="cellIs" dxfId="26" priority="12" operator="equal">
      <formula>1</formula>
    </cfRule>
    <cfRule type="cellIs" dxfId="25" priority="47" operator="equal">
      <formula>1</formula>
    </cfRule>
  </conditionalFormatting>
  <conditionalFormatting sqref="J1:J2">
    <cfRule type="cellIs" dxfId="24" priority="43" operator="equal">
      <formula>1</formula>
    </cfRule>
    <cfRule type="cellIs" dxfId="23" priority="44" operator="equal">
      <formula>1</formula>
    </cfRule>
    <cfRule type="cellIs" dxfId="22" priority="45" operator="equal">
      <formula>1</formula>
    </cfRule>
    <cfRule type="cellIs" dxfId="21" priority="46" operator="equal">
      <formula>1</formula>
    </cfRule>
  </conditionalFormatting>
  <conditionalFormatting sqref="J3:J58">
    <cfRule type="cellIs" dxfId="20" priority="10" operator="equal">
      <formula>1</formula>
    </cfRule>
    <cfRule type="cellIs" dxfId="19" priority="41" operator="equal">
      <formula>1</formula>
    </cfRule>
    <cfRule type="cellIs" dxfId="18" priority="42" operator="equal">
      <formula>1</formula>
    </cfRule>
  </conditionalFormatting>
  <conditionalFormatting sqref="K1:K2">
    <cfRule type="cellIs" dxfId="17" priority="40" operator="equal">
      <formula>1</formula>
    </cfRule>
  </conditionalFormatting>
  <conditionalFormatting sqref="K3:K58">
    <cfRule type="cellIs" dxfId="16" priority="9" operator="equal">
      <formula>1</formula>
    </cfRule>
    <cfRule type="cellIs" dxfId="15" priority="35" operator="equal">
      <formula>1</formula>
    </cfRule>
  </conditionalFormatting>
  <conditionalFormatting sqref="M2">
    <cfRule type="cellIs" dxfId="14" priority="34" operator="equal">
      <formula>1</formula>
    </cfRule>
  </conditionalFormatting>
  <conditionalFormatting sqref="N2">
    <cfRule type="cellIs" dxfId="13" priority="33" operator="equal">
      <formula>1</formula>
    </cfRule>
  </conditionalFormatting>
  <conditionalFormatting sqref="L3:N58">
    <cfRule type="cellIs" dxfId="12" priority="24" operator="equal">
      <formula>0</formula>
    </cfRule>
    <cfRule type="cellIs" dxfId="11" priority="25" operator="equal">
      <formula>0</formula>
    </cfRule>
  </conditionalFormatting>
  <conditionalFormatting sqref="O3:P58">
    <cfRule type="cellIs" dxfId="10" priority="22" operator="greaterThan">
      <formula>0</formula>
    </cfRule>
  </conditionalFormatting>
  <conditionalFormatting sqref="R1:R2">
    <cfRule type="cellIs" dxfId="9" priority="21" operator="equal">
      <formula>1</formula>
    </cfRule>
  </conditionalFormatting>
  <conditionalFormatting sqref="R1:R2">
    <cfRule type="cellIs" dxfId="8" priority="20" operator="equal">
      <formula>0</formula>
    </cfRule>
  </conditionalFormatting>
  <conditionalFormatting sqref="Q3:Q58">
    <cfRule type="cellIs" dxfId="7" priority="19" operator="greaterThan">
      <formula>0</formula>
    </cfRule>
  </conditionalFormatting>
  <conditionalFormatting sqref="R3:R58">
    <cfRule type="cellIs" dxfId="6" priority="18" operator="greaterThan">
      <formula>0</formula>
    </cfRule>
  </conditionalFormatting>
  <conditionalFormatting sqref="I3:I58">
    <cfRule type="cellIs" dxfId="5" priority="11" operator="equal">
      <formula>1</formula>
    </cfRule>
  </conditionalFormatting>
  <conditionalFormatting sqref="O3:R58">
    <cfRule type="cellIs" dxfId="4" priority="8" operator="greaterThan">
      <formula>0</formula>
    </cfRule>
  </conditionalFormatting>
  <conditionalFormatting sqref="H1:H2">
    <cfRule type="cellIs" dxfId="3" priority="7" operator="equal">
      <formula>1</formula>
    </cfRule>
  </conditionalFormatting>
  <conditionalFormatting sqref="H3:H58">
    <cfRule type="cellIs" dxfId="2" priority="6" operator="equal">
      <formula>1</formula>
    </cfRule>
  </conditionalFormatting>
  <conditionalFormatting sqref="T3:T58">
    <cfRule type="cellIs" dxfId="1" priority="2" operator="greaterThan">
      <formula>0</formula>
    </cfRule>
  </conditionalFormatting>
  <conditionalFormatting sqref="S3:S58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98"/>
  <sheetViews>
    <sheetView topLeftCell="F1" workbookViewId="0">
      <selection activeCell="P21" sqref="P21"/>
    </sheetView>
  </sheetViews>
  <sheetFormatPr baseColWidth="10" defaultRowHeight="15" x14ac:dyDescent="0.25"/>
  <cols>
    <col min="1" max="1" width="9.28515625" style="77" customWidth="1"/>
    <col min="2" max="3" width="9.5703125" style="59" customWidth="1"/>
    <col min="4" max="4" width="11.42578125" style="58"/>
    <col min="5" max="5" width="20.42578125" style="58" customWidth="1"/>
    <col min="6" max="8" width="10" style="58" customWidth="1"/>
    <col min="9" max="13" width="11.42578125" style="58"/>
    <col min="14" max="14" width="26.140625" style="58" customWidth="1"/>
    <col min="15" max="16384" width="11.42578125" style="58"/>
  </cols>
  <sheetData>
    <row r="1" spans="1:19" x14ac:dyDescent="0.25">
      <c r="O1" s="68"/>
    </row>
    <row r="2" spans="1:19" ht="15.75" x14ac:dyDescent="0.25">
      <c r="A2" s="77" t="s">
        <v>35</v>
      </c>
      <c r="B2" s="150"/>
      <c r="C2" s="150"/>
      <c r="D2" s="150"/>
      <c r="F2" s="59">
        <v>1</v>
      </c>
      <c r="G2" s="62" t="s">
        <v>80</v>
      </c>
      <c r="H2" s="62">
        <f>IF(AND(info!F14="NON",info!D12="NON"),0,info!K14)</f>
        <v>1</v>
      </c>
      <c r="O2" s="69" t="s">
        <v>16</v>
      </c>
      <c r="P2"/>
      <c r="Q2" s="79" t="s">
        <v>1</v>
      </c>
    </row>
    <row r="3" spans="1:19" ht="15.75" x14ac:dyDescent="0.25">
      <c r="A3" s="77">
        <v>1</v>
      </c>
      <c r="B3" s="59" t="s">
        <v>80</v>
      </c>
      <c r="C3" s="59" t="s">
        <v>83</v>
      </c>
      <c r="D3" s="59" t="s">
        <v>87</v>
      </c>
      <c r="G3" s="62" t="s">
        <v>81</v>
      </c>
      <c r="H3" s="62">
        <f>IF(AND(info!F15="NON",info!D13="NON"),0,info!K15)</f>
        <v>1</v>
      </c>
      <c r="O3" s="69" t="s">
        <v>17</v>
      </c>
      <c r="P3"/>
      <c r="Q3" s="79" t="s">
        <v>6</v>
      </c>
    </row>
    <row r="4" spans="1:19" ht="18" x14ac:dyDescent="0.25">
      <c r="A4" s="77">
        <v>2</v>
      </c>
      <c r="B4" s="59" t="s">
        <v>80</v>
      </c>
      <c r="C4" s="59" t="s">
        <v>83</v>
      </c>
      <c r="D4" s="59" t="s">
        <v>87</v>
      </c>
      <c r="G4" s="62" t="s">
        <v>82</v>
      </c>
      <c r="H4" s="62">
        <f>IF(AND(info!F16="NON",info!D14="NON"),0,info!K16)</f>
        <v>1</v>
      </c>
      <c r="I4" s="81">
        <f>SUM(H2:H4)</f>
        <v>3</v>
      </c>
      <c r="O4" s="69" t="s">
        <v>18</v>
      </c>
      <c r="P4"/>
      <c r="Q4"/>
      <c r="S4" s="135">
        <v>0</v>
      </c>
    </row>
    <row r="5" spans="1:19" ht="18" x14ac:dyDescent="0.25">
      <c r="A5" s="77">
        <v>3</v>
      </c>
      <c r="B5" s="59" t="s">
        <v>80</v>
      </c>
      <c r="C5" s="59" t="s">
        <v>83</v>
      </c>
      <c r="D5" s="59" t="s">
        <v>87</v>
      </c>
      <c r="O5" s="69" t="s">
        <v>19</v>
      </c>
      <c r="P5"/>
      <c r="Q5"/>
      <c r="S5" s="135">
        <v>1</v>
      </c>
    </row>
    <row r="6" spans="1:19" ht="18" x14ac:dyDescent="0.25">
      <c r="A6" s="77">
        <v>4</v>
      </c>
      <c r="B6" s="59" t="s">
        <v>80</v>
      </c>
      <c r="C6" s="59" t="s">
        <v>84</v>
      </c>
      <c r="D6" s="59" t="s">
        <v>87</v>
      </c>
      <c r="O6" s="69" t="s">
        <v>20</v>
      </c>
      <c r="P6"/>
      <c r="Q6"/>
      <c r="S6" s="135">
        <v>2</v>
      </c>
    </row>
    <row r="7" spans="1:19" x14ac:dyDescent="0.25">
      <c r="A7" s="77">
        <v>5</v>
      </c>
      <c r="B7" s="59" t="s">
        <v>81</v>
      </c>
      <c r="C7" s="59" t="s">
        <v>84</v>
      </c>
      <c r="D7" s="59" t="s">
        <v>87</v>
      </c>
      <c r="F7" s="59">
        <v>2</v>
      </c>
      <c r="G7" s="62" t="s">
        <v>83</v>
      </c>
      <c r="H7" s="62">
        <f>IF(AND(info!F20="NON",info!D18="NON"),0,info!K20)</f>
        <v>1</v>
      </c>
      <c r="O7" s="69" t="s">
        <v>21</v>
      </c>
      <c r="P7"/>
      <c r="Q7"/>
    </row>
    <row r="8" spans="1:19" x14ac:dyDescent="0.25">
      <c r="A8" s="77">
        <v>6</v>
      </c>
      <c r="B8" s="59" t="s">
        <v>81</v>
      </c>
      <c r="C8" s="59" t="s">
        <v>84</v>
      </c>
      <c r="D8" s="59" t="s">
        <v>87</v>
      </c>
      <c r="G8" s="62" t="s">
        <v>84</v>
      </c>
      <c r="H8" s="62">
        <f>IF(AND(info!F21="NON",info!D19="NON"),0,info!K21)</f>
        <v>1</v>
      </c>
      <c r="O8" s="69" t="s">
        <v>22</v>
      </c>
      <c r="P8"/>
      <c r="Q8"/>
    </row>
    <row r="9" spans="1:19" x14ac:dyDescent="0.25">
      <c r="A9" s="77">
        <v>7</v>
      </c>
      <c r="B9" s="59" t="s">
        <v>81</v>
      </c>
      <c r="C9" s="59" t="s">
        <v>85</v>
      </c>
      <c r="D9" s="59" t="s">
        <v>87</v>
      </c>
      <c r="G9" s="62" t="s">
        <v>85</v>
      </c>
      <c r="H9" s="62">
        <f>IF(AND(info!F22="NON",info!D20="NON"),0,info!K22)</f>
        <v>1</v>
      </c>
      <c r="O9"/>
      <c r="P9"/>
      <c r="Q9"/>
    </row>
    <row r="10" spans="1:19" x14ac:dyDescent="0.25">
      <c r="A10" s="77">
        <v>8</v>
      </c>
      <c r="B10" s="59" t="s">
        <v>81</v>
      </c>
      <c r="C10" s="59" t="s">
        <v>85</v>
      </c>
      <c r="D10" s="59" t="s">
        <v>87</v>
      </c>
      <c r="G10" s="62" t="s">
        <v>86</v>
      </c>
      <c r="H10" s="62">
        <f>IF(AND(info!F23="NON",info!D21="NON"),0,info!K23)</f>
        <v>1</v>
      </c>
      <c r="I10" s="81">
        <f>SUM(H7:H10)</f>
        <v>4</v>
      </c>
    </row>
    <row r="11" spans="1:19" x14ac:dyDescent="0.25">
      <c r="A11" s="77">
        <v>9</v>
      </c>
      <c r="B11" s="59" t="s">
        <v>82</v>
      </c>
      <c r="C11" s="59" t="s">
        <v>85</v>
      </c>
      <c r="D11" s="59" t="s">
        <v>87</v>
      </c>
    </row>
    <row r="12" spans="1:19" x14ac:dyDescent="0.25">
      <c r="A12" s="77">
        <v>10</v>
      </c>
      <c r="B12" s="59" t="s">
        <v>82</v>
      </c>
      <c r="C12" s="59" t="s">
        <v>86</v>
      </c>
      <c r="D12" s="59" t="s">
        <v>87</v>
      </c>
    </row>
    <row r="13" spans="1:19" x14ac:dyDescent="0.25">
      <c r="A13" s="77">
        <v>11</v>
      </c>
      <c r="B13" s="59" t="s">
        <v>82</v>
      </c>
      <c r="C13" s="59" t="s">
        <v>86</v>
      </c>
      <c r="D13" s="59" t="s">
        <v>87</v>
      </c>
      <c r="F13" s="59">
        <v>3</v>
      </c>
      <c r="G13" s="62" t="s">
        <v>87</v>
      </c>
      <c r="H13" s="62">
        <f>IF(OR(info!F27="NON",info!D25="NON"),0,info!K27)</f>
        <v>1</v>
      </c>
      <c r="I13" s="81">
        <f>H13</f>
        <v>1</v>
      </c>
    </row>
    <row r="14" spans="1:19" x14ac:dyDescent="0.25">
      <c r="A14" s="77">
        <v>12</v>
      </c>
      <c r="B14" s="82" t="s">
        <v>82</v>
      </c>
      <c r="C14" s="83" t="s">
        <v>86</v>
      </c>
      <c r="D14" s="84" t="s">
        <v>87</v>
      </c>
      <c r="F14" s="6"/>
      <c r="G14" s="6"/>
    </row>
    <row r="15" spans="1:19" x14ac:dyDescent="0.25">
      <c r="A15" s="77">
        <v>13</v>
      </c>
      <c r="B15" s="59" t="s">
        <v>80</v>
      </c>
      <c r="C15" s="59" t="s">
        <v>83</v>
      </c>
      <c r="D15" s="59" t="s">
        <v>87</v>
      </c>
    </row>
    <row r="16" spans="1:19" x14ac:dyDescent="0.25">
      <c r="A16" s="77">
        <v>14</v>
      </c>
      <c r="B16" s="59" t="s">
        <v>80</v>
      </c>
      <c r="C16" s="59" t="s">
        <v>83</v>
      </c>
      <c r="D16" s="59" t="s">
        <v>87</v>
      </c>
      <c r="N16" s="58" t="s">
        <v>92</v>
      </c>
      <c r="O16" s="58" t="s">
        <v>93</v>
      </c>
    </row>
    <row r="17" spans="1:15" x14ac:dyDescent="0.25">
      <c r="A17" s="77">
        <v>15</v>
      </c>
      <c r="B17" s="59" t="s">
        <v>80</v>
      </c>
      <c r="C17" s="59" t="s">
        <v>83</v>
      </c>
      <c r="D17" s="59" t="s">
        <v>87</v>
      </c>
      <c r="N17" s="58" t="s">
        <v>94</v>
      </c>
      <c r="O17" s="58" t="s">
        <v>95</v>
      </c>
    </row>
    <row r="18" spans="1:15" x14ac:dyDescent="0.25">
      <c r="A18" s="77">
        <v>16</v>
      </c>
      <c r="B18" s="59" t="s">
        <v>80</v>
      </c>
      <c r="C18" s="59" t="s">
        <v>84</v>
      </c>
      <c r="D18" s="59" t="s">
        <v>87</v>
      </c>
    </row>
    <row r="19" spans="1:15" x14ac:dyDescent="0.25">
      <c r="A19" s="77">
        <v>17</v>
      </c>
      <c r="B19" s="59" t="s">
        <v>81</v>
      </c>
      <c r="C19" s="59" t="s">
        <v>84</v>
      </c>
      <c r="D19" s="59" t="s">
        <v>87</v>
      </c>
    </row>
    <row r="20" spans="1:15" x14ac:dyDescent="0.25">
      <c r="A20" s="77">
        <v>18</v>
      </c>
      <c r="B20" s="59" t="s">
        <v>81</v>
      </c>
      <c r="C20" s="59" t="s">
        <v>84</v>
      </c>
      <c r="D20" s="59" t="s">
        <v>87</v>
      </c>
    </row>
    <row r="21" spans="1:15" x14ac:dyDescent="0.25">
      <c r="A21" s="77">
        <v>19</v>
      </c>
      <c r="B21" s="59" t="s">
        <v>81</v>
      </c>
      <c r="C21" s="59" t="s">
        <v>85</v>
      </c>
      <c r="D21" s="59" t="s">
        <v>87</v>
      </c>
    </row>
    <row r="22" spans="1:15" x14ac:dyDescent="0.25">
      <c r="A22" s="77">
        <v>20</v>
      </c>
      <c r="B22" s="59" t="s">
        <v>81</v>
      </c>
      <c r="C22" s="59" t="s">
        <v>85</v>
      </c>
      <c r="D22" s="59" t="s">
        <v>87</v>
      </c>
    </row>
    <row r="23" spans="1:15" x14ac:dyDescent="0.25">
      <c r="A23" s="77">
        <v>21</v>
      </c>
      <c r="B23" s="59" t="s">
        <v>82</v>
      </c>
      <c r="C23" s="59" t="s">
        <v>85</v>
      </c>
      <c r="D23" s="59" t="s">
        <v>87</v>
      </c>
    </row>
    <row r="24" spans="1:15" x14ac:dyDescent="0.25">
      <c r="A24" s="77">
        <v>22</v>
      </c>
      <c r="B24" s="59" t="s">
        <v>82</v>
      </c>
      <c r="C24" s="59" t="s">
        <v>86</v>
      </c>
      <c r="D24" s="59" t="s">
        <v>87</v>
      </c>
    </row>
    <row r="25" spans="1:15" x14ac:dyDescent="0.25">
      <c r="A25" s="77">
        <v>23</v>
      </c>
      <c r="B25" s="59" t="s">
        <v>82</v>
      </c>
      <c r="C25" s="59" t="s">
        <v>86</v>
      </c>
      <c r="D25" s="59" t="s">
        <v>87</v>
      </c>
    </row>
    <row r="26" spans="1:15" x14ac:dyDescent="0.25">
      <c r="A26" s="77">
        <v>24</v>
      </c>
      <c r="B26" s="82" t="s">
        <v>82</v>
      </c>
      <c r="C26" s="83" t="s">
        <v>86</v>
      </c>
      <c r="D26" s="84" t="s">
        <v>87</v>
      </c>
    </row>
    <row r="27" spans="1:15" x14ac:dyDescent="0.25">
      <c r="A27" s="77">
        <v>25</v>
      </c>
      <c r="B27" s="59" t="s">
        <v>80</v>
      </c>
      <c r="C27" s="59" t="s">
        <v>83</v>
      </c>
      <c r="D27" s="59" t="s">
        <v>87</v>
      </c>
    </row>
    <row r="28" spans="1:15" x14ac:dyDescent="0.25">
      <c r="A28" s="77">
        <v>26</v>
      </c>
      <c r="B28" s="59" t="s">
        <v>80</v>
      </c>
      <c r="C28" s="59" t="s">
        <v>83</v>
      </c>
      <c r="D28" s="59" t="s">
        <v>87</v>
      </c>
    </row>
    <row r="29" spans="1:15" x14ac:dyDescent="0.25">
      <c r="A29" s="77">
        <v>27</v>
      </c>
      <c r="B29" s="59" t="s">
        <v>80</v>
      </c>
      <c r="C29" s="59" t="s">
        <v>83</v>
      </c>
      <c r="D29" s="59" t="s">
        <v>87</v>
      </c>
    </row>
    <row r="30" spans="1:15" x14ac:dyDescent="0.25">
      <c r="A30" s="77">
        <v>28</v>
      </c>
      <c r="B30" s="59" t="s">
        <v>80</v>
      </c>
      <c r="C30" s="59" t="s">
        <v>84</v>
      </c>
      <c r="D30" s="59" t="s">
        <v>87</v>
      </c>
    </row>
    <row r="31" spans="1:15" x14ac:dyDescent="0.25">
      <c r="A31" s="77">
        <v>29</v>
      </c>
      <c r="B31" s="59" t="s">
        <v>81</v>
      </c>
      <c r="C31" s="59" t="s">
        <v>84</v>
      </c>
      <c r="D31" s="59" t="s">
        <v>87</v>
      </c>
    </row>
    <row r="32" spans="1:15" x14ac:dyDescent="0.25">
      <c r="A32" s="77">
        <v>30</v>
      </c>
      <c r="B32" s="59" t="s">
        <v>81</v>
      </c>
      <c r="C32" s="59" t="s">
        <v>84</v>
      </c>
      <c r="D32" s="59" t="s">
        <v>87</v>
      </c>
    </row>
    <row r="33" spans="1:4" x14ac:dyDescent="0.25">
      <c r="A33" s="77">
        <v>31</v>
      </c>
      <c r="B33" s="59" t="s">
        <v>81</v>
      </c>
      <c r="C33" s="59" t="s">
        <v>85</v>
      </c>
      <c r="D33" s="59" t="s">
        <v>87</v>
      </c>
    </row>
    <row r="34" spans="1:4" x14ac:dyDescent="0.25">
      <c r="A34" s="77">
        <v>32</v>
      </c>
      <c r="B34" s="59" t="s">
        <v>81</v>
      </c>
      <c r="C34" s="59" t="s">
        <v>85</v>
      </c>
      <c r="D34" s="59" t="s">
        <v>87</v>
      </c>
    </row>
    <row r="35" spans="1:4" x14ac:dyDescent="0.25">
      <c r="A35" s="77">
        <v>33</v>
      </c>
      <c r="B35" s="59" t="s">
        <v>82</v>
      </c>
      <c r="C35" s="59" t="s">
        <v>85</v>
      </c>
      <c r="D35" s="59" t="s">
        <v>87</v>
      </c>
    </row>
    <row r="36" spans="1:4" x14ac:dyDescent="0.25">
      <c r="A36" s="77">
        <v>34</v>
      </c>
      <c r="B36" s="59" t="s">
        <v>82</v>
      </c>
      <c r="C36" s="59" t="s">
        <v>86</v>
      </c>
      <c r="D36" s="59" t="s">
        <v>87</v>
      </c>
    </row>
    <row r="37" spans="1:4" x14ac:dyDescent="0.25">
      <c r="A37" s="77">
        <v>35</v>
      </c>
      <c r="B37" s="59" t="s">
        <v>82</v>
      </c>
      <c r="C37" s="59" t="s">
        <v>86</v>
      </c>
      <c r="D37" s="59" t="s">
        <v>87</v>
      </c>
    </row>
    <row r="38" spans="1:4" x14ac:dyDescent="0.25">
      <c r="A38" s="77">
        <v>36</v>
      </c>
      <c r="B38" s="82" t="s">
        <v>82</v>
      </c>
      <c r="C38" s="83" t="s">
        <v>86</v>
      </c>
      <c r="D38" s="84" t="s">
        <v>87</v>
      </c>
    </row>
    <row r="39" spans="1:4" x14ac:dyDescent="0.25">
      <c r="A39" s="77">
        <v>37</v>
      </c>
      <c r="B39" s="59" t="s">
        <v>80</v>
      </c>
      <c r="C39" s="59" t="s">
        <v>83</v>
      </c>
      <c r="D39" s="59" t="s">
        <v>87</v>
      </c>
    </row>
    <row r="40" spans="1:4" x14ac:dyDescent="0.25">
      <c r="A40" s="77">
        <v>38</v>
      </c>
      <c r="B40" s="59" t="s">
        <v>80</v>
      </c>
      <c r="C40" s="59" t="s">
        <v>83</v>
      </c>
      <c r="D40" s="59" t="s">
        <v>87</v>
      </c>
    </row>
    <row r="41" spans="1:4" x14ac:dyDescent="0.25">
      <c r="A41" s="77">
        <v>39</v>
      </c>
      <c r="B41" s="59" t="s">
        <v>80</v>
      </c>
      <c r="C41" s="59" t="s">
        <v>83</v>
      </c>
      <c r="D41" s="59" t="s">
        <v>87</v>
      </c>
    </row>
    <row r="42" spans="1:4" x14ac:dyDescent="0.25">
      <c r="A42" s="77">
        <v>40</v>
      </c>
      <c r="B42" s="59" t="s">
        <v>80</v>
      </c>
      <c r="C42" s="59" t="s">
        <v>84</v>
      </c>
      <c r="D42" s="59" t="s">
        <v>87</v>
      </c>
    </row>
    <row r="43" spans="1:4" x14ac:dyDescent="0.25">
      <c r="A43" s="77">
        <v>41</v>
      </c>
      <c r="B43" s="59" t="s">
        <v>81</v>
      </c>
      <c r="C43" s="59" t="s">
        <v>84</v>
      </c>
      <c r="D43" s="59" t="s">
        <v>87</v>
      </c>
    </row>
    <row r="44" spans="1:4" x14ac:dyDescent="0.25">
      <c r="A44" s="77">
        <v>42</v>
      </c>
      <c r="B44" s="59" t="s">
        <v>81</v>
      </c>
      <c r="C44" s="59" t="s">
        <v>84</v>
      </c>
      <c r="D44" s="59" t="s">
        <v>87</v>
      </c>
    </row>
    <row r="45" spans="1:4" x14ac:dyDescent="0.25">
      <c r="A45" s="77">
        <v>43</v>
      </c>
      <c r="B45" s="59" t="s">
        <v>81</v>
      </c>
      <c r="C45" s="59" t="s">
        <v>85</v>
      </c>
      <c r="D45" s="59" t="s">
        <v>87</v>
      </c>
    </row>
    <row r="46" spans="1:4" x14ac:dyDescent="0.25">
      <c r="A46" s="77">
        <v>44</v>
      </c>
      <c r="B46" s="59" t="s">
        <v>81</v>
      </c>
      <c r="C46" s="59" t="s">
        <v>85</v>
      </c>
      <c r="D46" s="59" t="s">
        <v>87</v>
      </c>
    </row>
    <row r="47" spans="1:4" x14ac:dyDescent="0.25">
      <c r="A47" s="77">
        <v>45</v>
      </c>
      <c r="B47" s="59" t="s">
        <v>82</v>
      </c>
      <c r="C47" s="59" t="s">
        <v>85</v>
      </c>
      <c r="D47" s="59" t="s">
        <v>87</v>
      </c>
    </row>
    <row r="48" spans="1:4" x14ac:dyDescent="0.25">
      <c r="A48" s="77">
        <v>46</v>
      </c>
      <c r="B48" s="59" t="s">
        <v>82</v>
      </c>
      <c r="C48" s="59" t="s">
        <v>86</v>
      </c>
      <c r="D48" s="59" t="s">
        <v>87</v>
      </c>
    </row>
    <row r="49" spans="1:4" x14ac:dyDescent="0.25">
      <c r="A49" s="77">
        <v>47</v>
      </c>
      <c r="B49" s="59" t="s">
        <v>82</v>
      </c>
      <c r="C49" s="59" t="s">
        <v>86</v>
      </c>
      <c r="D49" s="59" t="s">
        <v>87</v>
      </c>
    </row>
    <row r="50" spans="1:4" x14ac:dyDescent="0.25">
      <c r="A50" s="77">
        <v>48</v>
      </c>
      <c r="B50" s="82" t="s">
        <v>82</v>
      </c>
      <c r="C50" s="83" t="s">
        <v>86</v>
      </c>
      <c r="D50" s="84" t="s">
        <v>87</v>
      </c>
    </row>
    <row r="51" spans="1:4" x14ac:dyDescent="0.25">
      <c r="A51" s="77">
        <v>49</v>
      </c>
      <c r="B51" s="59" t="s">
        <v>80</v>
      </c>
      <c r="C51" s="59" t="s">
        <v>83</v>
      </c>
      <c r="D51" s="59" t="s">
        <v>87</v>
      </c>
    </row>
    <row r="52" spans="1:4" x14ac:dyDescent="0.25">
      <c r="A52" s="77">
        <v>50</v>
      </c>
      <c r="B52" s="59" t="s">
        <v>80</v>
      </c>
      <c r="C52" s="59" t="s">
        <v>83</v>
      </c>
      <c r="D52" s="59" t="s">
        <v>87</v>
      </c>
    </row>
    <row r="53" spans="1:4" x14ac:dyDescent="0.25">
      <c r="A53" s="77">
        <v>51</v>
      </c>
      <c r="B53" s="59" t="s">
        <v>80</v>
      </c>
      <c r="C53" s="59" t="s">
        <v>83</v>
      </c>
      <c r="D53" s="59" t="s">
        <v>87</v>
      </c>
    </row>
    <row r="54" spans="1:4" x14ac:dyDescent="0.25">
      <c r="A54" s="77">
        <v>52</v>
      </c>
      <c r="B54" s="59" t="s">
        <v>80</v>
      </c>
      <c r="C54" s="59" t="s">
        <v>84</v>
      </c>
      <c r="D54" s="59" t="s">
        <v>87</v>
      </c>
    </row>
    <row r="55" spans="1:4" x14ac:dyDescent="0.25">
      <c r="A55" s="77">
        <v>53</v>
      </c>
      <c r="B55" s="59" t="s">
        <v>81</v>
      </c>
      <c r="C55" s="59" t="s">
        <v>84</v>
      </c>
      <c r="D55" s="59" t="s">
        <v>87</v>
      </c>
    </row>
    <row r="56" spans="1:4" x14ac:dyDescent="0.25">
      <c r="A56" s="77">
        <v>54</v>
      </c>
      <c r="B56" s="59" t="s">
        <v>81</v>
      </c>
      <c r="C56" s="59" t="s">
        <v>84</v>
      </c>
      <c r="D56" s="59" t="s">
        <v>87</v>
      </c>
    </row>
    <row r="57" spans="1:4" x14ac:dyDescent="0.25">
      <c r="A57" s="77">
        <v>55</v>
      </c>
      <c r="B57" s="59" t="s">
        <v>81</v>
      </c>
      <c r="C57" s="59" t="s">
        <v>85</v>
      </c>
      <c r="D57" s="59" t="s">
        <v>87</v>
      </c>
    </row>
    <row r="58" spans="1:4" x14ac:dyDescent="0.25">
      <c r="A58" s="77">
        <v>56</v>
      </c>
      <c r="B58" s="59" t="s">
        <v>81</v>
      </c>
      <c r="C58" s="59" t="s">
        <v>85</v>
      </c>
      <c r="D58" s="59" t="s">
        <v>87</v>
      </c>
    </row>
    <row r="59" spans="1:4" x14ac:dyDescent="0.25">
      <c r="A59" s="77">
        <v>57</v>
      </c>
      <c r="B59" s="59" t="s">
        <v>82</v>
      </c>
      <c r="C59" s="59" t="s">
        <v>85</v>
      </c>
      <c r="D59" s="59" t="s">
        <v>87</v>
      </c>
    </row>
    <row r="60" spans="1:4" x14ac:dyDescent="0.25">
      <c r="A60" s="77">
        <v>58</v>
      </c>
      <c r="B60" s="59" t="s">
        <v>82</v>
      </c>
      <c r="C60" s="59" t="s">
        <v>86</v>
      </c>
      <c r="D60" s="59" t="s">
        <v>87</v>
      </c>
    </row>
    <row r="61" spans="1:4" x14ac:dyDescent="0.25">
      <c r="A61" s="77">
        <v>59</v>
      </c>
      <c r="B61" s="59" t="s">
        <v>82</v>
      </c>
      <c r="C61" s="59" t="s">
        <v>86</v>
      </c>
      <c r="D61" s="59" t="s">
        <v>87</v>
      </c>
    </row>
    <row r="62" spans="1:4" x14ac:dyDescent="0.25">
      <c r="A62" s="77">
        <v>60</v>
      </c>
      <c r="B62" s="82" t="s">
        <v>82</v>
      </c>
      <c r="C62" s="83" t="s">
        <v>86</v>
      </c>
      <c r="D62" s="84" t="s">
        <v>87</v>
      </c>
    </row>
    <row r="63" spans="1:4" x14ac:dyDescent="0.25">
      <c r="A63" s="77">
        <v>61</v>
      </c>
      <c r="B63" s="59" t="s">
        <v>80</v>
      </c>
      <c r="C63" s="59" t="s">
        <v>83</v>
      </c>
      <c r="D63" s="59" t="s">
        <v>87</v>
      </c>
    </row>
    <row r="64" spans="1:4" x14ac:dyDescent="0.25">
      <c r="A64" s="77">
        <v>62</v>
      </c>
      <c r="B64" s="59" t="s">
        <v>80</v>
      </c>
      <c r="C64" s="59" t="s">
        <v>83</v>
      </c>
      <c r="D64" s="59" t="s">
        <v>87</v>
      </c>
    </row>
    <row r="65" spans="1:4" x14ac:dyDescent="0.25">
      <c r="A65" s="77">
        <v>63</v>
      </c>
      <c r="B65" s="59" t="s">
        <v>80</v>
      </c>
      <c r="C65" s="59" t="s">
        <v>83</v>
      </c>
      <c r="D65" s="59" t="s">
        <v>87</v>
      </c>
    </row>
    <row r="66" spans="1:4" x14ac:dyDescent="0.25">
      <c r="A66" s="77">
        <v>64</v>
      </c>
      <c r="B66" s="59" t="s">
        <v>80</v>
      </c>
      <c r="C66" s="59" t="s">
        <v>84</v>
      </c>
      <c r="D66" s="59" t="s">
        <v>87</v>
      </c>
    </row>
    <row r="67" spans="1:4" x14ac:dyDescent="0.25">
      <c r="A67" s="77">
        <v>65</v>
      </c>
      <c r="B67" s="59" t="s">
        <v>81</v>
      </c>
      <c r="C67" s="59" t="s">
        <v>84</v>
      </c>
      <c r="D67" s="59" t="s">
        <v>87</v>
      </c>
    </row>
    <row r="68" spans="1:4" x14ac:dyDescent="0.25">
      <c r="A68" s="77">
        <v>66</v>
      </c>
      <c r="B68" s="59" t="s">
        <v>81</v>
      </c>
      <c r="C68" s="59" t="s">
        <v>84</v>
      </c>
      <c r="D68" s="59" t="s">
        <v>87</v>
      </c>
    </row>
    <row r="69" spans="1:4" x14ac:dyDescent="0.25">
      <c r="A69" s="77">
        <v>67</v>
      </c>
      <c r="B69" s="59" t="s">
        <v>81</v>
      </c>
      <c r="C69" s="59" t="s">
        <v>85</v>
      </c>
      <c r="D69" s="59" t="s">
        <v>87</v>
      </c>
    </row>
    <row r="70" spans="1:4" x14ac:dyDescent="0.25">
      <c r="A70" s="77">
        <v>68</v>
      </c>
      <c r="B70" s="59" t="s">
        <v>81</v>
      </c>
      <c r="C70" s="59" t="s">
        <v>85</v>
      </c>
      <c r="D70" s="59" t="s">
        <v>87</v>
      </c>
    </row>
    <row r="71" spans="1:4" x14ac:dyDescent="0.25">
      <c r="A71" s="77">
        <v>69</v>
      </c>
      <c r="B71" s="59" t="s">
        <v>82</v>
      </c>
      <c r="C71" s="59" t="s">
        <v>85</v>
      </c>
      <c r="D71" s="59" t="s">
        <v>87</v>
      </c>
    </row>
    <row r="72" spans="1:4" x14ac:dyDescent="0.25">
      <c r="A72" s="77">
        <v>70</v>
      </c>
      <c r="B72" s="59" t="s">
        <v>82</v>
      </c>
      <c r="C72" s="59" t="s">
        <v>86</v>
      </c>
      <c r="D72" s="59" t="s">
        <v>87</v>
      </c>
    </row>
    <row r="73" spans="1:4" x14ac:dyDescent="0.25">
      <c r="A73" s="77">
        <v>71</v>
      </c>
      <c r="B73" s="59" t="s">
        <v>82</v>
      </c>
      <c r="C73" s="59" t="s">
        <v>86</v>
      </c>
      <c r="D73" s="59" t="s">
        <v>87</v>
      </c>
    </row>
    <row r="74" spans="1:4" x14ac:dyDescent="0.25">
      <c r="A74" s="77">
        <v>72</v>
      </c>
      <c r="B74" s="82" t="s">
        <v>82</v>
      </c>
      <c r="C74" s="83" t="s">
        <v>86</v>
      </c>
      <c r="D74" s="84" t="s">
        <v>87</v>
      </c>
    </row>
    <row r="75" spans="1:4" x14ac:dyDescent="0.25">
      <c r="A75" s="77">
        <v>73</v>
      </c>
      <c r="B75" s="59" t="s">
        <v>80</v>
      </c>
      <c r="C75" s="59" t="s">
        <v>83</v>
      </c>
      <c r="D75" s="59" t="s">
        <v>87</v>
      </c>
    </row>
    <row r="76" spans="1:4" x14ac:dyDescent="0.25">
      <c r="A76" s="77">
        <v>74</v>
      </c>
      <c r="B76" s="59" t="s">
        <v>80</v>
      </c>
      <c r="C76" s="59" t="s">
        <v>83</v>
      </c>
      <c r="D76" s="59" t="s">
        <v>87</v>
      </c>
    </row>
    <row r="77" spans="1:4" x14ac:dyDescent="0.25">
      <c r="A77" s="77">
        <v>75</v>
      </c>
      <c r="B77" s="59" t="s">
        <v>80</v>
      </c>
      <c r="C77" s="59" t="s">
        <v>83</v>
      </c>
      <c r="D77" s="59" t="s">
        <v>87</v>
      </c>
    </row>
    <row r="78" spans="1:4" x14ac:dyDescent="0.25">
      <c r="A78" s="77">
        <v>76</v>
      </c>
      <c r="B78" s="59" t="s">
        <v>80</v>
      </c>
      <c r="C78" s="59" t="s">
        <v>84</v>
      </c>
      <c r="D78" s="59" t="s">
        <v>87</v>
      </c>
    </row>
    <row r="79" spans="1:4" x14ac:dyDescent="0.25">
      <c r="A79" s="77">
        <v>77</v>
      </c>
      <c r="B79" s="59" t="s">
        <v>81</v>
      </c>
      <c r="C79" s="59" t="s">
        <v>84</v>
      </c>
      <c r="D79" s="59" t="s">
        <v>87</v>
      </c>
    </row>
    <row r="80" spans="1:4" x14ac:dyDescent="0.25">
      <c r="A80" s="77">
        <v>78</v>
      </c>
      <c r="B80" s="59" t="s">
        <v>81</v>
      </c>
      <c r="C80" s="59" t="s">
        <v>84</v>
      </c>
      <c r="D80" s="59" t="s">
        <v>87</v>
      </c>
    </row>
    <row r="81" spans="1:15" x14ac:dyDescent="0.25">
      <c r="A81" s="77">
        <v>79</v>
      </c>
      <c r="B81" s="59" t="s">
        <v>81</v>
      </c>
      <c r="C81" s="59" t="s">
        <v>85</v>
      </c>
      <c r="D81" s="59" t="s">
        <v>87</v>
      </c>
    </row>
    <row r="82" spans="1:15" x14ac:dyDescent="0.25">
      <c r="A82" s="77">
        <v>80</v>
      </c>
      <c r="B82" s="59" t="s">
        <v>81</v>
      </c>
      <c r="C82" s="59" t="s">
        <v>85</v>
      </c>
      <c r="D82" s="59" t="s">
        <v>87</v>
      </c>
    </row>
    <row r="83" spans="1:15" x14ac:dyDescent="0.25">
      <c r="A83" s="77">
        <v>81</v>
      </c>
      <c r="B83" s="59" t="s">
        <v>82</v>
      </c>
      <c r="C83" s="59" t="s">
        <v>85</v>
      </c>
      <c r="D83" s="59" t="s">
        <v>87</v>
      </c>
    </row>
    <row r="84" spans="1:15" x14ac:dyDescent="0.25">
      <c r="A84" s="77">
        <v>82</v>
      </c>
      <c r="B84" s="59" t="s">
        <v>82</v>
      </c>
      <c r="C84" s="59" t="s">
        <v>86</v>
      </c>
      <c r="D84" s="59" t="s">
        <v>87</v>
      </c>
    </row>
    <row r="85" spans="1:15" x14ac:dyDescent="0.25">
      <c r="A85" s="77">
        <v>83</v>
      </c>
      <c r="B85" s="59" t="s">
        <v>82</v>
      </c>
      <c r="C85" s="59" t="s">
        <v>86</v>
      </c>
      <c r="D85" s="59" t="s">
        <v>87</v>
      </c>
    </row>
    <row r="86" spans="1:15" x14ac:dyDescent="0.25">
      <c r="A86" s="77">
        <v>84</v>
      </c>
      <c r="B86" s="82" t="s">
        <v>82</v>
      </c>
      <c r="C86" s="83" t="s">
        <v>86</v>
      </c>
      <c r="D86" s="84" t="s">
        <v>87</v>
      </c>
    </row>
    <row r="87" spans="1:15" x14ac:dyDescent="0.25">
      <c r="A87" s="77">
        <v>85</v>
      </c>
      <c r="B87" s="59" t="s">
        <v>80</v>
      </c>
      <c r="C87" s="59" t="s">
        <v>83</v>
      </c>
      <c r="D87" s="59" t="s">
        <v>87</v>
      </c>
    </row>
    <row r="88" spans="1:15" x14ac:dyDescent="0.25">
      <c r="A88" s="77">
        <v>86</v>
      </c>
      <c r="B88" s="59" t="s">
        <v>80</v>
      </c>
      <c r="C88" s="59" t="s">
        <v>83</v>
      </c>
      <c r="D88" s="59" t="s">
        <v>87</v>
      </c>
    </row>
    <row r="89" spans="1:15" x14ac:dyDescent="0.25">
      <c r="A89" s="77">
        <v>87</v>
      </c>
      <c r="B89" s="59" t="s">
        <v>80</v>
      </c>
      <c r="C89" s="59" t="s">
        <v>83</v>
      </c>
      <c r="D89" s="59" t="s">
        <v>87</v>
      </c>
    </row>
    <row r="90" spans="1:15" x14ac:dyDescent="0.25">
      <c r="A90" s="77">
        <v>88</v>
      </c>
      <c r="B90" s="59" t="s">
        <v>80</v>
      </c>
      <c r="C90" s="59" t="s">
        <v>84</v>
      </c>
      <c r="D90" s="59" t="s">
        <v>87</v>
      </c>
    </row>
    <row r="91" spans="1:15" x14ac:dyDescent="0.25">
      <c r="A91" s="77">
        <v>89</v>
      </c>
      <c r="B91" s="59" t="s">
        <v>81</v>
      </c>
      <c r="C91" s="59" t="s">
        <v>84</v>
      </c>
      <c r="D91" s="59" t="s">
        <v>87</v>
      </c>
    </row>
    <row r="92" spans="1:15" x14ac:dyDescent="0.25">
      <c r="A92" s="77">
        <v>90</v>
      </c>
      <c r="B92" s="59" t="s">
        <v>81</v>
      </c>
      <c r="C92" s="59" t="s">
        <v>84</v>
      </c>
      <c r="D92" s="59" t="s">
        <v>87</v>
      </c>
    </row>
    <row r="93" spans="1:15" ht="15.75" x14ac:dyDescent="0.25">
      <c r="A93" s="77">
        <v>91</v>
      </c>
      <c r="B93" s="59" t="s">
        <v>81</v>
      </c>
      <c r="C93" s="59" t="s">
        <v>85</v>
      </c>
      <c r="D93" s="59" t="s">
        <v>87</v>
      </c>
      <c r="O93" s="85"/>
    </row>
    <row r="94" spans="1:15" ht="15.75" x14ac:dyDescent="0.25">
      <c r="A94" s="77">
        <v>92</v>
      </c>
      <c r="B94" s="59" t="s">
        <v>81</v>
      </c>
      <c r="C94" s="59" t="s">
        <v>85</v>
      </c>
      <c r="D94" s="59" t="s">
        <v>87</v>
      </c>
      <c r="O94" s="85"/>
    </row>
    <row r="95" spans="1:15" x14ac:dyDescent="0.25">
      <c r="A95" s="77">
        <v>93</v>
      </c>
      <c r="B95" s="59" t="s">
        <v>82</v>
      </c>
      <c r="C95" s="59" t="s">
        <v>85</v>
      </c>
      <c r="D95" s="59" t="s">
        <v>87</v>
      </c>
    </row>
    <row r="96" spans="1:15" x14ac:dyDescent="0.25">
      <c r="A96" s="77">
        <v>94</v>
      </c>
      <c r="B96" s="59" t="s">
        <v>82</v>
      </c>
      <c r="C96" s="59" t="s">
        <v>86</v>
      </c>
      <c r="D96" s="59" t="s">
        <v>87</v>
      </c>
    </row>
    <row r="97" spans="1:4" x14ac:dyDescent="0.25">
      <c r="A97" s="77">
        <v>95</v>
      </c>
      <c r="B97" s="59" t="s">
        <v>82</v>
      </c>
      <c r="C97" s="59" t="s">
        <v>86</v>
      </c>
      <c r="D97" s="59" t="s">
        <v>87</v>
      </c>
    </row>
    <row r="98" spans="1:4" x14ac:dyDescent="0.25">
      <c r="A98" s="77">
        <v>96</v>
      </c>
      <c r="B98" s="82" t="s">
        <v>82</v>
      </c>
      <c r="C98" s="83" t="s">
        <v>86</v>
      </c>
      <c r="D98" s="84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"/>
  <sheetViews>
    <sheetView tabSelected="1" workbookViewId="0">
      <selection activeCell="G4" sqref="G4"/>
    </sheetView>
  </sheetViews>
  <sheetFormatPr baseColWidth="10" defaultRowHeight="15" x14ac:dyDescent="0.25"/>
  <cols>
    <col min="1" max="1" width="18.85546875" bestFit="1" customWidth="1"/>
    <col min="2" max="2" width="21" bestFit="1" customWidth="1"/>
    <col min="3" max="3" width="17.5703125" bestFit="1" customWidth="1"/>
    <col min="4" max="4" width="19.7109375" bestFit="1" customWidth="1"/>
    <col min="5" max="5" width="17.140625" bestFit="1" customWidth="1"/>
  </cols>
  <sheetData>
    <row r="1" spans="1:14" s="58" customFormat="1" x14ac:dyDescent="0.25">
      <c r="A1" s="6"/>
      <c r="B1" s="6"/>
      <c r="C1" s="6"/>
      <c r="D1" s="6"/>
      <c r="E1" s="6"/>
      <c r="N1" s="151" t="s">
        <v>96</v>
      </c>
    </row>
  </sheetData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info</vt:lpstr>
      <vt:lpstr>calculJRS</vt:lpstr>
      <vt:lpstr>plan</vt:lpstr>
      <vt:lpstr>Résultat</vt:lpstr>
      <vt:lpstr>Feuil4</vt:lpstr>
      <vt:lpstr>LesJours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SGHYAR Jihane</dc:creator>
  <cp:lastModifiedBy>Michel</cp:lastModifiedBy>
  <dcterms:created xsi:type="dcterms:W3CDTF">2013-05-15T09:47:38Z</dcterms:created>
  <dcterms:modified xsi:type="dcterms:W3CDTF">2013-05-22T14:17:45Z</dcterms:modified>
</cp:coreProperties>
</file>