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360" yWindow="150" windowWidth="23715" windowHeight="11580" activeTab="2"/>
  </bookViews>
  <sheets>
    <sheet name="lum moderne led" sheetId="1" r:id="rId1"/>
    <sheet name="Feuil8" sheetId="2" r:id="rId2"/>
    <sheet name="Feuil4" sheetId="3" r:id="rId3"/>
  </sheets>
  <externalReferences>
    <externalReference r:id="rId4"/>
  </externalReferences>
  <calcPr calcId="145621"/>
</workbook>
</file>

<file path=xl/calcChain.xml><?xml version="1.0" encoding="utf-8"?>
<calcChain xmlns="http://schemas.openxmlformats.org/spreadsheetml/2006/main">
  <c r="V4" i="3" l="1"/>
  <c r="V5" i="3"/>
  <c r="V6" i="3"/>
  <c r="V7" i="3"/>
  <c r="V8" i="3"/>
  <c r="V9" i="3"/>
  <c r="V10" i="3"/>
  <c r="V11" i="3"/>
  <c r="V12" i="3"/>
  <c r="V13" i="3"/>
  <c r="V14" i="3"/>
  <c r="V15" i="3"/>
  <c r="V16" i="3"/>
  <c r="V17" i="3"/>
  <c r="V18" i="3"/>
  <c r="V19" i="3"/>
  <c r="V20" i="3"/>
  <c r="V21" i="3"/>
  <c r="V22" i="3"/>
  <c r="V23" i="3"/>
  <c r="V24" i="3"/>
  <c r="V25" i="3"/>
  <c r="V26" i="3"/>
  <c r="V27" i="3"/>
  <c r="V28" i="3"/>
  <c r="V29" i="3"/>
  <c r="V30" i="3"/>
  <c r="V31" i="3"/>
  <c r="V32" i="3"/>
  <c r="V33" i="3"/>
  <c r="V34" i="3"/>
  <c r="V35" i="3"/>
  <c r="V36" i="3"/>
  <c r="V37" i="3"/>
  <c r="V38" i="3"/>
  <c r="V3" i="3"/>
  <c r="U3" i="3"/>
  <c r="U4" i="3"/>
  <c r="U5" i="3"/>
  <c r="U6" i="3"/>
  <c r="U7" i="3"/>
  <c r="U8" i="3"/>
  <c r="U9" i="3"/>
  <c r="U10" i="3"/>
  <c r="U11" i="3"/>
  <c r="U12" i="3"/>
  <c r="U13" i="3"/>
  <c r="U14" i="3"/>
  <c r="U15" i="3"/>
  <c r="U16" i="3"/>
  <c r="U17" i="3"/>
  <c r="U18" i="3"/>
  <c r="U19" i="3"/>
  <c r="U20" i="3"/>
  <c r="U21" i="3"/>
  <c r="U22" i="3"/>
  <c r="U23" i="3"/>
  <c r="U24" i="3"/>
  <c r="U25" i="3"/>
  <c r="U26" i="3"/>
  <c r="U27" i="3"/>
  <c r="U28" i="3"/>
  <c r="U29" i="3"/>
  <c r="U30" i="3"/>
  <c r="U31" i="3"/>
  <c r="U32" i="3"/>
  <c r="U33" i="3"/>
  <c r="U34" i="3"/>
  <c r="U35" i="3"/>
  <c r="U36" i="3"/>
  <c r="U37" i="3"/>
  <c r="U38" i="3"/>
  <c r="U2" i="3"/>
  <c r="S3" i="3"/>
  <c r="S4" i="3"/>
  <c r="S5" i="3"/>
  <c r="S6" i="3"/>
  <c r="S7" i="3"/>
  <c r="S8" i="3"/>
  <c r="S9" i="3"/>
  <c r="S10" i="3"/>
  <c r="S11" i="3"/>
  <c r="S12" i="3"/>
  <c r="S13" i="3"/>
  <c r="S14" i="3"/>
  <c r="S15" i="3"/>
  <c r="S16" i="3"/>
  <c r="S17" i="3"/>
  <c r="S18" i="3"/>
  <c r="S19" i="3"/>
  <c r="S20" i="3"/>
  <c r="S21" i="3"/>
  <c r="S22" i="3"/>
  <c r="S23" i="3"/>
  <c r="S24" i="3"/>
  <c r="S25" i="3"/>
  <c r="S26" i="3"/>
  <c r="S27" i="3"/>
  <c r="S28" i="3"/>
  <c r="S29" i="3"/>
  <c r="S30" i="3"/>
  <c r="S31" i="3"/>
  <c r="S32" i="3"/>
  <c r="S33" i="3"/>
  <c r="S34" i="3"/>
  <c r="S35" i="3"/>
  <c r="S36" i="3"/>
  <c r="S37" i="3"/>
  <c r="S38" i="3"/>
  <c r="S2" i="3"/>
  <c r="M3" i="3"/>
  <c r="M4" i="3"/>
  <c r="M5" i="3"/>
  <c r="M6" i="3"/>
  <c r="M7" i="3"/>
  <c r="M8" i="3"/>
  <c r="M9" i="3"/>
  <c r="M10" i="3"/>
  <c r="M11" i="3"/>
  <c r="M12" i="3"/>
  <c r="M13" i="3"/>
  <c r="M14" i="3"/>
  <c r="M15" i="3"/>
  <c r="M16" i="3"/>
  <c r="M17" i="3"/>
  <c r="M18" i="3"/>
  <c r="M19" i="3"/>
  <c r="M20" i="3"/>
  <c r="M21" i="3"/>
  <c r="M22" i="3"/>
  <c r="M23" i="3"/>
  <c r="M24" i="3"/>
  <c r="M25" i="3"/>
  <c r="M26" i="3"/>
  <c r="M27" i="3"/>
  <c r="M28" i="3"/>
  <c r="M29" i="3"/>
  <c r="M30" i="3"/>
  <c r="M31" i="3"/>
  <c r="M32" i="3"/>
  <c r="M33" i="3"/>
  <c r="M34" i="3"/>
  <c r="M35" i="3"/>
  <c r="M36" i="3"/>
  <c r="M37" i="3"/>
  <c r="M38" i="3"/>
  <c r="J3" i="3"/>
  <c r="J4" i="3"/>
  <c r="J5" i="3"/>
  <c r="J6" i="3"/>
  <c r="J7" i="3"/>
  <c r="J8" i="3"/>
  <c r="J9" i="3"/>
  <c r="J10" i="3"/>
  <c r="J11" i="3"/>
  <c r="J12" i="3"/>
  <c r="J13" i="3"/>
  <c r="J14" i="3"/>
  <c r="J15" i="3"/>
  <c r="J16" i="3"/>
  <c r="J17" i="3"/>
  <c r="J18" i="3"/>
  <c r="J19" i="3"/>
  <c r="J20" i="3"/>
  <c r="J21" i="3"/>
  <c r="J22" i="3"/>
  <c r="J23" i="3"/>
  <c r="J24" i="3"/>
  <c r="J25" i="3"/>
  <c r="J26" i="3"/>
  <c r="J27" i="3"/>
  <c r="J28" i="3"/>
  <c r="J29" i="3"/>
  <c r="J30" i="3"/>
  <c r="J31" i="3"/>
  <c r="J32" i="3"/>
  <c r="J33" i="3"/>
  <c r="J34" i="3"/>
  <c r="J35" i="3"/>
  <c r="J36" i="3"/>
  <c r="J37" i="3"/>
  <c r="J38" i="3"/>
  <c r="H3" i="3"/>
  <c r="H4" i="3"/>
  <c r="H5" i="3"/>
  <c r="H6" i="3"/>
  <c r="H7" i="3"/>
  <c r="H8" i="3"/>
  <c r="H9" i="3"/>
  <c r="H10" i="3"/>
  <c r="H11" i="3"/>
  <c r="H12" i="3"/>
  <c r="H13" i="3"/>
  <c r="H14" i="3"/>
  <c r="H15" i="3"/>
  <c r="H16" i="3"/>
  <c r="H17" i="3"/>
  <c r="H18" i="3"/>
  <c r="H19" i="3"/>
  <c r="H20" i="3"/>
  <c r="H21" i="3"/>
  <c r="H22" i="3"/>
  <c r="H23" i="3"/>
  <c r="H24" i="3"/>
  <c r="H25" i="3"/>
  <c r="H26" i="3"/>
  <c r="H27" i="3"/>
  <c r="H28" i="3"/>
  <c r="H29" i="3"/>
  <c r="H30" i="3"/>
  <c r="H31" i="3"/>
  <c r="H32" i="3"/>
  <c r="H33" i="3"/>
  <c r="H34" i="3"/>
  <c r="H35" i="3"/>
  <c r="H36" i="3"/>
  <c r="H37" i="3"/>
  <c r="H38" i="3"/>
  <c r="D3" i="3"/>
  <c r="D4" i="3"/>
  <c r="D5" i="3"/>
  <c r="D6" i="3"/>
  <c r="D7" i="3"/>
  <c r="D8" i="3"/>
  <c r="D9" i="3"/>
  <c r="D10" i="3"/>
  <c r="D11" i="3"/>
  <c r="D12" i="3"/>
  <c r="D13" i="3"/>
  <c r="D14" i="3"/>
  <c r="D15" i="3"/>
  <c r="D16" i="3"/>
  <c r="D17" i="3"/>
  <c r="D18" i="3"/>
  <c r="D19" i="3"/>
  <c r="D20" i="3"/>
  <c r="D21" i="3"/>
  <c r="D22" i="3"/>
  <c r="D23" i="3"/>
  <c r="D24" i="3"/>
  <c r="D25" i="3"/>
  <c r="D26" i="3"/>
  <c r="D27" i="3"/>
  <c r="D28" i="3"/>
  <c r="D29" i="3"/>
  <c r="D30" i="3"/>
  <c r="E30" i="3" s="1"/>
  <c r="D31" i="3"/>
  <c r="D32" i="3"/>
  <c r="D33" i="3"/>
  <c r="D34" i="3"/>
  <c r="E34" i="3" s="1"/>
  <c r="D35" i="3"/>
  <c r="D36" i="3"/>
  <c r="D37" i="3"/>
  <c r="D38" i="3"/>
  <c r="E38" i="3" s="1"/>
  <c r="B3" i="3"/>
  <c r="C3" i="3" s="1"/>
  <c r="F3" i="3" s="1"/>
  <c r="B4" i="3"/>
  <c r="B5" i="3"/>
  <c r="B6" i="3"/>
  <c r="B7" i="3"/>
  <c r="B8" i="3"/>
  <c r="B9" i="3"/>
  <c r="B10" i="3"/>
  <c r="B11" i="3"/>
  <c r="B12" i="3"/>
  <c r="B13" i="3"/>
  <c r="B14" i="3"/>
  <c r="B15" i="3"/>
  <c r="B16" i="3"/>
  <c r="B17" i="3"/>
  <c r="B18" i="3"/>
  <c r="B19" i="3"/>
  <c r="B20" i="3"/>
  <c r="B21" i="3"/>
  <c r="B22" i="3"/>
  <c r="B23" i="3"/>
  <c r="B24" i="3"/>
  <c r="B25" i="3"/>
  <c r="B26" i="3"/>
  <c r="B27" i="3"/>
  <c r="B28" i="3"/>
  <c r="B29" i="3"/>
  <c r="B30" i="3"/>
  <c r="B31" i="3"/>
  <c r="B32" i="3"/>
  <c r="B33" i="3"/>
  <c r="B34" i="3"/>
  <c r="B35" i="3"/>
  <c r="B36" i="3"/>
  <c r="B37" i="3"/>
  <c r="B38" i="3"/>
  <c r="R2" i="3"/>
  <c r="M2" i="3"/>
  <c r="N2" i="3" s="1"/>
  <c r="J2" i="3"/>
  <c r="H2" i="3"/>
  <c r="D2" i="3"/>
  <c r="B2" i="3"/>
  <c r="C2" i="3" s="1"/>
  <c r="AB38" i="3"/>
  <c r="W38" i="3"/>
  <c r="R38" i="3"/>
  <c r="P38" i="3"/>
  <c r="O38" i="3"/>
  <c r="K38" i="3"/>
  <c r="I38" i="3"/>
  <c r="C38" i="3"/>
  <c r="F38" i="3" s="1"/>
  <c r="AB37" i="3"/>
  <c r="W37" i="3"/>
  <c r="R37" i="3"/>
  <c r="P37" i="3"/>
  <c r="O37" i="3"/>
  <c r="K37" i="3"/>
  <c r="I37" i="3"/>
  <c r="E37" i="3"/>
  <c r="Y37" i="3" s="1"/>
  <c r="C37" i="3"/>
  <c r="F37" i="3" s="1"/>
  <c r="AB36" i="3"/>
  <c r="W36" i="3"/>
  <c r="R36" i="3"/>
  <c r="P36" i="3"/>
  <c r="O36" i="3"/>
  <c r="K36" i="3"/>
  <c r="I36" i="3"/>
  <c r="E36" i="3"/>
  <c r="Y36" i="3" s="1"/>
  <c r="C36" i="3"/>
  <c r="F36" i="3" s="1"/>
  <c r="AB35" i="3"/>
  <c r="W35" i="3"/>
  <c r="R35" i="3"/>
  <c r="P35" i="3"/>
  <c r="O35" i="3"/>
  <c r="K35" i="3"/>
  <c r="I35" i="3"/>
  <c r="E35" i="3"/>
  <c r="Y35" i="3" s="1"/>
  <c r="C35" i="3"/>
  <c r="X35" i="3" s="1"/>
  <c r="AB34" i="3"/>
  <c r="W34" i="3"/>
  <c r="R34" i="3"/>
  <c r="P34" i="3"/>
  <c r="O34" i="3"/>
  <c r="K34" i="3"/>
  <c r="I34" i="3"/>
  <c r="C34" i="3"/>
  <c r="F34" i="3" s="1"/>
  <c r="AB33" i="3"/>
  <c r="W33" i="3"/>
  <c r="R33" i="3"/>
  <c r="P33" i="3"/>
  <c r="O33" i="3"/>
  <c r="K33" i="3"/>
  <c r="I33" i="3"/>
  <c r="E33" i="3"/>
  <c r="Y33" i="3" s="1"/>
  <c r="C33" i="3"/>
  <c r="F33" i="3" s="1"/>
  <c r="AB32" i="3"/>
  <c r="W32" i="3"/>
  <c r="R32" i="3"/>
  <c r="P32" i="3"/>
  <c r="O32" i="3"/>
  <c r="K32" i="3"/>
  <c r="I32" i="3"/>
  <c r="E32" i="3"/>
  <c r="Y32" i="3" s="1"/>
  <c r="C32" i="3"/>
  <c r="F32" i="3" s="1"/>
  <c r="AB31" i="3"/>
  <c r="W31" i="3"/>
  <c r="R31" i="3"/>
  <c r="P31" i="3"/>
  <c r="O31" i="3"/>
  <c r="K31" i="3"/>
  <c r="I31" i="3"/>
  <c r="E31" i="3"/>
  <c r="Y31" i="3" s="1"/>
  <c r="C31" i="3"/>
  <c r="X31" i="3" s="1"/>
  <c r="AB30" i="3"/>
  <c r="W30" i="3"/>
  <c r="R30" i="3"/>
  <c r="P30" i="3"/>
  <c r="O30" i="3"/>
  <c r="K30" i="3"/>
  <c r="I30" i="3"/>
  <c r="C30" i="3"/>
  <c r="F30" i="3" s="1"/>
  <c r="AB29" i="3"/>
  <c r="W29" i="3"/>
  <c r="R29" i="3"/>
  <c r="P29" i="3"/>
  <c r="O29" i="3"/>
  <c r="K29" i="3"/>
  <c r="I29" i="3"/>
  <c r="E29" i="3"/>
  <c r="Y29" i="3" s="1"/>
  <c r="C29" i="3"/>
  <c r="F29" i="3" s="1"/>
  <c r="AB28" i="3"/>
  <c r="W28" i="3"/>
  <c r="R28" i="3"/>
  <c r="P28" i="3"/>
  <c r="O28" i="3"/>
  <c r="K28" i="3"/>
  <c r="I28" i="3"/>
  <c r="E28" i="3"/>
  <c r="Y28" i="3" s="1"/>
  <c r="C28" i="3"/>
  <c r="F28" i="3" s="1"/>
  <c r="AB27" i="3"/>
  <c r="W27" i="3"/>
  <c r="R27" i="3"/>
  <c r="P27" i="3"/>
  <c r="O27" i="3"/>
  <c r="K27" i="3"/>
  <c r="I27" i="3"/>
  <c r="E27" i="3"/>
  <c r="Y27" i="3" s="1"/>
  <c r="C27" i="3"/>
  <c r="F27" i="3" s="1"/>
  <c r="AB26" i="3"/>
  <c r="W26" i="3"/>
  <c r="R26" i="3"/>
  <c r="P26" i="3"/>
  <c r="O26" i="3"/>
  <c r="K26" i="3"/>
  <c r="I26" i="3"/>
  <c r="E26" i="3"/>
  <c r="Y26" i="3" s="1"/>
  <c r="C26" i="3"/>
  <c r="F26" i="3" s="1"/>
  <c r="AB25" i="3"/>
  <c r="W25" i="3"/>
  <c r="R25" i="3"/>
  <c r="P25" i="3"/>
  <c r="O25" i="3"/>
  <c r="K25" i="3"/>
  <c r="I25" i="3"/>
  <c r="E25" i="3"/>
  <c r="Y25" i="3" s="1"/>
  <c r="C25" i="3"/>
  <c r="F25" i="3" s="1"/>
  <c r="AB24" i="3"/>
  <c r="W24" i="3"/>
  <c r="R24" i="3"/>
  <c r="P24" i="3"/>
  <c r="O24" i="3"/>
  <c r="K24" i="3"/>
  <c r="I24" i="3"/>
  <c r="E24" i="3"/>
  <c r="Y24" i="3" s="1"/>
  <c r="C24" i="3"/>
  <c r="F24" i="3" s="1"/>
  <c r="AB23" i="3"/>
  <c r="W23" i="3"/>
  <c r="R23" i="3"/>
  <c r="P23" i="3"/>
  <c r="O23" i="3"/>
  <c r="K23" i="3"/>
  <c r="I23" i="3"/>
  <c r="E23" i="3"/>
  <c r="Y23" i="3" s="1"/>
  <c r="C23" i="3"/>
  <c r="F23" i="3" s="1"/>
  <c r="AB22" i="3"/>
  <c r="W22" i="3"/>
  <c r="R22" i="3"/>
  <c r="P22" i="3"/>
  <c r="O22" i="3"/>
  <c r="K22" i="3"/>
  <c r="I22" i="3"/>
  <c r="E22" i="3"/>
  <c r="Y22" i="3" s="1"/>
  <c r="C22" i="3"/>
  <c r="F22" i="3" s="1"/>
  <c r="AB21" i="3"/>
  <c r="W21" i="3"/>
  <c r="R21" i="3"/>
  <c r="P21" i="3"/>
  <c r="O21" i="3"/>
  <c r="K21" i="3"/>
  <c r="I21" i="3"/>
  <c r="E21" i="3"/>
  <c r="Y21" i="3" s="1"/>
  <c r="C21" i="3"/>
  <c r="F21" i="3" s="1"/>
  <c r="AB20" i="3"/>
  <c r="W20" i="3"/>
  <c r="R20" i="3"/>
  <c r="P20" i="3"/>
  <c r="O20" i="3"/>
  <c r="K20" i="3"/>
  <c r="I20" i="3"/>
  <c r="E20" i="3"/>
  <c r="Y20" i="3" s="1"/>
  <c r="C20" i="3"/>
  <c r="F20" i="3" s="1"/>
  <c r="AB19" i="3"/>
  <c r="W19" i="3"/>
  <c r="R19" i="3"/>
  <c r="P19" i="3"/>
  <c r="O19" i="3"/>
  <c r="K19" i="3"/>
  <c r="I19" i="3"/>
  <c r="E19" i="3"/>
  <c r="Y19" i="3" s="1"/>
  <c r="C19" i="3"/>
  <c r="F19" i="3" s="1"/>
  <c r="AB18" i="3"/>
  <c r="W18" i="3"/>
  <c r="R18" i="3"/>
  <c r="P18" i="3"/>
  <c r="O18" i="3"/>
  <c r="K18" i="3"/>
  <c r="I18" i="3"/>
  <c r="E18" i="3"/>
  <c r="Y18" i="3" s="1"/>
  <c r="C18" i="3"/>
  <c r="F18" i="3" s="1"/>
  <c r="AB17" i="3"/>
  <c r="W17" i="3"/>
  <c r="R17" i="3"/>
  <c r="P17" i="3"/>
  <c r="O17" i="3"/>
  <c r="K17" i="3"/>
  <c r="I17" i="3"/>
  <c r="E17" i="3"/>
  <c r="Y17" i="3" s="1"/>
  <c r="C17" i="3"/>
  <c r="F17" i="3" s="1"/>
  <c r="AB16" i="3"/>
  <c r="W16" i="3"/>
  <c r="R16" i="3"/>
  <c r="P16" i="3"/>
  <c r="O16" i="3"/>
  <c r="K16" i="3"/>
  <c r="I16" i="3"/>
  <c r="E16" i="3"/>
  <c r="Y16" i="3" s="1"/>
  <c r="C16" i="3"/>
  <c r="F16" i="3" s="1"/>
  <c r="AB15" i="3"/>
  <c r="W15" i="3"/>
  <c r="R15" i="3"/>
  <c r="P15" i="3"/>
  <c r="O15" i="3"/>
  <c r="K15" i="3"/>
  <c r="I15" i="3"/>
  <c r="E15" i="3"/>
  <c r="Y15" i="3" s="1"/>
  <c r="C15" i="3"/>
  <c r="F15" i="3" s="1"/>
  <c r="AB14" i="3"/>
  <c r="W14" i="3"/>
  <c r="R14" i="3"/>
  <c r="P14" i="3"/>
  <c r="O14" i="3"/>
  <c r="K14" i="3"/>
  <c r="I14" i="3"/>
  <c r="E14" i="3"/>
  <c r="Y14" i="3" s="1"/>
  <c r="C14" i="3"/>
  <c r="F14" i="3" s="1"/>
  <c r="AB13" i="3"/>
  <c r="W13" i="3"/>
  <c r="R13" i="3"/>
  <c r="P13" i="3"/>
  <c r="O13" i="3"/>
  <c r="K13" i="3"/>
  <c r="I13" i="3"/>
  <c r="E13" i="3"/>
  <c r="Y13" i="3" s="1"/>
  <c r="C13" i="3"/>
  <c r="F13" i="3" s="1"/>
  <c r="AB12" i="3"/>
  <c r="W12" i="3"/>
  <c r="R12" i="3"/>
  <c r="P12" i="3"/>
  <c r="O12" i="3"/>
  <c r="K12" i="3"/>
  <c r="I12" i="3"/>
  <c r="E12" i="3"/>
  <c r="Y12" i="3" s="1"/>
  <c r="C12" i="3"/>
  <c r="F12" i="3" s="1"/>
  <c r="AB11" i="3"/>
  <c r="W11" i="3"/>
  <c r="R11" i="3"/>
  <c r="P11" i="3"/>
  <c r="O11" i="3"/>
  <c r="K11" i="3"/>
  <c r="I11" i="3"/>
  <c r="E11" i="3"/>
  <c r="Y11" i="3" s="1"/>
  <c r="C11" i="3"/>
  <c r="F11" i="3" s="1"/>
  <c r="AB10" i="3"/>
  <c r="W10" i="3"/>
  <c r="R10" i="3"/>
  <c r="P10" i="3"/>
  <c r="O10" i="3"/>
  <c r="K10" i="3"/>
  <c r="I10" i="3"/>
  <c r="E10" i="3"/>
  <c r="Y10" i="3" s="1"/>
  <c r="C10" i="3"/>
  <c r="F10" i="3" s="1"/>
  <c r="AB9" i="3"/>
  <c r="W9" i="3"/>
  <c r="R9" i="3"/>
  <c r="P9" i="3"/>
  <c r="O9" i="3"/>
  <c r="N9" i="3"/>
  <c r="K9" i="3"/>
  <c r="I9" i="3"/>
  <c r="E9" i="3"/>
  <c r="Y9" i="3" s="1"/>
  <c r="C9" i="3"/>
  <c r="F9" i="3" s="1"/>
  <c r="AB8" i="3"/>
  <c r="W8" i="3"/>
  <c r="R8" i="3"/>
  <c r="P8" i="3"/>
  <c r="O8" i="3"/>
  <c r="N8" i="3"/>
  <c r="K8" i="3"/>
  <c r="I8" i="3"/>
  <c r="E8" i="3"/>
  <c r="C8" i="3"/>
  <c r="X8" i="3" s="1"/>
  <c r="AB7" i="3"/>
  <c r="W7" i="3"/>
  <c r="R7" i="3"/>
  <c r="P7" i="3"/>
  <c r="O7" i="3"/>
  <c r="N7" i="3"/>
  <c r="K7" i="3"/>
  <c r="I7" i="3"/>
  <c r="E7" i="3"/>
  <c r="Y7" i="3" s="1"/>
  <c r="C7" i="3"/>
  <c r="F7" i="3" s="1"/>
  <c r="AB6" i="3"/>
  <c r="W6" i="3"/>
  <c r="R6" i="3"/>
  <c r="P6" i="3"/>
  <c r="O6" i="3"/>
  <c r="N6" i="3"/>
  <c r="K6" i="3"/>
  <c r="I6" i="3"/>
  <c r="E6" i="3"/>
  <c r="C6" i="3"/>
  <c r="X6" i="3" s="1"/>
  <c r="AB5" i="3"/>
  <c r="W5" i="3"/>
  <c r="R5" i="3"/>
  <c r="P5" i="3"/>
  <c r="O5" i="3"/>
  <c r="N5" i="3"/>
  <c r="K5" i="3"/>
  <c r="I5" i="3"/>
  <c r="E5" i="3"/>
  <c r="Y5" i="3" s="1"/>
  <c r="C5" i="3"/>
  <c r="F5" i="3" s="1"/>
  <c r="AB4" i="3"/>
  <c r="W4" i="3"/>
  <c r="R4" i="3"/>
  <c r="P4" i="3"/>
  <c r="O4" i="3"/>
  <c r="N4" i="3"/>
  <c r="K4" i="3"/>
  <c r="I4" i="3"/>
  <c r="E4" i="3"/>
  <c r="C4" i="3"/>
  <c r="X4" i="3" s="1"/>
  <c r="AB3" i="3"/>
  <c r="W3" i="3"/>
  <c r="R3" i="3"/>
  <c r="P3" i="3"/>
  <c r="O3" i="3"/>
  <c r="N3" i="3"/>
  <c r="K3" i="3"/>
  <c r="I3" i="3"/>
  <c r="E3" i="3"/>
  <c r="Y3" i="3" s="1"/>
  <c r="AB2" i="3"/>
  <c r="W2" i="3"/>
  <c r="V2" i="3"/>
  <c r="O2" i="3"/>
  <c r="P2" i="3" s="1"/>
  <c r="K2" i="3"/>
  <c r="I2" i="3"/>
  <c r="E2" i="3"/>
  <c r="S61" i="1"/>
  <c r="T61" i="1" s="1"/>
  <c r="Y6" i="3" l="1"/>
  <c r="Y8" i="3"/>
  <c r="F8" i="3"/>
  <c r="F6" i="3"/>
  <c r="F4" i="3"/>
  <c r="F35" i="3"/>
  <c r="F31" i="3"/>
  <c r="Y38" i="3"/>
  <c r="Y34" i="3"/>
  <c r="Y30" i="3"/>
  <c r="Y2" i="3"/>
  <c r="AC2" i="3" s="1"/>
  <c r="AC6" i="3"/>
  <c r="Z6" i="3"/>
  <c r="AC8" i="3"/>
  <c r="Z8" i="3"/>
  <c r="AC10" i="3"/>
  <c r="Z10" i="3"/>
  <c r="X11" i="3"/>
  <c r="AC11" i="3"/>
  <c r="Z11" i="3"/>
  <c r="AC14" i="3"/>
  <c r="Z14" i="3"/>
  <c r="Y4" i="3"/>
  <c r="X2" i="3"/>
  <c r="Z2" i="3"/>
  <c r="X3" i="3"/>
  <c r="AC3" i="3"/>
  <c r="Z3" i="3"/>
  <c r="X5" i="3"/>
  <c r="AC5" i="3"/>
  <c r="Z5" i="3"/>
  <c r="X7" i="3"/>
  <c r="AC7" i="3"/>
  <c r="Z7" i="3"/>
  <c r="X9" i="3"/>
  <c r="AC9" i="3"/>
  <c r="Z9" i="3"/>
  <c r="AC12" i="3"/>
  <c r="Z12" i="3"/>
  <c r="X13" i="3"/>
  <c r="AC13" i="3"/>
  <c r="Z13" i="3"/>
  <c r="X10" i="3"/>
  <c r="X12" i="3"/>
  <c r="X14" i="3"/>
  <c r="AC17" i="3"/>
  <c r="Z17" i="3"/>
  <c r="X18" i="3"/>
  <c r="AC18" i="3"/>
  <c r="Z18" i="3"/>
  <c r="AC21" i="3"/>
  <c r="Z21" i="3"/>
  <c r="X22" i="3"/>
  <c r="AC22" i="3"/>
  <c r="Z22" i="3"/>
  <c r="AC25" i="3"/>
  <c r="Z25" i="3"/>
  <c r="X26" i="3"/>
  <c r="AC26" i="3"/>
  <c r="Z26" i="3"/>
  <c r="F2" i="3"/>
  <c r="X15" i="3"/>
  <c r="AC15" i="3"/>
  <c r="Z15" i="3"/>
  <c r="X16" i="3"/>
  <c r="AC16" i="3"/>
  <c r="Z16" i="3"/>
  <c r="AC19" i="3"/>
  <c r="Z19" i="3"/>
  <c r="X20" i="3"/>
  <c r="AC20" i="3"/>
  <c r="Z20" i="3"/>
  <c r="AC23" i="3"/>
  <c r="Z23" i="3"/>
  <c r="X24" i="3"/>
  <c r="AC24" i="3"/>
  <c r="Z24" i="3"/>
  <c r="X17" i="3"/>
  <c r="X19" i="3"/>
  <c r="X21" i="3"/>
  <c r="X23" i="3"/>
  <c r="X25" i="3"/>
  <c r="AC28" i="3"/>
  <c r="Z28" i="3"/>
  <c r="X29" i="3"/>
  <c r="AC29" i="3"/>
  <c r="Z29" i="3"/>
  <c r="X30" i="3"/>
  <c r="AC32" i="3"/>
  <c r="Z32" i="3"/>
  <c r="X33" i="3"/>
  <c r="AC33" i="3"/>
  <c r="Z33" i="3"/>
  <c r="X34" i="3"/>
  <c r="AC36" i="3"/>
  <c r="Z36" i="3"/>
  <c r="X37" i="3"/>
  <c r="AC37" i="3"/>
  <c r="Z37" i="3"/>
  <c r="X38" i="3"/>
  <c r="X27" i="3"/>
  <c r="AC27" i="3"/>
  <c r="Z27" i="3"/>
  <c r="X28" i="3"/>
  <c r="AC30" i="3"/>
  <c r="Z30" i="3"/>
  <c r="AC31" i="3"/>
  <c r="Z31" i="3"/>
  <c r="X32" i="3"/>
  <c r="AC34" i="3"/>
  <c r="Z34" i="3"/>
  <c r="AC35" i="3"/>
  <c r="Z35" i="3"/>
  <c r="X36" i="3"/>
  <c r="AC38" i="3"/>
  <c r="Z38" i="3"/>
  <c r="AD38" i="3" l="1"/>
  <c r="AH38" i="3"/>
  <c r="AI38" i="3" s="1"/>
  <c r="AF38" i="3"/>
  <c r="AG38" i="3" s="1"/>
  <c r="AH35" i="3"/>
  <c r="AI35" i="3" s="1"/>
  <c r="AF35" i="3"/>
  <c r="AG35" i="3" s="1"/>
  <c r="AD35" i="3"/>
  <c r="AD34" i="3"/>
  <c r="AH34" i="3"/>
  <c r="AI34" i="3" s="1"/>
  <c r="AF34" i="3"/>
  <c r="AG34" i="3" s="1"/>
  <c r="AH31" i="3"/>
  <c r="AI31" i="3" s="1"/>
  <c r="AF31" i="3"/>
  <c r="AG31" i="3" s="1"/>
  <c r="AD31" i="3"/>
  <c r="AD30" i="3"/>
  <c r="AH30" i="3"/>
  <c r="AI30" i="3" s="1"/>
  <c r="AF30" i="3"/>
  <c r="AG30" i="3" s="1"/>
  <c r="AH27" i="3"/>
  <c r="AI27" i="3" s="1"/>
  <c r="AF27" i="3"/>
  <c r="AG27" i="3" s="1"/>
  <c r="AD27" i="3"/>
  <c r="AH37" i="3"/>
  <c r="AI37" i="3" s="1"/>
  <c r="AF37" i="3"/>
  <c r="AG37" i="3" s="1"/>
  <c r="AD37" i="3"/>
  <c r="AD32" i="3"/>
  <c r="AH32" i="3"/>
  <c r="AI32" i="3" s="1"/>
  <c r="AF32" i="3"/>
  <c r="AG32" i="3" s="1"/>
  <c r="AH29" i="3"/>
  <c r="AI29" i="3" s="1"/>
  <c r="AF29" i="3"/>
  <c r="AG29" i="3" s="1"/>
  <c r="AD29" i="3"/>
  <c r="AH24" i="3"/>
  <c r="AI24" i="3" s="1"/>
  <c r="AF24" i="3"/>
  <c r="AG24" i="3" s="1"/>
  <c r="AD24" i="3"/>
  <c r="AD23" i="3"/>
  <c r="AH23" i="3"/>
  <c r="AI23" i="3" s="1"/>
  <c r="AF23" i="3"/>
  <c r="AG23" i="3" s="1"/>
  <c r="AH20" i="3"/>
  <c r="AI20" i="3" s="1"/>
  <c r="AF20" i="3"/>
  <c r="AG20" i="3" s="1"/>
  <c r="AD20" i="3"/>
  <c r="AD19" i="3"/>
  <c r="AH19" i="3"/>
  <c r="AI19" i="3" s="1"/>
  <c r="AF19" i="3"/>
  <c r="AG19" i="3" s="1"/>
  <c r="AH16" i="3"/>
  <c r="AI16" i="3" s="1"/>
  <c r="AF16" i="3"/>
  <c r="AG16" i="3" s="1"/>
  <c r="AD16" i="3"/>
  <c r="AD15" i="3"/>
  <c r="AH15" i="3"/>
  <c r="AI15" i="3" s="1"/>
  <c r="AF15" i="3"/>
  <c r="AG15" i="3" s="1"/>
  <c r="AH26" i="3"/>
  <c r="AI26" i="3" s="1"/>
  <c r="AF26" i="3"/>
  <c r="AG26" i="3" s="1"/>
  <c r="AD26" i="3"/>
  <c r="AD25" i="3"/>
  <c r="AH25" i="3"/>
  <c r="AI25" i="3" s="1"/>
  <c r="AF25" i="3"/>
  <c r="AG25" i="3" s="1"/>
  <c r="AH22" i="3"/>
  <c r="AI22" i="3" s="1"/>
  <c r="AF22" i="3"/>
  <c r="AG22" i="3" s="1"/>
  <c r="AD22" i="3"/>
  <c r="AD21" i="3"/>
  <c r="AH21" i="3"/>
  <c r="AI21" i="3" s="1"/>
  <c r="AF21" i="3"/>
  <c r="AG21" i="3" s="1"/>
  <c r="AH18" i="3"/>
  <c r="AI18" i="3" s="1"/>
  <c r="AF18" i="3"/>
  <c r="AG18" i="3" s="1"/>
  <c r="AD18" i="3"/>
  <c r="AD17" i="3"/>
  <c r="AH17" i="3"/>
  <c r="AI17" i="3" s="1"/>
  <c r="AF17" i="3"/>
  <c r="AG17" i="3" s="1"/>
  <c r="AH7" i="3"/>
  <c r="AI7" i="3" s="1"/>
  <c r="AF7" i="3"/>
  <c r="AG7" i="3" s="1"/>
  <c r="AD7" i="3"/>
  <c r="AH3" i="3"/>
  <c r="AI3" i="3" s="1"/>
  <c r="AF3" i="3"/>
  <c r="AG3" i="3" s="1"/>
  <c r="AD3" i="3"/>
  <c r="AD36" i="3"/>
  <c r="AH36" i="3"/>
  <c r="AI36" i="3" s="1"/>
  <c r="AF36" i="3"/>
  <c r="AG36" i="3" s="1"/>
  <c r="AH33" i="3"/>
  <c r="AI33" i="3" s="1"/>
  <c r="AF33" i="3"/>
  <c r="AG33" i="3" s="1"/>
  <c r="AD33" i="3"/>
  <c r="AD28" i="3"/>
  <c r="AH28" i="3"/>
  <c r="AI28" i="3" s="1"/>
  <c r="AF28" i="3"/>
  <c r="AG28" i="3" s="1"/>
  <c r="AH13" i="3"/>
  <c r="AI13" i="3" s="1"/>
  <c r="AF13" i="3"/>
  <c r="AG13" i="3" s="1"/>
  <c r="AD13" i="3"/>
  <c r="AD12" i="3"/>
  <c r="AH12" i="3"/>
  <c r="AI12" i="3" s="1"/>
  <c r="AF12" i="3"/>
  <c r="AG12" i="3" s="1"/>
  <c r="AH9" i="3"/>
  <c r="AI9" i="3" s="1"/>
  <c r="AF9" i="3"/>
  <c r="AG9" i="3" s="1"/>
  <c r="AD9" i="3"/>
  <c r="AH5" i="3"/>
  <c r="AI5" i="3" s="1"/>
  <c r="AF5" i="3"/>
  <c r="AG5" i="3" s="1"/>
  <c r="AD5" i="3"/>
  <c r="AH2" i="3"/>
  <c r="AI2" i="3" s="1"/>
  <c r="AF2" i="3"/>
  <c r="AG2" i="3" s="1"/>
  <c r="AD2" i="3"/>
  <c r="AC4" i="3"/>
  <c r="Z4" i="3"/>
  <c r="AH14" i="3"/>
  <c r="AI14" i="3" s="1"/>
  <c r="AF14" i="3"/>
  <c r="AG14" i="3" s="1"/>
  <c r="AD14" i="3"/>
  <c r="AH11" i="3"/>
  <c r="AI11" i="3" s="1"/>
  <c r="AF11" i="3"/>
  <c r="AG11" i="3" s="1"/>
  <c r="AD11" i="3"/>
  <c r="AD10" i="3"/>
  <c r="AH10" i="3"/>
  <c r="AI10" i="3" s="1"/>
  <c r="AF10" i="3"/>
  <c r="AG10" i="3" s="1"/>
  <c r="AH8" i="3"/>
  <c r="AI8" i="3" s="1"/>
  <c r="AF8" i="3"/>
  <c r="AG8" i="3" s="1"/>
  <c r="AD8" i="3"/>
  <c r="AH6" i="3"/>
  <c r="AI6" i="3" s="1"/>
  <c r="AF6" i="3"/>
  <c r="AG6" i="3" s="1"/>
  <c r="AD6" i="3"/>
  <c r="AH4" i="3" l="1"/>
  <c r="AI4" i="3" s="1"/>
  <c r="AF4" i="3"/>
  <c r="AG4" i="3" s="1"/>
  <c r="AD4" i="3"/>
</calcChain>
</file>

<file path=xl/sharedStrings.xml><?xml version="1.0" encoding="utf-8"?>
<sst xmlns="http://schemas.openxmlformats.org/spreadsheetml/2006/main" count="543" uniqueCount="196">
  <si>
    <t>LOGOS</t>
  </si>
  <si>
    <r>
      <t xml:space="preserve">LOGOS S  </t>
    </r>
    <r>
      <rPr>
        <sz val="7"/>
        <color theme="1"/>
        <rFont val="Arial"/>
        <family val="2"/>
      </rPr>
      <t>Ø320 16 LEDS</t>
    </r>
  </si>
  <si>
    <t>MODELE</t>
  </si>
  <si>
    <t>courbe photométrique</t>
  </si>
  <si>
    <t>vasque</t>
  </si>
  <si>
    <t>equip. electro (controleur et driver)</t>
  </si>
  <si>
    <t>nºled</t>
  </si>
  <si>
    <t>puiss. (w)</t>
  </si>
  <si>
    <t>lumen</t>
  </si>
  <si>
    <t>lm/w</t>
  </si>
  <si>
    <t>puiss. driver</t>
  </si>
  <si>
    <t>ref</t>
  </si>
  <si>
    <t>Type</t>
  </si>
  <si>
    <t>designation</t>
  </si>
  <si>
    <t>prix</t>
  </si>
  <si>
    <t>t° de coul.</t>
  </si>
  <si>
    <t>Ref</t>
  </si>
  <si>
    <t>courbe</t>
  </si>
  <si>
    <t>TOP/HOR</t>
  </si>
  <si>
    <t>DLGSJ316</t>
  </si>
  <si>
    <t>L LOGOS S T/H M60 16LED</t>
  </si>
  <si>
    <t>3500ºK</t>
  </si>
  <si>
    <t xml:space="preserve"> F1V2</t>
  </si>
  <si>
    <t>sans</t>
  </si>
  <si>
    <t>Incl</t>
  </si>
  <si>
    <t>S</t>
  </si>
  <si>
    <t>025</t>
  </si>
  <si>
    <t>fixe</t>
  </si>
  <si>
    <t>25W</t>
  </si>
  <si>
    <t>LPF-25-48</t>
  </si>
  <si>
    <t>autre  sur consult.</t>
  </si>
  <si>
    <t xml:space="preserve"> F3V2</t>
  </si>
  <si>
    <t>P</t>
  </si>
  <si>
    <t>PMMA plat.</t>
  </si>
  <si>
    <t>040</t>
  </si>
  <si>
    <t>40W</t>
  </si>
  <si>
    <t>LPF-40-48</t>
  </si>
  <si>
    <t xml:space="preserve"> F3V3</t>
  </si>
  <si>
    <t>A</t>
  </si>
  <si>
    <t>AUTON</t>
  </si>
  <si>
    <t xml:space="preserve"> F4V1</t>
  </si>
  <si>
    <t xml:space="preserve"> F5V1</t>
  </si>
  <si>
    <t>R</t>
  </si>
  <si>
    <t>REPRO</t>
  </si>
  <si>
    <t>V</t>
  </si>
  <si>
    <t>1-10V</t>
  </si>
  <si>
    <t>PWM</t>
  </si>
  <si>
    <r>
      <t xml:space="preserve">LOGOS S  </t>
    </r>
    <r>
      <rPr>
        <sz val="7"/>
        <color theme="1"/>
        <rFont val="Arial"/>
        <family val="2"/>
      </rPr>
      <t>Ø320 32 LEDS</t>
    </r>
  </si>
  <si>
    <t>t° de coul</t>
  </si>
  <si>
    <t>DLGSJ332</t>
  </si>
  <si>
    <t>L LOGOS S T/H M60 32LED</t>
  </si>
  <si>
    <t>autre sur consult.</t>
  </si>
  <si>
    <t>060</t>
  </si>
  <si>
    <t>60W</t>
  </si>
  <si>
    <t>LPF-60-48</t>
  </si>
  <si>
    <t>090*</t>
  </si>
  <si>
    <t>90W</t>
  </si>
  <si>
    <t>LPF-90-48</t>
  </si>
  <si>
    <r>
      <t xml:space="preserve">LOGOS L  </t>
    </r>
    <r>
      <rPr>
        <sz val="7"/>
        <color indexed="8"/>
        <rFont val="Arial"/>
        <family val="2"/>
      </rPr>
      <t>Ø445 48 LEDS</t>
    </r>
  </si>
  <si>
    <t>DLGMJ348</t>
  </si>
  <si>
    <t>L LOGOS S T/H M60 48LED</t>
  </si>
  <si>
    <t>P-L</t>
  </si>
  <si>
    <t>090</t>
  </si>
  <si>
    <t>120</t>
  </si>
  <si>
    <t>120w</t>
  </si>
  <si>
    <t>HLG-120-48</t>
  </si>
  <si>
    <r>
      <t xml:space="preserve">LOGOS L </t>
    </r>
    <r>
      <rPr>
        <sz val="7"/>
        <color indexed="8"/>
        <rFont val="Arial"/>
        <family val="2"/>
      </rPr>
      <t>Ø445 80 LEDS</t>
    </r>
  </si>
  <si>
    <t>DLGMJ380</t>
  </si>
  <si>
    <t>L LOGOS S T/H M60 80LED</t>
  </si>
  <si>
    <t>120W</t>
  </si>
  <si>
    <t>HLG-120</t>
  </si>
  <si>
    <t>150W</t>
  </si>
  <si>
    <t>HLG-150</t>
  </si>
  <si>
    <t>REF</t>
  </si>
  <si>
    <t>DESIGNATION</t>
  </si>
  <si>
    <t>PRIX TARIF K</t>
  </si>
  <si>
    <t>S025</t>
  </si>
  <si>
    <t xml:space="preserve">driver led fixe 25w </t>
  </si>
  <si>
    <t>S040</t>
  </si>
  <si>
    <t xml:space="preserve">driver led fixe 40w </t>
  </si>
  <si>
    <t>S060</t>
  </si>
  <si>
    <t xml:space="preserve">driver led fixe 60w </t>
  </si>
  <si>
    <t>S090</t>
  </si>
  <si>
    <t xml:space="preserve">driver led fixe 90w </t>
  </si>
  <si>
    <t>S120</t>
  </si>
  <si>
    <t xml:space="preserve">driver led fixe 120w </t>
  </si>
  <si>
    <t>S150</t>
  </si>
  <si>
    <t xml:space="preserve">driver led fixe 150w </t>
  </si>
  <si>
    <t>A025</t>
  </si>
  <si>
    <t xml:space="preserve">driver led autonome 25w </t>
  </si>
  <si>
    <t>A040</t>
  </si>
  <si>
    <t xml:space="preserve">driver led autonome 40w </t>
  </si>
  <si>
    <t>A060</t>
  </si>
  <si>
    <t xml:space="preserve">driver led autonome 60w </t>
  </si>
  <si>
    <t>A090</t>
  </si>
  <si>
    <t xml:space="preserve">driver led autonome 90w </t>
  </si>
  <si>
    <t>A120</t>
  </si>
  <si>
    <t xml:space="preserve">driver led autonome 120w </t>
  </si>
  <si>
    <t>A150</t>
  </si>
  <si>
    <t xml:space="preserve">driver led autonome 150w </t>
  </si>
  <si>
    <t>R025</t>
  </si>
  <si>
    <t xml:space="preserve">driver led REPRO 25w </t>
  </si>
  <si>
    <t>R040</t>
  </si>
  <si>
    <t xml:space="preserve">driver led REPRO 40w </t>
  </si>
  <si>
    <t>R060</t>
  </si>
  <si>
    <t xml:space="preserve">driver led REPRO 60w </t>
  </si>
  <si>
    <t>R090</t>
  </si>
  <si>
    <t xml:space="preserve">driver led REPRO 90w </t>
  </si>
  <si>
    <t>R120</t>
  </si>
  <si>
    <t xml:space="preserve">driver led REPRO 120w </t>
  </si>
  <si>
    <t>R150</t>
  </si>
  <si>
    <t xml:space="preserve">driver led REPRO 150w </t>
  </si>
  <si>
    <t>V025</t>
  </si>
  <si>
    <t xml:space="preserve">driver led 1-10V 25w </t>
  </si>
  <si>
    <t>V040</t>
  </si>
  <si>
    <t xml:space="preserve">driver led 1-10V 40w </t>
  </si>
  <si>
    <t>V060</t>
  </si>
  <si>
    <t xml:space="preserve">driver led 1-10V 60w </t>
  </si>
  <si>
    <t>V090</t>
  </si>
  <si>
    <t xml:space="preserve">driver led 1-10V 90w </t>
  </si>
  <si>
    <t>V120</t>
  </si>
  <si>
    <t xml:space="preserve">driver led 1-10V 120w </t>
  </si>
  <si>
    <t>V150</t>
  </si>
  <si>
    <t xml:space="preserve">driver led 1-10V 150w </t>
  </si>
  <si>
    <t>P025</t>
  </si>
  <si>
    <t xml:space="preserve">driver led PWM 25w </t>
  </si>
  <si>
    <t>P040</t>
  </si>
  <si>
    <t xml:space="preserve">driver led PWM 40w </t>
  </si>
  <si>
    <t>P060</t>
  </si>
  <si>
    <t xml:space="preserve">driver led PWM 60w </t>
  </si>
  <si>
    <t>P090</t>
  </si>
  <si>
    <t xml:space="preserve">driver led PWM 90w </t>
  </si>
  <si>
    <t>P120</t>
  </si>
  <si>
    <t xml:space="preserve">driver led PWM 120w </t>
  </si>
  <si>
    <t>P150</t>
  </si>
  <si>
    <t xml:space="preserve">driver led PWM 150w </t>
  </si>
  <si>
    <t>N1</t>
  </si>
  <si>
    <t>RAL NOIR 1</t>
  </si>
  <si>
    <t>N2</t>
  </si>
  <si>
    <t>RAL NOIR 2</t>
  </si>
  <si>
    <t>N3</t>
  </si>
  <si>
    <t>RAL NOIR 3</t>
  </si>
  <si>
    <t>R1</t>
  </si>
  <si>
    <t>RAL ROUGE 1</t>
  </si>
  <si>
    <t>V1</t>
  </si>
  <si>
    <t>RAL VERT 1</t>
  </si>
  <si>
    <t>V2</t>
  </si>
  <si>
    <t>RAL VERT 2</t>
  </si>
  <si>
    <t>A1</t>
  </si>
  <si>
    <t>RAL BLEU 1</t>
  </si>
  <si>
    <t>B1</t>
  </si>
  <si>
    <t>RAL BLANC 1</t>
  </si>
  <si>
    <t>G1</t>
  </si>
  <si>
    <t>RAL GRIS 1</t>
  </si>
  <si>
    <t>G2</t>
  </si>
  <si>
    <t>RAL GRIS 2</t>
  </si>
  <si>
    <t>M1</t>
  </si>
  <si>
    <t>RAL MARRON 1</t>
  </si>
  <si>
    <t>M2</t>
  </si>
  <si>
    <t>RAL MARRON 2</t>
  </si>
  <si>
    <t>M3</t>
  </si>
  <si>
    <t>RAL MARRON 3</t>
  </si>
  <si>
    <t>CHOIX VASQUE</t>
  </si>
  <si>
    <t>VASQUE STANDARD</t>
  </si>
  <si>
    <t>-</t>
  </si>
  <si>
    <t>SANS</t>
  </si>
  <si>
    <t>SANS  VASQUE</t>
  </si>
  <si>
    <t>PMMA plat  POUR TAILLE S OU M</t>
  </si>
  <si>
    <t>PMMA plaT POUR TAILLE L</t>
  </si>
  <si>
    <t>J</t>
  </si>
  <si>
    <t>PC  TRASP LUM CLASSIQUE</t>
  </si>
  <si>
    <t>CHOIX CLASSE</t>
  </si>
  <si>
    <t>CHOIX CLASSE ELECTRIQUE</t>
  </si>
  <si>
    <t>CL I</t>
  </si>
  <si>
    <t>CLASSE I</t>
  </si>
  <si>
    <t>CL II</t>
  </si>
  <si>
    <t>CLASSE II</t>
  </si>
  <si>
    <t xml:space="preserve">PRIX TARIF </t>
  </si>
  <si>
    <t>Avertissement</t>
  </si>
  <si>
    <t>REF DRIVER</t>
  </si>
  <si>
    <t>PRIX TARIF</t>
  </si>
  <si>
    <t>N° RAL</t>
  </si>
  <si>
    <t>OPTION VASQUE</t>
  </si>
  <si>
    <t>PRIX</t>
  </si>
  <si>
    <t>OPTION CLASSE</t>
  </si>
  <si>
    <t>REF A REPRENDRE</t>
  </si>
  <si>
    <t>DESIGNATION A REPRENDRE</t>
  </si>
  <si>
    <t>TOTAL PRIX TARIF</t>
  </si>
  <si>
    <t>REMISE</t>
  </si>
  <si>
    <t>COM AGENT</t>
  </si>
  <si>
    <t>prix client</t>
  </si>
  <si>
    <t>Quantité</t>
  </si>
  <si>
    <t>prix total</t>
  </si>
  <si>
    <t>total com</t>
  </si>
  <si>
    <t>a090</t>
  </si>
  <si>
    <t>http://forum.excel-pratique.com/excel/remplir-grace-a-un-clique-t42733.html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</si>
</sst>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44" formatCode="_-* #,##0.00\ &quot;€&quot;_-;\-* #,##0.00\ &quot;€&quot;_-;_-* &quot;-&quot;??\ &quot;€&quot;_-;_-@_-"/>
    <numFmt numFmtId="43" formatCode="_-* #,##0.00\ _€_-;\-* #,##0.00\ _€_-;_-* &quot;-&quot;??\ _€_-;_-@_-"/>
    <numFmt numFmtId="164" formatCode="_-* #,##0\ _€_-;\-* #,##0\ _€_-;_-* &quot;-&quot;??\ _€_-;_-@_-"/>
    <numFmt numFmtId="165" formatCode="#,##0.00\ _€"/>
    <numFmt numFmtId="166" formatCode="_-* #,##0\ &quot;€&quot;_-;\-* #,##0\ &quot;€&quot;_-;_-* &quot;-&quot;??\ &quot;€&quot;_-;_-@_-"/>
    <numFmt numFmtId="167" formatCode="_(* #,##0.0_);_(* \(#,##0.0\);_(* &quot;-&quot;??_);_(@_)"/>
    <numFmt numFmtId="168" formatCode="#,##0.00\ &quot;€&quot;"/>
  </numFmts>
  <fonts count="18" x14ac:knownFonts="1">
    <font>
      <sz val="11"/>
      <color theme="1"/>
      <name val="Calibri"/>
      <family val="2"/>
      <scheme val="minor"/>
    </font>
    <font>
      <sz val="11"/>
      <color theme="1"/>
      <name val="Calibri"/>
      <family val="2"/>
      <scheme val="minor"/>
    </font>
    <font>
      <sz val="7"/>
      <color theme="1"/>
      <name val="Arial"/>
      <family val="2"/>
    </font>
    <font>
      <b/>
      <sz val="7"/>
      <name val="Arial"/>
      <family val="2"/>
    </font>
    <font>
      <b/>
      <sz val="7"/>
      <color theme="1"/>
      <name val="Arial"/>
      <family val="2"/>
    </font>
    <font>
      <sz val="7"/>
      <color rgb="FF000000"/>
      <name val="Arial"/>
      <family val="2"/>
    </font>
    <font>
      <b/>
      <sz val="12"/>
      <color theme="1"/>
      <name val="Arial"/>
      <family val="2"/>
    </font>
    <font>
      <b/>
      <sz val="7"/>
      <color theme="0"/>
      <name val="Arial"/>
      <family val="2"/>
    </font>
    <font>
      <u/>
      <sz val="11"/>
      <color theme="10"/>
      <name val="Calibri"/>
      <family val="2"/>
      <scheme val="minor"/>
    </font>
    <font>
      <u/>
      <sz val="7"/>
      <color theme="10"/>
      <name val="Arial"/>
      <family val="2"/>
    </font>
    <font>
      <sz val="7"/>
      <color indexed="8"/>
      <name val="Arial"/>
      <family val="2"/>
    </font>
    <font>
      <sz val="8"/>
      <color theme="1"/>
      <name val="Calibri"/>
      <family val="2"/>
      <scheme val="minor"/>
    </font>
    <font>
      <b/>
      <sz val="10"/>
      <color theme="1"/>
      <name val="Calibri"/>
      <family val="2"/>
      <scheme val="minor"/>
    </font>
    <font>
      <b/>
      <sz val="10"/>
      <color rgb="FFFF0000"/>
      <name val="Calibri"/>
      <family val="2"/>
      <scheme val="minor"/>
    </font>
    <font>
      <b/>
      <sz val="8"/>
      <color theme="1"/>
      <name val="Calibri"/>
      <family val="2"/>
      <scheme val="minor"/>
    </font>
    <font>
      <sz val="8"/>
      <color rgb="FFFF0000"/>
      <name val="Calibri"/>
      <family val="2"/>
      <scheme val="minor"/>
    </font>
    <font>
      <sz val="8"/>
      <name val="Calibri"/>
      <family val="2"/>
      <scheme val="minor"/>
    </font>
    <font>
      <b/>
      <sz val="8"/>
      <color rgb="FF323232"/>
      <name val="Tahoma"/>
      <family val="2"/>
    </font>
  </fonts>
  <fills count="7">
    <fill>
      <patternFill patternType="none"/>
    </fill>
    <fill>
      <patternFill patternType="gray125"/>
    </fill>
    <fill>
      <patternFill patternType="solid">
        <fgColor theme="1"/>
        <bgColor indexed="64"/>
      </patternFill>
    </fill>
    <fill>
      <patternFill patternType="solid">
        <fgColor theme="0" tint="-4.9989318521683403E-2"/>
        <bgColor indexed="64"/>
      </patternFill>
    </fill>
    <fill>
      <patternFill patternType="solid">
        <fgColor theme="0"/>
        <bgColor indexed="64"/>
      </patternFill>
    </fill>
    <fill>
      <patternFill patternType="solid">
        <fgColor theme="4" tint="0.79998168889431442"/>
        <bgColor indexed="64"/>
      </patternFill>
    </fill>
    <fill>
      <patternFill patternType="solid">
        <fgColor rgb="FFFFFF00"/>
        <bgColor indexed="64"/>
      </patternFill>
    </fill>
  </fills>
  <borders count="8">
    <border>
      <left/>
      <right/>
      <top/>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4">
    <xf numFmtId="0" fontId="0" fillId="0" borderId="0"/>
    <xf numFmtId="43" fontId="1" fillId="0" borderId="0" applyFont="0" applyFill="0" applyBorder="0" applyAlignment="0" applyProtection="0"/>
    <xf numFmtId="44" fontId="1" fillId="0" borderId="0" applyFont="0" applyFill="0" applyBorder="0" applyAlignment="0" applyProtection="0"/>
    <xf numFmtId="0" fontId="8" fillId="0" borderId="0" applyNumberFormat="0" applyFill="0" applyBorder="0" applyAlignment="0" applyProtection="0"/>
  </cellStyleXfs>
  <cellXfs count="98">
    <xf numFmtId="0" fontId="0" fillId="0" borderId="0" xfId="0"/>
    <xf numFmtId="0" fontId="2" fillId="0" borderId="0" xfId="0" applyFont="1" applyAlignment="1">
      <alignment horizontal="center" vertical="center" wrapText="1"/>
    </xf>
    <xf numFmtId="0" fontId="2" fillId="0" borderId="0" xfId="0" applyFont="1" applyFill="1" applyBorder="1" applyAlignment="1">
      <alignment horizontal="center" vertical="center" wrapText="1"/>
    </xf>
    <xf numFmtId="164" fontId="2" fillId="0" borderId="0" xfId="1" applyNumberFormat="1" applyFont="1" applyFill="1" applyBorder="1" applyAlignment="1">
      <alignment horizontal="center" vertical="center" wrapText="1"/>
    </xf>
    <xf numFmtId="165" fontId="3" fillId="0" borderId="0" xfId="2" applyNumberFormat="1" applyFont="1" applyFill="1" applyBorder="1" applyAlignment="1">
      <alignment horizontal="center" vertical="center" wrapText="1"/>
    </xf>
    <xf numFmtId="165" fontId="4" fillId="0" borderId="0" xfId="2" applyNumberFormat="1" applyFont="1" applyFill="1" applyBorder="1" applyAlignment="1">
      <alignment horizontal="center" vertical="center" wrapText="1"/>
    </xf>
    <xf numFmtId="165" fontId="4" fillId="0" borderId="0" xfId="1" applyNumberFormat="1" applyFont="1" applyFill="1" applyBorder="1" applyAlignment="1">
      <alignment horizontal="center" vertical="center" wrapText="1"/>
    </xf>
    <xf numFmtId="165" fontId="2" fillId="0" borderId="0" xfId="0" applyNumberFormat="1" applyFont="1" applyAlignment="1">
      <alignment horizontal="center" vertical="center" wrapText="1"/>
    </xf>
    <xf numFmtId="165" fontId="2" fillId="0" borderId="0" xfId="0" applyNumberFormat="1" applyFont="1" applyBorder="1" applyAlignment="1">
      <alignment horizontal="center" vertical="center" wrapText="1"/>
    </xf>
    <xf numFmtId="0" fontId="2" fillId="0" borderId="0" xfId="0" applyFont="1" applyBorder="1" applyAlignment="1">
      <alignment horizontal="center" vertical="center" wrapText="1"/>
    </xf>
    <xf numFmtId="0" fontId="5" fillId="0" borderId="0" xfId="0" applyFont="1" applyFill="1" applyBorder="1" applyAlignment="1">
      <alignment horizontal="center" vertical="center" wrapText="1" readingOrder="1"/>
    </xf>
    <xf numFmtId="0" fontId="4" fillId="0" borderId="0" xfId="0" applyFont="1" applyFill="1" applyBorder="1" applyAlignment="1">
      <alignment horizontal="center" vertical="center" wrapText="1"/>
    </xf>
    <xf numFmtId="0" fontId="7" fillId="2" borderId="0" xfId="0" applyFont="1" applyFill="1" applyBorder="1" applyAlignment="1">
      <alignment horizontal="center" vertical="center" wrapText="1" readingOrder="1"/>
    </xf>
    <xf numFmtId="0" fontId="7" fillId="2" borderId="1" xfId="0" applyFont="1" applyFill="1" applyBorder="1" applyAlignment="1">
      <alignment horizontal="center" vertical="center" wrapText="1" readingOrder="1"/>
    </xf>
    <xf numFmtId="0" fontId="2" fillId="0" borderId="0" xfId="0" applyFont="1" applyAlignment="1">
      <alignment horizontal="center" vertical="center" wrapText="1" readingOrder="1"/>
    </xf>
    <xf numFmtId="165" fontId="2" fillId="0" borderId="0" xfId="0" applyNumberFormat="1" applyFont="1" applyAlignment="1">
      <alignment horizontal="center" vertical="center" wrapText="1" readingOrder="1"/>
    </xf>
    <xf numFmtId="165" fontId="2" fillId="0" borderId="0" xfId="0" applyNumberFormat="1" applyFont="1" applyBorder="1" applyAlignment="1">
      <alignment horizontal="center" vertical="center" wrapText="1" readingOrder="1"/>
    </xf>
    <xf numFmtId="0" fontId="2" fillId="0" borderId="0" xfId="0" applyFont="1" applyBorder="1" applyAlignment="1">
      <alignment horizontal="center" vertical="center" wrapText="1" readingOrder="1"/>
    </xf>
    <xf numFmtId="0" fontId="2" fillId="0" borderId="5" xfId="0" applyFont="1" applyBorder="1" applyAlignment="1">
      <alignment horizontal="center" vertical="center" wrapText="1"/>
    </xf>
    <xf numFmtId="0" fontId="5" fillId="3" borderId="6" xfId="0" applyFont="1" applyFill="1" applyBorder="1" applyAlignment="1">
      <alignment horizontal="center" vertical="center" wrapText="1"/>
    </xf>
    <xf numFmtId="164" fontId="5" fillId="0" borderId="6" xfId="1" applyNumberFormat="1" applyFont="1" applyFill="1" applyBorder="1" applyAlignment="1">
      <alignment horizontal="center" vertical="center" wrapText="1" readingOrder="1"/>
    </xf>
    <xf numFmtId="165" fontId="3" fillId="0" borderId="6" xfId="2" applyNumberFormat="1" applyFont="1" applyFill="1" applyBorder="1" applyAlignment="1">
      <alignment horizontal="center" vertical="center" wrapText="1"/>
    </xf>
    <xf numFmtId="0" fontId="5" fillId="0" borderId="6" xfId="0" applyFont="1" applyFill="1" applyBorder="1" applyAlignment="1">
      <alignment horizontal="center" vertical="center" wrapText="1" readingOrder="1"/>
    </xf>
    <xf numFmtId="0" fontId="2" fillId="3" borderId="6" xfId="0" applyFont="1" applyFill="1" applyBorder="1" applyAlignment="1">
      <alignment horizontal="center" vertical="center" wrapText="1"/>
    </xf>
    <xf numFmtId="165" fontId="4" fillId="0" borderId="6" xfId="2" applyNumberFormat="1" applyFont="1" applyFill="1" applyBorder="1" applyAlignment="1">
      <alignment horizontal="center" vertical="center" wrapText="1"/>
    </xf>
    <xf numFmtId="165" fontId="4" fillId="0" borderId="6" xfId="1" applyNumberFormat="1" applyFont="1" applyFill="1" applyBorder="1" applyAlignment="1">
      <alignment horizontal="center" vertical="center" wrapText="1"/>
    </xf>
    <xf numFmtId="0" fontId="2" fillId="0" borderId="6" xfId="0" applyFont="1" applyBorder="1" applyAlignment="1">
      <alignment horizontal="center" vertical="center" wrapText="1"/>
    </xf>
    <xf numFmtId="164" fontId="2" fillId="0" borderId="6" xfId="1" applyNumberFormat="1" applyFont="1" applyFill="1" applyBorder="1" applyAlignment="1">
      <alignment horizontal="center" vertical="center" wrapText="1"/>
    </xf>
    <xf numFmtId="0" fontId="2" fillId="0" borderId="6" xfId="0" applyFont="1" applyFill="1" applyBorder="1" applyAlignment="1">
      <alignment horizontal="center" vertical="center" wrapText="1"/>
    </xf>
    <xf numFmtId="165" fontId="4" fillId="0" borderId="2" xfId="2" applyNumberFormat="1" applyFont="1" applyFill="1" applyBorder="1" applyAlignment="1">
      <alignment horizontal="center" vertical="center" wrapText="1"/>
    </xf>
    <xf numFmtId="0" fontId="5" fillId="3" borderId="6" xfId="0" quotePrefix="1" applyFont="1" applyFill="1" applyBorder="1" applyAlignment="1">
      <alignment horizontal="center" vertical="center" wrapText="1" readingOrder="1"/>
    </xf>
    <xf numFmtId="0" fontId="2" fillId="0" borderId="0" xfId="0" applyFont="1" applyFill="1" applyAlignment="1">
      <alignment horizontal="center" vertical="center" wrapText="1"/>
    </xf>
    <xf numFmtId="0" fontId="5" fillId="0" borderId="0" xfId="0" applyFont="1" applyFill="1" applyBorder="1" applyAlignment="1">
      <alignment horizontal="center" vertical="center" wrapText="1"/>
    </xf>
    <xf numFmtId="164" fontId="4" fillId="0" borderId="0" xfId="1" applyNumberFormat="1" applyFont="1" applyFill="1" applyBorder="1" applyAlignment="1">
      <alignment horizontal="center" vertical="center" wrapText="1"/>
    </xf>
    <xf numFmtId="166" fontId="2" fillId="0" borderId="0" xfId="0" applyNumberFormat="1" applyFont="1" applyAlignment="1">
      <alignment horizontal="center" vertical="center" wrapText="1"/>
    </xf>
    <xf numFmtId="166" fontId="4" fillId="0" borderId="0" xfId="2" applyNumberFormat="1" applyFont="1" applyFill="1" applyBorder="1" applyAlignment="1">
      <alignment horizontal="center" vertical="center" wrapText="1"/>
    </xf>
    <xf numFmtId="0" fontId="9" fillId="0" borderId="0" xfId="3" applyFont="1" applyFill="1" applyBorder="1" applyAlignment="1">
      <alignment horizontal="center" vertical="center" wrapText="1"/>
    </xf>
    <xf numFmtId="0" fontId="5" fillId="0" borderId="0" xfId="0" quotePrefix="1" applyFont="1" applyFill="1" applyBorder="1" applyAlignment="1">
      <alignment horizontal="center" vertical="center" wrapText="1" readingOrder="1"/>
    </xf>
    <xf numFmtId="0" fontId="4" fillId="0" borderId="0" xfId="0" applyFont="1" applyAlignment="1">
      <alignment horizontal="center" vertical="center" wrapText="1"/>
    </xf>
    <xf numFmtId="0" fontId="7" fillId="2" borderId="1" xfId="0" applyFont="1" applyFill="1" applyBorder="1" applyAlignment="1">
      <alignment horizontal="center" vertical="center" wrapText="1"/>
    </xf>
    <xf numFmtId="0" fontId="5" fillId="4" borderId="6" xfId="0" applyFont="1" applyFill="1" applyBorder="1" applyAlignment="1">
      <alignment horizontal="center" vertical="center" wrapText="1" readingOrder="1"/>
    </xf>
    <xf numFmtId="0" fontId="2" fillId="4" borderId="6" xfId="0" applyFont="1" applyFill="1" applyBorder="1" applyAlignment="1">
      <alignment horizontal="center" vertical="center" wrapText="1"/>
    </xf>
    <xf numFmtId="164" fontId="2" fillId="0" borderId="0" xfId="0" applyNumberFormat="1" applyFont="1" applyAlignment="1">
      <alignment horizontal="center" vertical="center" wrapText="1"/>
    </xf>
    <xf numFmtId="167" fontId="2" fillId="0" borderId="6" xfId="1" applyNumberFormat="1" applyFont="1" applyFill="1" applyBorder="1" applyAlignment="1">
      <alignment horizontal="center" vertical="center" wrapText="1"/>
    </xf>
    <xf numFmtId="0" fontId="3" fillId="0" borderId="6" xfId="0" applyFont="1" applyFill="1" applyBorder="1" applyAlignment="1">
      <alignment horizontal="center" vertical="center" wrapText="1"/>
    </xf>
    <xf numFmtId="0" fontId="2" fillId="3" borderId="6" xfId="0" quotePrefix="1" applyFont="1" applyFill="1" applyBorder="1" applyAlignment="1">
      <alignment horizontal="center" vertical="center" wrapText="1"/>
    </xf>
    <xf numFmtId="166" fontId="2" fillId="0" borderId="0" xfId="0" applyNumberFormat="1" applyFont="1" applyFill="1" applyBorder="1" applyAlignment="1">
      <alignment horizontal="center" vertical="center" wrapText="1"/>
    </xf>
    <xf numFmtId="0" fontId="11" fillId="0" borderId="0" xfId="0" applyFont="1"/>
    <xf numFmtId="0" fontId="11" fillId="0" borderId="0" xfId="0" applyFont="1" applyAlignment="1">
      <alignment wrapText="1"/>
    </xf>
    <xf numFmtId="168" fontId="11" fillId="0" borderId="0" xfId="0" applyNumberFormat="1" applyFont="1"/>
    <xf numFmtId="0" fontId="11" fillId="0" borderId="0" xfId="0" applyFont="1" applyBorder="1"/>
    <xf numFmtId="0" fontId="11" fillId="0" borderId="0" xfId="0" applyFont="1" applyBorder="1" applyAlignment="1">
      <alignment wrapText="1"/>
    </xf>
    <xf numFmtId="168" fontId="11" fillId="0" borderId="0" xfId="0" applyNumberFormat="1" applyFont="1" applyBorder="1"/>
    <xf numFmtId="0" fontId="0" fillId="0" borderId="0" xfId="0" applyBorder="1"/>
    <xf numFmtId="0" fontId="0" fillId="0" borderId="0" xfId="0" applyAlignment="1">
      <alignment wrapText="1"/>
    </xf>
    <xf numFmtId="0" fontId="12" fillId="0" borderId="6" xfId="0" applyFont="1" applyBorder="1" applyAlignment="1">
      <alignment horizontal="center" vertical="center" wrapText="1"/>
    </xf>
    <xf numFmtId="168" fontId="12" fillId="0" borderId="6" xfId="0" applyNumberFormat="1" applyFont="1" applyBorder="1" applyAlignment="1">
      <alignment horizontal="center" vertical="center" wrapText="1"/>
    </xf>
    <xf numFmtId="0" fontId="13" fillId="0" borderId="6" xfId="0" applyFont="1" applyBorder="1" applyAlignment="1">
      <alignment horizontal="center" vertical="center" wrapText="1"/>
    </xf>
    <xf numFmtId="0" fontId="12" fillId="0" borderId="0" xfId="0" applyFont="1" applyAlignment="1">
      <alignment horizontal="center" vertical="center" wrapText="1"/>
    </xf>
    <xf numFmtId="0" fontId="14" fillId="5" borderId="6" xfId="0" applyFont="1" applyFill="1" applyBorder="1"/>
    <xf numFmtId="0" fontId="11" fillId="0" borderId="6" xfId="0" applyFont="1" applyBorder="1"/>
    <xf numFmtId="168" fontId="11" fillId="0" borderId="6" xfId="0" applyNumberFormat="1" applyFont="1" applyBorder="1"/>
    <xf numFmtId="0" fontId="15" fillId="0" borderId="6" xfId="0" applyFont="1" applyBorder="1"/>
    <xf numFmtId="0" fontId="11" fillId="5" borderId="6" xfId="0" applyFont="1" applyFill="1" applyBorder="1"/>
    <xf numFmtId="0" fontId="11" fillId="0" borderId="6" xfId="0" applyFont="1" applyBorder="1" applyAlignment="1">
      <alignment horizontal="center" vertical="center" wrapText="1"/>
    </xf>
    <xf numFmtId="0" fontId="16" fillId="5" borderId="6" xfId="0" applyFont="1" applyFill="1" applyBorder="1"/>
    <xf numFmtId="168" fontId="14" fillId="0" borderId="6" xfId="0" applyNumberFormat="1" applyFont="1" applyBorder="1" applyAlignment="1">
      <alignment horizontal="center" vertical="center" wrapText="1"/>
    </xf>
    <xf numFmtId="0" fontId="17" fillId="5" borderId="6" xfId="0" applyFont="1" applyFill="1" applyBorder="1" applyAlignment="1">
      <alignment horizontal="left" vertical="center" indent="1"/>
    </xf>
    <xf numFmtId="0" fontId="17" fillId="5" borderId="6" xfId="0" applyFont="1" applyFill="1" applyBorder="1"/>
    <xf numFmtId="168" fontId="11" fillId="0" borderId="4" xfId="0" applyNumberFormat="1" applyFont="1" applyBorder="1"/>
    <xf numFmtId="0" fontId="11" fillId="0" borderId="0" xfId="0" applyFont="1" applyAlignment="1">
      <alignment horizontal="center" vertical="center" wrapText="1"/>
    </xf>
    <xf numFmtId="168" fontId="14" fillId="0" borderId="0" xfId="0" applyNumberFormat="1" applyFont="1" applyAlignment="1">
      <alignment horizontal="center" vertical="center" wrapText="1"/>
    </xf>
    <xf numFmtId="0" fontId="5" fillId="3" borderId="6" xfId="0" applyFont="1" applyFill="1" applyBorder="1" applyAlignment="1">
      <alignment horizontal="center" vertical="center" wrapText="1"/>
    </xf>
    <xf numFmtId="0" fontId="5" fillId="0" borderId="6" xfId="0" applyFont="1" applyFill="1" applyBorder="1" applyAlignment="1">
      <alignment horizontal="center" vertical="center" wrapText="1" readingOrder="1"/>
    </xf>
    <xf numFmtId="0" fontId="5" fillId="3" borderId="6" xfId="0" applyFont="1" applyFill="1" applyBorder="1" applyAlignment="1">
      <alignment horizontal="center" vertical="center" wrapText="1" readingOrder="1"/>
    </xf>
    <xf numFmtId="0" fontId="2" fillId="3" borderId="2" xfId="0" applyFont="1" applyFill="1" applyBorder="1" applyAlignment="1">
      <alignment horizontal="center" vertical="center" wrapText="1"/>
    </xf>
    <xf numFmtId="0" fontId="2" fillId="3" borderId="3" xfId="0" applyFont="1" applyFill="1" applyBorder="1" applyAlignment="1">
      <alignment horizontal="center" vertical="center" wrapText="1"/>
    </xf>
    <xf numFmtId="0" fontId="2" fillId="0" borderId="2" xfId="0" applyFont="1" applyFill="1" applyBorder="1" applyAlignment="1">
      <alignment horizontal="center" vertical="center" wrapText="1"/>
    </xf>
    <xf numFmtId="0" fontId="2" fillId="0" borderId="3" xfId="0" applyFont="1" applyFill="1" applyBorder="1" applyAlignment="1">
      <alignment horizontal="center" vertical="center" wrapText="1"/>
    </xf>
    <xf numFmtId="0" fontId="7" fillId="2" borderId="4" xfId="0" applyFont="1" applyFill="1" applyBorder="1" applyAlignment="1">
      <alignment horizontal="center" vertical="center" wrapText="1"/>
    </xf>
    <xf numFmtId="0" fontId="7" fillId="2" borderId="7" xfId="0" applyFont="1" applyFill="1" applyBorder="1" applyAlignment="1">
      <alignment horizontal="center" vertical="center" wrapText="1"/>
    </xf>
    <xf numFmtId="164" fontId="7" fillId="2" borderId="4" xfId="1" applyNumberFormat="1" applyFont="1" applyFill="1" applyBorder="1" applyAlignment="1">
      <alignment horizontal="center" vertical="center" wrapText="1"/>
    </xf>
    <xf numFmtId="164" fontId="7" fillId="2" borderId="7" xfId="1" applyNumberFormat="1" applyFont="1" applyFill="1" applyBorder="1" applyAlignment="1">
      <alignment horizontal="center" vertical="center" wrapText="1"/>
    </xf>
    <xf numFmtId="0" fontId="2" fillId="0" borderId="6" xfId="0" applyFont="1" applyFill="1" applyBorder="1" applyAlignment="1">
      <alignment horizontal="center" vertical="center" wrapText="1"/>
    </xf>
    <xf numFmtId="0" fontId="4" fillId="0" borderId="0" xfId="0" applyFont="1" applyFill="1" applyBorder="1" applyAlignment="1">
      <alignment horizontal="center" vertical="center" wrapText="1"/>
    </xf>
    <xf numFmtId="0" fontId="7" fillId="2" borderId="0" xfId="0" applyFont="1" applyFill="1" applyBorder="1" applyAlignment="1">
      <alignment horizontal="center" vertical="center" wrapText="1" readingOrder="1"/>
    </xf>
    <xf numFmtId="0" fontId="7" fillId="2" borderId="2" xfId="0" applyFont="1" applyFill="1" applyBorder="1" applyAlignment="1">
      <alignment horizontal="center" vertical="center" wrapText="1"/>
    </xf>
    <xf numFmtId="0" fontId="7" fillId="2" borderId="3" xfId="0" applyFont="1" applyFill="1" applyBorder="1" applyAlignment="1">
      <alignment horizontal="center" vertical="center" wrapText="1"/>
    </xf>
    <xf numFmtId="0" fontId="7" fillId="2" borderId="1" xfId="0" applyFont="1" applyFill="1" applyBorder="1" applyAlignment="1">
      <alignment horizontal="center" vertical="center" wrapText="1"/>
    </xf>
    <xf numFmtId="0" fontId="5" fillId="0" borderId="0" xfId="0" applyFont="1" applyFill="1" applyBorder="1" applyAlignment="1">
      <alignment horizontal="center" vertical="center" wrapText="1" readingOrder="1"/>
    </xf>
    <xf numFmtId="0" fontId="6" fillId="0" borderId="0" xfId="0" applyFont="1" applyAlignment="1">
      <alignment horizontal="center" vertical="center" wrapText="1"/>
    </xf>
    <xf numFmtId="0" fontId="2" fillId="0" borderId="0" xfId="0" applyFont="1" applyAlignment="1">
      <alignment horizontal="center" vertical="center" wrapText="1"/>
    </xf>
    <xf numFmtId="0" fontId="4" fillId="0" borderId="0" xfId="0" applyFont="1" applyAlignment="1">
      <alignment horizontal="center" vertical="center" wrapText="1"/>
    </xf>
    <xf numFmtId="0" fontId="7" fillId="2" borderId="2" xfId="0" applyFont="1" applyFill="1" applyBorder="1" applyAlignment="1">
      <alignment horizontal="center" vertical="center" wrapText="1" readingOrder="1"/>
    </xf>
    <xf numFmtId="0" fontId="7" fillId="2" borderId="3" xfId="0" applyFont="1" applyFill="1" applyBorder="1" applyAlignment="1">
      <alignment horizontal="center" vertical="center" wrapText="1" readingOrder="1"/>
    </xf>
    <xf numFmtId="0" fontId="7" fillId="2" borderId="1" xfId="0" applyFont="1" applyFill="1" applyBorder="1" applyAlignment="1">
      <alignment horizontal="center" vertical="center" wrapText="1" readingOrder="1"/>
    </xf>
    <xf numFmtId="0" fontId="5" fillId="6" borderId="6" xfId="0" applyFont="1" applyFill="1" applyBorder="1" applyAlignment="1">
      <alignment horizontal="center" vertical="center" wrapText="1"/>
    </xf>
    <xf numFmtId="165" fontId="8" fillId="0" borderId="0" xfId="3" applyNumberFormat="1" applyAlignment="1">
      <alignment horizontal="center" vertical="center"/>
    </xf>
  </cellXfs>
  <cellStyles count="4">
    <cellStyle name="Lien hypertexte" xfId="3" builtinId="8"/>
    <cellStyle name="Milliers" xfId="1" builtinId="3"/>
    <cellStyle name="Monétaire"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png"/><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0</xdr:col>
      <xdr:colOff>104775</xdr:colOff>
      <xdr:row>0</xdr:row>
      <xdr:rowOff>38100</xdr:rowOff>
    </xdr:from>
    <xdr:to>
      <xdr:col>2</xdr:col>
      <xdr:colOff>96482</xdr:colOff>
      <xdr:row>5</xdr:row>
      <xdr:rowOff>47625</xdr:rowOff>
    </xdr:to>
    <xdr:pic>
      <xdr:nvPicPr>
        <xdr:cNvPr id="2" name="26 Imagen" descr="http://www.salvi.es/wp-content/files_mf/cache/th_2352c4aca90136b7d3ce91113115b98d_logos_lateral_top.jpg"/>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l="12807" t="30711" r="9695"/>
        <a:stretch>
          <a:fillRect/>
        </a:stretch>
      </xdr:blipFill>
      <xdr:spPr bwMode="auto">
        <a:xfrm>
          <a:off x="104775" y="38100"/>
          <a:ext cx="1068032"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200025</xdr:colOff>
      <xdr:row>4</xdr:row>
      <xdr:rowOff>85725</xdr:rowOff>
    </xdr:from>
    <xdr:to>
      <xdr:col>21</xdr:col>
      <xdr:colOff>542925</xdr:colOff>
      <xdr:row>12</xdr:row>
      <xdr:rowOff>85725</xdr:rowOff>
    </xdr:to>
    <xdr:sp macro="" textlink="">
      <xdr:nvSpPr>
        <xdr:cNvPr id="3" name="ZoneTexte 2"/>
        <xdr:cNvSpPr txBox="1"/>
      </xdr:nvSpPr>
      <xdr:spPr>
        <a:xfrm>
          <a:off x="2686050" y="619125"/>
          <a:ext cx="6524625" cy="1028700"/>
        </a:xfrm>
        <a:prstGeom prst="rect">
          <a:avLst/>
        </a:prstGeom>
        <a:solidFill>
          <a:schemeClr val="accent5">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Un double clic dans une cellule jaune,</a:t>
          </a:r>
          <a:r>
            <a:rPr lang="fr-FR" sz="1100" baseline="0"/>
            <a:t> recopie cette cellule sur la 1ère cellule vide en colonne A de la feuille4</a:t>
          </a:r>
        </a:p>
        <a:p>
          <a:endParaRPr lang="fr-FR" sz="1100" baseline="0"/>
        </a:p>
        <a:p>
          <a:r>
            <a:rPr lang="fr-FR" sz="1100" baseline="0"/>
            <a:t>Attention il faut utiliser le jaune standard (voir palette)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883920</xdr:colOff>
      <xdr:row>56</xdr:row>
      <xdr:rowOff>0</xdr:rowOff>
    </xdr:from>
    <xdr:to>
      <xdr:col>0</xdr:col>
      <xdr:colOff>883920</xdr:colOff>
      <xdr:row>57</xdr:row>
      <xdr:rowOff>1905</xdr:rowOff>
    </xdr:to>
    <xdr:pic>
      <xdr:nvPicPr>
        <xdr:cNvPr id="2" name="4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37357050"/>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853440</xdr:colOff>
      <xdr:row>56</xdr:row>
      <xdr:rowOff>0</xdr:rowOff>
    </xdr:from>
    <xdr:to>
      <xdr:col>0</xdr:col>
      <xdr:colOff>853440</xdr:colOff>
      <xdr:row>57</xdr:row>
      <xdr:rowOff>1905</xdr:rowOff>
    </xdr:to>
    <xdr:pic>
      <xdr:nvPicPr>
        <xdr:cNvPr id="3" name="5 Imagen"/>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 y="37947600"/>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4" name="10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37357050"/>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5" name="11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37947600"/>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6" name="12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37947600"/>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853440</xdr:colOff>
      <xdr:row>56</xdr:row>
      <xdr:rowOff>0</xdr:rowOff>
    </xdr:from>
    <xdr:to>
      <xdr:col>0</xdr:col>
      <xdr:colOff>853440</xdr:colOff>
      <xdr:row>57</xdr:row>
      <xdr:rowOff>1905</xdr:rowOff>
    </xdr:to>
    <xdr:pic>
      <xdr:nvPicPr>
        <xdr:cNvPr id="7" name="13 Imagen"/>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 y="38833425"/>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8" name="14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38833425"/>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9" name="15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38833425"/>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853440</xdr:colOff>
      <xdr:row>56</xdr:row>
      <xdr:rowOff>0</xdr:rowOff>
    </xdr:from>
    <xdr:to>
      <xdr:col>0</xdr:col>
      <xdr:colOff>853440</xdr:colOff>
      <xdr:row>57</xdr:row>
      <xdr:rowOff>1905</xdr:rowOff>
    </xdr:to>
    <xdr:pic>
      <xdr:nvPicPr>
        <xdr:cNvPr id="10" name="16 Imagen"/>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 y="40309800"/>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11" name="17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40309800"/>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12" name="18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40309800"/>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853440</xdr:colOff>
      <xdr:row>56</xdr:row>
      <xdr:rowOff>0</xdr:rowOff>
    </xdr:from>
    <xdr:to>
      <xdr:col>0</xdr:col>
      <xdr:colOff>853440</xdr:colOff>
      <xdr:row>57</xdr:row>
      <xdr:rowOff>1905</xdr:rowOff>
    </xdr:to>
    <xdr:pic>
      <xdr:nvPicPr>
        <xdr:cNvPr id="13" name="19 Imagen"/>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 y="41195625"/>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14" name="20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41195625"/>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15" name="21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41195625"/>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853440</xdr:colOff>
      <xdr:row>56</xdr:row>
      <xdr:rowOff>0</xdr:rowOff>
    </xdr:from>
    <xdr:to>
      <xdr:col>0</xdr:col>
      <xdr:colOff>853440</xdr:colOff>
      <xdr:row>57</xdr:row>
      <xdr:rowOff>1905</xdr:rowOff>
    </xdr:to>
    <xdr:pic>
      <xdr:nvPicPr>
        <xdr:cNvPr id="16" name="22 Imagen"/>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 y="42081450"/>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17" name="23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42081450"/>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18" name="24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42081450"/>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853440</xdr:colOff>
      <xdr:row>56</xdr:row>
      <xdr:rowOff>0</xdr:rowOff>
    </xdr:from>
    <xdr:to>
      <xdr:col>0</xdr:col>
      <xdr:colOff>853440</xdr:colOff>
      <xdr:row>57</xdr:row>
      <xdr:rowOff>1905</xdr:rowOff>
    </xdr:to>
    <xdr:pic>
      <xdr:nvPicPr>
        <xdr:cNvPr id="19" name="25 Imagen"/>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 y="42967275"/>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20" name="26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42967275"/>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21" name="27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42967275"/>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853440</xdr:colOff>
      <xdr:row>56</xdr:row>
      <xdr:rowOff>0</xdr:rowOff>
    </xdr:from>
    <xdr:to>
      <xdr:col>0</xdr:col>
      <xdr:colOff>853440</xdr:colOff>
      <xdr:row>57</xdr:row>
      <xdr:rowOff>1905</xdr:rowOff>
    </xdr:to>
    <xdr:pic>
      <xdr:nvPicPr>
        <xdr:cNvPr id="22" name="28 Imagen"/>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 y="43853100"/>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23" name="29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43853100"/>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1905</xdr:rowOff>
    </xdr:to>
    <xdr:pic>
      <xdr:nvPicPr>
        <xdr:cNvPr id="24" name="30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83920" y="43853100"/>
          <a:ext cx="0" cy="1924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853440</xdr:colOff>
      <xdr:row>56</xdr:row>
      <xdr:rowOff>0</xdr:rowOff>
    </xdr:from>
    <xdr:to>
      <xdr:col>0</xdr:col>
      <xdr:colOff>853440</xdr:colOff>
      <xdr:row>57</xdr:row>
      <xdr:rowOff>3810</xdr:rowOff>
    </xdr:to>
    <xdr:pic>
      <xdr:nvPicPr>
        <xdr:cNvPr id="25" name="36 Imagen"/>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 y="44738925"/>
          <a:ext cx="0" cy="19431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3810</xdr:rowOff>
    </xdr:to>
    <xdr:pic>
      <xdr:nvPicPr>
        <xdr:cNvPr id="26" name="37 Imagen"/>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883920" y="44738925"/>
          <a:ext cx="0" cy="19431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883920</xdr:colOff>
      <xdr:row>56</xdr:row>
      <xdr:rowOff>0</xdr:rowOff>
    </xdr:from>
    <xdr:to>
      <xdr:col>0</xdr:col>
      <xdr:colOff>883920</xdr:colOff>
      <xdr:row>57</xdr:row>
      <xdr:rowOff>3810</xdr:rowOff>
    </xdr:to>
    <xdr:pic>
      <xdr:nvPicPr>
        <xdr:cNvPr id="27" name="38 Imagen"/>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883920" y="44738925"/>
          <a:ext cx="0" cy="19431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5</xdr:col>
      <xdr:colOff>171450</xdr:colOff>
      <xdr:row>2</xdr:row>
      <xdr:rowOff>542925</xdr:rowOff>
    </xdr:from>
    <xdr:to>
      <xdr:col>20</xdr:col>
      <xdr:colOff>1019175</xdr:colOff>
      <xdr:row>4</xdr:row>
      <xdr:rowOff>666750</xdr:rowOff>
    </xdr:to>
    <xdr:sp macro="" textlink="">
      <xdr:nvSpPr>
        <xdr:cNvPr id="2" name="ZoneTexte 1"/>
        <xdr:cNvSpPr txBox="1"/>
      </xdr:nvSpPr>
      <xdr:spPr>
        <a:xfrm>
          <a:off x="2476500" y="1581150"/>
          <a:ext cx="9667875" cy="1552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Banzai64 et merci de ta réponse ; en pièce jointe un extrait de mon fichier avec les données utiles pour comprendre.</a:t>
          </a:r>
          <a:br>
            <a:rPr lang="fr-FR"/>
          </a:br>
          <a:r>
            <a:rPr lang="fr-FR"/>
            <a:t>la première feuil =lum moderne led (catalogues tarif)</a:t>
          </a:r>
          <a:br>
            <a:rPr lang="fr-FR"/>
          </a:br>
          <a:r>
            <a:rPr lang="fr-FR"/>
            <a:t>la feuil 2 = feuil 8 (listing des produits pour les formules)</a:t>
          </a:r>
          <a:br>
            <a:rPr lang="fr-FR"/>
          </a:br>
          <a:r>
            <a:rPr lang="fr-FR"/>
            <a:t>la feuil 3 = feuil 4 (tableur d'aide pour les devis)</a:t>
          </a:r>
          <a:br>
            <a:rPr lang="fr-FR"/>
          </a:br>
          <a:r>
            <a:rPr lang="fr-FR"/>
            <a:t>sur cet extrait tout est débloqué ; par la suite les agents n'auront la possibilité uniquement de remplir les zones en bleues dans le tableur (feuil4) et de cliquer sur les références (si tu arrives à m'aider ) de la 1ere page (uniquement les références des luminaires).</a:t>
          </a:r>
          <a:br>
            <a:rPr lang="fr-FR"/>
          </a:br>
          <a:r>
            <a:rPr lang="fr-FR"/>
            <a:t>merci de ton aide...</a:t>
          </a:r>
          <a:endParaRPr lang="fr-FR" sz="1100"/>
        </a:p>
      </xdr:txBody>
    </xdr:sp>
    <xdr:clientData/>
  </xdr:twoCellAnchor>
  <xdr:twoCellAnchor>
    <xdr:from>
      <xdr:col>2</xdr:col>
      <xdr:colOff>1181100</xdr:colOff>
      <xdr:row>5</xdr:row>
      <xdr:rowOff>9525</xdr:rowOff>
    </xdr:from>
    <xdr:to>
      <xdr:col>22</xdr:col>
      <xdr:colOff>561975</xdr:colOff>
      <xdr:row>7</xdr:row>
      <xdr:rowOff>38100</xdr:rowOff>
    </xdr:to>
    <xdr:sp macro="" textlink="">
      <xdr:nvSpPr>
        <xdr:cNvPr id="4" name="ZoneTexte 3"/>
        <xdr:cNvSpPr txBox="1"/>
      </xdr:nvSpPr>
      <xdr:spPr>
        <a:xfrm>
          <a:off x="1685925" y="3190875"/>
          <a:ext cx="11506200" cy="1457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je vais devenir chèvre aidez moi svp ; je ne sais même pas si ma demande a une solution. J'ai créer un tableau assez long grace a recherchev d.aide aux devis pour nos agents, la première colonne bleue (toutes mes colonnes bleues ne sont pas protégées de façon a pouvoir insérer ou écrire des références qui amèneront a des désignations, prix et avertissements pour ne pas oublier des accessoires liés au produit... Voilà le problème les références sont horribles impossibles a retenir (bdlskk16... Bdddlm17... ) et il en faut bcp pour faire un devis, mon tableau est la dernière feuille d'un classeur dans lequel les 5 premières feuilles sont les catalogues produits sur lesquels il faut trouver la référence, existe t.il une formule pour cliquer sur les feuilles catalogues au niveau d.une cellule contenant une référence et faire apparaître celle ci dans ma dernière feuille tableau d.aide au devis? </a:t>
          </a:r>
          <a:br>
            <a:rPr lang="fr-FR"/>
          </a:br>
          <a:r>
            <a:rPr lang="fr-FR"/>
            <a:t/>
          </a:r>
          <a:br>
            <a:rPr lang="fr-FR"/>
          </a:br>
          <a:r>
            <a:rPr lang="fr-FR"/>
            <a:t>Merci de votre aide</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chel/AppData/Local/Temp/TARIF%202013%20CATALOGUE%20SALVI%20luminaires%20pour%20M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um moderne led"/>
      <sheetName val="lum moderne"/>
      <sheetName val="CLASS A LED"/>
      <sheetName val="CLASSIQUE"/>
      <sheetName val="Feuil2"/>
      <sheetName val="Feuil3"/>
      <sheetName val="calcul com agent"/>
      <sheetName val="CALCUL"/>
      <sheetName val="Feuil6"/>
      <sheetName val="Feuil7"/>
      <sheetName val="Feuil8"/>
      <sheetName val="Feuil4"/>
    </sheetNames>
    <sheetDataSet>
      <sheetData sheetId="0"/>
      <sheetData sheetId="1"/>
      <sheetData sheetId="2"/>
      <sheetData sheetId="3"/>
      <sheetData sheetId="4"/>
      <sheetData sheetId="5"/>
      <sheetData sheetId="6"/>
      <sheetData sheetId="7"/>
      <sheetData sheetId="8"/>
      <sheetData sheetId="9"/>
      <sheetData sheetId="10">
        <row r="2">
          <cell r="A2" t="str">
            <v>DANMJ314</v>
          </cell>
          <cell r="B2" t="str">
            <v>L ANIMA M T/H M60 14LED</v>
          </cell>
          <cell r="C2">
            <v>1191</v>
          </cell>
        </row>
        <row r="3">
          <cell r="A3" t="str">
            <v>DANMJ318</v>
          </cell>
          <cell r="B3" t="str">
            <v>L ANIMA M T/H M60 18 LED</v>
          </cell>
          <cell r="C3">
            <v>1375</v>
          </cell>
        </row>
        <row r="4">
          <cell r="A4" t="str">
            <v>DANMJ320</v>
          </cell>
          <cell r="B4" t="str">
            <v>L ANIMA M T/H M60 20LED</v>
          </cell>
          <cell r="C4">
            <v>1466</v>
          </cell>
        </row>
        <row r="5">
          <cell r="A5" t="str">
            <v>DANMJ340</v>
          </cell>
          <cell r="B5" t="str">
            <v>L ANIMA M T/H M60 40LED</v>
          </cell>
          <cell r="C5">
            <v>2383</v>
          </cell>
        </row>
        <row r="6">
          <cell r="A6" t="str">
            <v>DANMML14</v>
          </cell>
          <cell r="B6" t="str">
            <v>L ANIMA M MED LAT M60 14LED</v>
          </cell>
          <cell r="C6">
            <v>1365</v>
          </cell>
        </row>
        <row r="7">
          <cell r="A7" t="str">
            <v>DANMML18</v>
          </cell>
          <cell r="B7" t="str">
            <v>L ANIMA M MED LAT M60 18 LED</v>
          </cell>
          <cell r="C7">
            <v>1549</v>
          </cell>
        </row>
        <row r="8">
          <cell r="A8" t="str">
            <v>DANMML20</v>
          </cell>
          <cell r="B8" t="str">
            <v>L ANIMA M MED LAT M60 20LED</v>
          </cell>
          <cell r="C8">
            <v>1640</v>
          </cell>
        </row>
        <row r="9">
          <cell r="A9" t="str">
            <v>DANMML40</v>
          </cell>
          <cell r="B9" t="str">
            <v>L ANIMA M MED LAT M60 40LED</v>
          </cell>
          <cell r="C9">
            <v>2557</v>
          </cell>
        </row>
        <row r="10">
          <cell r="A10" t="str">
            <v>DANMW14</v>
          </cell>
          <cell r="B10" t="str">
            <v>WALL 14 LED</v>
          </cell>
          <cell r="C10">
            <v>1343</v>
          </cell>
        </row>
        <row r="11">
          <cell r="A11" t="str">
            <v>DANMW18</v>
          </cell>
          <cell r="B11" t="str">
            <v>ANIMA WALL 18 LED</v>
          </cell>
          <cell r="C11">
            <v>1527</v>
          </cell>
        </row>
        <row r="12">
          <cell r="A12" t="str">
            <v>DANMW20</v>
          </cell>
          <cell r="B12" t="str">
            <v>ANIMA WALL  20 LED</v>
          </cell>
          <cell r="C12">
            <v>1618</v>
          </cell>
        </row>
        <row r="13">
          <cell r="A13" t="str">
            <v>DANMW40</v>
          </cell>
          <cell r="B13" t="str">
            <v>ANIMA WALL  40 LED</v>
          </cell>
          <cell r="C13">
            <v>2535</v>
          </cell>
        </row>
        <row r="14">
          <cell r="A14" t="str">
            <v>DBSLH348</v>
          </cell>
          <cell r="B14" t="str">
            <v>L RONDO L HOR M60 48LED</v>
          </cell>
          <cell r="C14">
            <v>1396</v>
          </cell>
        </row>
        <row r="15">
          <cell r="A15" t="str">
            <v>DBSLH380</v>
          </cell>
          <cell r="B15" t="str">
            <v>L RONDO L HOR M60 80LED</v>
          </cell>
          <cell r="C15">
            <v>1711</v>
          </cell>
        </row>
        <row r="16">
          <cell r="A16" t="str">
            <v>DBSLK348</v>
          </cell>
          <cell r="B16" t="str">
            <v xml:space="preserve">L RONDO L COR M60 48LED </v>
          </cell>
          <cell r="C16">
            <v>1511</v>
          </cell>
        </row>
        <row r="17">
          <cell r="A17" t="str">
            <v>DBSLK380</v>
          </cell>
          <cell r="B17" t="str">
            <v xml:space="preserve">L RONDO L COR M60 80LED </v>
          </cell>
          <cell r="C17">
            <v>1826</v>
          </cell>
        </row>
        <row r="18">
          <cell r="A18" t="str">
            <v>DBSLKL48</v>
          </cell>
          <cell r="B18" t="str">
            <v>L RONDO L COR LAT. 48LED</v>
          </cell>
          <cell r="C18">
            <v>1527</v>
          </cell>
        </row>
        <row r="19">
          <cell r="A19" t="str">
            <v>DBSLKL80</v>
          </cell>
          <cell r="B19" t="str">
            <v>L RONDO L COR LAT. 80LED</v>
          </cell>
          <cell r="C19">
            <v>1841</v>
          </cell>
        </row>
        <row r="20">
          <cell r="A20" t="str">
            <v>DBSLKW48</v>
          </cell>
          <cell r="B20" t="str">
            <v>L RONDO L COR PAR. 48LED</v>
          </cell>
          <cell r="C20">
            <v>1510</v>
          </cell>
        </row>
        <row r="21">
          <cell r="A21" t="str">
            <v>DBSLKW80</v>
          </cell>
          <cell r="B21" t="str">
            <v>L RONDO L COR PAR. 80LED</v>
          </cell>
          <cell r="C21">
            <v>1824</v>
          </cell>
        </row>
        <row r="22">
          <cell r="A22" t="str">
            <v>DBSLL348</v>
          </cell>
          <cell r="B22" t="str">
            <v>L RONDO L LAR M60 48LED</v>
          </cell>
          <cell r="C22">
            <v>1708</v>
          </cell>
        </row>
        <row r="23">
          <cell r="A23" t="str">
            <v>DBSLL380</v>
          </cell>
          <cell r="B23" t="str">
            <v>L RONDO L LAR M60 80LED</v>
          </cell>
          <cell r="C23">
            <v>2022</v>
          </cell>
        </row>
        <row r="24">
          <cell r="A24" t="str">
            <v>DBSLLL48</v>
          </cell>
          <cell r="B24" t="str">
            <v>L RONDO L LAR LAT. 48LED</v>
          </cell>
          <cell r="C24">
            <v>1645</v>
          </cell>
        </row>
        <row r="25">
          <cell r="A25" t="str">
            <v>DBSLLL80</v>
          </cell>
          <cell r="B25" t="str">
            <v>L RONDO L LAR LAT. 80LED</v>
          </cell>
          <cell r="C25">
            <v>1959</v>
          </cell>
        </row>
        <row r="26">
          <cell r="A26" t="str">
            <v>DBSLLW48</v>
          </cell>
          <cell r="B26" t="str">
            <v>L RONDO L LAR PAR. 48LED</v>
          </cell>
          <cell r="C26">
            <v>1776</v>
          </cell>
        </row>
        <row r="27">
          <cell r="A27" t="str">
            <v>DBSLLW80</v>
          </cell>
          <cell r="B27" t="str">
            <v>L RONDO L LAR PAR. 80LED</v>
          </cell>
          <cell r="C27">
            <v>2090</v>
          </cell>
        </row>
        <row r="28">
          <cell r="A28" t="str">
            <v>DBSLM348</v>
          </cell>
          <cell r="B28" t="str">
            <v>L RONDO L MED M60 48LED</v>
          </cell>
          <cell r="C28">
            <v>1436</v>
          </cell>
        </row>
        <row r="29">
          <cell r="A29" t="str">
            <v>DBSLM348</v>
          </cell>
          <cell r="B29" t="str">
            <v>L RONDO L MED M60 48LED</v>
          </cell>
          <cell r="C29">
            <v>1562</v>
          </cell>
        </row>
        <row r="30">
          <cell r="A30" t="str">
            <v>DBSLM380</v>
          </cell>
          <cell r="B30" t="str">
            <v>L RONDO L MED M60 80LED</v>
          </cell>
          <cell r="C30">
            <v>1750</v>
          </cell>
        </row>
        <row r="31">
          <cell r="A31" t="str">
            <v>DBSLM380</v>
          </cell>
          <cell r="B31" t="str">
            <v>L RONDO L MED M60 80LED</v>
          </cell>
          <cell r="C31">
            <v>1876</v>
          </cell>
        </row>
        <row r="32">
          <cell r="A32" t="str">
            <v>DBSLMW48</v>
          </cell>
          <cell r="B32" t="str">
            <v>L RONDO L MED PAR. 48LED</v>
          </cell>
          <cell r="C32">
            <v>1504</v>
          </cell>
        </row>
        <row r="33">
          <cell r="A33" t="str">
            <v>DBSLMW80</v>
          </cell>
          <cell r="B33" t="str">
            <v>L RONDO L MED PAR. 80LED</v>
          </cell>
          <cell r="C33">
            <v>1818</v>
          </cell>
        </row>
        <row r="34">
          <cell r="A34" t="str">
            <v>DBSLS048</v>
          </cell>
          <cell r="B34" t="str">
            <v>L RONDO L SUS . 48LED</v>
          </cell>
          <cell r="C34">
            <v>1425</v>
          </cell>
        </row>
        <row r="35">
          <cell r="A35" t="str">
            <v>DBSLS080</v>
          </cell>
          <cell r="B35" t="str">
            <v>L RONDO L SUS . 80LED</v>
          </cell>
          <cell r="C35">
            <v>1739</v>
          </cell>
        </row>
        <row r="36">
          <cell r="A36" t="str">
            <v>DBSLT348</v>
          </cell>
          <cell r="B36" t="str">
            <v>L RONDO L TOP M60 48LED</v>
          </cell>
          <cell r="C36">
            <v>1494</v>
          </cell>
        </row>
        <row r="37">
          <cell r="A37" t="str">
            <v>DBSLT380</v>
          </cell>
          <cell r="B37" t="str">
            <v>L RONDO L TOP M60 80LED</v>
          </cell>
          <cell r="C37">
            <v>1809</v>
          </cell>
        </row>
        <row r="38">
          <cell r="A38" t="str">
            <v>DBSSH316</v>
          </cell>
          <cell r="B38" t="str">
            <v>L RONDO S HOR M60 16LED</v>
          </cell>
          <cell r="C38">
            <v>783</v>
          </cell>
        </row>
        <row r="39">
          <cell r="A39" t="str">
            <v>DBSSH332</v>
          </cell>
          <cell r="B39" t="str">
            <v>L RONDO S HOR M60 32LED</v>
          </cell>
          <cell r="C39">
            <v>952</v>
          </cell>
        </row>
        <row r="40">
          <cell r="A40" t="str">
            <v>DBSSK316</v>
          </cell>
          <cell r="B40" t="str">
            <v>L RONDO S COR M60 16LED</v>
          </cell>
          <cell r="C40">
            <v>817</v>
          </cell>
        </row>
        <row r="41">
          <cell r="A41" t="str">
            <v>DBSSK332</v>
          </cell>
          <cell r="B41" t="str">
            <v>L RONDO S COR M60 32LED</v>
          </cell>
          <cell r="C41">
            <v>988</v>
          </cell>
        </row>
        <row r="42">
          <cell r="A42" t="str">
            <v>DBSSKL16</v>
          </cell>
          <cell r="B42" t="str">
            <v>L RONDO S COR LAT 16LED</v>
          </cell>
          <cell r="C42">
            <v>777</v>
          </cell>
        </row>
        <row r="43">
          <cell r="A43" t="str">
            <v>DBSSKL32</v>
          </cell>
          <cell r="B43" t="str">
            <v>L RONDO S COR LAT 32 LED</v>
          </cell>
          <cell r="C43">
            <v>948</v>
          </cell>
        </row>
        <row r="44">
          <cell r="A44" t="str">
            <v>DBSSKW16</v>
          </cell>
          <cell r="B44" t="str">
            <v>L RONDO 49 COR. PAR. 16LED</v>
          </cell>
          <cell r="C44">
            <v>845</v>
          </cell>
        </row>
        <row r="45">
          <cell r="A45" t="str">
            <v>DBSSKW16</v>
          </cell>
          <cell r="B45" t="str">
            <v>L RONDO 49 COR. PAR. 32LED</v>
          </cell>
          <cell r="C45">
            <v>1014</v>
          </cell>
        </row>
        <row r="46">
          <cell r="A46" t="str">
            <v>DBSSM316</v>
          </cell>
          <cell r="B46" t="str">
            <v>L RONDO S MED M60 16LED</v>
          </cell>
          <cell r="C46">
            <v>809</v>
          </cell>
        </row>
        <row r="47">
          <cell r="A47" t="str">
            <v>DBSSM332</v>
          </cell>
          <cell r="B47" t="str">
            <v>L RONDO S MED M60 32LED</v>
          </cell>
          <cell r="C47">
            <v>979</v>
          </cell>
        </row>
        <row r="48">
          <cell r="A48" t="str">
            <v>DBSSML16</v>
          </cell>
          <cell r="B48" t="str">
            <v>L RONDO S MED LAT 16LED</v>
          </cell>
          <cell r="C48">
            <v>826</v>
          </cell>
        </row>
        <row r="49">
          <cell r="A49" t="str">
            <v>DBSSML32</v>
          </cell>
          <cell r="B49" t="str">
            <v>L RONDO S MED LAT 32LED</v>
          </cell>
          <cell r="C49">
            <v>996</v>
          </cell>
        </row>
        <row r="50">
          <cell r="A50" t="str">
            <v>DBSSMW16</v>
          </cell>
          <cell r="B50" t="str">
            <v>L RONDO 49 MED. PAR.  16LED</v>
          </cell>
          <cell r="C50">
            <v>893</v>
          </cell>
        </row>
        <row r="51">
          <cell r="A51" t="str">
            <v>DBSSMW16</v>
          </cell>
          <cell r="B51" t="str">
            <v>L RONDO 49 MED. PAR.  32LED</v>
          </cell>
          <cell r="C51">
            <v>1063</v>
          </cell>
        </row>
        <row r="52">
          <cell r="A52" t="str">
            <v>DBSSS016</v>
          </cell>
          <cell r="B52" t="str">
            <v>L RONDO S SUS . 16LED</v>
          </cell>
          <cell r="C52">
            <v>767</v>
          </cell>
        </row>
        <row r="53">
          <cell r="A53" t="str">
            <v>DBSSS032</v>
          </cell>
          <cell r="B53" t="str">
            <v>L RONDO S SUS . 32LED</v>
          </cell>
          <cell r="C53">
            <v>937</v>
          </cell>
        </row>
        <row r="54">
          <cell r="A54" t="str">
            <v>DBSST316</v>
          </cell>
          <cell r="B54" t="str">
            <v>L RONDO S TOP M60 16LED</v>
          </cell>
          <cell r="C54">
            <v>791</v>
          </cell>
        </row>
        <row r="55">
          <cell r="A55" t="str">
            <v>S025</v>
          </cell>
          <cell r="B55" t="str">
            <v xml:space="preserve">driver led fixe 25w </v>
          </cell>
          <cell r="C55">
            <v>116</v>
          </cell>
        </row>
        <row r="56">
          <cell r="A56" t="str">
            <v>S040</v>
          </cell>
          <cell r="B56" t="str">
            <v xml:space="preserve">driver led fixe 40w </v>
          </cell>
          <cell r="C56">
            <v>151</v>
          </cell>
        </row>
        <row r="57">
          <cell r="A57" t="str">
            <v>S060</v>
          </cell>
          <cell r="B57" t="str">
            <v xml:space="preserve">driver led fixe 60w </v>
          </cell>
          <cell r="C57">
            <v>162</v>
          </cell>
        </row>
        <row r="58">
          <cell r="A58" t="str">
            <v>S090</v>
          </cell>
          <cell r="B58" t="str">
            <v xml:space="preserve">driver led fixe 90w </v>
          </cell>
          <cell r="C58">
            <v>222</v>
          </cell>
        </row>
        <row r="59">
          <cell r="A59" t="str">
            <v>S120</v>
          </cell>
          <cell r="B59" t="str">
            <v xml:space="preserve">driver led fixe 120w </v>
          </cell>
          <cell r="C59">
            <v>315</v>
          </cell>
        </row>
        <row r="60">
          <cell r="A60" t="str">
            <v>S150</v>
          </cell>
          <cell r="B60" t="str">
            <v xml:space="preserve">driver led fixe 150w </v>
          </cell>
          <cell r="C60">
            <v>322</v>
          </cell>
        </row>
        <row r="61">
          <cell r="A61" t="str">
            <v>A025</v>
          </cell>
          <cell r="B61" t="str">
            <v xml:space="preserve">driver led autonome 25w </v>
          </cell>
          <cell r="C61">
            <v>173</v>
          </cell>
        </row>
        <row r="62">
          <cell r="A62" t="str">
            <v>A040</v>
          </cell>
          <cell r="B62" t="str">
            <v xml:space="preserve">driver led autonome 40w </v>
          </cell>
          <cell r="C62">
            <v>208</v>
          </cell>
        </row>
        <row r="63">
          <cell r="A63" t="str">
            <v>A060</v>
          </cell>
          <cell r="B63" t="str">
            <v xml:space="preserve">driver led autonome 60w </v>
          </cell>
          <cell r="C63">
            <v>217</v>
          </cell>
        </row>
        <row r="64">
          <cell r="A64" t="str">
            <v>A090</v>
          </cell>
          <cell r="B64" t="str">
            <v xml:space="preserve">driver led autonome 90w </v>
          </cell>
          <cell r="C64">
            <v>282</v>
          </cell>
        </row>
        <row r="65">
          <cell r="A65" t="str">
            <v>A120</v>
          </cell>
          <cell r="B65" t="str">
            <v xml:space="preserve">driver led autonome 120w </v>
          </cell>
          <cell r="C65">
            <v>362</v>
          </cell>
        </row>
        <row r="66">
          <cell r="A66" t="str">
            <v>A150</v>
          </cell>
          <cell r="B66" t="str">
            <v xml:space="preserve">driver led autonome 150w </v>
          </cell>
          <cell r="C66">
            <v>371</v>
          </cell>
        </row>
        <row r="67">
          <cell r="A67" t="str">
            <v>R025</v>
          </cell>
          <cell r="B67" t="str">
            <v xml:space="preserve">driver led REPRO 25w </v>
          </cell>
          <cell r="C67">
            <v>279</v>
          </cell>
        </row>
        <row r="68">
          <cell r="A68" t="str">
            <v>R040</v>
          </cell>
          <cell r="B68" t="str">
            <v xml:space="preserve">driver led REPRO 40w </v>
          </cell>
          <cell r="C68">
            <v>314</v>
          </cell>
        </row>
        <row r="69">
          <cell r="A69" t="str">
            <v>R060</v>
          </cell>
          <cell r="B69" t="str">
            <v xml:space="preserve">driver led REPRO 60w </v>
          </cell>
          <cell r="C69">
            <v>323</v>
          </cell>
        </row>
        <row r="70">
          <cell r="A70" t="str">
            <v>R090</v>
          </cell>
          <cell r="B70" t="str">
            <v xml:space="preserve">driver led REPRO 90w </v>
          </cell>
          <cell r="C70">
            <v>388</v>
          </cell>
        </row>
        <row r="71">
          <cell r="A71" t="str">
            <v>R120</v>
          </cell>
          <cell r="B71" t="str">
            <v xml:space="preserve">driver led REPRO 120w </v>
          </cell>
          <cell r="C71">
            <v>468</v>
          </cell>
        </row>
        <row r="72">
          <cell r="A72" t="str">
            <v>R150</v>
          </cell>
          <cell r="B72" t="str">
            <v xml:space="preserve">driver led REPRO 150w </v>
          </cell>
          <cell r="C72">
            <v>477</v>
          </cell>
        </row>
        <row r="73">
          <cell r="A73" t="str">
            <v>V025</v>
          </cell>
          <cell r="B73" t="str">
            <v xml:space="preserve">driver led 1-10V 25w </v>
          </cell>
          <cell r="C73">
            <v>124</v>
          </cell>
        </row>
        <row r="74">
          <cell r="A74" t="str">
            <v>V040</v>
          </cell>
          <cell r="B74" t="str">
            <v xml:space="preserve">driver led 1-10V 40w </v>
          </cell>
          <cell r="C74">
            <v>159</v>
          </cell>
        </row>
        <row r="75">
          <cell r="A75" t="str">
            <v>V060</v>
          </cell>
          <cell r="B75" t="str">
            <v xml:space="preserve">driver led 1-10V 60w </v>
          </cell>
          <cell r="C75">
            <v>168</v>
          </cell>
        </row>
        <row r="76">
          <cell r="A76" t="str">
            <v>V090</v>
          </cell>
          <cell r="B76" t="str">
            <v xml:space="preserve">driver led 1-10V 90w </v>
          </cell>
          <cell r="C76">
            <v>233</v>
          </cell>
        </row>
        <row r="77">
          <cell r="A77" t="str">
            <v>V120</v>
          </cell>
          <cell r="B77" t="str">
            <v xml:space="preserve">driver led 1-10V 120w </v>
          </cell>
          <cell r="C77">
            <v>313</v>
          </cell>
        </row>
        <row r="78">
          <cell r="A78" t="str">
            <v>V150</v>
          </cell>
          <cell r="B78" t="str">
            <v xml:space="preserve">driver led 1-10V 150w </v>
          </cell>
          <cell r="C78">
            <v>322</v>
          </cell>
        </row>
        <row r="79">
          <cell r="A79" t="str">
            <v>P025</v>
          </cell>
          <cell r="B79" t="str">
            <v xml:space="preserve">driver led PWM 25w </v>
          </cell>
          <cell r="C79">
            <v>544</v>
          </cell>
        </row>
        <row r="80">
          <cell r="A80" t="str">
            <v>P040</v>
          </cell>
          <cell r="B80" t="str">
            <v xml:space="preserve">driver led PWM 40w </v>
          </cell>
          <cell r="C80">
            <v>579</v>
          </cell>
        </row>
        <row r="81">
          <cell r="A81" t="str">
            <v>P060</v>
          </cell>
          <cell r="B81" t="str">
            <v xml:space="preserve">driver led PWM 60w </v>
          </cell>
          <cell r="C81">
            <v>588</v>
          </cell>
        </row>
        <row r="82">
          <cell r="A82" t="str">
            <v>P090</v>
          </cell>
          <cell r="B82" t="str">
            <v xml:space="preserve">driver led PWM 90w </v>
          </cell>
          <cell r="C82">
            <v>653</v>
          </cell>
        </row>
        <row r="83">
          <cell r="A83" t="str">
            <v>P120</v>
          </cell>
          <cell r="B83" t="str">
            <v xml:space="preserve">driver led PWM 120w </v>
          </cell>
          <cell r="C83">
            <v>733</v>
          </cell>
        </row>
        <row r="84">
          <cell r="A84" t="str">
            <v>P150</v>
          </cell>
          <cell r="B84" t="str">
            <v xml:space="preserve">driver led PWM 150w </v>
          </cell>
          <cell r="C84">
            <v>743</v>
          </cell>
        </row>
        <row r="85">
          <cell r="A85" t="str">
            <v>N1</v>
          </cell>
          <cell r="B85" t="str">
            <v>RAL NOIR 1</v>
          </cell>
          <cell r="C85">
            <v>0</v>
          </cell>
        </row>
        <row r="86">
          <cell r="A86" t="str">
            <v>N2</v>
          </cell>
          <cell r="B86" t="str">
            <v>RAL NOIR 2</v>
          </cell>
          <cell r="C86">
            <v>0</v>
          </cell>
        </row>
        <row r="87">
          <cell r="A87" t="str">
            <v>N3</v>
          </cell>
          <cell r="B87" t="str">
            <v>RAL NOIR 3</v>
          </cell>
          <cell r="C87">
            <v>0</v>
          </cell>
        </row>
        <row r="88">
          <cell r="A88" t="str">
            <v>R1</v>
          </cell>
          <cell r="B88" t="str">
            <v>RAL ROUGE 1</v>
          </cell>
          <cell r="C88">
            <v>0</v>
          </cell>
        </row>
        <row r="89">
          <cell r="A89" t="str">
            <v>V1</v>
          </cell>
          <cell r="B89" t="str">
            <v>RAL VERT 1</v>
          </cell>
          <cell r="C89">
            <v>0</v>
          </cell>
        </row>
        <row r="90">
          <cell r="A90" t="str">
            <v>V2</v>
          </cell>
          <cell r="B90" t="str">
            <v>RAL VERT 2</v>
          </cell>
          <cell r="C90">
            <v>0</v>
          </cell>
        </row>
        <row r="91">
          <cell r="A91" t="str">
            <v>A1</v>
          </cell>
          <cell r="B91" t="str">
            <v>RAL BLEU 1</v>
          </cell>
          <cell r="C91">
            <v>0</v>
          </cell>
        </row>
        <row r="92">
          <cell r="A92" t="str">
            <v>B1</v>
          </cell>
          <cell r="B92" t="str">
            <v>RAL BLANC 1</v>
          </cell>
          <cell r="C92">
            <v>0</v>
          </cell>
        </row>
        <row r="93">
          <cell r="A93" t="str">
            <v>G1</v>
          </cell>
          <cell r="B93" t="str">
            <v>RAL GRIS 1</v>
          </cell>
          <cell r="C93">
            <v>0</v>
          </cell>
        </row>
        <row r="94">
          <cell r="A94" t="str">
            <v>G2</v>
          </cell>
          <cell r="B94" t="str">
            <v>RAL GRIS 2</v>
          </cell>
          <cell r="C94">
            <v>0</v>
          </cell>
        </row>
        <row r="95">
          <cell r="A95" t="str">
            <v>M1</v>
          </cell>
          <cell r="B95" t="str">
            <v>RAL MARRON 1</v>
          </cell>
          <cell r="C95">
            <v>0</v>
          </cell>
        </row>
        <row r="96">
          <cell r="A96" t="str">
            <v>M2</v>
          </cell>
          <cell r="B96" t="str">
            <v>RAL MARRON 2</v>
          </cell>
          <cell r="C96">
            <v>0</v>
          </cell>
        </row>
        <row r="97">
          <cell r="A97" t="str">
            <v>M3</v>
          </cell>
          <cell r="B97" t="str">
            <v>RAL MARRON 3</v>
          </cell>
          <cell r="C97">
            <v>0</v>
          </cell>
        </row>
        <row r="98">
          <cell r="A98" t="str">
            <v>LID052J3</v>
          </cell>
          <cell r="B98" t="str">
            <v xml:space="preserve">L IDEA 52 T/H M60 CRL </v>
          </cell>
          <cell r="C98">
            <v>342</v>
          </cell>
        </row>
        <row r="99">
          <cell r="A99" t="str">
            <v>LI2052R3</v>
          </cell>
          <cell r="B99" t="str">
            <v xml:space="preserve">L IDEA-2 52 STAR M60 CRL </v>
          </cell>
          <cell r="C99">
            <v>398</v>
          </cell>
        </row>
        <row r="100">
          <cell r="A100" t="str">
            <v>LI2052H3</v>
          </cell>
          <cell r="B100" t="str">
            <v xml:space="preserve">L IDEA-2 52 HOR. M60 CRL </v>
          </cell>
          <cell r="C100">
            <v>387</v>
          </cell>
        </row>
        <row r="101">
          <cell r="A101" t="str">
            <v>LI2052Q3</v>
          </cell>
          <cell r="B101" t="str">
            <v xml:space="preserve">L IDEA-2 52 PR2 . CRL </v>
          </cell>
          <cell r="C101">
            <v>462</v>
          </cell>
        </row>
        <row r="102">
          <cell r="A102" t="str">
            <v>LID078J3</v>
          </cell>
          <cell r="B102" t="str">
            <v xml:space="preserve">L IDEA 78 T/H Ø60  </v>
          </cell>
          <cell r="C102">
            <v>488</v>
          </cell>
        </row>
        <row r="103">
          <cell r="A103" t="str">
            <v>LI2078R3</v>
          </cell>
          <cell r="B103" t="str">
            <v>L IDEA-2 78 STAR M60</v>
          </cell>
          <cell r="C103">
            <v>593</v>
          </cell>
        </row>
        <row r="104">
          <cell r="A104" t="str">
            <v>LI2078H3</v>
          </cell>
          <cell r="B104" t="str">
            <v>L IDEA-2 78 HOR. M60</v>
          </cell>
          <cell r="C104">
            <v>593</v>
          </cell>
        </row>
        <row r="105">
          <cell r="A105" t="str">
            <v>LI2078Q3</v>
          </cell>
          <cell r="B105" t="str">
            <v xml:space="preserve">L IDEA-2 78 PR2 PAR </v>
          </cell>
          <cell r="C105">
            <v>757</v>
          </cell>
        </row>
        <row r="106">
          <cell r="A106" t="str">
            <v>LID090J3</v>
          </cell>
          <cell r="B106" t="str">
            <v>TOP/HOR IDEA 900 SUR CONSULT</v>
          </cell>
          <cell r="C106">
            <v>0</v>
          </cell>
        </row>
        <row r="107">
          <cell r="A107" t="str">
            <v>LI2090R3</v>
          </cell>
          <cell r="B107" t="str">
            <v>STAR IDEA 900 SUR CONSULT</v>
          </cell>
          <cell r="C107">
            <v>0</v>
          </cell>
        </row>
        <row r="108">
          <cell r="A108" t="str">
            <v>LI2090H3</v>
          </cell>
          <cell r="B108" t="str">
            <v>HOR IDEA 900 SUR CONSULT</v>
          </cell>
          <cell r="C108">
            <v>0</v>
          </cell>
        </row>
        <row r="109">
          <cell r="A109" t="str">
            <v>LI2090Q3</v>
          </cell>
          <cell r="B109" t="str">
            <v>PR2 IDEA 900 SUR CONSULT</v>
          </cell>
          <cell r="C109">
            <v>0</v>
          </cell>
        </row>
        <row r="110">
          <cell r="A110" t="str">
            <v>LBS049H3</v>
          </cell>
          <cell r="B110" t="str">
            <v>L rondo 49 HOR. M60</v>
          </cell>
          <cell r="C110">
            <v>549</v>
          </cell>
        </row>
        <row r="111">
          <cell r="A111" t="str">
            <v>LBS049T3</v>
          </cell>
          <cell r="B111" t="str">
            <v xml:space="preserve">L rondo 49 TOP M60 </v>
          </cell>
          <cell r="C111">
            <v>563</v>
          </cell>
        </row>
        <row r="112">
          <cell r="A112" t="str">
            <v>LBS049U3</v>
          </cell>
          <cell r="B112" t="str">
            <v>L rondo 49 TOP-2 M60</v>
          </cell>
          <cell r="C112">
            <v>610</v>
          </cell>
        </row>
        <row r="113">
          <cell r="A113" t="str">
            <v>LBS049S2</v>
          </cell>
          <cell r="B113" t="str">
            <v>L rondo 49 SUS-2 M61</v>
          </cell>
          <cell r="C113">
            <v>581</v>
          </cell>
        </row>
        <row r="114">
          <cell r="A114" t="str">
            <v>LBS049ML</v>
          </cell>
          <cell r="B114" t="str">
            <v xml:space="preserve">L rondo 49 COR. LAT. </v>
          </cell>
          <cell r="C114">
            <v>553</v>
          </cell>
        </row>
        <row r="115">
          <cell r="A115" t="str">
            <v>LBS049M3</v>
          </cell>
          <cell r="B115" t="str">
            <v xml:space="preserve">L rondo 49 COR. M60 </v>
          </cell>
          <cell r="C115">
            <v>575</v>
          </cell>
        </row>
        <row r="116">
          <cell r="A116" t="str">
            <v>LBS049MW</v>
          </cell>
          <cell r="B116" t="str">
            <v xml:space="preserve">L rondo 49 COR. PAR. </v>
          </cell>
          <cell r="C116">
            <v>619</v>
          </cell>
        </row>
        <row r="117">
          <cell r="A117" t="str">
            <v>LBS049ML</v>
          </cell>
          <cell r="B117" t="str">
            <v xml:space="preserve">L rondo 49 MED. LAT. </v>
          </cell>
          <cell r="C117">
            <v>599</v>
          </cell>
        </row>
        <row r="118">
          <cell r="A118" t="str">
            <v>LBS049M3</v>
          </cell>
          <cell r="B118" t="str">
            <v xml:space="preserve">L rondo 49 MED. M60 </v>
          </cell>
          <cell r="C118">
            <v>584</v>
          </cell>
        </row>
        <row r="119">
          <cell r="A119" t="str">
            <v>LBS049MW</v>
          </cell>
          <cell r="B119" t="str">
            <v xml:space="preserve">L rondo 49 MED. PAR. </v>
          </cell>
          <cell r="C119">
            <v>667</v>
          </cell>
        </row>
        <row r="120">
          <cell r="A120" t="str">
            <v>LBS058H3</v>
          </cell>
          <cell r="B120" t="str">
            <v>L rondo 58 HOR. M60</v>
          </cell>
          <cell r="C120">
            <v>693</v>
          </cell>
        </row>
        <row r="121">
          <cell r="A121" t="str">
            <v>LBS058T3</v>
          </cell>
          <cell r="B121" t="str">
            <v xml:space="preserve">L rondo 58 TOP M60 </v>
          </cell>
          <cell r="C121">
            <v>761</v>
          </cell>
        </row>
        <row r="122">
          <cell r="A122" t="str">
            <v>LBS058S0</v>
          </cell>
          <cell r="B122" t="str">
            <v>L rondo 58 SUS. .</v>
          </cell>
          <cell r="C122">
            <v>633</v>
          </cell>
        </row>
        <row r="123">
          <cell r="A123" t="str">
            <v>LBS058KL</v>
          </cell>
          <cell r="B123" t="str">
            <v xml:space="preserve">L rondo 58 COR. 400 LAT. </v>
          </cell>
          <cell r="C123">
            <v>791</v>
          </cell>
        </row>
        <row r="124">
          <cell r="A124" t="str">
            <v>LBS058ML</v>
          </cell>
          <cell r="B124" t="str">
            <v>L rondo 58 MED. 550 LAT.</v>
          </cell>
          <cell r="C124">
            <v>780</v>
          </cell>
        </row>
        <row r="125">
          <cell r="A125" t="str">
            <v>LBS058LL</v>
          </cell>
          <cell r="B125" t="str">
            <v>L rondo 58 LAR.1000 LAT.</v>
          </cell>
          <cell r="C125">
            <v>952</v>
          </cell>
        </row>
        <row r="126">
          <cell r="A126" t="str">
            <v>LBS058K3</v>
          </cell>
          <cell r="B126" t="str">
            <v>L rondo 58 COR. 400 M60</v>
          </cell>
          <cell r="C126">
            <v>786</v>
          </cell>
        </row>
        <row r="127">
          <cell r="A127" t="str">
            <v>LBS058M3</v>
          </cell>
          <cell r="B127" t="str">
            <v xml:space="preserve">L rondo 58 MED. 550 M60 </v>
          </cell>
          <cell r="C127">
            <v>892</v>
          </cell>
        </row>
        <row r="128">
          <cell r="A128" t="str">
            <v>LBS058L3</v>
          </cell>
          <cell r="B128" t="str">
            <v>L rondo 58 COR. 400 PAR</v>
          </cell>
          <cell r="C128">
            <v>1022</v>
          </cell>
        </row>
        <row r="129">
          <cell r="A129" t="str">
            <v>LBS058KW</v>
          </cell>
          <cell r="B129" t="str">
            <v xml:space="preserve">L rondo 58 COR. 400 PAR. </v>
          </cell>
          <cell r="C129">
            <v>702</v>
          </cell>
        </row>
        <row r="130">
          <cell r="A130" t="str">
            <v>LBS058MW</v>
          </cell>
          <cell r="B130" t="str">
            <v xml:space="preserve">L rondo 58 MED. 550 PAR. </v>
          </cell>
          <cell r="C130">
            <v>818</v>
          </cell>
        </row>
        <row r="131">
          <cell r="A131" t="str">
            <v>LBS058LW</v>
          </cell>
          <cell r="B131" t="str">
            <v>L rondo 58 LAR.1000 PAR.</v>
          </cell>
          <cell r="C131">
            <v>1022</v>
          </cell>
        </row>
        <row r="132">
          <cell r="A132" t="str">
            <v>LVE052H3</v>
          </cell>
          <cell r="B132" t="str">
            <v xml:space="preserve">L VENUS  52 HOR. M60 </v>
          </cell>
          <cell r="C132">
            <v>680</v>
          </cell>
        </row>
        <row r="133">
          <cell r="A133" t="str">
            <v>LVE052R3</v>
          </cell>
          <cell r="B133" t="str">
            <v>L VENUS  52 STAR M60</v>
          </cell>
          <cell r="C133">
            <v>640</v>
          </cell>
        </row>
        <row r="134">
          <cell r="A134" t="str">
            <v>LVE052A3</v>
          </cell>
          <cell r="B134" t="str">
            <v xml:space="preserve">L VENUS 52 0° M60 </v>
          </cell>
          <cell r="C134">
            <v>710</v>
          </cell>
        </row>
        <row r="135">
          <cell r="A135" t="str">
            <v>LVE052Q3</v>
          </cell>
          <cell r="B135" t="str">
            <v>VENUS 52 PR2 M60</v>
          </cell>
          <cell r="C135">
            <v>714</v>
          </cell>
        </row>
        <row r="136">
          <cell r="A136" t="str">
            <v>LVE052P3</v>
          </cell>
          <cell r="B136" t="str">
            <v>L VENUS  52 PRO M60</v>
          </cell>
          <cell r="C136">
            <v>781</v>
          </cell>
        </row>
        <row r="137">
          <cell r="A137" t="str">
            <v>LVE052N3</v>
          </cell>
          <cell r="B137" t="str">
            <v xml:space="preserve">L VENUS  52 MAX M60 </v>
          </cell>
          <cell r="C137">
            <v>757</v>
          </cell>
        </row>
        <row r="138">
          <cell r="A138" t="str">
            <v>LVE052T3</v>
          </cell>
          <cell r="B138" t="str">
            <v>L VENUS  52 TOP M60</v>
          </cell>
          <cell r="C138">
            <v>899</v>
          </cell>
        </row>
        <row r="139">
          <cell r="A139" t="str">
            <v>LVE072H3</v>
          </cell>
          <cell r="B139" t="str">
            <v>L VENUS  72 HOR</v>
          </cell>
          <cell r="C139">
            <v>1197</v>
          </cell>
        </row>
        <row r="140">
          <cell r="A140" t="str">
            <v>LVE072A0</v>
          </cell>
          <cell r="B140" t="str">
            <v>L VENUS  72 0° .</v>
          </cell>
          <cell r="C140">
            <v>1197</v>
          </cell>
        </row>
        <row r="141">
          <cell r="A141" t="str">
            <v>LVE072C0</v>
          </cell>
          <cell r="B141" t="str">
            <v xml:space="preserve">L VENUS 72 10° . </v>
          </cell>
          <cell r="C141">
            <v>1197</v>
          </cell>
        </row>
        <row r="142">
          <cell r="A142" t="str">
            <v>LVE072T0</v>
          </cell>
          <cell r="B142" t="str">
            <v xml:space="preserve">L VENUS  72 TOP . </v>
          </cell>
          <cell r="C142">
            <v>1403</v>
          </cell>
        </row>
        <row r="143">
          <cell r="A143" t="str">
            <v>LNA049S2</v>
          </cell>
          <cell r="B143" t="str">
            <v>L NAUTA 49 SUS. M50</v>
          </cell>
          <cell r="C143">
            <v>732</v>
          </cell>
        </row>
        <row r="144">
          <cell r="A144" t="str">
            <v>LNA058S2</v>
          </cell>
          <cell r="B144" t="str">
            <v>L NAUTA 58 SUS. M50</v>
          </cell>
          <cell r="C144">
            <v>1110</v>
          </cell>
        </row>
        <row r="145">
          <cell r="A145" t="str">
            <v>LAQ025S</v>
          </cell>
          <cell r="B145" t="str">
            <v xml:space="preserve">L GOTA TFE 25 SUS. . </v>
          </cell>
          <cell r="C145">
            <v>711</v>
          </cell>
        </row>
        <row r="146">
          <cell r="A146" t="str">
            <v>LAQ035S</v>
          </cell>
          <cell r="B146" t="str">
            <v>L GOTA TFE 35 SUS. .</v>
          </cell>
          <cell r="C146">
            <v>940</v>
          </cell>
        </row>
        <row r="147">
          <cell r="A147" t="str">
            <v>LAQ045S</v>
          </cell>
          <cell r="B147" t="str">
            <v xml:space="preserve">L GOTA TFE 45 SUS. . </v>
          </cell>
          <cell r="C147">
            <v>1311</v>
          </cell>
        </row>
        <row r="148">
          <cell r="A148" t="str">
            <v>BNO030A</v>
          </cell>
          <cell r="B148" t="str">
            <v>B NOVA 0.3M V.A MM TRASP SIM STD FE1X18W</v>
          </cell>
          <cell r="C148">
            <v>678</v>
          </cell>
        </row>
        <row r="149">
          <cell r="A149" t="str">
            <v>BNO040A</v>
          </cell>
          <cell r="B149" t="str">
            <v xml:space="preserve">B NOVA 0.4M V.A </v>
          </cell>
          <cell r="C149">
            <v>750</v>
          </cell>
        </row>
        <row r="150">
          <cell r="A150" t="str">
            <v>BNO060B</v>
          </cell>
          <cell r="B150" t="str">
            <v>B NOVA 0.6M V.B</v>
          </cell>
          <cell r="C150">
            <v>1106</v>
          </cell>
        </row>
        <row r="151">
          <cell r="A151" t="str">
            <v>BNO060B</v>
          </cell>
          <cell r="B151" t="str">
            <v xml:space="preserve">B NOVA 0.6M V.B </v>
          </cell>
          <cell r="C151">
            <v>0</v>
          </cell>
        </row>
        <row r="152">
          <cell r="A152" t="str">
            <v>BNO090C</v>
          </cell>
          <cell r="B152" t="str">
            <v xml:space="preserve">B NOVA 0.9M V.C </v>
          </cell>
          <cell r="C152">
            <v>1074</v>
          </cell>
        </row>
        <row r="153">
          <cell r="A153" t="str">
            <v>BNO100C</v>
          </cell>
          <cell r="B153" t="str">
            <v xml:space="preserve">B NOVA 1.0M V.C </v>
          </cell>
          <cell r="C153">
            <v>1115</v>
          </cell>
        </row>
        <row r="154">
          <cell r="A154" t="str">
            <v>HF1</v>
          </cell>
          <cell r="B154" t="str">
            <v xml:space="preserve"> HM/G12  35W</v>
          </cell>
          <cell r="C154">
            <v>64</v>
          </cell>
        </row>
        <row r="155">
          <cell r="A155" t="str">
            <v>FE0</v>
          </cell>
          <cell r="B155" t="str">
            <v>FE1X18W</v>
          </cell>
          <cell r="C155">
            <v>34</v>
          </cell>
        </row>
        <row r="156">
          <cell r="A156" t="str">
            <v>FE1</v>
          </cell>
          <cell r="B156" t="str">
            <v>FE1X24W</v>
          </cell>
          <cell r="C156">
            <v>35</v>
          </cell>
        </row>
        <row r="157">
          <cell r="A157" t="str">
            <v>FEA</v>
          </cell>
          <cell r="B157" t="str">
            <v>FE2X55W</v>
          </cell>
          <cell r="C157">
            <v>51</v>
          </cell>
        </row>
        <row r="158">
          <cell r="A158" t="str">
            <v>FEF</v>
          </cell>
          <cell r="B158" t="str">
            <v>FE3X40W</v>
          </cell>
          <cell r="C158">
            <v>97</v>
          </cell>
        </row>
        <row r="159">
          <cell r="A159" t="str">
            <v>HE1</v>
          </cell>
          <cell r="B159" t="str">
            <v xml:space="preserve"> HM  70W</v>
          </cell>
          <cell r="C159">
            <v>67</v>
          </cell>
        </row>
        <row r="160">
          <cell r="A160" t="str">
            <v>HE4</v>
          </cell>
          <cell r="B160" t="str">
            <v xml:space="preserve"> HM 250W</v>
          </cell>
          <cell r="C160">
            <v>119</v>
          </cell>
        </row>
        <row r="161">
          <cell r="A161" t="str">
            <v>HF1</v>
          </cell>
          <cell r="B161" t="str">
            <v>HM/G12 35W</v>
          </cell>
          <cell r="C161">
            <v>99</v>
          </cell>
        </row>
        <row r="162">
          <cell r="A162" t="str">
            <v>HF2</v>
          </cell>
          <cell r="B162" t="str">
            <v>HM/G12  70W</v>
          </cell>
          <cell r="C162">
            <v>122</v>
          </cell>
        </row>
        <row r="163">
          <cell r="A163" t="str">
            <v>HF3</v>
          </cell>
          <cell r="B163" t="str">
            <v>HM/G12 150W</v>
          </cell>
          <cell r="C163">
            <v>162</v>
          </cell>
        </row>
        <row r="164">
          <cell r="A164" t="str">
            <v>HF5</v>
          </cell>
          <cell r="B164" t="str">
            <v>HM/G12  100W</v>
          </cell>
          <cell r="C164">
            <v>71</v>
          </cell>
        </row>
        <row r="165">
          <cell r="A165" t="str">
            <v>HG0</v>
          </cell>
          <cell r="B165" t="str">
            <v>HM/G8,5 35W</v>
          </cell>
          <cell r="C165">
            <v>99</v>
          </cell>
        </row>
        <row r="166">
          <cell r="A166" t="str">
            <v>S00</v>
          </cell>
          <cell r="B166" t="str">
            <v xml:space="preserve"> SA  50W</v>
          </cell>
          <cell r="C166">
            <v>67</v>
          </cell>
        </row>
        <row r="167">
          <cell r="A167" t="str">
            <v>S01</v>
          </cell>
          <cell r="B167" t="str">
            <v>SA  70W</v>
          </cell>
          <cell r="C167">
            <v>67</v>
          </cell>
        </row>
        <row r="168">
          <cell r="A168" t="str">
            <v>S02</v>
          </cell>
          <cell r="B168" t="str">
            <v>SA 100W</v>
          </cell>
          <cell r="C168">
            <v>71</v>
          </cell>
        </row>
        <row r="169">
          <cell r="A169" t="str">
            <v>S03</v>
          </cell>
          <cell r="B169" t="str">
            <v xml:space="preserve"> SA 150W</v>
          </cell>
          <cell r="C169">
            <v>81</v>
          </cell>
        </row>
        <row r="170">
          <cell r="A170" t="str">
            <v>S04</v>
          </cell>
          <cell r="B170" t="str">
            <v>SA 250W</v>
          </cell>
          <cell r="C170">
            <v>119</v>
          </cell>
        </row>
        <row r="171">
          <cell r="A171" t="str">
            <v>S05</v>
          </cell>
          <cell r="B171" t="str">
            <v>SA 400W</v>
          </cell>
          <cell r="C171">
            <v>149</v>
          </cell>
        </row>
        <row r="172">
          <cell r="A172" t="str">
            <v>DOCMT116</v>
          </cell>
          <cell r="B172" t="str">
            <v>L CONCORDE M TOP 3/4 16LED</v>
          </cell>
          <cell r="C172">
            <v>725</v>
          </cell>
        </row>
        <row r="173">
          <cell r="A173" t="str">
            <v>DOCMT132</v>
          </cell>
          <cell r="B173" t="str">
            <v>L CONCORDE M TOP 3/4 32LED</v>
          </cell>
          <cell r="C173">
            <v>886</v>
          </cell>
        </row>
        <row r="174">
          <cell r="A174" t="str">
            <v>DSNS0016</v>
          </cell>
          <cell r="B174" t="str">
            <v>L PALACIO SNAP  S . . 16LED</v>
          </cell>
          <cell r="C174">
            <v>881</v>
          </cell>
        </row>
        <row r="175">
          <cell r="A175" t="str">
            <v>PALACIO SUS 16 LED</v>
          </cell>
          <cell r="B175" t="str">
            <v>PALACIO SUS 16 LED</v>
          </cell>
          <cell r="C175">
            <v>917</v>
          </cell>
        </row>
        <row r="176">
          <cell r="A176" t="str">
            <v>PALACIO SUS V 16 LED</v>
          </cell>
          <cell r="B176" t="str">
            <v>PALACIO SUS V 16 LED</v>
          </cell>
          <cell r="C176">
            <v>880</v>
          </cell>
        </row>
        <row r="177">
          <cell r="A177" t="str">
            <v>DSNS0032</v>
          </cell>
          <cell r="B177" t="str">
            <v>L PALACIO SNAP  S . 32LED</v>
          </cell>
          <cell r="C177">
            <v>1042</v>
          </cell>
        </row>
        <row r="178">
          <cell r="A178" t="str">
            <v>PALACIO SUS 32 LED</v>
          </cell>
          <cell r="B178" t="str">
            <v>PALACIO SUS 32 LED</v>
          </cell>
          <cell r="C178">
            <v>1078</v>
          </cell>
        </row>
        <row r="179">
          <cell r="A179" t="str">
            <v>PALACIO SUS V 32 LED</v>
          </cell>
          <cell r="B179" t="str">
            <v>PALACIO SUS V 32 LED</v>
          </cell>
          <cell r="C179">
            <v>1041</v>
          </cell>
        </row>
        <row r="180">
          <cell r="A180" t="str">
            <v>FOC065T1</v>
          </cell>
          <cell r="B180" t="str">
            <v>L OCHOC 65 TOP 3/4</v>
          </cell>
          <cell r="C180">
            <v>462</v>
          </cell>
        </row>
        <row r="181">
          <cell r="A181" t="str">
            <v>FOC065S1</v>
          </cell>
          <cell r="B181" t="str">
            <v xml:space="preserve">L OCHOC 65 SUS. 3/4 </v>
          </cell>
          <cell r="C181">
            <v>514</v>
          </cell>
        </row>
        <row r="182">
          <cell r="A182" t="str">
            <v>FOC076T1</v>
          </cell>
          <cell r="B182" t="str">
            <v>L OCHOC 76 TOP 3/4</v>
          </cell>
          <cell r="C182">
            <v>589</v>
          </cell>
        </row>
        <row r="183">
          <cell r="A183" t="str">
            <v>FOC076S1</v>
          </cell>
          <cell r="B183" t="str">
            <v>L OCHOC 76 SUS. 3/4</v>
          </cell>
          <cell r="C183">
            <v>641</v>
          </cell>
        </row>
        <row r="184">
          <cell r="A184" t="str">
            <v>FPA085T3</v>
          </cell>
          <cell r="B184" t="str">
            <v>L PALACIO 85 TOP M60</v>
          </cell>
          <cell r="C184">
            <v>724</v>
          </cell>
        </row>
        <row r="185">
          <cell r="A185" t="str">
            <v>FPA085S</v>
          </cell>
          <cell r="B185" t="str">
            <v xml:space="preserve">L PALACIO 85 SUS. 3/4 </v>
          </cell>
          <cell r="C185">
            <v>777</v>
          </cell>
        </row>
        <row r="186">
          <cell r="A186" t="str">
            <v>CHOIX VASQUE</v>
          </cell>
          <cell r="B186" t="str">
            <v>VASQUE STANDARD</v>
          </cell>
          <cell r="C186" t="str">
            <v>-</v>
          </cell>
        </row>
        <row r="187">
          <cell r="A187" t="str">
            <v>SANS</v>
          </cell>
          <cell r="B187" t="str">
            <v>SANS  VASQUE</v>
          </cell>
          <cell r="C187">
            <v>0</v>
          </cell>
        </row>
        <row r="188">
          <cell r="A188" t="str">
            <v>P</v>
          </cell>
          <cell r="B188" t="str">
            <v>PMMA plat  POUR TAILLE S OU M</v>
          </cell>
          <cell r="C188">
            <v>37</v>
          </cell>
        </row>
        <row r="189">
          <cell r="A189" t="str">
            <v>P-L</v>
          </cell>
          <cell r="B189" t="str">
            <v>PMMA plaT POUR TAILLE L</v>
          </cell>
          <cell r="C189">
            <v>66</v>
          </cell>
        </row>
        <row r="190">
          <cell r="A190" t="str">
            <v>J</v>
          </cell>
          <cell r="B190" t="str">
            <v>PC  TRASP LUM CLASSIQUE</v>
          </cell>
          <cell r="C190">
            <v>104</v>
          </cell>
        </row>
        <row r="191">
          <cell r="A191" t="str">
            <v>CHOIX CLASSE</v>
          </cell>
          <cell r="B191" t="str">
            <v>CHOIX CLASSE ELECTRIQUE</v>
          </cell>
          <cell r="C191" t="str">
            <v>-</v>
          </cell>
        </row>
        <row r="192">
          <cell r="A192" t="str">
            <v>CL I</v>
          </cell>
          <cell r="B192" t="str">
            <v>CLASSE I</v>
          </cell>
          <cell r="C192">
            <v>0</v>
          </cell>
        </row>
        <row r="193">
          <cell r="A193" t="str">
            <v>CL II</v>
          </cell>
          <cell r="B193" t="str">
            <v>CLASSE II</v>
          </cell>
          <cell r="C193">
            <v>40</v>
          </cell>
        </row>
        <row r="194">
          <cell r="A194" t="str">
            <v>PMI400NT1003</v>
          </cell>
          <cell r="B194" t="str">
            <v>C MICRA 4.0M . 1L TOP . M60
Hauteur 4.0m / base 1.2m</v>
          </cell>
          <cell r="C194">
            <v>761</v>
          </cell>
        </row>
        <row r="195">
          <cell r="A195" t="str">
            <v>PMI600NT1003</v>
          </cell>
          <cell r="B195" t="str">
            <v>C MICRA 6.0M . 1L TOP . M60 BASE 2m
Hauteur 6.0m / base 2.0m</v>
          </cell>
          <cell r="C195">
            <v>1163</v>
          </cell>
        </row>
        <row r="196">
          <cell r="A196" t="str">
            <v xml:space="preserve">PVE450ST1VM3    </v>
          </cell>
          <cell r="B196" t="str">
            <v>C VENUS 4.5M BS. P 1L TOP B.V.MÁX  M60
Hauteur 4.5m / base 2.0m</v>
          </cell>
          <cell r="C196">
            <v>2546</v>
          </cell>
        </row>
        <row r="197">
          <cell r="A197" t="str">
            <v>PVE6100ST1MP3</v>
          </cell>
          <cell r="B197" t="str">
            <v>C VENUS 6.0M BS. P 1L TOP B.V.MÁX  M60
Hauteur 6.1m / base 2.0m</v>
          </cell>
          <cell r="C197">
            <v>2719</v>
          </cell>
        </row>
        <row r="198">
          <cell r="A198" t="str">
            <v>PVE450ST1VS3</v>
          </cell>
          <cell r="B198" t="str">
            <v>C VENUS 4.5M BS.P 1L TOP B.V.STAR M60             
Hauteur 4.5m / base 2.0m</v>
          </cell>
          <cell r="C198">
            <v>2546</v>
          </cell>
        </row>
        <row r="199">
          <cell r="A199" t="str">
            <v>PVE610ST1VP3</v>
          </cell>
          <cell r="B199" t="str">
            <v>C VENUS 6.1M BS.P 1L TOP BRAZO B.V.PRO M60        
Hauteur 6.1m / base 2.0m</v>
          </cell>
          <cell r="C199">
            <v>2719</v>
          </cell>
        </row>
        <row r="200">
          <cell r="A200" t="str">
            <v>PVE640LT1VS0</v>
          </cell>
          <cell r="B200" t="str">
            <v>C VENUS 6.4M BS.G 1L TOP B.V.STAR .               
Hauteur 6.4m / base 2.4m</v>
          </cell>
          <cell r="C200">
            <v>3452</v>
          </cell>
        </row>
        <row r="201">
          <cell r="A201" t="str">
            <v>PVE450ST1VP3</v>
          </cell>
          <cell r="B201" t="str">
            <v>C VENUS 4.5M BS.P 1L TOP B.V.PRO M60              
Hauteur 4.5m / base 2.0m</v>
          </cell>
          <cell r="C201">
            <v>2546</v>
          </cell>
        </row>
        <row r="202">
          <cell r="A202" t="str">
            <v>PVE610ST1VP3</v>
          </cell>
          <cell r="B202" t="str">
            <v>C VENUS 6,1M BS.P 1L TOP B.V.PRO M60              
Hauteur 6.1m / base 2.0m</v>
          </cell>
          <cell r="C202">
            <v>2719</v>
          </cell>
        </row>
        <row r="203">
          <cell r="A203" t="str">
            <v>PVE640LT1VP0</v>
          </cell>
          <cell r="B203" t="str">
            <v>C VENUS 6,4M BS.P 1L TOP B.V.PRO M60
Hauteur 6.4m / base 2.4m</v>
          </cell>
          <cell r="C203">
            <v>3452</v>
          </cell>
        </row>
        <row r="204">
          <cell r="A204" t="str">
            <v>PVE800LT1VP0</v>
          </cell>
          <cell r="B204" t="str">
            <v>C VENUS 8M BS.P 1L TOP B.V.PRO M60
Hauteur 8.0m / base 2.4m</v>
          </cell>
          <cell r="C204">
            <v>3976</v>
          </cell>
        </row>
        <row r="205">
          <cell r="A205" t="str">
            <v>PVE920LT1VP0</v>
          </cell>
          <cell r="B205" t="str">
            <v>C VENUS 9,20M BS.P 1L TOP B.V.PRO M60
Hauteur 9.2m / base 2.4m</v>
          </cell>
          <cell r="C205">
            <v>4117</v>
          </cell>
        </row>
        <row r="206">
          <cell r="A206" t="str">
            <v>PVE450ST1VL3</v>
          </cell>
          <cell r="B206" t="str">
            <v>C VENUS 4.5M BS.P 1L TOP B.V.LIRA M60             
Hauteur 4.5 m / base 2.0 m</v>
          </cell>
          <cell r="C206">
            <v>2546</v>
          </cell>
        </row>
        <row r="207">
          <cell r="A207" t="str">
            <v>PVE6100ST1VL3</v>
          </cell>
          <cell r="B207" t="str">
            <v>C VENUS 6,1M BS.P 1L TOP B.V.LIRA M60
Hauteur 6.1 m / base 2.0 m</v>
          </cell>
          <cell r="C207">
            <v>2719</v>
          </cell>
        </row>
        <row r="208">
          <cell r="A208" t="str">
            <v>PVE640LT1VL0</v>
          </cell>
          <cell r="B208" t="str">
            <v>C VENUS 6.4M BS.G 1L TOP B.V.LIRA .               
Hauteur 6.4 m / base 2.4 m</v>
          </cell>
          <cell r="C208">
            <v>3452</v>
          </cell>
        </row>
        <row r="209">
          <cell r="A209" t="str">
            <v>PVE600ST1CU3</v>
          </cell>
          <cell r="B209" t="str">
            <v>C VENUS 6.0M BS. P 1L TOP B CURVO M60             
Hauteur 6.0 m / base 2.0 m</v>
          </cell>
          <cell r="C209">
            <v>2993</v>
          </cell>
        </row>
        <row r="210">
          <cell r="A210" t="str">
            <v>PVE800ST1CU3</v>
          </cell>
          <cell r="B210" t="str">
            <v>C VENUS 8M BS. P 1L TOP B CURVO M60
Hauteur 8.0 m / base 2.4 m</v>
          </cell>
          <cell r="C210">
            <v>4179</v>
          </cell>
        </row>
        <row r="211">
          <cell r="A211" t="str">
            <v>PVE900ST1CU3</v>
          </cell>
          <cell r="B211" t="str">
            <v>C VENUS 9M BS. P 1L TOP B CURVO M60
Hauteur 9.0 m / base 2.4 m</v>
          </cell>
          <cell r="C211">
            <v>4197</v>
          </cell>
        </row>
        <row r="212">
          <cell r="A212" t="str">
            <v>PVE450ST2VD3</v>
          </cell>
          <cell r="B212" t="str">
            <v>C VENUS 4.5M BS.P 2L TOP B.V.PLUS M60             
Hauteur 4.5 m / base 2.0 m</v>
          </cell>
          <cell r="C212">
            <v>2873</v>
          </cell>
        </row>
        <row r="213">
          <cell r="A213" t="str">
            <v>PVE640LT2VD0</v>
          </cell>
          <cell r="B213" t="str">
            <v>C VENUS 6.4M BS.G 2L TOP B.V.PLUS .               
Hauteur 6.4 m / base 2.4 m</v>
          </cell>
          <cell r="C213">
            <v>3935</v>
          </cell>
        </row>
        <row r="214">
          <cell r="A214" t="str">
            <v>PVE800LT2VD0</v>
          </cell>
          <cell r="B214" t="str">
            <v>C VENUS 8.0M BS.G 2L TOP B.V.PLUS .               
Hauteur 8.0 m / base 2.4 m</v>
          </cell>
          <cell r="C214">
            <v>4164</v>
          </cell>
        </row>
        <row r="215">
          <cell r="A215" t="str">
            <v>PVE600SD2VD3</v>
          </cell>
          <cell r="B215" t="str">
            <v>C VENUS 6M BS.G 2L DA B.V.PLUS .                
Hauteur 6.0-4.5 m / base 2.0 m</v>
          </cell>
          <cell r="C215">
            <v>3039</v>
          </cell>
        </row>
        <row r="216">
          <cell r="A216" t="str">
            <v>PVE800LD2VDX</v>
          </cell>
          <cell r="B216" t="str">
            <v>C VENUS 8M BS.G 2L DA B.V.PLUS .                
Hauteur 8.0-6.4 m / base 2.4 m</v>
          </cell>
          <cell r="C216">
            <v>4051</v>
          </cell>
        </row>
        <row r="217">
          <cell r="A217" t="str">
            <v>PVE920LD2VD0</v>
          </cell>
          <cell r="B217" t="str">
            <v>C VENUS 9.2M BS.G 2L DA B.V.PLUS .                
Hauteur 9.2-6.4 m / base 2.4 m</v>
          </cell>
          <cell r="C217">
            <v>4325</v>
          </cell>
        </row>
        <row r="218">
          <cell r="A218" t="str">
            <v>PVE600SD2VC3</v>
          </cell>
          <cell r="B218" t="str">
            <v>C VENUS 6.0M BS.P 2L DA B.V.CURVO M60             
Hauteur 6.0-4.5 m / base 2.0 m</v>
          </cell>
          <cell r="C218">
            <v>3312</v>
          </cell>
        </row>
        <row r="219">
          <cell r="A219" t="str">
            <v>PVE800SD2VC3</v>
          </cell>
          <cell r="B219" t="str">
            <v>C VENUS 8M BS.P 2L DA B.V.CURVO M60
Hauteur 8.0-6.0 m / base 2.4 m</v>
          </cell>
          <cell r="C219">
            <v>4508</v>
          </cell>
        </row>
        <row r="220">
          <cell r="A220" t="str">
            <v>PVE900SD2VC3</v>
          </cell>
          <cell r="B220" t="str">
            <v>C VENUS 9,2M BS.P 2L DA B.V.CURVO M60
Hauteur 9.2-6.0 m / base 2.4 m</v>
          </cell>
          <cell r="C220">
            <v>4781</v>
          </cell>
        </row>
        <row r="221">
          <cell r="A221" t="str">
            <v xml:space="preserve">RVE015NT13      </v>
          </cell>
          <cell r="B221" t="str">
            <v>R VENUS 15CM. . 1L TOP M60                        
repisa</v>
          </cell>
          <cell r="C221">
            <v>226</v>
          </cell>
        </row>
        <row r="222">
          <cell r="A222" t="str">
            <v xml:space="preserve">PAT400ST1003    </v>
          </cell>
          <cell r="B222" t="str">
            <v>C ATLAS 4.0M BS.P 1L TOP . M60
Hauteur 4.5 m / base 2.0 m</v>
          </cell>
          <cell r="C222">
            <v>1131</v>
          </cell>
        </row>
        <row r="223">
          <cell r="A223" t="str">
            <v xml:space="preserve">PAT600ST1003 </v>
          </cell>
          <cell r="B223" t="str">
            <v>C ATLAS 6.0M BS P 1L TOP . M60
Hauteur 6.0 m / base 2.0 m</v>
          </cell>
          <cell r="C223">
            <v>1323</v>
          </cell>
        </row>
        <row r="224">
          <cell r="A224" t="str">
            <v xml:space="preserve">PAT700LT1003 </v>
          </cell>
          <cell r="B224" t="str">
            <v>C ATLAS 7.0M BS.G 1L TOP M60
Hauteur 7.0 m / base 3.0 m</v>
          </cell>
          <cell r="C224">
            <v>2470</v>
          </cell>
        </row>
        <row r="225">
          <cell r="A225" t="str">
            <v>PAT800LT1003</v>
          </cell>
          <cell r="B225" t="str">
            <v>C ATLAS 8.0M BS.G 1L TOP . M60
Hauteur 8.0 m / base 3.0 m</v>
          </cell>
          <cell r="C225">
            <v>2613</v>
          </cell>
        </row>
        <row r="226">
          <cell r="A226" t="str">
            <v>PAT900LT1003</v>
          </cell>
          <cell r="B226" t="str">
            <v>C ATLAS 9.0M BS.G 1L TOP . M61
Hauteur 9.0 m / base 3.0 m</v>
          </cell>
          <cell r="C226">
            <v>2757</v>
          </cell>
        </row>
        <row r="227">
          <cell r="A227" t="str">
            <v xml:space="preserve">PAT400SL1003    </v>
          </cell>
          <cell r="B227" t="str">
            <v>C ATLAS 4.0M BS.P 1L TOP . M60
Hauteur 4.5 m / base 2.0 m</v>
          </cell>
          <cell r="C227">
            <v>1131</v>
          </cell>
        </row>
        <row r="228">
          <cell r="A228" t="str">
            <v xml:space="preserve">PAT600SL1003 </v>
          </cell>
          <cell r="B228" t="str">
            <v>C ATLAS 6.0M BS P 1L TOP . M60
Hauteur 6.0 m / base 2.0 m</v>
          </cell>
          <cell r="C228">
            <v>1285</v>
          </cell>
        </row>
        <row r="229">
          <cell r="A229" t="str">
            <v xml:space="preserve">PAT700LL1003 </v>
          </cell>
          <cell r="B229" t="str">
            <v>C ATLAS 7.0M BS.G 1L TOP M60
Hauteur 7.0 m / base 3.0 m</v>
          </cell>
          <cell r="C229">
            <v>2470</v>
          </cell>
        </row>
        <row r="230">
          <cell r="A230" t="str">
            <v>PAT800LL1003</v>
          </cell>
          <cell r="B230" t="str">
            <v>C ATLAS 8.0M BS.G 1L TOP . M60
Hauteur 8.0 m / base 3.0 m</v>
          </cell>
          <cell r="C230">
            <v>2613</v>
          </cell>
        </row>
        <row r="231">
          <cell r="A231" t="str">
            <v>PAT900LL1003</v>
          </cell>
          <cell r="B231" t="str">
            <v>C ATLAS 9.0M BS.G 1L TOP . M61
Hauteur 9.0 m / base 3.0 m</v>
          </cell>
          <cell r="C231">
            <v>2757</v>
          </cell>
        </row>
        <row r="232">
          <cell r="A232" t="str">
            <v>PAT600SD200X</v>
          </cell>
          <cell r="B232" t="str">
            <v>C ATLAS 6.0M BS.P 2L DA
Hauteur 6.5-4.5 m / base 2.0 m</v>
          </cell>
          <cell r="C232">
            <v>1285</v>
          </cell>
        </row>
        <row r="233">
          <cell r="A233" t="str">
            <v>PAT700LD200X</v>
          </cell>
          <cell r="B233" t="str">
            <v>C ATLAS 7.0M BS.G 2L DA
Hauteur 7.0-4.5 m / base 3.0 m</v>
          </cell>
          <cell r="C233">
            <v>2470</v>
          </cell>
        </row>
        <row r="234">
          <cell r="A234" t="str">
            <v>PAT800LD200X</v>
          </cell>
          <cell r="B234" t="str">
            <v>C ATLAS 8.0M BS.G 2L DA
Hauteur 8.0-4.5m / base 3.0 m</v>
          </cell>
          <cell r="C234">
            <v>2613</v>
          </cell>
        </row>
        <row r="235">
          <cell r="A235" t="str">
            <v>PAT900LD200X</v>
          </cell>
          <cell r="B235" t="str">
            <v>C ATLAS 9.0M BS.G 2L DA
Hauteur 9.0-4.5m / base 3.0 m</v>
          </cell>
          <cell r="C235">
            <v>2757</v>
          </cell>
        </row>
        <row r="236">
          <cell r="A236" t="str">
            <v xml:space="preserve">PAT400SL1003    </v>
          </cell>
          <cell r="B236" t="str">
            <v>C ATLAS 4.5M BS P 1L TOP B CURVO M60
Hauteur 4.5 m / base 2.0 m</v>
          </cell>
          <cell r="C236">
            <v>1572</v>
          </cell>
        </row>
        <row r="237">
          <cell r="A237" t="str">
            <v xml:space="preserve">PAT600ST1CU3    </v>
          </cell>
          <cell r="B237" t="str">
            <v>C ATLAS 6.0M BS P 1L TOP B CURVO M60     
Hauteur 6.0 m / base 2.0 m</v>
          </cell>
          <cell r="C237">
            <v>1638</v>
          </cell>
        </row>
        <row r="238">
          <cell r="A238" t="str">
            <v xml:space="preserve">PAT700LT1CU3    </v>
          </cell>
          <cell r="B238" t="str">
            <v>C ATLAS 7.0M BS.G 1L TOP M60
Hauteur 7.0 m / base 3.0 m</v>
          </cell>
          <cell r="C238">
            <v>2802</v>
          </cell>
        </row>
        <row r="239">
          <cell r="A239" t="str">
            <v xml:space="preserve">PAT800LT1CU3    </v>
          </cell>
          <cell r="B239" t="str">
            <v>C ATLAS 8.0M BS.G 1L TOP . M60
Hauteur 8.0 m / base 3.0 m</v>
          </cell>
          <cell r="C239">
            <v>2946</v>
          </cell>
        </row>
        <row r="240">
          <cell r="A240" t="str">
            <v xml:space="preserve">PAT900LT1CU3    </v>
          </cell>
          <cell r="B240" t="str">
            <v>C ATLAS 9.0M BS.G 1L TOP . M60
Hauteur 9.0 m / base 3.0 m</v>
          </cell>
          <cell r="C240">
            <v>3089</v>
          </cell>
        </row>
        <row r="241">
          <cell r="A241" t="str">
            <v>PAT600SL2CUX</v>
          </cell>
          <cell r="B241" t="str">
            <v>C ATLAS 6.0M BS.P 2L LAT B CURVO
Hauteur 6.5-4.5 m / base 2.0 m</v>
          </cell>
          <cell r="C241">
            <v>1877</v>
          </cell>
        </row>
        <row r="242">
          <cell r="A242" t="str">
            <v>PAT700LL2CUX</v>
          </cell>
          <cell r="B242" t="str">
            <v>C ATLAS 7.0M BS.G 2L LAT B CURVO
Hauteur 7.0-4.5 m / base 3.0 m</v>
          </cell>
          <cell r="C242">
            <v>2939</v>
          </cell>
        </row>
        <row r="243">
          <cell r="A243" t="str">
            <v>PAT800LL2CUX</v>
          </cell>
          <cell r="B243" t="str">
            <v>C ATLAS 8.0M BS.G 2L LAT B CURVO
Hauteur 8.0-4.5m / base 3.0 m</v>
          </cell>
          <cell r="C243">
            <v>3113</v>
          </cell>
        </row>
        <row r="244">
          <cell r="A244" t="str">
            <v>PAT900LL2CUX</v>
          </cell>
          <cell r="B244" t="str">
            <v>C ATLAS 9.0M BS.G 2L LAT B CURVO
Hauteur 9.0-4.5m / base 3.0 m</v>
          </cell>
          <cell r="C244">
            <v>3287</v>
          </cell>
        </row>
      </sheetData>
      <sheetData sheetId="1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mplir-grace-a-un-clique-t42733.html"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C104"/>
  <sheetViews>
    <sheetView topLeftCell="A22" workbookViewId="0">
      <selection activeCell="L35" sqref="L35"/>
    </sheetView>
  </sheetViews>
  <sheetFormatPr baseColWidth="10" defaultRowHeight="9" x14ac:dyDescent="0.25"/>
  <cols>
    <col min="1" max="1" width="7.7109375" style="1" customWidth="1"/>
    <col min="2" max="2" width="8.42578125" style="1" customWidth="1"/>
    <col min="3" max="3" width="13.28515625" style="1" customWidth="1"/>
    <col min="4" max="4" width="7.85546875" style="7" customWidth="1"/>
    <col min="5" max="5" width="6.7109375" style="1" bestFit="1" customWidth="1"/>
    <col min="6" max="6" width="3.42578125" style="1" bestFit="1" customWidth="1"/>
    <col min="7" max="7" width="5.140625" style="1" bestFit="1" customWidth="1"/>
    <col min="8" max="8" width="3.42578125" style="1" bestFit="1" customWidth="1"/>
    <col min="9" max="9" width="8.28515625" style="1" bestFit="1" customWidth="1"/>
    <col min="10" max="10" width="6.42578125" style="7" bestFit="1" customWidth="1"/>
    <col min="11" max="11" width="4.85546875" style="1" bestFit="1" customWidth="1"/>
    <col min="12" max="12" width="4.140625" style="1" bestFit="1" customWidth="1"/>
    <col min="13" max="13" width="6.140625" style="1" bestFit="1" customWidth="1"/>
    <col min="14" max="14" width="6.28515625" style="1" customWidth="1"/>
    <col min="15" max="15" width="7.5703125" style="7" bestFit="1" customWidth="1"/>
    <col min="16" max="16" width="0.85546875" style="1" customWidth="1"/>
    <col min="17" max="17" width="5" style="1" bestFit="1" customWidth="1"/>
    <col min="18" max="18" width="5.7109375" style="1" customWidth="1"/>
    <col min="19" max="19" width="6.42578125" style="1" customWidth="1"/>
    <col min="20" max="20" width="4.5703125" style="1" bestFit="1" customWidth="1"/>
    <col min="21" max="21" width="7.7109375" style="1" customWidth="1"/>
    <col min="22" max="22" width="9.5703125" style="1" customWidth="1"/>
    <col min="23" max="24" width="11.42578125" style="1"/>
    <col min="25" max="25" width="23.140625" style="7" customWidth="1"/>
    <col min="26" max="26" width="11.42578125" style="8"/>
    <col min="27" max="29" width="11.42578125" style="9"/>
    <col min="30" max="16384" width="11.42578125" style="1"/>
  </cols>
  <sheetData>
    <row r="1" spans="1:29" ht="15" x14ac:dyDescent="0.25">
      <c r="B1" s="2"/>
      <c r="C1" s="3"/>
      <c r="D1" s="4"/>
      <c r="E1" s="2"/>
      <c r="F1" s="2"/>
      <c r="G1" s="2"/>
      <c r="H1" s="2"/>
      <c r="I1" s="2"/>
      <c r="J1" s="5"/>
      <c r="K1" s="2"/>
      <c r="L1" s="2"/>
      <c r="M1" s="2"/>
      <c r="N1" s="2"/>
      <c r="O1" s="6"/>
      <c r="Y1" s="97" t="s">
        <v>195</v>
      </c>
    </row>
    <row r="2" spans="1:29" x14ac:dyDescent="0.25">
      <c r="B2" s="2"/>
      <c r="C2" s="3"/>
      <c r="D2" s="4"/>
      <c r="E2" s="2"/>
      <c r="F2" s="2"/>
      <c r="G2" s="2"/>
      <c r="H2" s="2"/>
      <c r="I2" s="2"/>
      <c r="J2" s="5"/>
      <c r="K2" s="10"/>
      <c r="L2" s="2"/>
      <c r="M2" s="2"/>
      <c r="N2" s="10"/>
      <c r="O2" s="6"/>
      <c r="R2" s="90" t="s">
        <v>0</v>
      </c>
      <c r="S2" s="91"/>
      <c r="T2" s="91"/>
      <c r="U2" s="91"/>
      <c r="V2" s="91"/>
    </row>
    <row r="3" spans="1:29" x14ac:dyDescent="0.25">
      <c r="B3" s="2"/>
      <c r="C3" s="3"/>
      <c r="D3" s="4"/>
      <c r="E3" s="2"/>
      <c r="F3" s="2"/>
      <c r="G3" s="2"/>
      <c r="H3" s="2"/>
      <c r="I3" s="2"/>
      <c r="J3" s="5"/>
      <c r="K3" s="10"/>
      <c r="L3" s="2"/>
      <c r="M3" s="2"/>
      <c r="N3" s="10"/>
      <c r="O3" s="6"/>
      <c r="R3" s="90"/>
      <c r="S3" s="91"/>
      <c r="T3" s="91"/>
      <c r="U3" s="91"/>
      <c r="V3" s="91"/>
    </row>
    <row r="4" spans="1:29" x14ac:dyDescent="0.25">
      <c r="B4" s="2"/>
      <c r="C4" s="3"/>
      <c r="D4" s="4"/>
      <c r="E4" s="2"/>
      <c r="F4" s="2"/>
      <c r="G4" s="2"/>
      <c r="H4" s="2"/>
      <c r="I4" s="2"/>
      <c r="J4" s="5"/>
      <c r="K4" s="10"/>
      <c r="L4" s="2"/>
      <c r="M4" s="2"/>
      <c r="N4" s="10"/>
      <c r="O4" s="6"/>
      <c r="R4" s="90"/>
      <c r="S4" s="91"/>
      <c r="T4" s="91"/>
      <c r="U4" s="91"/>
      <c r="V4" s="91"/>
    </row>
    <row r="5" spans="1:29" x14ac:dyDescent="0.25">
      <c r="B5" s="2"/>
      <c r="C5" s="3"/>
      <c r="D5" s="4"/>
      <c r="E5" s="2"/>
      <c r="F5" s="2"/>
      <c r="G5" s="2"/>
      <c r="H5" s="2"/>
      <c r="I5" s="2"/>
      <c r="J5" s="5"/>
      <c r="K5" s="10"/>
      <c r="L5" s="2"/>
      <c r="M5" s="2"/>
      <c r="N5" s="10"/>
      <c r="O5" s="6"/>
      <c r="R5" s="90"/>
      <c r="S5" s="91"/>
      <c r="T5" s="91"/>
      <c r="U5" s="91"/>
      <c r="V5" s="91"/>
    </row>
    <row r="6" spans="1:29" x14ac:dyDescent="0.25">
      <c r="B6" s="2"/>
      <c r="C6" s="3"/>
      <c r="D6" s="4"/>
      <c r="E6" s="2"/>
      <c r="F6" s="2"/>
      <c r="G6" s="2"/>
      <c r="H6" s="2"/>
      <c r="I6" s="2"/>
      <c r="J6" s="5"/>
      <c r="K6" s="10"/>
      <c r="L6" s="2"/>
      <c r="M6" s="2"/>
      <c r="N6" s="10"/>
      <c r="O6" s="6"/>
      <c r="R6" s="91"/>
      <c r="S6" s="91"/>
      <c r="T6" s="91"/>
      <c r="U6" s="91"/>
      <c r="V6" s="91"/>
    </row>
    <row r="7" spans="1:29" x14ac:dyDescent="0.25">
      <c r="B7" s="2"/>
      <c r="C7" s="3"/>
      <c r="D7" s="4"/>
      <c r="E7" s="2"/>
      <c r="F7" s="2"/>
      <c r="G7" s="2"/>
      <c r="H7" s="2"/>
      <c r="I7" s="2"/>
      <c r="J7" s="5"/>
      <c r="K7" s="10"/>
      <c r="L7" s="2"/>
      <c r="M7" s="2"/>
      <c r="N7" s="10"/>
      <c r="O7" s="6"/>
      <c r="R7" s="91"/>
      <c r="S7" s="91"/>
      <c r="T7" s="91"/>
      <c r="U7" s="91"/>
      <c r="V7" s="91"/>
    </row>
    <row r="8" spans="1:29" x14ac:dyDescent="0.25">
      <c r="B8" s="2"/>
      <c r="C8" s="3"/>
      <c r="D8" s="4"/>
      <c r="E8" s="2"/>
      <c r="F8" s="2"/>
      <c r="G8" s="2"/>
      <c r="H8" s="2"/>
      <c r="I8" s="2"/>
      <c r="J8" s="5"/>
      <c r="K8" s="10"/>
      <c r="L8" s="2"/>
      <c r="M8" s="2"/>
      <c r="N8" s="10"/>
      <c r="O8" s="6"/>
    </row>
    <row r="9" spans="1:29" x14ac:dyDescent="0.25">
      <c r="A9" s="92" t="s">
        <v>1</v>
      </c>
      <c r="B9" s="92"/>
      <c r="C9" s="92"/>
      <c r="D9" s="92"/>
      <c r="E9" s="92"/>
      <c r="F9" s="11"/>
      <c r="G9" s="2"/>
      <c r="H9" s="2"/>
      <c r="I9" s="2"/>
      <c r="J9" s="5"/>
      <c r="K9" s="2"/>
      <c r="L9" s="2"/>
      <c r="M9" s="2"/>
      <c r="N9" s="2"/>
      <c r="O9" s="6"/>
    </row>
    <row r="10" spans="1:29" s="14" customFormat="1" x14ac:dyDescent="0.25">
      <c r="A10" s="85" t="s">
        <v>2</v>
      </c>
      <c r="B10" s="85"/>
      <c r="C10" s="85"/>
      <c r="D10" s="12"/>
      <c r="E10" s="13"/>
      <c r="F10" s="93" t="s">
        <v>3</v>
      </c>
      <c r="G10" s="94"/>
      <c r="H10" s="93" t="s">
        <v>4</v>
      </c>
      <c r="I10" s="95"/>
      <c r="J10" s="94"/>
      <c r="K10" s="93" t="s">
        <v>5</v>
      </c>
      <c r="L10" s="95"/>
      <c r="M10" s="95"/>
      <c r="N10" s="95"/>
      <c r="O10" s="94"/>
      <c r="Q10" s="79" t="s">
        <v>6</v>
      </c>
      <c r="R10" s="81" t="s">
        <v>7</v>
      </c>
      <c r="S10" s="79" t="s">
        <v>8</v>
      </c>
      <c r="T10" s="79" t="s">
        <v>9</v>
      </c>
      <c r="U10" s="79" t="s">
        <v>10</v>
      </c>
      <c r="V10" s="79" t="s">
        <v>11</v>
      </c>
      <c r="Y10" s="15"/>
      <c r="Z10" s="16"/>
      <c r="AA10" s="17"/>
      <c r="AB10" s="17"/>
      <c r="AC10" s="17"/>
    </row>
    <row r="11" spans="1:29" x14ac:dyDescent="0.25">
      <c r="A11" s="18" t="s">
        <v>12</v>
      </c>
      <c r="B11" s="19" t="s">
        <v>11</v>
      </c>
      <c r="C11" s="20" t="s">
        <v>13</v>
      </c>
      <c r="D11" s="21" t="s">
        <v>14</v>
      </c>
      <c r="E11" s="22" t="s">
        <v>15</v>
      </c>
      <c r="F11" s="23" t="s">
        <v>16</v>
      </c>
      <c r="G11" s="22" t="s">
        <v>17</v>
      </c>
      <c r="H11" s="23" t="s">
        <v>16</v>
      </c>
      <c r="I11" s="22" t="s">
        <v>13</v>
      </c>
      <c r="J11" s="24" t="s">
        <v>14</v>
      </c>
      <c r="K11" s="75" t="s">
        <v>16</v>
      </c>
      <c r="L11" s="76"/>
      <c r="M11" s="77" t="s">
        <v>13</v>
      </c>
      <c r="N11" s="78"/>
      <c r="O11" s="25" t="s">
        <v>14</v>
      </c>
      <c r="Q11" s="80"/>
      <c r="R11" s="82"/>
      <c r="S11" s="80"/>
      <c r="T11" s="80"/>
      <c r="U11" s="80"/>
      <c r="V11" s="80"/>
    </row>
    <row r="12" spans="1:29" ht="18" x14ac:dyDescent="0.25">
      <c r="A12" s="26" t="s">
        <v>18</v>
      </c>
      <c r="B12" s="96" t="s">
        <v>19</v>
      </c>
      <c r="C12" s="27" t="s">
        <v>20</v>
      </c>
      <c r="D12" s="21">
        <v>619</v>
      </c>
      <c r="E12" s="28" t="s">
        <v>21</v>
      </c>
      <c r="F12" s="23">
        <v>12</v>
      </c>
      <c r="G12" s="28" t="s">
        <v>22</v>
      </c>
      <c r="H12" s="23">
        <v>0</v>
      </c>
      <c r="I12" s="28" t="s">
        <v>23</v>
      </c>
      <c r="J12" s="29" t="s">
        <v>24</v>
      </c>
      <c r="K12" s="72" t="s">
        <v>25</v>
      </c>
      <c r="L12" s="30" t="s">
        <v>26</v>
      </c>
      <c r="M12" s="73" t="s">
        <v>27</v>
      </c>
      <c r="N12" s="22" t="s">
        <v>28</v>
      </c>
      <c r="O12" s="24">
        <v>116</v>
      </c>
      <c r="Q12" s="28">
        <v>16</v>
      </c>
      <c r="R12" s="27">
        <v>24.252800000000001</v>
      </c>
      <c r="S12" s="28">
        <v>2880</v>
      </c>
      <c r="T12" s="27">
        <v>118.74917535294894</v>
      </c>
      <c r="U12" s="28">
        <v>25</v>
      </c>
      <c r="V12" s="28" t="s">
        <v>29</v>
      </c>
    </row>
    <row r="13" spans="1:29" ht="18" x14ac:dyDescent="0.25">
      <c r="A13" s="31"/>
      <c r="B13" s="32"/>
      <c r="C13" s="3"/>
      <c r="D13" s="4"/>
      <c r="E13" s="28" t="s">
        <v>30</v>
      </c>
      <c r="F13" s="23">
        <v>32</v>
      </c>
      <c r="G13" s="28" t="s">
        <v>31</v>
      </c>
      <c r="H13" s="23" t="s">
        <v>32</v>
      </c>
      <c r="I13" s="28" t="s">
        <v>33</v>
      </c>
      <c r="J13" s="29">
        <v>37</v>
      </c>
      <c r="K13" s="72"/>
      <c r="L13" s="30" t="s">
        <v>34</v>
      </c>
      <c r="M13" s="73"/>
      <c r="N13" s="22" t="s">
        <v>35</v>
      </c>
      <c r="O13" s="24">
        <v>151</v>
      </c>
      <c r="Q13" s="28">
        <v>16</v>
      </c>
      <c r="R13" s="27">
        <v>39.379199999999997</v>
      </c>
      <c r="S13" s="28">
        <v>4194</v>
      </c>
      <c r="T13" s="27">
        <v>106.50292540224281</v>
      </c>
      <c r="U13" s="28">
        <v>40</v>
      </c>
      <c r="V13" s="28" t="s">
        <v>36</v>
      </c>
      <c r="Z13" s="5"/>
    </row>
    <row r="14" spans="1:29" x14ac:dyDescent="0.25">
      <c r="A14" s="31"/>
      <c r="B14" s="2"/>
      <c r="C14" s="3"/>
      <c r="D14" s="4"/>
      <c r="E14" s="2"/>
      <c r="F14" s="23">
        <v>33</v>
      </c>
      <c r="G14" s="28" t="s">
        <v>37</v>
      </c>
      <c r="H14" s="2"/>
      <c r="I14" s="2"/>
      <c r="J14" s="5"/>
      <c r="K14" s="72" t="s">
        <v>38</v>
      </c>
      <c r="L14" s="30" t="s">
        <v>26</v>
      </c>
      <c r="M14" s="73" t="s">
        <v>39</v>
      </c>
      <c r="N14" s="22" t="s">
        <v>28</v>
      </c>
      <c r="O14" s="24">
        <v>173</v>
      </c>
      <c r="Z14" s="5"/>
    </row>
    <row r="15" spans="1:29" x14ac:dyDescent="0.25">
      <c r="A15" s="31"/>
      <c r="B15" s="2"/>
      <c r="C15" s="3"/>
      <c r="D15" s="4"/>
      <c r="E15" s="2"/>
      <c r="F15" s="23">
        <v>41</v>
      </c>
      <c r="G15" s="28" t="s">
        <v>40</v>
      </c>
      <c r="H15" s="2"/>
      <c r="I15" s="2"/>
      <c r="J15" s="5"/>
      <c r="K15" s="72"/>
      <c r="L15" s="30" t="s">
        <v>34</v>
      </c>
      <c r="M15" s="73"/>
      <c r="N15" s="22" t="s">
        <v>35</v>
      </c>
      <c r="O15" s="24">
        <v>208</v>
      </c>
      <c r="Z15" s="5"/>
    </row>
    <row r="16" spans="1:29" x14ac:dyDescent="0.25">
      <c r="A16" s="31"/>
      <c r="B16" s="11"/>
      <c r="C16" s="33"/>
      <c r="D16" s="4"/>
      <c r="E16" s="11"/>
      <c r="F16" s="23">
        <v>51</v>
      </c>
      <c r="G16" s="28" t="s">
        <v>41</v>
      </c>
      <c r="H16" s="2"/>
      <c r="I16" s="2"/>
      <c r="J16" s="5"/>
      <c r="K16" s="72" t="s">
        <v>42</v>
      </c>
      <c r="L16" s="30" t="s">
        <v>26</v>
      </c>
      <c r="M16" s="73" t="s">
        <v>43</v>
      </c>
      <c r="N16" s="22" t="s">
        <v>28</v>
      </c>
      <c r="O16" s="24">
        <v>279</v>
      </c>
      <c r="Z16" s="5"/>
    </row>
    <row r="17" spans="1:29" x14ac:dyDescent="0.25">
      <c r="A17" s="31"/>
      <c r="B17" s="2"/>
      <c r="C17" s="3"/>
      <c r="D17" s="4"/>
      <c r="E17" s="2"/>
      <c r="F17" s="2"/>
      <c r="G17" s="2"/>
      <c r="H17" s="2"/>
      <c r="I17" s="2"/>
      <c r="J17" s="5"/>
      <c r="K17" s="72"/>
      <c r="L17" s="30" t="s">
        <v>34</v>
      </c>
      <c r="M17" s="73"/>
      <c r="N17" s="22" t="s">
        <v>35</v>
      </c>
      <c r="O17" s="24">
        <v>314</v>
      </c>
      <c r="Q17" s="34"/>
      <c r="Z17" s="5"/>
    </row>
    <row r="18" spans="1:29" x14ac:dyDescent="0.25">
      <c r="A18" s="31"/>
      <c r="B18" s="2"/>
      <c r="C18" s="3"/>
      <c r="D18" s="4"/>
      <c r="E18" s="2"/>
      <c r="F18" s="2"/>
      <c r="G18" s="2"/>
      <c r="H18" s="2"/>
      <c r="I18" s="2"/>
      <c r="J18" s="5"/>
      <c r="K18" s="74" t="s">
        <v>44</v>
      </c>
      <c r="L18" s="30" t="s">
        <v>26</v>
      </c>
      <c r="M18" s="73" t="s">
        <v>45</v>
      </c>
      <c r="N18" s="22" t="s">
        <v>28</v>
      </c>
      <c r="O18" s="24">
        <v>124</v>
      </c>
      <c r="P18" s="34"/>
      <c r="Z18" s="5"/>
    </row>
    <row r="19" spans="1:29" x14ac:dyDescent="0.25">
      <c r="A19" s="31"/>
      <c r="B19" s="2"/>
      <c r="C19" s="3"/>
      <c r="D19" s="4"/>
      <c r="E19" s="2"/>
      <c r="F19" s="2"/>
      <c r="G19" s="2"/>
      <c r="H19" s="2"/>
      <c r="I19" s="2"/>
      <c r="J19" s="5"/>
      <c r="K19" s="74"/>
      <c r="L19" s="30" t="s">
        <v>34</v>
      </c>
      <c r="M19" s="73"/>
      <c r="N19" s="22" t="s">
        <v>35</v>
      </c>
      <c r="O19" s="24">
        <v>159</v>
      </c>
      <c r="Z19" s="5"/>
    </row>
    <row r="20" spans="1:29" x14ac:dyDescent="0.25">
      <c r="A20" s="31"/>
      <c r="B20" s="2"/>
      <c r="C20" s="3"/>
      <c r="D20" s="4"/>
      <c r="E20" s="2"/>
      <c r="F20" s="2"/>
      <c r="G20" s="2"/>
      <c r="H20" s="2"/>
      <c r="I20" s="2"/>
      <c r="J20" s="5"/>
      <c r="K20" s="74" t="s">
        <v>32</v>
      </c>
      <c r="L20" s="30" t="s">
        <v>26</v>
      </c>
      <c r="M20" s="73" t="s">
        <v>46</v>
      </c>
      <c r="N20" s="22" t="s">
        <v>28</v>
      </c>
      <c r="O20" s="24">
        <v>544</v>
      </c>
      <c r="Q20" s="35"/>
      <c r="Z20" s="5"/>
      <c r="AA20" s="1"/>
      <c r="AB20" s="1"/>
      <c r="AC20" s="1"/>
    </row>
    <row r="21" spans="1:29" x14ac:dyDescent="0.25">
      <c r="A21" s="31"/>
      <c r="B21" s="2"/>
      <c r="C21" s="3"/>
      <c r="D21" s="4"/>
      <c r="E21" s="2"/>
      <c r="F21" s="2"/>
      <c r="G21" s="2"/>
      <c r="H21" s="2"/>
      <c r="I21" s="2"/>
      <c r="J21" s="5"/>
      <c r="K21" s="74"/>
      <c r="L21" s="30" t="s">
        <v>34</v>
      </c>
      <c r="M21" s="73"/>
      <c r="N21" s="22" t="s">
        <v>35</v>
      </c>
      <c r="O21" s="24">
        <v>579</v>
      </c>
      <c r="Z21" s="5"/>
      <c r="AA21" s="1"/>
      <c r="AB21" s="1"/>
      <c r="AC21" s="1"/>
    </row>
    <row r="22" spans="1:29" x14ac:dyDescent="0.25">
      <c r="A22" s="31"/>
      <c r="B22" s="2"/>
      <c r="C22" s="3"/>
      <c r="D22" s="4"/>
      <c r="E22" s="2"/>
      <c r="F22" s="2"/>
      <c r="G22" s="2"/>
      <c r="H22" s="2"/>
      <c r="I22" s="2"/>
      <c r="J22" s="5"/>
      <c r="K22" s="36"/>
      <c r="L22" s="2"/>
      <c r="M22" s="2"/>
      <c r="N22" s="2"/>
      <c r="O22" s="6"/>
      <c r="Z22" s="5"/>
      <c r="AA22" s="1"/>
      <c r="AB22" s="1"/>
      <c r="AC22" s="1"/>
    </row>
    <row r="23" spans="1:29" x14ac:dyDescent="0.25">
      <c r="B23" s="2"/>
      <c r="C23" s="3"/>
      <c r="D23" s="4"/>
      <c r="E23" s="2"/>
      <c r="F23" s="2"/>
      <c r="G23" s="2"/>
      <c r="H23" s="2"/>
      <c r="I23" s="2"/>
      <c r="J23" s="5"/>
      <c r="K23" s="2"/>
      <c r="L23" s="2"/>
      <c r="M23" s="2"/>
      <c r="N23" s="2"/>
      <c r="O23" s="6"/>
      <c r="AA23" s="1"/>
      <c r="AB23" s="1"/>
      <c r="AC23" s="1"/>
    </row>
    <row r="24" spans="1:29" x14ac:dyDescent="0.25">
      <c r="B24" s="2"/>
      <c r="C24" s="3"/>
      <c r="D24" s="4"/>
      <c r="E24" s="2"/>
      <c r="F24" s="2"/>
      <c r="G24" s="2"/>
      <c r="H24" s="2"/>
      <c r="I24" s="2"/>
      <c r="J24" s="5"/>
      <c r="K24" s="10"/>
      <c r="L24" s="37"/>
      <c r="M24" s="10"/>
      <c r="N24" s="10"/>
      <c r="O24" s="6"/>
      <c r="AA24" s="1"/>
      <c r="AB24" s="1"/>
      <c r="AC24" s="1"/>
    </row>
    <row r="25" spans="1:29" x14ac:dyDescent="0.25">
      <c r="A25" s="92" t="s">
        <v>47</v>
      </c>
      <c r="B25" s="92"/>
      <c r="C25" s="92"/>
      <c r="D25" s="38"/>
      <c r="E25" s="11"/>
      <c r="F25" s="11"/>
      <c r="G25" s="2"/>
      <c r="H25" s="2"/>
      <c r="I25" s="2"/>
      <c r="J25" s="5"/>
      <c r="K25" s="2"/>
      <c r="L25" s="2"/>
      <c r="M25" s="2"/>
      <c r="N25" s="2"/>
      <c r="O25" s="6"/>
      <c r="Z25" s="5"/>
      <c r="AA25" s="1"/>
      <c r="AB25" s="1"/>
      <c r="AC25" s="1"/>
    </row>
    <row r="26" spans="1:29" x14ac:dyDescent="0.25">
      <c r="A26" s="85" t="s">
        <v>2</v>
      </c>
      <c r="B26" s="85"/>
      <c r="C26" s="85"/>
      <c r="D26" s="12"/>
      <c r="E26" s="39"/>
      <c r="F26" s="86" t="s">
        <v>3</v>
      </c>
      <c r="G26" s="87"/>
      <c r="H26" s="86" t="s">
        <v>4</v>
      </c>
      <c r="I26" s="88"/>
      <c r="J26" s="87"/>
      <c r="K26" s="86" t="s">
        <v>5</v>
      </c>
      <c r="L26" s="88"/>
      <c r="M26" s="88"/>
      <c r="N26" s="88"/>
      <c r="O26" s="87"/>
      <c r="Q26" s="79" t="s">
        <v>6</v>
      </c>
      <c r="R26" s="81" t="s">
        <v>7</v>
      </c>
      <c r="S26" s="79" t="s">
        <v>8</v>
      </c>
      <c r="T26" s="79" t="s">
        <v>9</v>
      </c>
      <c r="U26" s="79" t="s">
        <v>10</v>
      </c>
      <c r="V26" s="79" t="s">
        <v>11</v>
      </c>
      <c r="Z26" s="5"/>
      <c r="AA26" s="1"/>
      <c r="AB26" s="1"/>
      <c r="AC26" s="1"/>
    </row>
    <row r="27" spans="1:29" x14ac:dyDescent="0.25">
      <c r="A27" s="18" t="s">
        <v>12</v>
      </c>
      <c r="B27" s="19" t="s">
        <v>11</v>
      </c>
      <c r="C27" s="20" t="s">
        <v>13</v>
      </c>
      <c r="D27" s="21" t="s">
        <v>14</v>
      </c>
      <c r="E27" s="22" t="s">
        <v>48</v>
      </c>
      <c r="F27" s="23" t="s">
        <v>16</v>
      </c>
      <c r="G27" s="40" t="s">
        <v>17</v>
      </c>
      <c r="H27" s="28" t="s">
        <v>16</v>
      </c>
      <c r="I27" s="22" t="s">
        <v>13</v>
      </c>
      <c r="J27" s="24" t="s">
        <v>14</v>
      </c>
      <c r="K27" s="75" t="s">
        <v>16</v>
      </c>
      <c r="L27" s="76"/>
      <c r="M27" s="77" t="s">
        <v>13</v>
      </c>
      <c r="N27" s="78"/>
      <c r="O27" s="25" t="s">
        <v>14</v>
      </c>
      <c r="Q27" s="80"/>
      <c r="R27" s="82"/>
      <c r="S27" s="80"/>
      <c r="T27" s="80"/>
      <c r="U27" s="80"/>
      <c r="V27" s="80"/>
      <c r="Z27" s="5"/>
      <c r="AA27" s="1"/>
      <c r="AB27" s="1"/>
      <c r="AC27" s="1"/>
    </row>
    <row r="28" spans="1:29" ht="18" x14ac:dyDescent="0.25">
      <c r="A28" s="26" t="s">
        <v>18</v>
      </c>
      <c r="B28" s="96" t="s">
        <v>49</v>
      </c>
      <c r="C28" s="27" t="s">
        <v>50</v>
      </c>
      <c r="D28" s="21">
        <v>789</v>
      </c>
      <c r="E28" s="28" t="s">
        <v>21</v>
      </c>
      <c r="F28" s="23">
        <v>12</v>
      </c>
      <c r="G28" s="41" t="s">
        <v>22</v>
      </c>
      <c r="H28" s="28">
        <v>0</v>
      </c>
      <c r="I28" s="28" t="s">
        <v>23</v>
      </c>
      <c r="J28" s="29" t="s">
        <v>24</v>
      </c>
      <c r="K28" s="72" t="s">
        <v>25</v>
      </c>
      <c r="L28" s="30" t="s">
        <v>26</v>
      </c>
      <c r="M28" s="73" t="s">
        <v>27</v>
      </c>
      <c r="N28" s="22" t="s">
        <v>28</v>
      </c>
      <c r="O28" s="24">
        <v>116</v>
      </c>
      <c r="Q28" s="28">
        <v>32</v>
      </c>
      <c r="R28" s="27">
        <v>23</v>
      </c>
      <c r="S28" s="28">
        <v>3024</v>
      </c>
      <c r="T28" s="27">
        <v>128.73782439888291</v>
      </c>
      <c r="U28" s="28">
        <v>25</v>
      </c>
      <c r="V28" s="28" t="s">
        <v>29</v>
      </c>
      <c r="Z28" s="5"/>
      <c r="AA28" s="1"/>
      <c r="AB28" s="1"/>
      <c r="AC28" s="1"/>
    </row>
    <row r="29" spans="1:29" ht="18" x14ac:dyDescent="0.25">
      <c r="B29" s="2"/>
      <c r="C29" s="3"/>
      <c r="D29" s="4"/>
      <c r="E29" s="28" t="s">
        <v>51</v>
      </c>
      <c r="F29" s="23">
        <v>32</v>
      </c>
      <c r="G29" s="41" t="s">
        <v>31</v>
      </c>
      <c r="H29" s="28" t="s">
        <v>32</v>
      </c>
      <c r="I29" s="28" t="s">
        <v>33</v>
      </c>
      <c r="J29" s="29">
        <v>37</v>
      </c>
      <c r="K29" s="72"/>
      <c r="L29" s="30" t="s">
        <v>34</v>
      </c>
      <c r="M29" s="73"/>
      <c r="N29" s="22" t="s">
        <v>35</v>
      </c>
      <c r="O29" s="24">
        <v>151</v>
      </c>
      <c r="Q29" s="28">
        <v>32</v>
      </c>
      <c r="R29" s="27">
        <v>38</v>
      </c>
      <c r="S29" s="28">
        <v>4736</v>
      </c>
      <c r="T29" s="27">
        <v>125.40247415692257</v>
      </c>
      <c r="U29" s="28">
        <v>40</v>
      </c>
      <c r="V29" s="28" t="s">
        <v>36</v>
      </c>
      <c r="Z29" s="5"/>
      <c r="AA29" s="1"/>
      <c r="AB29" s="1"/>
      <c r="AC29" s="1"/>
    </row>
    <row r="30" spans="1:29" x14ac:dyDescent="0.25">
      <c r="B30" s="2"/>
      <c r="C30" s="3"/>
      <c r="D30" s="4"/>
      <c r="E30" s="2"/>
      <c r="F30" s="23">
        <v>33</v>
      </c>
      <c r="G30" s="41" t="s">
        <v>37</v>
      </c>
      <c r="H30" s="2"/>
      <c r="I30" s="2"/>
      <c r="J30" s="5"/>
      <c r="K30" s="72"/>
      <c r="L30" s="30" t="s">
        <v>52</v>
      </c>
      <c r="M30" s="73"/>
      <c r="N30" s="22" t="s">
        <v>53</v>
      </c>
      <c r="O30" s="24">
        <v>162</v>
      </c>
      <c r="Q30" s="28">
        <v>32</v>
      </c>
      <c r="R30" s="27">
        <v>56</v>
      </c>
      <c r="S30" s="28">
        <v>6080</v>
      </c>
      <c r="T30" s="27">
        <v>108.57142857142857</v>
      </c>
      <c r="U30" s="28">
        <v>60</v>
      </c>
      <c r="V30" s="28" t="s">
        <v>54</v>
      </c>
      <c r="Z30" s="5"/>
      <c r="AA30" s="1"/>
      <c r="AB30" s="1"/>
      <c r="AC30" s="1"/>
    </row>
    <row r="31" spans="1:29" x14ac:dyDescent="0.25">
      <c r="B31" s="2"/>
      <c r="C31" s="3"/>
      <c r="D31" s="4"/>
      <c r="E31" s="2"/>
      <c r="F31" s="23">
        <v>41</v>
      </c>
      <c r="G31" s="41" t="s">
        <v>40</v>
      </c>
      <c r="H31" s="2"/>
      <c r="I31" s="2"/>
      <c r="J31" s="5"/>
      <c r="K31" s="72"/>
      <c r="L31" s="30" t="s">
        <v>55</v>
      </c>
      <c r="M31" s="73"/>
      <c r="N31" s="22" t="s">
        <v>56</v>
      </c>
      <c r="O31" s="24">
        <v>222</v>
      </c>
      <c r="Q31" s="28">
        <v>32</v>
      </c>
      <c r="R31" s="27">
        <v>86</v>
      </c>
      <c r="S31" s="28">
        <v>8480</v>
      </c>
      <c r="T31" s="27">
        <v>98.917506532288172</v>
      </c>
      <c r="U31" s="28">
        <v>90</v>
      </c>
      <c r="V31" s="28" t="s">
        <v>57</v>
      </c>
      <c r="Z31" s="5"/>
      <c r="AA31" s="1"/>
      <c r="AB31" s="1"/>
      <c r="AC31" s="1"/>
    </row>
    <row r="32" spans="1:29" x14ac:dyDescent="0.25">
      <c r="B32" s="11"/>
      <c r="C32" s="33"/>
      <c r="D32" s="4"/>
      <c r="E32" s="11"/>
      <c r="F32" s="23">
        <v>51</v>
      </c>
      <c r="G32" s="41" t="s">
        <v>41</v>
      </c>
      <c r="H32" s="2"/>
      <c r="I32" s="2"/>
      <c r="J32" s="5"/>
      <c r="K32" s="72" t="s">
        <v>38</v>
      </c>
      <c r="L32" s="30" t="s">
        <v>26</v>
      </c>
      <c r="M32" s="73" t="s">
        <v>39</v>
      </c>
      <c r="N32" s="22" t="s">
        <v>28</v>
      </c>
      <c r="O32" s="24">
        <v>173</v>
      </c>
      <c r="Z32" s="5"/>
      <c r="AA32" s="1"/>
      <c r="AB32" s="1"/>
      <c r="AC32" s="1"/>
    </row>
    <row r="33" spans="2:29" x14ac:dyDescent="0.25">
      <c r="B33" s="2"/>
      <c r="C33" s="3"/>
      <c r="D33" s="4"/>
      <c r="E33" s="2"/>
      <c r="F33" s="2"/>
      <c r="G33" s="2"/>
      <c r="H33" s="2"/>
      <c r="I33" s="2"/>
      <c r="J33" s="5"/>
      <c r="K33" s="72"/>
      <c r="L33" s="30" t="s">
        <v>34</v>
      </c>
      <c r="M33" s="73"/>
      <c r="N33" s="22" t="s">
        <v>35</v>
      </c>
      <c r="O33" s="24">
        <v>208</v>
      </c>
      <c r="P33" s="34"/>
      <c r="Z33" s="5"/>
      <c r="AA33" s="1"/>
      <c r="AB33" s="1"/>
      <c r="AC33" s="1"/>
    </row>
    <row r="34" spans="2:29" x14ac:dyDescent="0.25">
      <c r="B34" s="2"/>
      <c r="C34" s="3"/>
      <c r="D34" s="4"/>
      <c r="E34" s="2"/>
      <c r="F34" s="2"/>
      <c r="G34" s="2"/>
      <c r="H34" s="2"/>
      <c r="I34" s="2"/>
      <c r="J34" s="5"/>
      <c r="K34" s="72"/>
      <c r="L34" s="30" t="s">
        <v>52</v>
      </c>
      <c r="M34" s="73"/>
      <c r="N34" s="22" t="s">
        <v>53</v>
      </c>
      <c r="O34" s="24">
        <v>217</v>
      </c>
      <c r="Q34" s="34"/>
      <c r="Z34" s="5"/>
      <c r="AA34" s="1"/>
      <c r="AB34" s="1"/>
      <c r="AC34" s="1"/>
    </row>
    <row r="35" spans="2:29" x14ac:dyDescent="0.25">
      <c r="B35" s="2"/>
      <c r="C35" s="3"/>
      <c r="D35" s="4"/>
      <c r="E35" s="2"/>
      <c r="F35" s="2"/>
      <c r="G35" s="2"/>
      <c r="H35" s="2"/>
      <c r="I35" s="2"/>
      <c r="J35" s="5"/>
      <c r="K35" s="72"/>
      <c r="L35" s="30" t="s">
        <v>55</v>
      </c>
      <c r="M35" s="73"/>
      <c r="N35" s="22" t="s">
        <v>56</v>
      </c>
      <c r="O35" s="24">
        <v>282</v>
      </c>
      <c r="Q35" s="34"/>
      <c r="Z35" s="5"/>
      <c r="AA35" s="1"/>
      <c r="AB35" s="1"/>
      <c r="AC35" s="1"/>
    </row>
    <row r="36" spans="2:29" x14ac:dyDescent="0.25">
      <c r="B36" s="2"/>
      <c r="C36" s="3"/>
      <c r="D36" s="4"/>
      <c r="E36" s="2"/>
      <c r="F36" s="2"/>
      <c r="G36" s="2"/>
      <c r="H36" s="2"/>
      <c r="I36" s="2"/>
      <c r="J36" s="5"/>
      <c r="K36" s="72" t="s">
        <v>42</v>
      </c>
      <c r="L36" s="30" t="s">
        <v>34</v>
      </c>
      <c r="M36" s="73" t="s">
        <v>43</v>
      </c>
      <c r="N36" s="22" t="s">
        <v>35</v>
      </c>
      <c r="O36" s="24">
        <v>314</v>
      </c>
      <c r="P36" s="34"/>
      <c r="Q36" s="34"/>
      <c r="Z36" s="5"/>
    </row>
    <row r="37" spans="2:29" x14ac:dyDescent="0.25">
      <c r="B37" s="2"/>
      <c r="C37" s="3"/>
      <c r="D37" s="4"/>
      <c r="E37" s="2"/>
      <c r="F37" s="2"/>
      <c r="G37" s="2"/>
      <c r="H37" s="2"/>
      <c r="I37" s="2"/>
      <c r="J37" s="5"/>
      <c r="K37" s="72"/>
      <c r="L37" s="30" t="s">
        <v>52</v>
      </c>
      <c r="M37" s="73"/>
      <c r="N37" s="22" t="s">
        <v>53</v>
      </c>
      <c r="O37" s="24">
        <v>323</v>
      </c>
      <c r="Z37" s="5"/>
    </row>
    <row r="38" spans="2:29" x14ac:dyDescent="0.25">
      <c r="B38" s="2"/>
      <c r="C38" s="3"/>
      <c r="D38" s="4"/>
      <c r="E38" s="2"/>
      <c r="F38" s="2"/>
      <c r="G38" s="2"/>
      <c r="H38" s="2"/>
      <c r="I38" s="2"/>
      <c r="J38" s="5"/>
      <c r="K38" s="72"/>
      <c r="L38" s="30" t="s">
        <v>55</v>
      </c>
      <c r="M38" s="73"/>
      <c r="N38" s="22" t="s">
        <v>56</v>
      </c>
      <c r="O38" s="24">
        <v>388</v>
      </c>
      <c r="P38" s="34"/>
      <c r="Q38" s="42"/>
      <c r="Z38" s="5"/>
    </row>
    <row r="39" spans="2:29" x14ac:dyDescent="0.25">
      <c r="B39" s="2"/>
      <c r="C39" s="3"/>
      <c r="D39" s="4"/>
      <c r="E39" s="2"/>
      <c r="F39" s="2"/>
      <c r="G39" s="2"/>
      <c r="H39" s="2"/>
      <c r="I39" s="2"/>
      <c r="J39" s="5"/>
      <c r="K39" s="74" t="s">
        <v>44</v>
      </c>
      <c r="L39" s="30" t="s">
        <v>34</v>
      </c>
      <c r="M39" s="73" t="s">
        <v>45</v>
      </c>
      <c r="N39" s="22" t="s">
        <v>35</v>
      </c>
      <c r="O39" s="24">
        <v>159</v>
      </c>
      <c r="P39" s="34"/>
      <c r="Z39" s="5"/>
    </row>
    <row r="40" spans="2:29" x14ac:dyDescent="0.25">
      <c r="B40" s="2"/>
      <c r="C40" s="3"/>
      <c r="D40" s="4"/>
      <c r="E40" s="2"/>
      <c r="F40" s="2"/>
      <c r="G40" s="2"/>
      <c r="H40" s="2"/>
      <c r="I40" s="2"/>
      <c r="J40" s="5"/>
      <c r="K40" s="74"/>
      <c r="L40" s="30" t="s">
        <v>52</v>
      </c>
      <c r="M40" s="73"/>
      <c r="N40" s="22" t="s">
        <v>53</v>
      </c>
      <c r="O40" s="24">
        <v>168</v>
      </c>
      <c r="P40" s="34"/>
      <c r="Q40" s="34"/>
      <c r="R40" s="34"/>
    </row>
    <row r="41" spans="2:29" x14ac:dyDescent="0.25">
      <c r="B41" s="2"/>
      <c r="C41" s="3"/>
      <c r="D41" s="4"/>
      <c r="E41" s="2"/>
      <c r="F41" s="2"/>
      <c r="G41" s="2"/>
      <c r="H41" s="2"/>
      <c r="I41" s="2"/>
      <c r="J41" s="5"/>
      <c r="K41" s="74"/>
      <c r="L41" s="30" t="s">
        <v>55</v>
      </c>
      <c r="M41" s="73"/>
      <c r="N41" s="22" t="s">
        <v>56</v>
      </c>
      <c r="O41" s="24">
        <v>233</v>
      </c>
      <c r="P41" s="34"/>
    </row>
    <row r="42" spans="2:29" x14ac:dyDescent="0.25">
      <c r="B42" s="2"/>
      <c r="C42" s="3"/>
      <c r="D42" s="4"/>
      <c r="E42" s="2"/>
      <c r="F42" s="2"/>
      <c r="G42" s="2"/>
      <c r="H42" s="2"/>
      <c r="I42" s="2"/>
      <c r="J42" s="5"/>
      <c r="K42" s="74" t="s">
        <v>32</v>
      </c>
      <c r="L42" s="30" t="s">
        <v>34</v>
      </c>
      <c r="M42" s="73" t="s">
        <v>46</v>
      </c>
      <c r="N42" s="22" t="s">
        <v>35</v>
      </c>
      <c r="O42" s="24">
        <v>579</v>
      </c>
    </row>
    <row r="43" spans="2:29" x14ac:dyDescent="0.25">
      <c r="B43" s="2"/>
      <c r="C43" s="3"/>
      <c r="D43" s="4"/>
      <c r="E43" s="2"/>
      <c r="F43" s="2"/>
      <c r="G43" s="2"/>
      <c r="H43" s="2"/>
      <c r="I43" s="2"/>
      <c r="J43" s="5"/>
      <c r="K43" s="74"/>
      <c r="L43" s="30" t="s">
        <v>52</v>
      </c>
      <c r="M43" s="73"/>
      <c r="N43" s="22" t="s">
        <v>53</v>
      </c>
      <c r="O43" s="24">
        <v>588</v>
      </c>
    </row>
    <row r="44" spans="2:29" x14ac:dyDescent="0.25">
      <c r="B44" s="2"/>
      <c r="C44" s="3"/>
      <c r="D44" s="4"/>
      <c r="E44" s="2"/>
      <c r="F44" s="2"/>
      <c r="G44" s="2"/>
      <c r="H44" s="2"/>
      <c r="I44" s="2"/>
      <c r="J44" s="5"/>
      <c r="K44" s="74"/>
      <c r="L44" s="30" t="s">
        <v>55</v>
      </c>
      <c r="M44" s="73"/>
      <c r="N44" s="22" t="s">
        <v>56</v>
      </c>
      <c r="O44" s="24">
        <v>653</v>
      </c>
    </row>
    <row r="45" spans="2:29" x14ac:dyDescent="0.25">
      <c r="B45" s="2"/>
      <c r="C45" s="3"/>
      <c r="D45" s="4"/>
      <c r="E45" s="2"/>
      <c r="F45" s="2"/>
      <c r="G45" s="2"/>
      <c r="H45" s="2"/>
      <c r="I45" s="2"/>
      <c r="J45" s="5"/>
      <c r="K45" s="89"/>
      <c r="L45" s="89"/>
      <c r="M45" s="89"/>
      <c r="N45" s="89"/>
      <c r="O45" s="89"/>
    </row>
    <row r="46" spans="2:29" x14ac:dyDescent="0.25">
      <c r="B46" s="2"/>
      <c r="C46" s="3"/>
      <c r="D46" s="4"/>
      <c r="E46" s="2"/>
      <c r="F46" s="2"/>
      <c r="G46" s="2"/>
      <c r="H46" s="2"/>
      <c r="I46" s="2"/>
      <c r="J46" s="5"/>
      <c r="K46" s="89"/>
      <c r="L46" s="89"/>
      <c r="M46" s="89"/>
      <c r="N46" s="89"/>
      <c r="O46" s="89"/>
    </row>
    <row r="47" spans="2:29" x14ac:dyDescent="0.25">
      <c r="B47" s="2"/>
      <c r="C47" s="3"/>
      <c r="D47" s="4"/>
      <c r="E47" s="2"/>
      <c r="F47" s="2"/>
      <c r="G47" s="2"/>
      <c r="H47" s="2"/>
      <c r="I47" s="2"/>
      <c r="J47" s="5"/>
      <c r="K47" s="10"/>
      <c r="L47" s="10"/>
      <c r="M47" s="10"/>
      <c r="N47" s="10"/>
      <c r="O47" s="10"/>
    </row>
    <row r="48" spans="2:29" x14ac:dyDescent="0.25">
      <c r="B48" s="2"/>
      <c r="C48" s="3"/>
      <c r="D48" s="4"/>
      <c r="E48" s="2"/>
      <c r="F48" s="2"/>
      <c r="G48" s="2"/>
      <c r="H48" s="2"/>
      <c r="I48" s="2"/>
      <c r="J48" s="5"/>
      <c r="K48" s="10"/>
      <c r="L48" s="10"/>
      <c r="M48" s="10"/>
      <c r="N48" s="10"/>
      <c r="O48" s="10"/>
    </row>
    <row r="49" spans="1:26" x14ac:dyDescent="0.25">
      <c r="B49" s="2"/>
      <c r="C49" s="3"/>
      <c r="D49" s="4"/>
      <c r="E49" s="2"/>
      <c r="F49" s="2"/>
      <c r="G49" s="2"/>
      <c r="H49" s="2"/>
      <c r="I49" s="2"/>
      <c r="J49" s="5"/>
      <c r="K49" s="10"/>
      <c r="L49" s="10"/>
      <c r="M49" s="10"/>
      <c r="N49" s="10"/>
      <c r="O49" s="10"/>
    </row>
    <row r="50" spans="1:26" x14ac:dyDescent="0.25">
      <c r="B50" s="2"/>
      <c r="C50" s="3"/>
      <c r="D50" s="4"/>
      <c r="E50" s="2"/>
      <c r="F50" s="2"/>
      <c r="G50" s="2"/>
      <c r="H50" s="2"/>
      <c r="I50" s="2"/>
      <c r="J50" s="5"/>
      <c r="K50" s="10"/>
      <c r="L50" s="10"/>
      <c r="M50" s="10"/>
      <c r="N50" s="10"/>
      <c r="O50" s="10"/>
    </row>
    <row r="51" spans="1:26" x14ac:dyDescent="0.25">
      <c r="B51" s="2"/>
      <c r="C51" s="3"/>
      <c r="D51" s="4"/>
      <c r="E51" s="2"/>
      <c r="F51" s="2"/>
      <c r="G51" s="2"/>
      <c r="H51" s="2"/>
      <c r="I51" s="2"/>
      <c r="J51" s="5"/>
      <c r="K51" s="10"/>
      <c r="L51" s="10"/>
      <c r="M51" s="10"/>
      <c r="N51" s="10"/>
      <c r="O51" s="10"/>
    </row>
    <row r="52" spans="1:26" x14ac:dyDescent="0.25">
      <c r="B52" s="2"/>
      <c r="C52" s="3"/>
      <c r="D52" s="4"/>
      <c r="E52" s="2"/>
      <c r="F52" s="2"/>
      <c r="G52" s="2"/>
      <c r="H52" s="2"/>
      <c r="I52" s="2"/>
      <c r="J52" s="5"/>
      <c r="K52" s="10"/>
      <c r="L52" s="10"/>
      <c r="M52" s="10"/>
      <c r="N52" s="10"/>
      <c r="O52" s="10"/>
    </row>
    <row r="53" spans="1:26" x14ac:dyDescent="0.25">
      <c r="B53" s="2"/>
      <c r="C53" s="3"/>
      <c r="D53" s="4"/>
      <c r="E53" s="2"/>
      <c r="F53" s="2"/>
      <c r="G53" s="2"/>
      <c r="H53" s="2"/>
      <c r="I53" s="2"/>
      <c r="J53" s="5"/>
      <c r="K53" s="10"/>
      <c r="L53" s="10"/>
      <c r="M53" s="10"/>
      <c r="N53" s="10"/>
      <c r="O53" s="10"/>
    </row>
    <row r="54" spans="1:26" x14ac:dyDescent="0.25">
      <c r="B54" s="2"/>
      <c r="C54" s="3"/>
      <c r="D54" s="4"/>
      <c r="E54" s="2"/>
      <c r="F54" s="2"/>
      <c r="G54" s="2"/>
      <c r="H54" s="2"/>
      <c r="I54" s="2"/>
      <c r="J54" s="5"/>
      <c r="K54" s="10"/>
      <c r="L54" s="10"/>
      <c r="M54" s="10"/>
      <c r="N54" s="10"/>
      <c r="O54" s="10"/>
    </row>
    <row r="55" spans="1:26" x14ac:dyDescent="0.25">
      <c r="B55" s="2"/>
      <c r="C55" s="3"/>
      <c r="D55" s="4"/>
      <c r="E55" s="2"/>
      <c r="F55" s="2"/>
      <c r="G55" s="2"/>
      <c r="H55" s="2"/>
      <c r="I55" s="2"/>
      <c r="J55" s="5"/>
      <c r="K55" s="10"/>
      <c r="L55" s="10"/>
      <c r="M55" s="10"/>
      <c r="N55" s="10"/>
      <c r="O55" s="10"/>
      <c r="R55" s="90" t="s">
        <v>0</v>
      </c>
      <c r="S55" s="91"/>
      <c r="T55" s="91"/>
      <c r="U55" s="91"/>
      <c r="V55" s="91"/>
    </row>
    <row r="56" spans="1:26" x14ac:dyDescent="0.25">
      <c r="B56" s="2"/>
      <c r="C56" s="3"/>
      <c r="D56" s="4"/>
      <c r="E56" s="2"/>
      <c r="F56" s="2"/>
      <c r="G56" s="2"/>
      <c r="H56" s="2"/>
      <c r="I56" s="2"/>
      <c r="J56" s="5"/>
      <c r="K56" s="10"/>
      <c r="L56" s="10"/>
      <c r="M56" s="10"/>
      <c r="N56" s="10"/>
      <c r="O56" s="10"/>
      <c r="R56" s="91"/>
      <c r="S56" s="91"/>
      <c r="T56" s="91"/>
      <c r="U56" s="91"/>
      <c r="V56" s="91"/>
    </row>
    <row r="57" spans="1:26" x14ac:dyDescent="0.25">
      <c r="B57" s="2"/>
      <c r="C57" s="3"/>
      <c r="D57" s="4"/>
      <c r="E57" s="2"/>
      <c r="F57" s="2"/>
      <c r="G57" s="2"/>
      <c r="H57" s="2"/>
      <c r="I57" s="2"/>
      <c r="J57" s="5"/>
      <c r="K57" s="36"/>
      <c r="L57" s="2"/>
      <c r="M57" s="2"/>
      <c r="N57" s="2"/>
      <c r="O57" s="6"/>
      <c r="R57" s="91"/>
      <c r="S57" s="91"/>
      <c r="T57" s="91"/>
      <c r="U57" s="91"/>
      <c r="V57" s="91"/>
      <c r="Z57" s="5"/>
    </row>
    <row r="58" spans="1:26" x14ac:dyDescent="0.25">
      <c r="A58" s="84" t="s">
        <v>58</v>
      </c>
      <c r="B58" s="84"/>
      <c r="C58" s="84"/>
      <c r="D58" s="84"/>
      <c r="E58" s="84"/>
      <c r="F58" s="84"/>
      <c r="G58" s="2"/>
      <c r="H58" s="2"/>
      <c r="I58" s="2"/>
      <c r="J58" s="5"/>
      <c r="K58" s="2"/>
      <c r="L58" s="2"/>
      <c r="M58" s="2"/>
      <c r="N58" s="2"/>
      <c r="O58" s="6"/>
      <c r="Z58" s="5"/>
    </row>
    <row r="59" spans="1:26" x14ac:dyDescent="0.25">
      <c r="A59" s="85" t="s">
        <v>2</v>
      </c>
      <c r="B59" s="85"/>
      <c r="C59" s="85"/>
      <c r="D59" s="12"/>
      <c r="E59" s="39"/>
      <c r="F59" s="86" t="s">
        <v>3</v>
      </c>
      <c r="G59" s="87"/>
      <c r="H59" s="86" t="s">
        <v>4</v>
      </c>
      <c r="I59" s="88"/>
      <c r="J59" s="87"/>
      <c r="K59" s="86" t="s">
        <v>5</v>
      </c>
      <c r="L59" s="88"/>
      <c r="M59" s="88"/>
      <c r="N59" s="88"/>
      <c r="O59" s="87"/>
      <c r="Q59" s="79" t="s">
        <v>6</v>
      </c>
      <c r="R59" s="81" t="s">
        <v>7</v>
      </c>
      <c r="S59" s="79" t="s">
        <v>8</v>
      </c>
      <c r="T59" s="79" t="s">
        <v>9</v>
      </c>
      <c r="U59" s="79" t="s">
        <v>10</v>
      </c>
      <c r="V59" s="79" t="s">
        <v>11</v>
      </c>
      <c r="Z59" s="5"/>
    </row>
    <row r="60" spans="1:26" x14ac:dyDescent="0.25">
      <c r="A60" s="18" t="s">
        <v>12</v>
      </c>
      <c r="B60" s="19" t="s">
        <v>11</v>
      </c>
      <c r="C60" s="20" t="s">
        <v>13</v>
      </c>
      <c r="D60" s="21" t="s">
        <v>14</v>
      </c>
      <c r="E60" s="22" t="s">
        <v>15</v>
      </c>
      <c r="F60" s="23" t="s">
        <v>16</v>
      </c>
      <c r="G60" s="22" t="s">
        <v>17</v>
      </c>
      <c r="H60" s="28" t="s">
        <v>16</v>
      </c>
      <c r="I60" s="22" t="s">
        <v>13</v>
      </c>
      <c r="J60" s="24" t="s">
        <v>14</v>
      </c>
      <c r="K60" s="75" t="s">
        <v>16</v>
      </c>
      <c r="L60" s="76"/>
      <c r="M60" s="77" t="s">
        <v>13</v>
      </c>
      <c r="N60" s="78"/>
      <c r="O60" s="25" t="s">
        <v>14</v>
      </c>
      <c r="Q60" s="80"/>
      <c r="R60" s="82"/>
      <c r="S60" s="80"/>
      <c r="T60" s="80"/>
      <c r="U60" s="80"/>
      <c r="V60" s="80"/>
      <c r="Z60" s="5"/>
    </row>
    <row r="61" spans="1:26" ht="18" x14ac:dyDescent="0.25">
      <c r="A61" s="26" t="s">
        <v>18</v>
      </c>
      <c r="B61" s="96" t="s">
        <v>59</v>
      </c>
      <c r="C61" s="27" t="s">
        <v>60</v>
      </c>
      <c r="D61" s="21">
        <v>1186</v>
      </c>
      <c r="E61" s="28" t="s">
        <v>21</v>
      </c>
      <c r="F61" s="23">
        <v>12</v>
      </c>
      <c r="G61" s="28" t="s">
        <v>22</v>
      </c>
      <c r="H61" s="28">
        <v>0</v>
      </c>
      <c r="I61" s="28" t="s">
        <v>23</v>
      </c>
      <c r="J61" s="29" t="s">
        <v>24</v>
      </c>
      <c r="K61" s="74" t="s">
        <v>25</v>
      </c>
      <c r="L61" s="23" t="s">
        <v>52</v>
      </c>
      <c r="M61" s="83" t="s">
        <v>27</v>
      </c>
      <c r="N61" s="22" t="s">
        <v>53</v>
      </c>
      <c r="O61" s="24">
        <v>151</v>
      </c>
      <c r="Q61" s="28">
        <v>48</v>
      </c>
      <c r="R61" s="27">
        <v>55</v>
      </c>
      <c r="S61" s="28">
        <f>48*130</f>
        <v>6240</v>
      </c>
      <c r="T61" s="43">
        <f>+S61/R61</f>
        <v>113.45454545454545</v>
      </c>
      <c r="U61" s="28">
        <v>60</v>
      </c>
      <c r="V61" s="44" t="s">
        <v>54</v>
      </c>
      <c r="Z61" s="5"/>
    </row>
    <row r="62" spans="1:26" ht="18" x14ac:dyDescent="0.25">
      <c r="B62" s="32"/>
      <c r="C62" s="3"/>
      <c r="D62" s="4"/>
      <c r="E62" s="28" t="s">
        <v>51</v>
      </c>
      <c r="F62" s="23">
        <v>32</v>
      </c>
      <c r="G62" s="28" t="s">
        <v>31</v>
      </c>
      <c r="H62" s="28" t="s">
        <v>61</v>
      </c>
      <c r="I62" s="28" t="s">
        <v>33</v>
      </c>
      <c r="J62" s="29">
        <v>66</v>
      </c>
      <c r="K62" s="74"/>
      <c r="L62" s="23" t="s">
        <v>62</v>
      </c>
      <c r="M62" s="83"/>
      <c r="N62" s="22" t="s">
        <v>56</v>
      </c>
      <c r="O62" s="24">
        <v>222</v>
      </c>
      <c r="Q62" s="28">
        <v>48</v>
      </c>
      <c r="R62" s="27">
        <v>84</v>
      </c>
      <c r="S62" s="28">
        <v>9600</v>
      </c>
      <c r="T62" s="43">
        <v>112.6</v>
      </c>
      <c r="U62" s="28">
        <v>90</v>
      </c>
      <c r="V62" s="44" t="s">
        <v>57</v>
      </c>
      <c r="Z62" s="5"/>
    </row>
    <row r="63" spans="1:26" x14ac:dyDescent="0.25">
      <c r="B63" s="2"/>
      <c r="C63" s="3"/>
      <c r="D63" s="4"/>
      <c r="E63" s="2"/>
      <c r="F63" s="23">
        <v>33</v>
      </c>
      <c r="G63" s="28" t="s">
        <v>37</v>
      </c>
      <c r="H63" s="2"/>
      <c r="I63" s="2"/>
      <c r="J63" s="5"/>
      <c r="K63" s="74"/>
      <c r="L63" s="45" t="s">
        <v>63</v>
      </c>
      <c r="M63" s="83"/>
      <c r="N63" s="28" t="s">
        <v>64</v>
      </c>
      <c r="O63" s="24">
        <v>315</v>
      </c>
      <c r="Q63" s="28">
        <v>48</v>
      </c>
      <c r="R63" s="27">
        <v>116</v>
      </c>
      <c r="S63" s="28">
        <v>12576</v>
      </c>
      <c r="T63" s="43">
        <v>108.8</v>
      </c>
      <c r="U63" s="28">
        <v>120</v>
      </c>
      <c r="V63" s="44" t="s">
        <v>65</v>
      </c>
      <c r="Z63" s="5"/>
    </row>
    <row r="64" spans="1:26" x14ac:dyDescent="0.25">
      <c r="B64" s="2"/>
      <c r="C64" s="3"/>
      <c r="D64" s="4"/>
      <c r="E64" s="2"/>
      <c r="F64" s="23">
        <v>41</v>
      </c>
      <c r="G64" s="28" t="s">
        <v>40</v>
      </c>
      <c r="H64" s="2"/>
      <c r="I64" s="2"/>
      <c r="J64" s="5"/>
      <c r="K64" s="74" t="s">
        <v>38</v>
      </c>
      <c r="L64" s="23" t="s">
        <v>52</v>
      </c>
      <c r="M64" s="83" t="s">
        <v>39</v>
      </c>
      <c r="N64" s="22" t="s">
        <v>53</v>
      </c>
      <c r="O64" s="24">
        <v>217</v>
      </c>
      <c r="Z64" s="5"/>
    </row>
    <row r="65" spans="1:29" x14ac:dyDescent="0.25">
      <c r="B65" s="11"/>
      <c r="C65" s="33"/>
      <c r="D65" s="4"/>
      <c r="E65" s="11"/>
      <c r="F65" s="23">
        <v>51</v>
      </c>
      <c r="G65" s="28" t="s">
        <v>41</v>
      </c>
      <c r="H65" s="2"/>
      <c r="I65" s="2"/>
      <c r="J65" s="5"/>
      <c r="K65" s="74"/>
      <c r="L65" s="23" t="s">
        <v>62</v>
      </c>
      <c r="M65" s="83"/>
      <c r="N65" s="22" t="s">
        <v>56</v>
      </c>
      <c r="O65" s="24">
        <v>282</v>
      </c>
      <c r="Z65" s="5"/>
    </row>
    <row r="66" spans="1:29" x14ac:dyDescent="0.25">
      <c r="B66" s="2"/>
      <c r="C66" s="3"/>
      <c r="D66" s="4"/>
      <c r="E66" s="3"/>
      <c r="F66" s="2"/>
      <c r="G66" s="2"/>
      <c r="H66" s="2"/>
      <c r="I66" s="2"/>
      <c r="J66" s="5"/>
      <c r="K66" s="74"/>
      <c r="L66" s="45" t="s">
        <v>63</v>
      </c>
      <c r="M66" s="83"/>
      <c r="N66" s="28" t="s">
        <v>64</v>
      </c>
      <c r="O66" s="24">
        <v>362</v>
      </c>
      <c r="R66" s="42"/>
      <c r="Z66" s="5"/>
    </row>
    <row r="67" spans="1:29" x14ac:dyDescent="0.25">
      <c r="B67" s="2"/>
      <c r="C67" s="3"/>
      <c r="D67" s="4"/>
      <c r="E67" s="2"/>
      <c r="F67" s="2"/>
      <c r="G67" s="2"/>
      <c r="H67" s="2"/>
      <c r="I67" s="2"/>
      <c r="J67" s="5"/>
      <c r="K67" s="74" t="s">
        <v>42</v>
      </c>
      <c r="L67" s="23" t="s">
        <v>52</v>
      </c>
      <c r="M67" s="83" t="s">
        <v>43</v>
      </c>
      <c r="N67" s="22" t="s">
        <v>53</v>
      </c>
      <c r="O67" s="24">
        <v>323</v>
      </c>
      <c r="Q67" s="2"/>
      <c r="Z67" s="5"/>
    </row>
    <row r="68" spans="1:29" x14ac:dyDescent="0.25">
      <c r="B68" s="2"/>
      <c r="C68" s="3"/>
      <c r="D68" s="4"/>
      <c r="E68" s="2"/>
      <c r="F68" s="2"/>
      <c r="G68" s="2"/>
      <c r="H68" s="2"/>
      <c r="I68" s="2"/>
      <c r="J68" s="5"/>
      <c r="K68" s="74"/>
      <c r="L68" s="23" t="s">
        <v>62</v>
      </c>
      <c r="M68" s="83"/>
      <c r="N68" s="22" t="s">
        <v>56</v>
      </c>
      <c r="O68" s="24">
        <v>388</v>
      </c>
      <c r="Z68" s="5"/>
      <c r="AA68" s="1"/>
      <c r="AB68" s="1"/>
      <c r="AC68" s="1"/>
    </row>
    <row r="69" spans="1:29" x14ac:dyDescent="0.25">
      <c r="B69" s="2"/>
      <c r="C69" s="3"/>
      <c r="D69" s="4"/>
      <c r="E69" s="2"/>
      <c r="F69" s="2"/>
      <c r="G69" s="2"/>
      <c r="H69" s="2"/>
      <c r="I69" s="2"/>
      <c r="J69" s="5"/>
      <c r="K69" s="74"/>
      <c r="L69" s="45" t="s">
        <v>63</v>
      </c>
      <c r="M69" s="83"/>
      <c r="N69" s="28" t="s">
        <v>64</v>
      </c>
      <c r="O69" s="24">
        <v>468</v>
      </c>
      <c r="Z69" s="5"/>
      <c r="AA69" s="1"/>
      <c r="AB69" s="1"/>
      <c r="AC69" s="1"/>
    </row>
    <row r="70" spans="1:29" x14ac:dyDescent="0.25">
      <c r="B70" s="2"/>
      <c r="C70" s="3"/>
      <c r="D70" s="4"/>
      <c r="E70" s="2"/>
      <c r="F70" s="2"/>
      <c r="G70" s="2"/>
      <c r="H70" s="2"/>
      <c r="I70" s="2"/>
      <c r="J70" s="5"/>
      <c r="K70" s="74" t="s">
        <v>44</v>
      </c>
      <c r="L70" s="23" t="s">
        <v>52</v>
      </c>
      <c r="M70" s="83" t="s">
        <v>45</v>
      </c>
      <c r="N70" s="22" t="s">
        <v>53</v>
      </c>
      <c r="O70" s="24">
        <v>168</v>
      </c>
      <c r="Z70" s="5"/>
      <c r="AA70" s="1"/>
      <c r="AB70" s="1"/>
      <c r="AC70" s="1"/>
    </row>
    <row r="71" spans="1:29" x14ac:dyDescent="0.25">
      <c r="B71" s="2"/>
      <c r="C71" s="3"/>
      <c r="D71" s="4"/>
      <c r="E71" s="2"/>
      <c r="F71" s="2"/>
      <c r="G71" s="2"/>
      <c r="H71" s="2"/>
      <c r="I71" s="2"/>
      <c r="J71" s="5"/>
      <c r="K71" s="74"/>
      <c r="L71" s="23" t="s">
        <v>62</v>
      </c>
      <c r="M71" s="83"/>
      <c r="N71" s="22" t="s">
        <v>56</v>
      </c>
      <c r="O71" s="24">
        <v>233</v>
      </c>
      <c r="Z71" s="5"/>
      <c r="AA71" s="1"/>
      <c r="AB71" s="1"/>
      <c r="AC71" s="1"/>
    </row>
    <row r="72" spans="1:29" x14ac:dyDescent="0.25">
      <c r="B72" s="2"/>
      <c r="C72" s="3"/>
      <c r="D72" s="4"/>
      <c r="E72" s="2"/>
      <c r="F72" s="2"/>
      <c r="G72" s="2"/>
      <c r="H72" s="2"/>
      <c r="I72" s="2"/>
      <c r="J72" s="5"/>
      <c r="K72" s="74"/>
      <c r="L72" s="45" t="s">
        <v>63</v>
      </c>
      <c r="M72" s="83"/>
      <c r="N72" s="28" t="s">
        <v>64</v>
      </c>
      <c r="O72" s="24">
        <v>313</v>
      </c>
      <c r="AA72" s="1"/>
      <c r="AB72" s="1"/>
      <c r="AC72" s="1"/>
    </row>
    <row r="73" spans="1:29" x14ac:dyDescent="0.25">
      <c r="B73" s="2"/>
      <c r="C73" s="3"/>
      <c r="D73" s="4"/>
      <c r="E73" s="2"/>
      <c r="F73" s="2"/>
      <c r="G73" s="2"/>
      <c r="H73" s="2"/>
      <c r="I73" s="2"/>
      <c r="J73" s="5"/>
      <c r="K73" s="74" t="s">
        <v>32</v>
      </c>
      <c r="L73" s="23" t="s">
        <v>52</v>
      </c>
      <c r="M73" s="83" t="s">
        <v>46</v>
      </c>
      <c r="N73" s="22" t="s">
        <v>53</v>
      </c>
      <c r="O73" s="24">
        <v>547</v>
      </c>
      <c r="AA73" s="1"/>
      <c r="AB73" s="1"/>
      <c r="AC73" s="1"/>
    </row>
    <row r="74" spans="1:29" x14ac:dyDescent="0.25">
      <c r="B74" s="2"/>
      <c r="C74" s="3"/>
      <c r="D74" s="4"/>
      <c r="E74" s="2"/>
      <c r="F74" s="2"/>
      <c r="G74" s="2"/>
      <c r="H74" s="2"/>
      <c r="I74" s="2"/>
      <c r="J74" s="5"/>
      <c r="K74" s="74"/>
      <c r="L74" s="23" t="s">
        <v>62</v>
      </c>
      <c r="M74" s="83"/>
      <c r="N74" s="22" t="s">
        <v>56</v>
      </c>
      <c r="O74" s="24">
        <v>612</v>
      </c>
      <c r="AA74" s="1"/>
      <c r="AB74" s="1"/>
      <c r="AC74" s="1"/>
    </row>
    <row r="75" spans="1:29" x14ac:dyDescent="0.25">
      <c r="B75" s="2"/>
      <c r="C75" s="3"/>
      <c r="D75" s="4"/>
      <c r="E75" s="2"/>
      <c r="F75" s="2"/>
      <c r="G75" s="2"/>
      <c r="H75" s="2"/>
      <c r="I75" s="2"/>
      <c r="J75" s="5"/>
      <c r="K75" s="74"/>
      <c r="L75" s="45" t="s">
        <v>63</v>
      </c>
      <c r="M75" s="83"/>
      <c r="N75" s="28" t="s">
        <v>64</v>
      </c>
      <c r="O75" s="24">
        <v>733</v>
      </c>
      <c r="AA75" s="1"/>
      <c r="AB75" s="1"/>
      <c r="AC75" s="1"/>
    </row>
    <row r="76" spans="1:29" x14ac:dyDescent="0.25">
      <c r="B76" s="2"/>
      <c r="C76" s="3"/>
      <c r="D76" s="4"/>
      <c r="E76" s="2"/>
      <c r="F76" s="2"/>
      <c r="G76" s="2"/>
      <c r="H76" s="2"/>
      <c r="I76" s="2"/>
      <c r="J76" s="5"/>
      <c r="K76" s="36"/>
      <c r="L76" s="2"/>
      <c r="M76" s="2"/>
      <c r="N76" s="2"/>
      <c r="O76" s="6"/>
      <c r="AA76" s="1"/>
      <c r="AB76" s="1"/>
      <c r="AC76" s="1"/>
    </row>
    <row r="77" spans="1:29" x14ac:dyDescent="0.25">
      <c r="B77" s="2"/>
      <c r="C77" s="3"/>
      <c r="D77" s="4"/>
      <c r="E77" s="2"/>
      <c r="F77" s="2"/>
      <c r="G77" s="2"/>
      <c r="H77" s="2"/>
      <c r="I77" s="46"/>
      <c r="J77" s="5"/>
      <c r="K77" s="2"/>
      <c r="L77" s="2"/>
      <c r="M77" s="2"/>
      <c r="N77" s="2"/>
      <c r="O77" s="6"/>
      <c r="AA77" s="1"/>
      <c r="AB77" s="1"/>
      <c r="AC77" s="1"/>
    </row>
    <row r="78" spans="1:29" x14ac:dyDescent="0.25">
      <c r="A78" s="84" t="s">
        <v>66</v>
      </c>
      <c r="B78" s="84"/>
      <c r="C78" s="84"/>
      <c r="D78" s="84"/>
      <c r="E78" s="84"/>
      <c r="F78" s="84"/>
      <c r="G78" s="2"/>
      <c r="H78" s="2"/>
      <c r="I78" s="2"/>
      <c r="J78" s="5"/>
      <c r="K78" s="2"/>
      <c r="L78" s="2"/>
      <c r="M78" s="2"/>
      <c r="N78" s="2"/>
      <c r="O78" s="6"/>
      <c r="AA78" s="1"/>
      <c r="AB78" s="1"/>
      <c r="AC78" s="1"/>
    </row>
    <row r="79" spans="1:29" x14ac:dyDescent="0.25">
      <c r="A79" s="85" t="s">
        <v>2</v>
      </c>
      <c r="B79" s="85"/>
      <c r="C79" s="85"/>
      <c r="D79" s="12"/>
      <c r="E79" s="39"/>
      <c r="F79" s="86" t="s">
        <v>3</v>
      </c>
      <c r="G79" s="87"/>
      <c r="H79" s="86" t="s">
        <v>4</v>
      </c>
      <c r="I79" s="88"/>
      <c r="J79" s="87"/>
      <c r="K79" s="86" t="s">
        <v>5</v>
      </c>
      <c r="L79" s="88"/>
      <c r="M79" s="88"/>
      <c r="N79" s="88"/>
      <c r="O79" s="87"/>
      <c r="Q79" s="79" t="s">
        <v>6</v>
      </c>
      <c r="R79" s="81" t="s">
        <v>7</v>
      </c>
      <c r="S79" s="79" t="s">
        <v>8</v>
      </c>
      <c r="T79" s="79" t="s">
        <v>9</v>
      </c>
      <c r="U79" s="79" t="s">
        <v>10</v>
      </c>
      <c r="V79" s="79" t="s">
        <v>11</v>
      </c>
      <c r="AA79" s="1"/>
      <c r="AB79" s="1"/>
      <c r="AC79" s="1"/>
    </row>
    <row r="80" spans="1:29" x14ac:dyDescent="0.25">
      <c r="A80" s="18" t="s">
        <v>12</v>
      </c>
      <c r="B80" s="19" t="s">
        <v>11</v>
      </c>
      <c r="C80" s="20" t="s">
        <v>13</v>
      </c>
      <c r="D80" s="21" t="s">
        <v>14</v>
      </c>
      <c r="E80" s="22" t="s">
        <v>15</v>
      </c>
      <c r="F80" s="23" t="s">
        <v>16</v>
      </c>
      <c r="G80" s="22" t="s">
        <v>17</v>
      </c>
      <c r="H80" s="23" t="s">
        <v>16</v>
      </c>
      <c r="I80" s="22" t="s">
        <v>13</v>
      </c>
      <c r="J80" s="24" t="s">
        <v>14</v>
      </c>
      <c r="K80" s="75" t="s">
        <v>16</v>
      </c>
      <c r="L80" s="76"/>
      <c r="M80" s="77" t="s">
        <v>13</v>
      </c>
      <c r="N80" s="78"/>
      <c r="O80" s="25" t="s">
        <v>14</v>
      </c>
      <c r="Q80" s="80"/>
      <c r="R80" s="82"/>
      <c r="S80" s="80"/>
      <c r="T80" s="80"/>
      <c r="U80" s="80"/>
      <c r="V80" s="80"/>
      <c r="AA80" s="1"/>
      <c r="AB80" s="1"/>
      <c r="AC80" s="1"/>
    </row>
    <row r="81" spans="1:29" ht="18" x14ac:dyDescent="0.25">
      <c r="A81" s="26" t="s">
        <v>18</v>
      </c>
      <c r="B81" s="96" t="s">
        <v>67</v>
      </c>
      <c r="C81" s="27" t="s">
        <v>68</v>
      </c>
      <c r="D81" s="21">
        <v>1500</v>
      </c>
      <c r="E81" s="28" t="s">
        <v>21</v>
      </c>
      <c r="F81" s="23">
        <v>12</v>
      </c>
      <c r="G81" s="28" t="s">
        <v>22</v>
      </c>
      <c r="H81" s="23">
        <v>0</v>
      </c>
      <c r="I81" s="28" t="s">
        <v>23</v>
      </c>
      <c r="J81" s="29" t="s">
        <v>24</v>
      </c>
      <c r="K81" s="72" t="s">
        <v>25</v>
      </c>
      <c r="L81" s="30" t="s">
        <v>52</v>
      </c>
      <c r="M81" s="73" t="s">
        <v>27</v>
      </c>
      <c r="N81" s="22" t="s">
        <v>53</v>
      </c>
      <c r="O81" s="24">
        <v>162</v>
      </c>
      <c r="Q81" s="28">
        <v>80</v>
      </c>
      <c r="R81" s="27">
        <v>54</v>
      </c>
      <c r="S81" s="27">
        <v>6720</v>
      </c>
      <c r="T81" s="43">
        <v>124.44444444444444</v>
      </c>
      <c r="U81" s="28">
        <v>60</v>
      </c>
      <c r="V81" s="44" t="s">
        <v>54</v>
      </c>
      <c r="Z81" s="5"/>
      <c r="AA81" s="1"/>
      <c r="AB81" s="1"/>
      <c r="AC81" s="1"/>
    </row>
    <row r="82" spans="1:29" ht="18" x14ac:dyDescent="0.25">
      <c r="B82" s="2"/>
      <c r="C82" s="3"/>
      <c r="D82" s="4"/>
      <c r="E82" s="28" t="s">
        <v>51</v>
      </c>
      <c r="F82" s="23">
        <v>32</v>
      </c>
      <c r="G82" s="28" t="s">
        <v>31</v>
      </c>
      <c r="H82" s="23" t="s">
        <v>61</v>
      </c>
      <c r="I82" s="28" t="s">
        <v>33</v>
      </c>
      <c r="J82" s="29">
        <v>66</v>
      </c>
      <c r="K82" s="72"/>
      <c r="L82" s="30" t="s">
        <v>62</v>
      </c>
      <c r="M82" s="73"/>
      <c r="N82" s="22" t="s">
        <v>56</v>
      </c>
      <c r="O82" s="24">
        <v>222</v>
      </c>
      <c r="Q82" s="28">
        <v>80</v>
      </c>
      <c r="R82" s="27">
        <v>82</v>
      </c>
      <c r="S82" s="27">
        <v>9600</v>
      </c>
      <c r="T82" s="43">
        <v>117.07317073170732</v>
      </c>
      <c r="U82" s="28">
        <v>90</v>
      </c>
      <c r="V82" s="44" t="s">
        <v>57</v>
      </c>
      <c r="Z82" s="5"/>
      <c r="AA82" s="1"/>
      <c r="AB82" s="1"/>
      <c r="AC82" s="1"/>
    </row>
    <row r="83" spans="1:29" x14ac:dyDescent="0.25">
      <c r="B83" s="2"/>
      <c r="C83" s="3"/>
      <c r="D83" s="4"/>
      <c r="E83" s="2"/>
      <c r="F83" s="23">
        <v>33</v>
      </c>
      <c r="G83" s="28" t="s">
        <v>37</v>
      </c>
      <c r="H83" s="2"/>
      <c r="I83" s="2"/>
      <c r="J83" s="5"/>
      <c r="K83" s="72"/>
      <c r="L83" s="30" t="s">
        <v>63</v>
      </c>
      <c r="M83" s="73"/>
      <c r="N83" s="22" t="s">
        <v>69</v>
      </c>
      <c r="O83" s="24">
        <v>315</v>
      </c>
      <c r="Q83" s="28">
        <v>80</v>
      </c>
      <c r="R83" s="27">
        <v>111</v>
      </c>
      <c r="S83" s="27">
        <v>12497.6</v>
      </c>
      <c r="T83" s="43">
        <v>112.59099099099099</v>
      </c>
      <c r="U83" s="28">
        <v>120</v>
      </c>
      <c r="V83" s="44" t="s">
        <v>70</v>
      </c>
      <c r="Z83" s="5"/>
      <c r="AA83" s="1"/>
      <c r="AB83" s="1"/>
      <c r="AC83" s="1"/>
    </row>
    <row r="84" spans="1:29" x14ac:dyDescent="0.25">
      <c r="B84" s="2"/>
      <c r="C84" s="3"/>
      <c r="D84" s="4"/>
      <c r="E84" s="2"/>
      <c r="F84" s="23">
        <v>41</v>
      </c>
      <c r="G84" s="28" t="s">
        <v>40</v>
      </c>
      <c r="H84" s="2"/>
      <c r="I84" s="2"/>
      <c r="J84" s="5"/>
      <c r="K84" s="72"/>
      <c r="L84" s="30">
        <v>150</v>
      </c>
      <c r="M84" s="73"/>
      <c r="N84" s="22" t="s">
        <v>71</v>
      </c>
      <c r="O84" s="24">
        <v>322</v>
      </c>
      <c r="Q84" s="28">
        <v>80</v>
      </c>
      <c r="R84" s="27">
        <v>144</v>
      </c>
      <c r="S84" s="27">
        <v>15760</v>
      </c>
      <c r="T84" s="43">
        <v>109.44444444444444</v>
      </c>
      <c r="U84" s="28">
        <v>150</v>
      </c>
      <c r="V84" s="44" t="s">
        <v>72</v>
      </c>
      <c r="Z84" s="5"/>
      <c r="AA84" s="1"/>
      <c r="AB84" s="1"/>
      <c r="AC84" s="1"/>
    </row>
    <row r="85" spans="1:29" x14ac:dyDescent="0.25">
      <c r="B85" s="2"/>
      <c r="C85" s="3"/>
      <c r="D85" s="4"/>
      <c r="E85" s="2"/>
      <c r="F85" s="23">
        <v>51</v>
      </c>
      <c r="G85" s="28" t="s">
        <v>41</v>
      </c>
      <c r="H85" s="2"/>
      <c r="I85" s="2"/>
      <c r="J85" s="5"/>
      <c r="K85" s="72" t="s">
        <v>38</v>
      </c>
      <c r="L85" s="30" t="s">
        <v>52</v>
      </c>
      <c r="M85" s="73" t="s">
        <v>39</v>
      </c>
      <c r="N85" s="22" t="s">
        <v>53</v>
      </c>
      <c r="O85" s="24">
        <v>217</v>
      </c>
      <c r="Z85" s="5"/>
      <c r="AA85" s="1"/>
      <c r="AB85" s="1"/>
      <c r="AC85" s="1"/>
    </row>
    <row r="86" spans="1:29" x14ac:dyDescent="0.25">
      <c r="B86" s="2"/>
      <c r="C86" s="3"/>
      <c r="D86" s="4"/>
      <c r="E86" s="2"/>
      <c r="F86" s="2"/>
      <c r="G86" s="2"/>
      <c r="H86" s="2"/>
      <c r="I86" s="2"/>
      <c r="J86" s="5"/>
      <c r="K86" s="72"/>
      <c r="L86" s="30" t="s">
        <v>62</v>
      </c>
      <c r="M86" s="73"/>
      <c r="N86" s="22" t="s">
        <v>56</v>
      </c>
      <c r="O86" s="24">
        <v>282</v>
      </c>
      <c r="Q86" s="11"/>
      <c r="R86" s="33"/>
      <c r="S86" s="11"/>
      <c r="T86" s="11"/>
      <c r="U86" s="11"/>
      <c r="V86" s="2"/>
      <c r="Z86" s="5"/>
      <c r="AA86" s="1"/>
      <c r="AB86" s="1"/>
      <c r="AC86" s="1"/>
    </row>
    <row r="87" spans="1:29" x14ac:dyDescent="0.25">
      <c r="B87" s="2"/>
      <c r="C87" s="3"/>
      <c r="D87" s="4"/>
      <c r="E87" s="2"/>
      <c r="F87" s="2"/>
      <c r="G87" s="2"/>
      <c r="H87" s="2"/>
      <c r="I87" s="2"/>
      <c r="J87" s="5"/>
      <c r="K87" s="72"/>
      <c r="L87" s="30" t="s">
        <v>63</v>
      </c>
      <c r="M87" s="73"/>
      <c r="N87" s="22" t="s">
        <v>69</v>
      </c>
      <c r="O87" s="24">
        <v>362</v>
      </c>
      <c r="P87" s="34"/>
      <c r="Q87" s="2"/>
      <c r="R87" s="3"/>
      <c r="S87" s="2"/>
      <c r="T87" s="2"/>
      <c r="U87" s="3"/>
      <c r="V87" s="2"/>
      <c r="Z87" s="5"/>
      <c r="AA87" s="1"/>
      <c r="AB87" s="1"/>
      <c r="AC87" s="1"/>
    </row>
    <row r="88" spans="1:29" x14ac:dyDescent="0.25">
      <c r="B88" s="2"/>
      <c r="C88" s="3"/>
      <c r="D88" s="4"/>
      <c r="E88" s="2"/>
      <c r="F88" s="2"/>
      <c r="G88" s="2"/>
      <c r="H88" s="2"/>
      <c r="I88" s="2"/>
      <c r="J88" s="5"/>
      <c r="K88" s="72"/>
      <c r="L88" s="30">
        <v>150</v>
      </c>
      <c r="M88" s="73"/>
      <c r="N88" s="22" t="s">
        <v>71</v>
      </c>
      <c r="O88" s="24">
        <v>371</v>
      </c>
      <c r="Z88" s="5"/>
      <c r="AA88" s="1"/>
      <c r="AB88" s="1"/>
      <c r="AC88" s="1"/>
    </row>
    <row r="89" spans="1:29" x14ac:dyDescent="0.25">
      <c r="B89" s="2"/>
      <c r="C89" s="3"/>
      <c r="D89" s="4"/>
      <c r="E89" s="2"/>
      <c r="F89" s="2"/>
      <c r="G89" s="2"/>
      <c r="H89" s="2"/>
      <c r="I89" s="2"/>
      <c r="J89" s="5"/>
      <c r="K89" s="72" t="s">
        <v>42</v>
      </c>
      <c r="L89" s="30" t="s">
        <v>52</v>
      </c>
      <c r="M89" s="73" t="s">
        <v>43</v>
      </c>
      <c r="N89" s="22" t="s">
        <v>53</v>
      </c>
      <c r="O89" s="24">
        <v>323</v>
      </c>
      <c r="Z89" s="5"/>
      <c r="AA89" s="1"/>
      <c r="AB89" s="1"/>
      <c r="AC89" s="1"/>
    </row>
    <row r="90" spans="1:29" x14ac:dyDescent="0.25">
      <c r="B90" s="2"/>
      <c r="C90" s="3"/>
      <c r="D90" s="4"/>
      <c r="E90" s="2"/>
      <c r="F90" s="2"/>
      <c r="G90" s="2"/>
      <c r="H90" s="2"/>
      <c r="I90" s="2"/>
      <c r="J90" s="5"/>
      <c r="K90" s="72"/>
      <c r="L90" s="30" t="s">
        <v>62</v>
      </c>
      <c r="M90" s="73"/>
      <c r="N90" s="22" t="s">
        <v>56</v>
      </c>
      <c r="O90" s="24">
        <v>388</v>
      </c>
      <c r="Z90" s="5"/>
      <c r="AA90" s="1"/>
      <c r="AB90" s="1"/>
      <c r="AC90" s="1"/>
    </row>
    <row r="91" spans="1:29" x14ac:dyDescent="0.25">
      <c r="B91" s="2"/>
      <c r="C91" s="3"/>
      <c r="D91" s="4"/>
      <c r="E91" s="2"/>
      <c r="F91" s="2"/>
      <c r="G91" s="2"/>
      <c r="H91" s="2"/>
      <c r="I91" s="2"/>
      <c r="J91" s="5"/>
      <c r="K91" s="72"/>
      <c r="L91" s="30" t="s">
        <v>63</v>
      </c>
      <c r="M91" s="73"/>
      <c r="N91" s="22" t="s">
        <v>69</v>
      </c>
      <c r="O91" s="24">
        <v>468</v>
      </c>
      <c r="Z91" s="5"/>
      <c r="AA91" s="1"/>
      <c r="AB91" s="1"/>
      <c r="AC91" s="1"/>
    </row>
    <row r="92" spans="1:29" x14ac:dyDescent="0.25">
      <c r="B92" s="2"/>
      <c r="C92" s="3"/>
      <c r="D92" s="4"/>
      <c r="E92" s="2"/>
      <c r="F92" s="2"/>
      <c r="G92" s="2"/>
      <c r="H92" s="2"/>
      <c r="I92" s="2"/>
      <c r="J92" s="5"/>
      <c r="K92" s="72"/>
      <c r="L92" s="30">
        <v>150</v>
      </c>
      <c r="M92" s="73"/>
      <c r="N92" s="22" t="s">
        <v>71</v>
      </c>
      <c r="O92" s="24">
        <v>477</v>
      </c>
      <c r="Z92" s="5"/>
      <c r="AA92" s="1"/>
      <c r="AB92" s="1"/>
      <c r="AC92" s="1"/>
    </row>
    <row r="93" spans="1:29" x14ac:dyDescent="0.25">
      <c r="B93" s="2"/>
      <c r="C93" s="3"/>
      <c r="D93" s="4"/>
      <c r="E93" s="2"/>
      <c r="F93" s="2"/>
      <c r="G93" s="2"/>
      <c r="H93" s="2"/>
      <c r="I93" s="2"/>
      <c r="J93" s="5"/>
      <c r="K93" s="74" t="s">
        <v>44</v>
      </c>
      <c r="L93" s="30" t="s">
        <v>52</v>
      </c>
      <c r="M93" s="73" t="s">
        <v>45</v>
      </c>
      <c r="N93" s="22" t="s">
        <v>53</v>
      </c>
      <c r="O93" s="24">
        <v>168</v>
      </c>
      <c r="Z93" s="5"/>
      <c r="AA93" s="1"/>
      <c r="AB93" s="1"/>
      <c r="AC93" s="1"/>
    </row>
    <row r="94" spans="1:29" x14ac:dyDescent="0.25">
      <c r="B94" s="2"/>
      <c r="C94" s="3"/>
      <c r="D94" s="4"/>
      <c r="E94" s="2"/>
      <c r="F94" s="2"/>
      <c r="G94" s="2"/>
      <c r="H94" s="2"/>
      <c r="I94" s="2"/>
      <c r="J94" s="5"/>
      <c r="K94" s="74"/>
      <c r="L94" s="30" t="s">
        <v>62</v>
      </c>
      <c r="M94" s="73"/>
      <c r="N94" s="22" t="s">
        <v>56</v>
      </c>
      <c r="O94" s="24">
        <v>233</v>
      </c>
      <c r="Z94" s="5"/>
      <c r="AA94" s="1"/>
      <c r="AB94" s="1"/>
      <c r="AC94" s="1"/>
    </row>
    <row r="95" spans="1:29" x14ac:dyDescent="0.25">
      <c r="B95" s="2"/>
      <c r="C95" s="3"/>
      <c r="D95" s="4"/>
      <c r="E95" s="2"/>
      <c r="F95" s="2"/>
      <c r="G95" s="2"/>
      <c r="H95" s="2"/>
      <c r="I95" s="2"/>
      <c r="J95" s="5"/>
      <c r="K95" s="74"/>
      <c r="L95" s="30" t="s">
        <v>63</v>
      </c>
      <c r="M95" s="73"/>
      <c r="N95" s="22" t="s">
        <v>69</v>
      </c>
      <c r="O95" s="24">
        <v>313</v>
      </c>
      <c r="Z95" s="5"/>
      <c r="AA95" s="1"/>
      <c r="AB95" s="1"/>
      <c r="AC95" s="1"/>
    </row>
    <row r="96" spans="1:29" x14ac:dyDescent="0.25">
      <c r="B96" s="2"/>
      <c r="C96" s="3"/>
      <c r="D96" s="4"/>
      <c r="E96" s="2"/>
      <c r="F96" s="2"/>
      <c r="G96" s="2"/>
      <c r="H96" s="2"/>
      <c r="I96" s="2"/>
      <c r="J96" s="5"/>
      <c r="K96" s="74"/>
      <c r="L96" s="30">
        <v>150</v>
      </c>
      <c r="M96" s="73"/>
      <c r="N96" s="22" t="s">
        <v>71</v>
      </c>
      <c r="O96" s="24">
        <v>322</v>
      </c>
      <c r="Z96" s="5"/>
      <c r="AA96" s="1"/>
      <c r="AB96" s="1"/>
      <c r="AC96" s="1"/>
    </row>
    <row r="97" spans="1:29" x14ac:dyDescent="0.25">
      <c r="B97" s="2"/>
      <c r="C97" s="3"/>
      <c r="D97" s="4"/>
      <c r="E97" s="2"/>
      <c r="F97" s="2"/>
      <c r="G97" s="2"/>
      <c r="H97" s="2"/>
      <c r="I97" s="2"/>
      <c r="J97" s="5"/>
      <c r="K97" s="74" t="s">
        <v>32</v>
      </c>
      <c r="L97" s="30" t="s">
        <v>52</v>
      </c>
      <c r="M97" s="73" t="s">
        <v>46</v>
      </c>
      <c r="N97" s="22" t="s">
        <v>53</v>
      </c>
      <c r="O97" s="24">
        <v>588</v>
      </c>
      <c r="Z97" s="5"/>
      <c r="AA97" s="1"/>
      <c r="AB97" s="1"/>
      <c r="AC97" s="1"/>
    </row>
    <row r="98" spans="1:29" x14ac:dyDescent="0.25">
      <c r="B98" s="2"/>
      <c r="C98" s="3"/>
      <c r="D98" s="4"/>
      <c r="E98" s="2"/>
      <c r="F98" s="2"/>
      <c r="G98" s="2"/>
      <c r="H98" s="2"/>
      <c r="I98" s="2"/>
      <c r="J98" s="5"/>
      <c r="K98" s="74"/>
      <c r="L98" s="30" t="s">
        <v>62</v>
      </c>
      <c r="M98" s="73"/>
      <c r="N98" s="22" t="s">
        <v>56</v>
      </c>
      <c r="O98" s="24">
        <v>653</v>
      </c>
      <c r="Z98" s="5"/>
      <c r="AA98" s="1"/>
      <c r="AB98" s="1"/>
      <c r="AC98" s="1"/>
    </row>
    <row r="99" spans="1:29" x14ac:dyDescent="0.25">
      <c r="B99" s="2"/>
      <c r="C99" s="3"/>
      <c r="D99" s="4"/>
      <c r="E99" s="2"/>
      <c r="F99" s="2"/>
      <c r="G99" s="2"/>
      <c r="H99" s="2"/>
      <c r="I99" s="2"/>
      <c r="J99" s="5"/>
      <c r="K99" s="74"/>
      <c r="L99" s="30" t="s">
        <v>63</v>
      </c>
      <c r="M99" s="73"/>
      <c r="N99" s="22" t="s">
        <v>69</v>
      </c>
      <c r="O99" s="24">
        <v>733</v>
      </c>
      <c r="Z99" s="5"/>
      <c r="AA99" s="1"/>
      <c r="AB99" s="1"/>
      <c r="AC99" s="1"/>
    </row>
    <row r="100" spans="1:29" x14ac:dyDescent="0.25">
      <c r="B100" s="2"/>
      <c r="C100" s="3"/>
      <c r="D100" s="4"/>
      <c r="E100" s="2"/>
      <c r="F100" s="2"/>
      <c r="G100" s="2"/>
      <c r="H100" s="2"/>
      <c r="I100" s="2"/>
      <c r="J100" s="5"/>
      <c r="K100" s="74"/>
      <c r="L100" s="30">
        <v>150</v>
      </c>
      <c r="M100" s="73"/>
      <c r="N100" s="22" t="s">
        <v>71</v>
      </c>
      <c r="O100" s="24">
        <v>743</v>
      </c>
      <c r="Z100" s="5"/>
    </row>
    <row r="101" spans="1:29" x14ac:dyDescent="0.25">
      <c r="B101" s="2"/>
      <c r="C101" s="3"/>
      <c r="D101" s="4"/>
      <c r="E101" s="2"/>
      <c r="F101" s="2"/>
      <c r="G101" s="2"/>
      <c r="H101" s="2"/>
      <c r="I101" s="2"/>
      <c r="J101" s="5"/>
      <c r="K101" s="36"/>
      <c r="L101" s="37"/>
      <c r="M101" s="10"/>
      <c r="N101" s="10"/>
      <c r="O101" s="6"/>
    </row>
    <row r="102" spans="1:29" x14ac:dyDescent="0.25">
      <c r="B102" s="2"/>
      <c r="C102" s="3"/>
      <c r="D102" s="4"/>
      <c r="E102" s="2"/>
      <c r="F102" s="2"/>
      <c r="G102" s="2"/>
      <c r="H102" s="2"/>
      <c r="I102" s="2"/>
      <c r="J102" s="5"/>
      <c r="K102" s="10"/>
      <c r="L102" s="37"/>
      <c r="M102" s="10"/>
      <c r="N102" s="10"/>
      <c r="O102" s="6"/>
    </row>
    <row r="103" spans="1:29" x14ac:dyDescent="0.25">
      <c r="A103" s="2"/>
      <c r="B103" s="2"/>
      <c r="C103" s="3"/>
      <c r="D103" s="4"/>
      <c r="E103" s="2"/>
      <c r="F103" s="2"/>
      <c r="G103" s="2"/>
      <c r="H103" s="2"/>
      <c r="I103" s="2"/>
      <c r="J103" s="5"/>
      <c r="K103" s="10"/>
      <c r="L103" s="37"/>
      <c r="M103" s="10"/>
      <c r="N103" s="10"/>
      <c r="O103" s="6"/>
      <c r="P103" s="9"/>
      <c r="Q103" s="9"/>
    </row>
    <row r="104" spans="1:29" x14ac:dyDescent="0.25">
      <c r="A104" s="9"/>
      <c r="B104" s="2"/>
      <c r="C104" s="3"/>
      <c r="D104" s="4"/>
      <c r="E104" s="2"/>
      <c r="F104" s="2"/>
      <c r="G104" s="2"/>
      <c r="H104" s="2"/>
      <c r="I104" s="2"/>
      <c r="J104" s="5"/>
      <c r="K104" s="10"/>
      <c r="L104" s="37"/>
      <c r="M104" s="10"/>
      <c r="N104" s="10"/>
      <c r="O104" s="6"/>
      <c r="P104" s="9"/>
      <c r="Q104" s="9"/>
    </row>
  </sheetData>
  <mergeCells count="95">
    <mergeCell ref="R2:V7"/>
    <mergeCell ref="A9:E9"/>
    <mergeCell ref="A10:C10"/>
    <mergeCell ref="F10:G10"/>
    <mergeCell ref="H10:J10"/>
    <mergeCell ref="K10:O10"/>
    <mergeCell ref="Q10:Q11"/>
    <mergeCell ref="R10:R11"/>
    <mergeCell ref="S10:S11"/>
    <mergeCell ref="T10:T11"/>
    <mergeCell ref="U10:U11"/>
    <mergeCell ref="V10:V11"/>
    <mergeCell ref="K11:L11"/>
    <mergeCell ref="M11:N11"/>
    <mergeCell ref="K12:K13"/>
    <mergeCell ref="M12:M13"/>
    <mergeCell ref="K14:K15"/>
    <mergeCell ref="M14:M15"/>
    <mergeCell ref="K16:K17"/>
    <mergeCell ref="M16:M17"/>
    <mergeCell ref="K18:K19"/>
    <mergeCell ref="M18:M19"/>
    <mergeCell ref="V26:V27"/>
    <mergeCell ref="K20:K21"/>
    <mergeCell ref="M20:M21"/>
    <mergeCell ref="A25:C25"/>
    <mergeCell ref="A26:C26"/>
    <mergeCell ref="F26:G26"/>
    <mergeCell ref="H26:J26"/>
    <mergeCell ref="K26:O26"/>
    <mergeCell ref="Q26:Q27"/>
    <mergeCell ref="R26:R27"/>
    <mergeCell ref="S26:S27"/>
    <mergeCell ref="T26:T27"/>
    <mergeCell ref="U26:U27"/>
    <mergeCell ref="K27:L27"/>
    <mergeCell ref="M27:N27"/>
    <mergeCell ref="K28:K31"/>
    <mergeCell ref="M28:M31"/>
    <mergeCell ref="K32:K35"/>
    <mergeCell ref="M32:M35"/>
    <mergeCell ref="K36:K38"/>
    <mergeCell ref="M36:M38"/>
    <mergeCell ref="K39:K41"/>
    <mergeCell ref="M39:M41"/>
    <mergeCell ref="K42:K44"/>
    <mergeCell ref="M42:M44"/>
    <mergeCell ref="K61:K63"/>
    <mergeCell ref="M61:M63"/>
    <mergeCell ref="K45:O46"/>
    <mergeCell ref="R55:V57"/>
    <mergeCell ref="A58:F58"/>
    <mergeCell ref="A59:C59"/>
    <mergeCell ref="F59:G59"/>
    <mergeCell ref="H59:J59"/>
    <mergeCell ref="K59:O59"/>
    <mergeCell ref="Q59:Q60"/>
    <mergeCell ref="R59:R60"/>
    <mergeCell ref="S59:S60"/>
    <mergeCell ref="T59:T60"/>
    <mergeCell ref="U59:U60"/>
    <mergeCell ref="V59:V60"/>
    <mergeCell ref="K60:L60"/>
    <mergeCell ref="M60:N60"/>
    <mergeCell ref="K64:K66"/>
    <mergeCell ref="M64:M66"/>
    <mergeCell ref="K67:K69"/>
    <mergeCell ref="M67:M69"/>
    <mergeCell ref="K70:K72"/>
    <mergeCell ref="M70:M72"/>
    <mergeCell ref="V79:V80"/>
    <mergeCell ref="K73:K75"/>
    <mergeCell ref="M73:M75"/>
    <mergeCell ref="A78:F78"/>
    <mergeCell ref="A79:C79"/>
    <mergeCell ref="F79:G79"/>
    <mergeCell ref="H79:J79"/>
    <mergeCell ref="K79:O79"/>
    <mergeCell ref="Q79:Q80"/>
    <mergeCell ref="R79:R80"/>
    <mergeCell ref="S79:S80"/>
    <mergeCell ref="T79:T80"/>
    <mergeCell ref="U79:U80"/>
    <mergeCell ref="K80:L80"/>
    <mergeCell ref="M80:N80"/>
    <mergeCell ref="K81:K84"/>
    <mergeCell ref="M81:M84"/>
    <mergeCell ref="K85:K88"/>
    <mergeCell ref="M85:M88"/>
    <mergeCell ref="K89:K92"/>
    <mergeCell ref="M89:M92"/>
    <mergeCell ref="K93:K96"/>
    <mergeCell ref="M93:M96"/>
    <mergeCell ref="K97:K100"/>
    <mergeCell ref="M97:M100"/>
  </mergeCells>
  <hyperlinks>
    <hyperlink ref="Y1" r:id="rId1"/>
  </hyperlinks>
  <pageMargins left="0.25" right="0.25" top="0.75" bottom="0.75" header="0.3" footer="0.3"/>
  <pageSetup paperSize="9" orientation="landscape"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94"/>
  <sheetViews>
    <sheetView workbookViewId="0"/>
  </sheetViews>
  <sheetFormatPr baseColWidth="10" defaultRowHeight="15" x14ac:dyDescent="0.25"/>
  <cols>
    <col min="1" max="1" width="15.140625" bestFit="1" customWidth="1"/>
    <col min="2" max="2" width="54.28515625" style="54" bestFit="1" customWidth="1"/>
  </cols>
  <sheetData>
    <row r="1" spans="1:3" x14ac:dyDescent="0.25">
      <c r="A1" s="47" t="s">
        <v>73</v>
      </c>
      <c r="B1" s="48" t="s">
        <v>74</v>
      </c>
      <c r="C1" s="49" t="s">
        <v>75</v>
      </c>
    </row>
    <row r="2" spans="1:3" x14ac:dyDescent="0.25">
      <c r="A2" s="47" t="s">
        <v>19</v>
      </c>
      <c r="B2" s="48" t="s">
        <v>20</v>
      </c>
      <c r="C2" s="49">
        <v>619</v>
      </c>
    </row>
    <row r="3" spans="1:3" x14ac:dyDescent="0.25">
      <c r="A3" s="47" t="s">
        <v>49</v>
      </c>
      <c r="B3" s="48" t="s">
        <v>50</v>
      </c>
      <c r="C3" s="49">
        <v>789</v>
      </c>
    </row>
    <row r="4" spans="1:3" x14ac:dyDescent="0.25">
      <c r="A4" s="47" t="s">
        <v>59</v>
      </c>
      <c r="B4" s="48" t="s">
        <v>60</v>
      </c>
      <c r="C4" s="49">
        <v>1186</v>
      </c>
    </row>
    <row r="5" spans="1:3" x14ac:dyDescent="0.25">
      <c r="A5" s="47" t="s">
        <v>67</v>
      </c>
      <c r="B5" s="48" t="s">
        <v>68</v>
      </c>
      <c r="C5" s="49">
        <v>1500</v>
      </c>
    </row>
    <row r="6" spans="1:3" x14ac:dyDescent="0.25">
      <c r="A6" s="47" t="s">
        <v>76</v>
      </c>
      <c r="B6" s="48" t="s">
        <v>77</v>
      </c>
      <c r="C6" s="49">
        <v>116</v>
      </c>
    </row>
    <row r="7" spans="1:3" x14ac:dyDescent="0.25">
      <c r="A7" s="47" t="s">
        <v>78</v>
      </c>
      <c r="B7" s="48" t="s">
        <v>79</v>
      </c>
      <c r="C7" s="49">
        <v>151</v>
      </c>
    </row>
    <row r="8" spans="1:3" x14ac:dyDescent="0.25">
      <c r="A8" s="47" t="s">
        <v>80</v>
      </c>
      <c r="B8" s="48" t="s">
        <v>81</v>
      </c>
      <c r="C8" s="49">
        <v>162</v>
      </c>
    </row>
    <row r="9" spans="1:3" x14ac:dyDescent="0.25">
      <c r="A9" s="47" t="s">
        <v>82</v>
      </c>
      <c r="B9" s="48" t="s">
        <v>83</v>
      </c>
      <c r="C9" s="49">
        <v>222</v>
      </c>
    </row>
    <row r="10" spans="1:3" x14ac:dyDescent="0.25">
      <c r="A10" s="47" t="s">
        <v>84</v>
      </c>
      <c r="B10" s="48" t="s">
        <v>85</v>
      </c>
      <c r="C10" s="49">
        <v>315</v>
      </c>
    </row>
    <row r="11" spans="1:3" x14ac:dyDescent="0.25">
      <c r="A11" s="47" t="s">
        <v>86</v>
      </c>
      <c r="B11" s="48" t="s">
        <v>87</v>
      </c>
      <c r="C11" s="49">
        <v>322</v>
      </c>
    </row>
    <row r="12" spans="1:3" x14ac:dyDescent="0.25">
      <c r="A12" s="47" t="s">
        <v>88</v>
      </c>
      <c r="B12" s="48" t="s">
        <v>89</v>
      </c>
      <c r="C12" s="49">
        <v>173</v>
      </c>
    </row>
    <row r="13" spans="1:3" x14ac:dyDescent="0.25">
      <c r="A13" s="47" t="s">
        <v>90</v>
      </c>
      <c r="B13" s="48" t="s">
        <v>91</v>
      </c>
      <c r="C13" s="49">
        <v>208</v>
      </c>
    </row>
    <row r="14" spans="1:3" x14ac:dyDescent="0.25">
      <c r="A14" s="47" t="s">
        <v>92</v>
      </c>
      <c r="B14" s="48" t="s">
        <v>93</v>
      </c>
      <c r="C14" s="49">
        <v>217</v>
      </c>
    </row>
    <row r="15" spans="1:3" x14ac:dyDescent="0.25">
      <c r="A15" s="47" t="s">
        <v>94</v>
      </c>
      <c r="B15" s="48" t="s">
        <v>95</v>
      </c>
      <c r="C15" s="49">
        <v>282</v>
      </c>
    </row>
    <row r="16" spans="1:3" x14ac:dyDescent="0.25">
      <c r="A16" s="47" t="s">
        <v>96</v>
      </c>
      <c r="B16" s="48" t="s">
        <v>97</v>
      </c>
      <c r="C16" s="49">
        <v>362</v>
      </c>
    </row>
    <row r="17" spans="1:3" x14ac:dyDescent="0.25">
      <c r="A17" s="47" t="s">
        <v>98</v>
      </c>
      <c r="B17" s="48" t="s">
        <v>99</v>
      </c>
      <c r="C17" s="49">
        <v>371</v>
      </c>
    </row>
    <row r="18" spans="1:3" x14ac:dyDescent="0.25">
      <c r="A18" s="47" t="s">
        <v>100</v>
      </c>
      <c r="B18" s="48" t="s">
        <v>101</v>
      </c>
      <c r="C18" s="49">
        <v>279</v>
      </c>
    </row>
    <row r="19" spans="1:3" x14ac:dyDescent="0.25">
      <c r="A19" s="47" t="s">
        <v>102</v>
      </c>
      <c r="B19" s="48" t="s">
        <v>103</v>
      </c>
      <c r="C19" s="49">
        <v>314</v>
      </c>
    </row>
    <row r="20" spans="1:3" x14ac:dyDescent="0.25">
      <c r="A20" s="47" t="s">
        <v>104</v>
      </c>
      <c r="B20" s="48" t="s">
        <v>105</v>
      </c>
      <c r="C20" s="49">
        <v>323</v>
      </c>
    </row>
    <row r="21" spans="1:3" x14ac:dyDescent="0.25">
      <c r="A21" s="47" t="s">
        <v>106</v>
      </c>
      <c r="B21" s="48" t="s">
        <v>107</v>
      </c>
      <c r="C21" s="49">
        <v>388</v>
      </c>
    </row>
    <row r="22" spans="1:3" x14ac:dyDescent="0.25">
      <c r="A22" s="47" t="s">
        <v>108</v>
      </c>
      <c r="B22" s="48" t="s">
        <v>109</v>
      </c>
      <c r="C22" s="49">
        <v>468</v>
      </c>
    </row>
    <row r="23" spans="1:3" x14ac:dyDescent="0.25">
      <c r="A23" s="47" t="s">
        <v>110</v>
      </c>
      <c r="B23" s="48" t="s">
        <v>111</v>
      </c>
      <c r="C23" s="49">
        <v>477</v>
      </c>
    </row>
    <row r="24" spans="1:3" x14ac:dyDescent="0.25">
      <c r="A24" s="47" t="s">
        <v>112</v>
      </c>
      <c r="B24" s="48" t="s">
        <v>113</v>
      </c>
      <c r="C24" s="49">
        <v>124</v>
      </c>
    </row>
    <row r="25" spans="1:3" x14ac:dyDescent="0.25">
      <c r="A25" s="47" t="s">
        <v>114</v>
      </c>
      <c r="B25" s="48" t="s">
        <v>115</v>
      </c>
      <c r="C25" s="49">
        <v>159</v>
      </c>
    </row>
    <row r="26" spans="1:3" x14ac:dyDescent="0.25">
      <c r="A26" s="47" t="s">
        <v>116</v>
      </c>
      <c r="B26" s="48" t="s">
        <v>117</v>
      </c>
      <c r="C26" s="49">
        <v>168</v>
      </c>
    </row>
    <row r="27" spans="1:3" x14ac:dyDescent="0.25">
      <c r="A27" s="47" t="s">
        <v>118</v>
      </c>
      <c r="B27" s="48" t="s">
        <v>119</v>
      </c>
      <c r="C27" s="49">
        <v>233</v>
      </c>
    </row>
    <row r="28" spans="1:3" x14ac:dyDescent="0.25">
      <c r="A28" s="47" t="s">
        <v>120</v>
      </c>
      <c r="B28" s="48" t="s">
        <v>121</v>
      </c>
      <c r="C28" s="49">
        <v>313</v>
      </c>
    </row>
    <row r="29" spans="1:3" x14ac:dyDescent="0.25">
      <c r="A29" s="47" t="s">
        <v>122</v>
      </c>
      <c r="B29" s="48" t="s">
        <v>123</v>
      </c>
      <c r="C29" s="49">
        <v>322</v>
      </c>
    </row>
    <row r="30" spans="1:3" x14ac:dyDescent="0.25">
      <c r="A30" s="47" t="s">
        <v>124</v>
      </c>
      <c r="B30" s="48" t="s">
        <v>125</v>
      </c>
      <c r="C30" s="49">
        <v>544</v>
      </c>
    </row>
    <row r="31" spans="1:3" x14ac:dyDescent="0.25">
      <c r="A31" s="47" t="s">
        <v>126</v>
      </c>
      <c r="B31" s="48" t="s">
        <v>127</v>
      </c>
      <c r="C31" s="49">
        <v>579</v>
      </c>
    </row>
    <row r="32" spans="1:3" x14ac:dyDescent="0.25">
      <c r="A32" s="47" t="s">
        <v>128</v>
      </c>
      <c r="B32" s="48" t="s">
        <v>129</v>
      </c>
      <c r="C32" s="49">
        <v>588</v>
      </c>
    </row>
    <row r="33" spans="1:4" x14ac:dyDescent="0.25">
      <c r="A33" s="47" t="s">
        <v>130</v>
      </c>
      <c r="B33" s="48" t="s">
        <v>131</v>
      </c>
      <c r="C33" s="49">
        <v>653</v>
      </c>
    </row>
    <row r="34" spans="1:4" x14ac:dyDescent="0.25">
      <c r="A34" s="47" t="s">
        <v>132</v>
      </c>
      <c r="B34" s="48" t="s">
        <v>133</v>
      </c>
      <c r="C34" s="49">
        <v>733</v>
      </c>
    </row>
    <row r="35" spans="1:4" x14ac:dyDescent="0.25">
      <c r="A35" s="47" t="s">
        <v>134</v>
      </c>
      <c r="B35" s="48" t="s">
        <v>135</v>
      </c>
      <c r="C35" s="49">
        <v>743</v>
      </c>
    </row>
    <row r="36" spans="1:4" x14ac:dyDescent="0.25">
      <c r="A36" s="47" t="s">
        <v>136</v>
      </c>
      <c r="B36" s="48" t="s">
        <v>137</v>
      </c>
      <c r="C36" s="49">
        <v>0</v>
      </c>
    </row>
    <row r="37" spans="1:4" x14ac:dyDescent="0.25">
      <c r="A37" s="47" t="s">
        <v>138</v>
      </c>
      <c r="B37" s="48" t="s">
        <v>139</v>
      </c>
      <c r="C37" s="49">
        <v>0</v>
      </c>
    </row>
    <row r="38" spans="1:4" x14ac:dyDescent="0.25">
      <c r="A38" s="47" t="s">
        <v>140</v>
      </c>
      <c r="B38" s="48" t="s">
        <v>141</v>
      </c>
      <c r="C38" s="49">
        <v>0</v>
      </c>
    </row>
    <row r="39" spans="1:4" x14ac:dyDescent="0.25">
      <c r="A39" s="47" t="s">
        <v>142</v>
      </c>
      <c r="B39" s="48" t="s">
        <v>143</v>
      </c>
      <c r="C39" s="49">
        <v>0</v>
      </c>
    </row>
    <row r="40" spans="1:4" x14ac:dyDescent="0.25">
      <c r="A40" s="47" t="s">
        <v>144</v>
      </c>
      <c r="B40" s="48" t="s">
        <v>145</v>
      </c>
      <c r="C40" s="49">
        <v>0</v>
      </c>
    </row>
    <row r="41" spans="1:4" x14ac:dyDescent="0.25">
      <c r="A41" s="47" t="s">
        <v>146</v>
      </c>
      <c r="B41" s="48" t="s">
        <v>147</v>
      </c>
      <c r="C41" s="49">
        <v>0</v>
      </c>
    </row>
    <row r="42" spans="1:4" x14ac:dyDescent="0.25">
      <c r="A42" s="47" t="s">
        <v>148</v>
      </c>
      <c r="B42" s="48" t="s">
        <v>149</v>
      </c>
      <c r="C42" s="49">
        <v>0</v>
      </c>
    </row>
    <row r="43" spans="1:4" x14ac:dyDescent="0.25">
      <c r="A43" s="47" t="s">
        <v>150</v>
      </c>
      <c r="B43" s="48" t="s">
        <v>151</v>
      </c>
      <c r="C43" s="49">
        <v>0</v>
      </c>
    </row>
    <row r="44" spans="1:4" x14ac:dyDescent="0.25">
      <c r="A44" s="47" t="s">
        <v>152</v>
      </c>
      <c r="B44" s="48" t="s">
        <v>153</v>
      </c>
      <c r="C44" s="49">
        <v>0</v>
      </c>
      <c r="D44" s="53"/>
    </row>
    <row r="45" spans="1:4" x14ac:dyDescent="0.25">
      <c r="A45" s="47" t="s">
        <v>154</v>
      </c>
      <c r="B45" s="48" t="s">
        <v>155</v>
      </c>
      <c r="C45" s="49">
        <v>0</v>
      </c>
      <c r="D45" s="47"/>
    </row>
    <row r="46" spans="1:4" x14ac:dyDescent="0.25">
      <c r="A46" s="47" t="s">
        <v>156</v>
      </c>
      <c r="B46" s="48" t="s">
        <v>157</v>
      </c>
      <c r="C46" s="49">
        <v>0</v>
      </c>
      <c r="D46" s="47"/>
    </row>
    <row r="47" spans="1:4" x14ac:dyDescent="0.25">
      <c r="A47" s="47" t="s">
        <v>158</v>
      </c>
      <c r="B47" s="48" t="s">
        <v>159</v>
      </c>
      <c r="C47" s="49">
        <v>0</v>
      </c>
      <c r="D47" s="47"/>
    </row>
    <row r="48" spans="1:4" x14ac:dyDescent="0.25">
      <c r="A48" s="50" t="s">
        <v>160</v>
      </c>
      <c r="B48" s="51" t="s">
        <v>161</v>
      </c>
      <c r="C48" s="52">
        <v>0</v>
      </c>
      <c r="D48" s="47"/>
    </row>
    <row r="49" spans="1:4" x14ac:dyDescent="0.25">
      <c r="A49" s="47" t="s">
        <v>162</v>
      </c>
      <c r="B49" s="48" t="s">
        <v>163</v>
      </c>
      <c r="C49" s="47" t="s">
        <v>164</v>
      </c>
      <c r="D49" s="47"/>
    </row>
    <row r="50" spans="1:4" x14ac:dyDescent="0.25">
      <c r="A50" s="47" t="s">
        <v>165</v>
      </c>
      <c r="B50" s="48" t="s">
        <v>166</v>
      </c>
      <c r="C50" s="47">
        <v>0</v>
      </c>
      <c r="D50" s="47"/>
    </row>
    <row r="51" spans="1:4" x14ac:dyDescent="0.25">
      <c r="A51" s="47" t="s">
        <v>32</v>
      </c>
      <c r="B51" s="48" t="s">
        <v>167</v>
      </c>
      <c r="C51" s="47">
        <v>37</v>
      </c>
      <c r="D51" s="47"/>
    </row>
    <row r="52" spans="1:4" x14ac:dyDescent="0.25">
      <c r="A52" s="47" t="s">
        <v>61</v>
      </c>
      <c r="B52" s="48" t="s">
        <v>168</v>
      </c>
      <c r="C52" s="47">
        <v>66</v>
      </c>
      <c r="D52" s="47"/>
    </row>
    <row r="53" spans="1:4" x14ac:dyDescent="0.25">
      <c r="A53" s="47" t="s">
        <v>169</v>
      </c>
      <c r="B53" s="48" t="s">
        <v>170</v>
      </c>
      <c r="C53" s="47">
        <v>104</v>
      </c>
      <c r="D53" s="47"/>
    </row>
    <row r="54" spans="1:4" x14ac:dyDescent="0.25">
      <c r="A54" s="47" t="s">
        <v>171</v>
      </c>
      <c r="B54" s="48" t="s">
        <v>172</v>
      </c>
      <c r="C54" s="47" t="s">
        <v>164</v>
      </c>
      <c r="D54" s="47"/>
    </row>
    <row r="55" spans="1:4" x14ac:dyDescent="0.25">
      <c r="A55" s="47" t="s">
        <v>173</v>
      </c>
      <c r="B55" s="48" t="s">
        <v>174</v>
      </c>
      <c r="C55" s="47">
        <v>0</v>
      </c>
      <c r="D55" s="47"/>
    </row>
    <row r="56" spans="1:4" x14ac:dyDescent="0.25">
      <c r="A56" s="47" t="s">
        <v>175</v>
      </c>
      <c r="B56" s="48" t="s">
        <v>176</v>
      </c>
      <c r="C56" s="47">
        <v>40</v>
      </c>
      <c r="D56" s="47"/>
    </row>
    <row r="57" spans="1:4" x14ac:dyDescent="0.25">
      <c r="A57" s="47"/>
      <c r="B57" s="48"/>
      <c r="C57" s="47"/>
      <c r="D57" s="47"/>
    </row>
    <row r="58" spans="1:4" x14ac:dyDescent="0.25">
      <c r="A58" s="47"/>
      <c r="B58" s="48"/>
      <c r="C58" s="47"/>
      <c r="D58" s="47"/>
    </row>
    <row r="59" spans="1:4" x14ac:dyDescent="0.25">
      <c r="A59" s="47"/>
      <c r="B59" s="48"/>
      <c r="C59" s="47"/>
      <c r="D59" s="47"/>
    </row>
    <row r="60" spans="1:4" x14ac:dyDescent="0.25">
      <c r="A60" s="47"/>
      <c r="B60" s="48"/>
      <c r="C60" s="47"/>
      <c r="D60" s="47"/>
    </row>
    <row r="61" spans="1:4" x14ac:dyDescent="0.25">
      <c r="A61" s="47"/>
      <c r="B61" s="48"/>
      <c r="C61" s="47"/>
      <c r="D61" s="47"/>
    </row>
    <row r="62" spans="1:4" x14ac:dyDescent="0.25">
      <c r="A62" s="47"/>
      <c r="B62" s="48"/>
      <c r="C62" s="47"/>
      <c r="D62" s="47"/>
    </row>
    <row r="63" spans="1:4" x14ac:dyDescent="0.25">
      <c r="A63" s="47"/>
      <c r="B63" s="48"/>
      <c r="C63" s="47"/>
      <c r="D63" s="47"/>
    </row>
    <row r="64" spans="1:4" x14ac:dyDescent="0.25">
      <c r="A64" s="47"/>
      <c r="B64" s="48"/>
      <c r="C64" s="47"/>
      <c r="D64" s="47"/>
    </row>
    <row r="65" spans="1:4" x14ac:dyDescent="0.25">
      <c r="A65" s="47"/>
      <c r="B65" s="48"/>
      <c r="C65" s="47"/>
      <c r="D65" s="47"/>
    </row>
    <row r="66" spans="1:4" x14ac:dyDescent="0.25">
      <c r="A66" s="47"/>
      <c r="B66" s="48"/>
      <c r="C66" s="47"/>
      <c r="D66" s="47"/>
    </row>
    <row r="67" spans="1:4" x14ac:dyDescent="0.25">
      <c r="A67" s="47"/>
      <c r="B67" s="48"/>
      <c r="C67" s="47"/>
      <c r="D67" s="47"/>
    </row>
    <row r="68" spans="1:4" x14ac:dyDescent="0.25">
      <c r="A68" s="47"/>
      <c r="B68" s="48"/>
      <c r="C68" s="47"/>
      <c r="D68" s="47"/>
    </row>
    <row r="69" spans="1:4" x14ac:dyDescent="0.25">
      <c r="A69" s="47"/>
      <c r="B69" s="48"/>
      <c r="C69" s="47"/>
      <c r="D69" s="47"/>
    </row>
    <row r="70" spans="1:4" x14ac:dyDescent="0.25">
      <c r="A70" s="47"/>
      <c r="B70" s="48"/>
      <c r="C70" s="47"/>
      <c r="D70" s="47"/>
    </row>
    <row r="71" spans="1:4" x14ac:dyDescent="0.25">
      <c r="A71" s="47"/>
      <c r="B71" s="48"/>
      <c r="C71" s="47"/>
      <c r="D71" s="47"/>
    </row>
    <row r="72" spans="1:4" x14ac:dyDescent="0.25">
      <c r="A72" s="47"/>
      <c r="B72" s="48"/>
      <c r="C72" s="47"/>
      <c r="D72" s="47"/>
    </row>
    <row r="73" spans="1:4" x14ac:dyDescent="0.25">
      <c r="A73" s="47"/>
      <c r="B73" s="48"/>
      <c r="C73" s="47"/>
      <c r="D73" s="47"/>
    </row>
    <row r="74" spans="1:4" x14ac:dyDescent="0.25">
      <c r="A74" s="47"/>
      <c r="B74" s="48"/>
      <c r="C74" s="47"/>
      <c r="D74" s="47"/>
    </row>
    <row r="75" spans="1:4" x14ac:dyDescent="0.25">
      <c r="A75" s="47"/>
      <c r="B75" s="48"/>
      <c r="C75" s="47"/>
      <c r="D75" s="47"/>
    </row>
    <row r="76" spans="1:4" x14ac:dyDescent="0.25">
      <c r="A76" s="47"/>
      <c r="B76" s="48"/>
      <c r="C76" s="47"/>
      <c r="D76" s="47"/>
    </row>
    <row r="77" spans="1:4" x14ac:dyDescent="0.25">
      <c r="A77" s="47"/>
      <c r="B77" s="48"/>
      <c r="C77" s="47"/>
      <c r="D77" s="47"/>
    </row>
    <row r="78" spans="1:4" x14ac:dyDescent="0.25">
      <c r="A78" s="47"/>
      <c r="B78" s="48"/>
      <c r="C78" s="47"/>
      <c r="D78" s="47"/>
    </row>
    <row r="79" spans="1:4" x14ac:dyDescent="0.25">
      <c r="A79" s="47"/>
      <c r="B79" s="48"/>
      <c r="C79" s="47"/>
      <c r="D79" s="47"/>
    </row>
    <row r="80" spans="1:4" x14ac:dyDescent="0.25">
      <c r="A80" s="47"/>
      <c r="B80" s="48"/>
      <c r="C80" s="47"/>
      <c r="D80" s="47"/>
    </row>
    <row r="81" spans="1:4" x14ac:dyDescent="0.25">
      <c r="A81" s="47"/>
      <c r="B81" s="48"/>
      <c r="C81" s="47"/>
      <c r="D81" s="47"/>
    </row>
    <row r="82" spans="1:4" x14ac:dyDescent="0.25">
      <c r="A82" s="47"/>
      <c r="B82" s="48"/>
      <c r="C82" s="47"/>
      <c r="D82" s="47"/>
    </row>
    <row r="83" spans="1:4" x14ac:dyDescent="0.25">
      <c r="A83" s="47"/>
      <c r="B83" s="48"/>
      <c r="C83" s="47"/>
      <c r="D83" s="47"/>
    </row>
    <row r="84" spans="1:4" x14ac:dyDescent="0.25">
      <c r="A84" s="47"/>
      <c r="B84" s="48"/>
      <c r="C84" s="47"/>
      <c r="D84" s="47"/>
    </row>
    <row r="85" spans="1:4" x14ac:dyDescent="0.25">
      <c r="A85" s="47"/>
      <c r="B85" s="48"/>
      <c r="C85" s="47"/>
      <c r="D85" s="47"/>
    </row>
    <row r="86" spans="1:4" x14ac:dyDescent="0.25">
      <c r="A86" s="47"/>
      <c r="B86" s="48"/>
      <c r="C86" s="47"/>
      <c r="D86" s="47"/>
    </row>
    <row r="87" spans="1:4" x14ac:dyDescent="0.25">
      <c r="A87" s="47"/>
      <c r="B87" s="48"/>
      <c r="C87" s="47"/>
      <c r="D87" s="47"/>
    </row>
    <row r="88" spans="1:4" x14ac:dyDescent="0.25">
      <c r="A88" s="47"/>
      <c r="B88" s="48"/>
      <c r="C88" s="47"/>
      <c r="D88" s="47"/>
    </row>
    <row r="89" spans="1:4" x14ac:dyDescent="0.25">
      <c r="A89" s="47"/>
      <c r="B89" s="48"/>
      <c r="C89" s="47"/>
      <c r="D89" s="47"/>
    </row>
    <row r="90" spans="1:4" x14ac:dyDescent="0.25">
      <c r="A90" s="47"/>
      <c r="B90" s="48"/>
      <c r="C90" s="47"/>
      <c r="D90" s="47"/>
    </row>
    <row r="91" spans="1:4" x14ac:dyDescent="0.25">
      <c r="A91" s="47"/>
      <c r="B91" s="48"/>
      <c r="C91" s="47"/>
    </row>
    <row r="92" spans="1:4" x14ac:dyDescent="0.25">
      <c r="A92" s="47"/>
      <c r="B92" s="48"/>
      <c r="C92" s="47"/>
    </row>
    <row r="93" spans="1:4" x14ac:dyDescent="0.25">
      <c r="A93" s="47"/>
      <c r="B93" s="48"/>
      <c r="C93" s="47"/>
    </row>
    <row r="94" spans="1:4" x14ac:dyDescent="0.25">
      <c r="A94" s="47"/>
      <c r="B94" s="48"/>
      <c r="C94" s="47"/>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I71"/>
  <sheetViews>
    <sheetView tabSelected="1" workbookViewId="0">
      <selection activeCell="Q2" sqref="Q2"/>
    </sheetView>
  </sheetViews>
  <sheetFormatPr baseColWidth="10" defaultRowHeight="11.25" x14ac:dyDescent="0.2"/>
  <cols>
    <col min="1" max="1" width="7.5703125" style="47" bestFit="1" customWidth="1"/>
    <col min="2" max="2" width="17.85546875" style="47" hidden="1" customWidth="1"/>
    <col min="3" max="3" width="17.85546875" style="47" bestFit="1" customWidth="1"/>
    <col min="4" max="4" width="4.140625" style="47" hidden="1" customWidth="1"/>
    <col min="5" max="5" width="9.140625" style="49" bestFit="1" customWidth="1"/>
    <col min="6" max="6" width="18.140625" style="47" bestFit="1" customWidth="1"/>
    <col min="7" max="7" width="6.5703125" style="47" bestFit="1" customWidth="1"/>
    <col min="8" max="8" width="18.28515625" style="47" hidden="1" customWidth="1"/>
    <col min="9" max="9" width="18.28515625" style="47" bestFit="1" customWidth="1"/>
    <col min="10" max="10" width="4.140625" style="47" hidden="1" customWidth="1"/>
    <col min="11" max="11" width="9.140625" style="49" bestFit="1" customWidth="1"/>
    <col min="12" max="12" width="6.28515625" style="47" bestFit="1" customWidth="1"/>
    <col min="13" max="13" width="4.140625" style="47" hidden="1" customWidth="1"/>
    <col min="14" max="14" width="11.7109375" style="47" bestFit="1" customWidth="1"/>
    <col min="15" max="15" width="18.5703125" style="47" bestFit="1" customWidth="1"/>
    <col min="16" max="16" width="9.140625" style="49" bestFit="1" customWidth="1"/>
    <col min="17" max="17" width="7.42578125" style="47" bestFit="1" customWidth="1"/>
    <col min="18" max="18" width="12.5703125" style="70" bestFit="1" customWidth="1"/>
    <col min="19" max="19" width="4.42578125" style="47" bestFit="1" customWidth="1"/>
    <col min="20" max="20" width="10" style="47" customWidth="1"/>
    <col min="21" max="21" width="18.140625" style="47" bestFit="1" customWidth="1"/>
    <col min="22" max="22" width="4.42578125" style="47" bestFit="1" customWidth="1"/>
    <col min="23" max="23" width="14.7109375" style="70" bestFit="1" customWidth="1"/>
    <col min="24" max="24" width="23" style="70" bestFit="1" customWidth="1"/>
    <col min="25" max="25" width="8" style="71" bestFit="1" customWidth="1"/>
    <col min="26" max="26" width="9.85546875" style="71" bestFit="1" customWidth="1"/>
    <col min="27" max="27" width="6.5703125" style="47" bestFit="1" customWidth="1"/>
    <col min="28" max="28" width="10.5703125" style="47" bestFit="1" customWidth="1"/>
    <col min="29" max="29" width="7.28515625" style="47" hidden="1" customWidth="1"/>
    <col min="30" max="30" width="8.7109375" style="47" bestFit="1" customWidth="1"/>
    <col min="31" max="31" width="8" style="47" bestFit="1" customWidth="1"/>
    <col min="32" max="32" width="8" style="47" hidden="1" customWidth="1"/>
    <col min="33" max="33" width="8.140625" style="47" bestFit="1" customWidth="1"/>
    <col min="34" max="34" width="7.28515625" style="47" hidden="1" customWidth="1"/>
    <col min="35" max="35" width="8.42578125" style="47" bestFit="1" customWidth="1"/>
    <col min="36" max="16384" width="11.42578125" style="47"/>
  </cols>
  <sheetData>
    <row r="1" spans="1:35" s="58" customFormat="1" ht="25.5" x14ac:dyDescent="0.25">
      <c r="A1" s="55" t="s">
        <v>73</v>
      </c>
      <c r="B1" s="55"/>
      <c r="C1" s="55" t="s">
        <v>74</v>
      </c>
      <c r="D1" s="55"/>
      <c r="E1" s="56" t="s">
        <v>177</v>
      </c>
      <c r="F1" s="57" t="s">
        <v>178</v>
      </c>
      <c r="G1" s="55" t="s">
        <v>179</v>
      </c>
      <c r="H1" s="55"/>
      <c r="I1" s="55" t="s">
        <v>74</v>
      </c>
      <c r="J1" s="55"/>
      <c r="K1" s="56" t="s">
        <v>180</v>
      </c>
      <c r="L1" s="55" t="s">
        <v>181</v>
      </c>
      <c r="N1" s="55" t="s">
        <v>74</v>
      </c>
      <c r="O1" s="55"/>
      <c r="P1" s="56" t="s">
        <v>180</v>
      </c>
      <c r="Q1" s="55" t="s">
        <v>182</v>
      </c>
      <c r="R1" s="55" t="s">
        <v>74</v>
      </c>
      <c r="S1" s="55" t="s">
        <v>183</v>
      </c>
      <c r="T1" s="55" t="s">
        <v>184</v>
      </c>
      <c r="U1" s="55" t="s">
        <v>74</v>
      </c>
      <c r="V1" s="55" t="s">
        <v>183</v>
      </c>
      <c r="W1" s="55" t="s">
        <v>185</v>
      </c>
      <c r="X1" s="55" t="s">
        <v>186</v>
      </c>
      <c r="Z1" s="56" t="s">
        <v>187</v>
      </c>
      <c r="AA1" s="58" t="s">
        <v>188</v>
      </c>
      <c r="AB1" s="58" t="s">
        <v>189</v>
      </c>
      <c r="AD1" s="58" t="s">
        <v>190</v>
      </c>
      <c r="AE1" s="58" t="s">
        <v>191</v>
      </c>
      <c r="AG1" s="58" t="s">
        <v>192</v>
      </c>
      <c r="AI1" s="58" t="s">
        <v>193</v>
      </c>
    </row>
    <row r="2" spans="1:35" ht="56.25" x14ac:dyDescent="0.2">
      <c r="A2" s="59" t="s">
        <v>19</v>
      </c>
      <c r="B2" s="60" t="str">
        <f>+VLOOKUP(A2,Feuil8!$A$2:$C$303,2,0)</f>
        <v>L LOGOS S T/H M60 16LED</v>
      </c>
      <c r="C2" s="60" t="str">
        <f>+IFERROR(B2,"-")</f>
        <v>L LOGOS S T/H M60 16LED</v>
      </c>
      <c r="D2" s="60">
        <f>+VLOOKUP(A2,Feuil8!$A$2:$C$303,3,0)</f>
        <v>619</v>
      </c>
      <c r="E2" s="61">
        <f>+IFERROR(D2,"-")</f>
        <v>619</v>
      </c>
      <c r="F2" s="62" t="str">
        <f t="shared" ref="F2:F38" si="0">IF(ISNUMBER(SEARCH("led",$C:$C)),"Attention-rajouter-Driver","-")</f>
        <v>Attention-rajouter-Driver</v>
      </c>
      <c r="G2" s="59" t="s">
        <v>194</v>
      </c>
      <c r="H2" s="60" t="str">
        <f>+VLOOKUP(G2,Feuil8!$A$2:$C$295,2,0)</f>
        <v xml:space="preserve">driver led autonome 90w </v>
      </c>
      <c r="I2" s="60" t="str">
        <f>+IFERROR(H2,"-")</f>
        <v xml:space="preserve">driver led autonome 90w </v>
      </c>
      <c r="J2" s="60">
        <f>+VLOOKUP(G2,Feuil8!$A$2:$C$303,3,0)</f>
        <v>282</v>
      </c>
      <c r="K2" s="61">
        <f>+IFERROR(J2,"-")</f>
        <v>282</v>
      </c>
      <c r="L2" s="59">
        <v>6005</v>
      </c>
      <c r="M2" s="60" t="e">
        <f>+VLOOKUP(L2,Feuil8!$A$2:$C$303,2,0)</f>
        <v>#N/A</v>
      </c>
      <c r="N2" s="60">
        <f>IFERROR(M2,L2)</f>
        <v>6005</v>
      </c>
      <c r="O2" s="60" t="str">
        <f>IF(OR(L2={"N1";"n2";"n3";"r1";"v1";"v2";"a1";"b1";"g1";"g2";"m1";"m2";"m3"}),"0€","60€")</f>
        <v>60€</v>
      </c>
      <c r="P2" s="61" t="str">
        <f t="shared" ref="P2:P38" si="1">IF(ISBLANK(L2),"-",O2)</f>
        <v>60€</v>
      </c>
      <c r="Q2" s="63" t="s">
        <v>32</v>
      </c>
      <c r="R2" s="64" t="str">
        <f>+VLOOKUP(Q2,Feuil8!$A$2:$C$303,2,0)</f>
        <v>PMMA plat  POUR TAILLE S OU M</v>
      </c>
      <c r="S2" s="60">
        <f>+VLOOKUP(Q2,Feuil8!$A$2:$C$303,3,0)</f>
        <v>37</v>
      </c>
      <c r="T2" s="65" t="s">
        <v>175</v>
      </c>
      <c r="U2" s="60" t="str">
        <f>+VLOOKUP(T2,Feuil8!$A$2:$C$303,2,0)</f>
        <v>CLASSE II</v>
      </c>
      <c r="V2" s="60">
        <f>+VLOOKUP(T2,[1]Feuil8!$A$2:$C$303,3,0)</f>
        <v>40</v>
      </c>
      <c r="W2" s="64" t="str">
        <f>+CONCATENATE(A2,CHAR(10),G2,CHAR(10),L2,CHAR(10),Q2,CHAR(10),T2)</f>
        <v>DLGSJ316
a090
6005
P
CL II</v>
      </c>
      <c r="X2" s="64" t="str">
        <f>CONCATENATE(C2,CHAR(10),I2,CHAR(10),N2,CHAR(10),R2,CHAR(10),U2)</f>
        <v>L LOGOS S T/H M60 16LED
driver led autonome 90w 
6005
PMMA plat  POUR TAILLE S OU M
CLASSE II</v>
      </c>
      <c r="Y2" s="66">
        <f>+E2+K2+P2+S2+V2</f>
        <v>1038</v>
      </c>
      <c r="Z2" s="66">
        <f>+IFERROR(Y2,"-")</f>
        <v>1038</v>
      </c>
      <c r="AA2" s="63">
        <v>41</v>
      </c>
      <c r="AB2" s="60">
        <f>+IF(AA2&lt;10,30,IF(AA2&lt;20,25,IF(AA2&lt;23,20,IF(AA2&lt;26,19,IF(AA2&lt;29,18,IF(AA2&lt;32,17,IF(AA2&lt;35,16,IF(AA2&lt;38,15,IF(AA2&lt;41,14,IF(AA2&lt;44,13,IF(AA2&lt;47,12,IF(AA2&lt;50,11,IF(AA2&lt;51.5,10,IF(AA2&lt;53,9,IF(AA2&lt;54.5,8,IF(AA2&lt;56,7,IF(AA2&lt;57.5,6,IF(AA2&lt;59,5,IF(AA2=59,4,IF(AA2&gt;59,0))))))))))))))))))))</f>
        <v>13</v>
      </c>
      <c r="AC2" s="61">
        <f>+Y2-(Y2*AA2/100)</f>
        <v>612.42000000000007</v>
      </c>
      <c r="AD2" s="61">
        <f>IFERROR(AC2,"-")</f>
        <v>612.42000000000007</v>
      </c>
      <c r="AE2" s="63">
        <v>2</v>
      </c>
      <c r="AF2" s="61">
        <f t="shared" ref="AF2:AF38" si="2">AC2*AE2</f>
        <v>1224.8400000000001</v>
      </c>
      <c r="AG2" s="61">
        <f>IFERROR(AF2,"-")</f>
        <v>1224.8400000000001</v>
      </c>
      <c r="AH2" s="61">
        <f>+AE2*(AC2*AB2/100)</f>
        <v>159.22920000000002</v>
      </c>
      <c r="AI2" s="61">
        <f>IFERROR(AH2,"-")</f>
        <v>159.22920000000002</v>
      </c>
    </row>
    <row r="3" spans="1:35" ht="56.25" x14ac:dyDescent="0.2">
      <c r="A3" s="59"/>
      <c r="B3" s="60" t="e">
        <f>+VLOOKUP(A3,Feuil8!$A$2:$C$303,2,0)</f>
        <v>#N/A</v>
      </c>
      <c r="C3" s="60" t="str">
        <f t="shared" ref="C3:C38" si="3">+IFERROR(B3,"-")</f>
        <v>-</v>
      </c>
      <c r="D3" s="60" t="e">
        <f>+VLOOKUP(A3,Feuil8!$A$2:$C$303,3,0)</f>
        <v>#N/A</v>
      </c>
      <c r="E3" s="61" t="str">
        <f t="shared" ref="E3:E38" si="4">+IFERROR(D3,"-")</f>
        <v>-</v>
      </c>
      <c r="F3" s="62" t="str">
        <f t="shared" si="0"/>
        <v>-</v>
      </c>
      <c r="G3" s="59"/>
      <c r="H3" s="60" t="e">
        <f>+VLOOKUP(G3,Feuil8!$A$2:$C$295,2,0)</f>
        <v>#N/A</v>
      </c>
      <c r="I3" s="60" t="str">
        <f t="shared" ref="I3:I38" si="5">+IFERROR(H3,"-")</f>
        <v>-</v>
      </c>
      <c r="J3" s="60" t="e">
        <f>+VLOOKUP(G3,Feuil8!$A$2:$C$303,3,0)</f>
        <v>#N/A</v>
      </c>
      <c r="K3" s="61" t="str">
        <f t="shared" ref="K3:K38" si="6">+IFERROR(J3,"-")</f>
        <v>-</v>
      </c>
      <c r="L3" s="59"/>
      <c r="M3" s="60" t="e">
        <f>+VLOOKUP(L3,Feuil8!$A$2:$C$303,2,0)</f>
        <v>#N/A</v>
      </c>
      <c r="N3" s="60">
        <f t="shared" ref="N3:N9" si="7">IFERROR(M3,L3)</f>
        <v>0</v>
      </c>
      <c r="O3" s="60" t="str">
        <f>IF(OR(L3={"N1";"n2";"n3";"r1";"v1";"v2";"a1";"b1";"g1";"g2";"m1";"m2";"m3"}),"0€","60€")</f>
        <v>60€</v>
      </c>
      <c r="P3" s="61" t="str">
        <f t="shared" si="1"/>
        <v>-</v>
      </c>
      <c r="Q3" s="63" t="s">
        <v>165</v>
      </c>
      <c r="R3" s="64" t="str">
        <f>+VLOOKUP(Q3,[1]Feuil8!$A$2:$C$303,2,0)</f>
        <v>SANS  VASQUE</v>
      </c>
      <c r="S3" s="60">
        <f>+VLOOKUP(Q3,Feuil8!$A$2:$C$303,3,0)</f>
        <v>0</v>
      </c>
      <c r="T3" s="65" t="s">
        <v>171</v>
      </c>
      <c r="U3" s="60" t="str">
        <f>+VLOOKUP(T3,Feuil8!$A$2:$C$303,2,0)</f>
        <v>CHOIX CLASSE ELECTRIQUE</v>
      </c>
      <c r="V3" s="60" t="str">
        <f>+VLOOKUP(T3,Feuil8!$A$2:$C$303,3,0)</f>
        <v>-</v>
      </c>
      <c r="W3" s="64" t="str">
        <f t="shared" ref="W3:W38" si="8">+CONCATENATE(A3,CHAR(10),G3,CHAR(10),L3,CHAR(10),Q3,CHAR(10),T3)</f>
        <v xml:space="preserve">
SANS
CHOIX CLASSE</v>
      </c>
      <c r="X3" s="64" t="str">
        <f t="shared" ref="X3:X38" si="9">CONCATENATE(C3,CHAR(10),I3,CHAR(10),N3)</f>
        <v>-
-
0</v>
      </c>
      <c r="Y3" s="66" t="e">
        <f t="shared" ref="Y3:Y38" si="10">+E3+K3+P3</f>
        <v>#VALUE!</v>
      </c>
      <c r="Z3" s="66" t="str">
        <f t="shared" ref="Z3:Z38" si="11">+IFERROR(Y3,"-")</f>
        <v>-</v>
      </c>
      <c r="AA3" s="63"/>
      <c r="AB3" s="60">
        <f t="shared" ref="AB3:AB38" si="12">+IF(AA3&lt;10,30,IF(AA3&lt;20,25,IF(AA3&lt;23,20,IF(AA3&lt;26,19,IF(AA3&lt;29,18,IF(AA3&lt;32,17,IF(AA3&lt;35,16,IF(AA3&lt;38,15,IF(AA3&lt;41,14,IF(AA3&lt;44,13,IF(AA3&lt;47,12,IF(AA3&lt;50,11,IF(AA3&lt;51.5,10,IF(AA3&lt;53,9,IF(AA3&lt;54.5,8,IF(AA3&lt;56,7,IF(AA3&lt;57.5,6,IF(AA3&lt;59,5,IF(AA3=59,4,IF(AA3&gt;59,0))))))))))))))))))))</f>
        <v>30</v>
      </c>
      <c r="AC3" s="61" t="e">
        <f t="shared" ref="AC3:AC38" si="13">+Y3-(Y3*AA3/100)</f>
        <v>#VALUE!</v>
      </c>
      <c r="AD3" s="61" t="str">
        <f t="shared" ref="AD3:AD38" si="14">IFERROR(AC3,"-")</f>
        <v>-</v>
      </c>
      <c r="AE3" s="63">
        <v>20</v>
      </c>
      <c r="AF3" s="61" t="e">
        <f t="shared" si="2"/>
        <v>#VALUE!</v>
      </c>
      <c r="AG3" s="61" t="str">
        <f t="shared" ref="AG3:AG38" si="15">IFERROR(AF3,"-")</f>
        <v>-</v>
      </c>
      <c r="AH3" s="61" t="e">
        <f t="shared" ref="AH3:AH38" si="16">+AE3*(AC3*AB3/100)</f>
        <v>#VALUE!</v>
      </c>
      <c r="AI3" s="61" t="str">
        <f t="shared" ref="AI3:AI38" si="17">IFERROR(AH3,"-")</f>
        <v>-</v>
      </c>
    </row>
    <row r="4" spans="1:35" ht="56.25" x14ac:dyDescent="0.2">
      <c r="A4" s="59"/>
      <c r="B4" s="60" t="e">
        <f>+VLOOKUP(A4,Feuil8!$A$2:$C$303,2,0)</f>
        <v>#N/A</v>
      </c>
      <c r="C4" s="60" t="str">
        <f t="shared" si="3"/>
        <v>-</v>
      </c>
      <c r="D4" s="60" t="e">
        <f>+VLOOKUP(A4,Feuil8!$A$2:$C$303,3,0)</f>
        <v>#N/A</v>
      </c>
      <c r="E4" s="61" t="str">
        <f t="shared" si="4"/>
        <v>-</v>
      </c>
      <c r="F4" s="62" t="str">
        <f t="shared" si="0"/>
        <v>-</v>
      </c>
      <c r="G4" s="59"/>
      <c r="H4" s="60" t="e">
        <f>+VLOOKUP(G4,Feuil8!$A$2:$C$295,2,0)</f>
        <v>#N/A</v>
      </c>
      <c r="I4" s="60" t="str">
        <f t="shared" si="5"/>
        <v>-</v>
      </c>
      <c r="J4" s="60" t="e">
        <f>+VLOOKUP(G4,Feuil8!$A$2:$C$303,3,0)</f>
        <v>#N/A</v>
      </c>
      <c r="K4" s="61" t="str">
        <f t="shared" si="6"/>
        <v>-</v>
      </c>
      <c r="L4" s="59"/>
      <c r="M4" s="60" t="e">
        <f>+VLOOKUP(L4,Feuil8!$A$2:$C$303,2,0)</f>
        <v>#N/A</v>
      </c>
      <c r="N4" s="60">
        <f>IFERROR(M4,L4)</f>
        <v>0</v>
      </c>
      <c r="O4" s="60" t="str">
        <f>IF(OR(L4={"N1";"n2";"n3";"r1";"v1";"v2";"a1";"b1";"g1";"g2";"m1";"m2";"m3"}),"0€","60€")</f>
        <v>60€</v>
      </c>
      <c r="P4" s="61" t="str">
        <f t="shared" si="1"/>
        <v>-</v>
      </c>
      <c r="Q4" s="63" t="s">
        <v>165</v>
      </c>
      <c r="R4" s="64" t="str">
        <f>+VLOOKUP(Q4,[1]Feuil8!$A$2:$C$303,2,0)</f>
        <v>SANS  VASQUE</v>
      </c>
      <c r="S4" s="60">
        <f>+VLOOKUP(Q4,Feuil8!$A$2:$C$303,3,0)</f>
        <v>0</v>
      </c>
      <c r="T4" s="65" t="s">
        <v>171</v>
      </c>
      <c r="U4" s="60" t="str">
        <f>+VLOOKUP(T4,Feuil8!$A$2:$C$303,2,0)</f>
        <v>CHOIX CLASSE ELECTRIQUE</v>
      </c>
      <c r="V4" s="60" t="str">
        <f>+VLOOKUP(T4,Feuil8!$A$2:$C$303,3,0)</f>
        <v>-</v>
      </c>
      <c r="W4" s="64" t="str">
        <f t="shared" si="8"/>
        <v xml:space="preserve">
SANS
CHOIX CLASSE</v>
      </c>
      <c r="X4" s="64" t="str">
        <f t="shared" si="9"/>
        <v>-
-
0</v>
      </c>
      <c r="Y4" s="66" t="e">
        <f>+E4+K4+P4</f>
        <v>#VALUE!</v>
      </c>
      <c r="Z4" s="66" t="str">
        <f t="shared" si="11"/>
        <v>-</v>
      </c>
      <c r="AA4" s="63"/>
      <c r="AB4" s="60">
        <f t="shared" si="12"/>
        <v>30</v>
      </c>
      <c r="AC4" s="61" t="e">
        <f t="shared" si="13"/>
        <v>#VALUE!</v>
      </c>
      <c r="AD4" s="61" t="str">
        <f t="shared" si="14"/>
        <v>-</v>
      </c>
      <c r="AE4" s="63"/>
      <c r="AF4" s="61" t="e">
        <f t="shared" si="2"/>
        <v>#VALUE!</v>
      </c>
      <c r="AG4" s="61" t="str">
        <f t="shared" si="15"/>
        <v>-</v>
      </c>
      <c r="AH4" s="61" t="e">
        <f t="shared" si="16"/>
        <v>#VALUE!</v>
      </c>
      <c r="AI4" s="61" t="str">
        <f t="shared" si="17"/>
        <v>-</v>
      </c>
    </row>
    <row r="5" spans="1:35" ht="56.25" x14ac:dyDescent="0.2">
      <c r="A5" s="59"/>
      <c r="B5" s="60" t="e">
        <f>+VLOOKUP(A5,Feuil8!$A$2:$C$303,2,0)</f>
        <v>#N/A</v>
      </c>
      <c r="C5" s="60" t="str">
        <f t="shared" si="3"/>
        <v>-</v>
      </c>
      <c r="D5" s="60" t="e">
        <f>+VLOOKUP(A5,Feuil8!$A$2:$C$303,3,0)</f>
        <v>#N/A</v>
      </c>
      <c r="E5" s="61" t="str">
        <f t="shared" si="4"/>
        <v>-</v>
      </c>
      <c r="F5" s="62" t="str">
        <f t="shared" si="0"/>
        <v>-</v>
      </c>
      <c r="G5" s="59"/>
      <c r="H5" s="60" t="e">
        <f>+VLOOKUP(G5,Feuil8!$A$2:$C$295,2,0)</f>
        <v>#N/A</v>
      </c>
      <c r="I5" s="60" t="str">
        <f t="shared" si="5"/>
        <v>-</v>
      </c>
      <c r="J5" s="60" t="e">
        <f>+VLOOKUP(G5,Feuil8!$A$2:$C$303,3,0)</f>
        <v>#N/A</v>
      </c>
      <c r="K5" s="61" t="str">
        <f t="shared" si="6"/>
        <v>-</v>
      </c>
      <c r="L5" s="59"/>
      <c r="M5" s="60" t="e">
        <f>+VLOOKUP(L5,Feuil8!$A$2:$C$303,2,0)</f>
        <v>#N/A</v>
      </c>
      <c r="N5" s="60">
        <f t="shared" si="7"/>
        <v>0</v>
      </c>
      <c r="O5" s="60" t="str">
        <f>IF(OR(L5={"N1";"n2";"n3";"r1";"v1";"v2";"a1";"b1";"g1";"g2";"m1";"m2";"m3"}),"0€","60€")</f>
        <v>60€</v>
      </c>
      <c r="P5" s="61" t="str">
        <f t="shared" si="1"/>
        <v>-</v>
      </c>
      <c r="Q5" s="63" t="s">
        <v>165</v>
      </c>
      <c r="R5" s="64" t="str">
        <f>+VLOOKUP(Q5,[1]Feuil8!$A$2:$C$303,2,0)</f>
        <v>SANS  VASQUE</v>
      </c>
      <c r="S5" s="60">
        <f>+VLOOKUP(Q5,Feuil8!$A$2:$C$303,3,0)</f>
        <v>0</v>
      </c>
      <c r="T5" s="65" t="s">
        <v>171</v>
      </c>
      <c r="U5" s="60" t="str">
        <f>+VLOOKUP(T5,Feuil8!$A$2:$C$303,2,0)</f>
        <v>CHOIX CLASSE ELECTRIQUE</v>
      </c>
      <c r="V5" s="60" t="str">
        <f>+VLOOKUP(T5,Feuil8!$A$2:$C$303,3,0)</f>
        <v>-</v>
      </c>
      <c r="W5" s="64" t="str">
        <f t="shared" si="8"/>
        <v xml:space="preserve">
SANS
CHOIX CLASSE</v>
      </c>
      <c r="X5" s="64" t="str">
        <f t="shared" si="9"/>
        <v>-
-
0</v>
      </c>
      <c r="Y5" s="66" t="e">
        <f t="shared" si="10"/>
        <v>#VALUE!</v>
      </c>
      <c r="Z5" s="66" t="str">
        <f t="shared" si="11"/>
        <v>-</v>
      </c>
      <c r="AA5" s="63"/>
      <c r="AB5" s="60">
        <f t="shared" si="12"/>
        <v>30</v>
      </c>
      <c r="AC5" s="61" t="e">
        <f t="shared" si="13"/>
        <v>#VALUE!</v>
      </c>
      <c r="AD5" s="61" t="str">
        <f t="shared" si="14"/>
        <v>-</v>
      </c>
      <c r="AE5" s="63"/>
      <c r="AF5" s="61" t="e">
        <f t="shared" si="2"/>
        <v>#VALUE!</v>
      </c>
      <c r="AG5" s="61" t="str">
        <f t="shared" si="15"/>
        <v>-</v>
      </c>
      <c r="AH5" s="61" t="e">
        <f t="shared" si="16"/>
        <v>#VALUE!</v>
      </c>
      <c r="AI5" s="61" t="str">
        <f t="shared" si="17"/>
        <v>-</v>
      </c>
    </row>
    <row r="6" spans="1:35" ht="56.25" x14ac:dyDescent="0.2">
      <c r="A6" s="59"/>
      <c r="B6" s="60" t="e">
        <f>+VLOOKUP(A6,Feuil8!$A$2:$C$303,2,0)</f>
        <v>#N/A</v>
      </c>
      <c r="C6" s="60" t="str">
        <f t="shared" si="3"/>
        <v>-</v>
      </c>
      <c r="D6" s="60" t="e">
        <f>+VLOOKUP(A6,Feuil8!$A$2:$C$303,3,0)</f>
        <v>#N/A</v>
      </c>
      <c r="E6" s="61" t="str">
        <f t="shared" si="4"/>
        <v>-</v>
      </c>
      <c r="F6" s="62" t="str">
        <f t="shared" si="0"/>
        <v>-</v>
      </c>
      <c r="G6" s="67"/>
      <c r="H6" s="60" t="e">
        <f>+VLOOKUP(G6,Feuil8!$A$2:$C$295,2,0)</f>
        <v>#N/A</v>
      </c>
      <c r="I6" s="60" t="str">
        <f t="shared" si="5"/>
        <v>-</v>
      </c>
      <c r="J6" s="60" t="e">
        <f>+VLOOKUP(G6,Feuil8!$A$2:$C$303,3,0)</f>
        <v>#N/A</v>
      </c>
      <c r="K6" s="61" t="str">
        <f t="shared" si="6"/>
        <v>-</v>
      </c>
      <c r="L6" s="59"/>
      <c r="M6" s="60" t="e">
        <f>+VLOOKUP(L6,Feuil8!$A$2:$C$303,2,0)</f>
        <v>#N/A</v>
      </c>
      <c r="N6" s="60">
        <f t="shared" si="7"/>
        <v>0</v>
      </c>
      <c r="O6" s="60" t="str">
        <f>IF(OR(L6={"N1";"n2";"n3";"r1";"v1";"v2";"a1";"b1";"g1";"g2";"m1";"m2";"m3"}),"0€","60€")</f>
        <v>60€</v>
      </c>
      <c r="P6" s="61" t="str">
        <f t="shared" si="1"/>
        <v>-</v>
      </c>
      <c r="Q6" s="63" t="s">
        <v>165</v>
      </c>
      <c r="R6" s="64" t="str">
        <f>+VLOOKUP(Q6,[1]Feuil8!$A$2:$C$303,2,0)</f>
        <v>SANS  VASQUE</v>
      </c>
      <c r="S6" s="60">
        <f>+VLOOKUP(Q6,Feuil8!$A$2:$C$303,3,0)</f>
        <v>0</v>
      </c>
      <c r="T6" s="65" t="s">
        <v>171</v>
      </c>
      <c r="U6" s="60" t="str">
        <f>+VLOOKUP(T6,Feuil8!$A$2:$C$303,2,0)</f>
        <v>CHOIX CLASSE ELECTRIQUE</v>
      </c>
      <c r="V6" s="60" t="str">
        <f>+VLOOKUP(T6,Feuil8!$A$2:$C$303,3,0)</f>
        <v>-</v>
      </c>
      <c r="W6" s="64" t="str">
        <f t="shared" si="8"/>
        <v xml:space="preserve">
SANS
CHOIX CLASSE</v>
      </c>
      <c r="X6" s="64" t="str">
        <f t="shared" si="9"/>
        <v>-
-
0</v>
      </c>
      <c r="Y6" s="66" t="e">
        <f t="shared" si="10"/>
        <v>#VALUE!</v>
      </c>
      <c r="Z6" s="66" t="str">
        <f t="shared" si="11"/>
        <v>-</v>
      </c>
      <c r="AA6" s="63"/>
      <c r="AB6" s="60">
        <f t="shared" si="12"/>
        <v>30</v>
      </c>
      <c r="AC6" s="61" t="e">
        <f t="shared" si="13"/>
        <v>#VALUE!</v>
      </c>
      <c r="AD6" s="61" t="str">
        <f t="shared" si="14"/>
        <v>-</v>
      </c>
      <c r="AE6" s="63"/>
      <c r="AF6" s="61" t="e">
        <f t="shared" si="2"/>
        <v>#VALUE!</v>
      </c>
      <c r="AG6" s="61" t="str">
        <f t="shared" si="15"/>
        <v>-</v>
      </c>
      <c r="AH6" s="61" t="e">
        <f t="shared" si="16"/>
        <v>#VALUE!</v>
      </c>
      <c r="AI6" s="61" t="str">
        <f t="shared" si="17"/>
        <v>-</v>
      </c>
    </row>
    <row r="7" spans="1:35" ht="56.25" x14ac:dyDescent="0.2">
      <c r="A7" s="59"/>
      <c r="B7" s="60" t="e">
        <f>+VLOOKUP(A7,Feuil8!$A$2:$C$303,2,0)</f>
        <v>#N/A</v>
      </c>
      <c r="C7" s="60" t="str">
        <f t="shared" si="3"/>
        <v>-</v>
      </c>
      <c r="D7" s="60" t="e">
        <f>+VLOOKUP(A7,Feuil8!$A$2:$C$303,3,0)</f>
        <v>#N/A</v>
      </c>
      <c r="E7" s="61" t="str">
        <f t="shared" si="4"/>
        <v>-</v>
      </c>
      <c r="F7" s="62" t="str">
        <f t="shared" si="0"/>
        <v>-</v>
      </c>
      <c r="G7" s="67"/>
      <c r="H7" s="60" t="e">
        <f>+VLOOKUP(G7,Feuil8!$A$2:$C$295,2,0)</f>
        <v>#N/A</v>
      </c>
      <c r="I7" s="60" t="str">
        <f t="shared" si="5"/>
        <v>-</v>
      </c>
      <c r="J7" s="60" t="e">
        <f>+VLOOKUP(G7,Feuil8!$A$2:$C$303,3,0)</f>
        <v>#N/A</v>
      </c>
      <c r="K7" s="61" t="str">
        <f t="shared" si="6"/>
        <v>-</v>
      </c>
      <c r="L7" s="59"/>
      <c r="M7" s="60" t="e">
        <f>+VLOOKUP(L7,Feuil8!$A$2:$C$303,2,0)</f>
        <v>#N/A</v>
      </c>
      <c r="N7" s="60">
        <f t="shared" si="7"/>
        <v>0</v>
      </c>
      <c r="O7" s="60" t="str">
        <f>IF(OR(L7={"N1";"n2";"n3";"r1";"v1";"v2";"a1";"b1";"g1";"g2";"m1";"m2";"m3"}),"0€","60€ pour ral non standard")</f>
        <v>60€ pour ral non standard</v>
      </c>
      <c r="P7" s="61" t="str">
        <f t="shared" si="1"/>
        <v>-</v>
      </c>
      <c r="Q7" s="63" t="s">
        <v>165</v>
      </c>
      <c r="R7" s="64" t="str">
        <f>+VLOOKUP(Q7,[1]Feuil8!$A$2:$C$303,2,0)</f>
        <v>SANS  VASQUE</v>
      </c>
      <c r="S7" s="60">
        <f>+VLOOKUP(Q7,Feuil8!$A$2:$C$303,3,0)</f>
        <v>0</v>
      </c>
      <c r="T7" s="65" t="s">
        <v>171</v>
      </c>
      <c r="U7" s="60" t="str">
        <f>+VLOOKUP(T7,Feuil8!$A$2:$C$303,2,0)</f>
        <v>CHOIX CLASSE ELECTRIQUE</v>
      </c>
      <c r="V7" s="60" t="str">
        <f>+VLOOKUP(T7,Feuil8!$A$2:$C$303,3,0)</f>
        <v>-</v>
      </c>
      <c r="W7" s="64" t="str">
        <f t="shared" si="8"/>
        <v xml:space="preserve">
SANS
CHOIX CLASSE</v>
      </c>
      <c r="X7" s="64" t="str">
        <f t="shared" si="9"/>
        <v>-
-
0</v>
      </c>
      <c r="Y7" s="66" t="e">
        <f t="shared" si="10"/>
        <v>#VALUE!</v>
      </c>
      <c r="Z7" s="66" t="str">
        <f t="shared" si="11"/>
        <v>-</v>
      </c>
      <c r="AA7" s="63"/>
      <c r="AB7" s="60">
        <f t="shared" si="12"/>
        <v>30</v>
      </c>
      <c r="AC7" s="61" t="e">
        <f t="shared" si="13"/>
        <v>#VALUE!</v>
      </c>
      <c r="AD7" s="61" t="str">
        <f t="shared" si="14"/>
        <v>-</v>
      </c>
      <c r="AE7" s="63"/>
      <c r="AF7" s="61" t="e">
        <f t="shared" si="2"/>
        <v>#VALUE!</v>
      </c>
      <c r="AG7" s="61" t="str">
        <f t="shared" si="15"/>
        <v>-</v>
      </c>
      <c r="AH7" s="61" t="e">
        <f t="shared" si="16"/>
        <v>#VALUE!</v>
      </c>
      <c r="AI7" s="61" t="str">
        <f t="shared" si="17"/>
        <v>-</v>
      </c>
    </row>
    <row r="8" spans="1:35" ht="56.25" x14ac:dyDescent="0.2">
      <c r="A8" s="59"/>
      <c r="B8" s="60" t="e">
        <f>+VLOOKUP(A8,Feuil8!$A$2:$C$303,2,0)</f>
        <v>#N/A</v>
      </c>
      <c r="C8" s="60" t="str">
        <f t="shared" si="3"/>
        <v>-</v>
      </c>
      <c r="D8" s="60" t="e">
        <f>+VLOOKUP(A8,Feuil8!$A$2:$C$303,3,0)</f>
        <v>#N/A</v>
      </c>
      <c r="E8" s="61" t="str">
        <f t="shared" si="4"/>
        <v>-</v>
      </c>
      <c r="F8" s="62" t="str">
        <f t="shared" si="0"/>
        <v>-</v>
      </c>
      <c r="G8" s="67"/>
      <c r="H8" s="60" t="e">
        <f>+VLOOKUP(G8,Feuil8!$A$2:$C$295,2,0)</f>
        <v>#N/A</v>
      </c>
      <c r="I8" s="60" t="str">
        <f t="shared" si="5"/>
        <v>-</v>
      </c>
      <c r="J8" s="60" t="e">
        <f>+VLOOKUP(G8,Feuil8!$A$2:$C$303,3,0)</f>
        <v>#N/A</v>
      </c>
      <c r="K8" s="61" t="str">
        <f t="shared" si="6"/>
        <v>-</v>
      </c>
      <c r="L8" s="59"/>
      <c r="M8" s="60" t="e">
        <f>+VLOOKUP(L8,Feuil8!$A$2:$C$303,2,0)</f>
        <v>#N/A</v>
      </c>
      <c r="N8" s="60">
        <f t="shared" si="7"/>
        <v>0</v>
      </c>
      <c r="O8" s="60" t="str">
        <f>IF(OR(L8={"N1";"n2";"n3";"r1";"v1";"v2";"a1";"b1";"g1";"g2";"m1";"m2";"m3"}),"0€","60€ ")</f>
        <v xml:space="preserve">60€ </v>
      </c>
      <c r="P8" s="61" t="str">
        <f t="shared" si="1"/>
        <v>-</v>
      </c>
      <c r="Q8" s="63" t="s">
        <v>165</v>
      </c>
      <c r="R8" s="64" t="str">
        <f>+VLOOKUP(Q8,[1]Feuil8!$A$2:$C$303,2,0)</f>
        <v>SANS  VASQUE</v>
      </c>
      <c r="S8" s="60">
        <f>+VLOOKUP(Q8,Feuil8!$A$2:$C$303,3,0)</f>
        <v>0</v>
      </c>
      <c r="T8" s="65" t="s">
        <v>171</v>
      </c>
      <c r="U8" s="60" t="str">
        <f>+VLOOKUP(T8,Feuil8!$A$2:$C$303,2,0)</f>
        <v>CHOIX CLASSE ELECTRIQUE</v>
      </c>
      <c r="V8" s="60" t="str">
        <f>+VLOOKUP(T8,Feuil8!$A$2:$C$303,3,0)</f>
        <v>-</v>
      </c>
      <c r="W8" s="64" t="str">
        <f t="shared" si="8"/>
        <v xml:space="preserve">
SANS
CHOIX CLASSE</v>
      </c>
      <c r="X8" s="64" t="str">
        <f t="shared" si="9"/>
        <v>-
-
0</v>
      </c>
      <c r="Y8" s="66" t="e">
        <f t="shared" si="10"/>
        <v>#VALUE!</v>
      </c>
      <c r="Z8" s="66" t="str">
        <f t="shared" si="11"/>
        <v>-</v>
      </c>
      <c r="AA8" s="63"/>
      <c r="AB8" s="60">
        <f t="shared" si="12"/>
        <v>30</v>
      </c>
      <c r="AC8" s="61" t="e">
        <f t="shared" si="13"/>
        <v>#VALUE!</v>
      </c>
      <c r="AD8" s="61" t="str">
        <f t="shared" si="14"/>
        <v>-</v>
      </c>
      <c r="AE8" s="63"/>
      <c r="AF8" s="61" t="e">
        <f t="shared" si="2"/>
        <v>#VALUE!</v>
      </c>
      <c r="AG8" s="61" t="str">
        <f t="shared" si="15"/>
        <v>-</v>
      </c>
      <c r="AH8" s="61" t="e">
        <f t="shared" si="16"/>
        <v>#VALUE!</v>
      </c>
      <c r="AI8" s="61" t="str">
        <f t="shared" si="17"/>
        <v>-</v>
      </c>
    </row>
    <row r="9" spans="1:35" ht="56.25" x14ac:dyDescent="0.2">
      <c r="A9" s="59"/>
      <c r="B9" s="60" t="e">
        <f>+VLOOKUP(A9,Feuil8!$A$2:$C$303,2,0)</f>
        <v>#N/A</v>
      </c>
      <c r="C9" s="60" t="str">
        <f t="shared" si="3"/>
        <v>-</v>
      </c>
      <c r="D9" s="60" t="e">
        <f>+VLOOKUP(A9,Feuil8!$A$2:$C$303,3,0)</f>
        <v>#N/A</v>
      </c>
      <c r="E9" s="61" t="str">
        <f t="shared" si="4"/>
        <v>-</v>
      </c>
      <c r="F9" s="62" t="str">
        <f t="shared" si="0"/>
        <v>-</v>
      </c>
      <c r="G9" s="67"/>
      <c r="H9" s="60" t="e">
        <f>+VLOOKUP(G9,Feuil8!$A$2:$C$295,2,0)</f>
        <v>#N/A</v>
      </c>
      <c r="I9" s="60" t="str">
        <f t="shared" si="5"/>
        <v>-</v>
      </c>
      <c r="J9" s="60" t="e">
        <f>+VLOOKUP(G9,Feuil8!$A$2:$C$303,3,0)</f>
        <v>#N/A</v>
      </c>
      <c r="K9" s="61" t="str">
        <f t="shared" si="6"/>
        <v>-</v>
      </c>
      <c r="L9" s="59"/>
      <c r="M9" s="60" t="e">
        <f>+VLOOKUP(L9,Feuil8!$A$2:$C$303,2,0)</f>
        <v>#N/A</v>
      </c>
      <c r="N9" s="60">
        <f t="shared" si="7"/>
        <v>0</v>
      </c>
      <c r="O9" s="60" t="str">
        <f>IF(OR(L9={"N1";"n2";"n3";"r1";"v1";"v2";"a1";"b1";"g1";"g2";"m1";"m2";"m3"}),"0€","60€ ")</f>
        <v xml:space="preserve">60€ </v>
      </c>
      <c r="P9" s="61" t="str">
        <f t="shared" si="1"/>
        <v>-</v>
      </c>
      <c r="Q9" s="63" t="s">
        <v>165</v>
      </c>
      <c r="R9" s="64" t="str">
        <f>+VLOOKUP(Q9,[1]Feuil8!$A$2:$C$303,2,0)</f>
        <v>SANS  VASQUE</v>
      </c>
      <c r="S9" s="60">
        <f>+VLOOKUP(Q9,Feuil8!$A$2:$C$303,3,0)</f>
        <v>0</v>
      </c>
      <c r="T9" s="65" t="s">
        <v>171</v>
      </c>
      <c r="U9" s="60" t="str">
        <f>+VLOOKUP(T9,Feuil8!$A$2:$C$303,2,0)</f>
        <v>CHOIX CLASSE ELECTRIQUE</v>
      </c>
      <c r="V9" s="60" t="str">
        <f>+VLOOKUP(T9,Feuil8!$A$2:$C$303,3,0)</f>
        <v>-</v>
      </c>
      <c r="W9" s="64" t="str">
        <f t="shared" si="8"/>
        <v xml:space="preserve">
SANS
CHOIX CLASSE</v>
      </c>
      <c r="X9" s="64" t="str">
        <f t="shared" si="9"/>
        <v>-
-
0</v>
      </c>
      <c r="Y9" s="66" t="e">
        <f t="shared" si="10"/>
        <v>#VALUE!</v>
      </c>
      <c r="Z9" s="66" t="str">
        <f t="shared" si="11"/>
        <v>-</v>
      </c>
      <c r="AA9" s="63"/>
      <c r="AB9" s="60">
        <f t="shared" si="12"/>
        <v>30</v>
      </c>
      <c r="AC9" s="61" t="e">
        <f t="shared" si="13"/>
        <v>#VALUE!</v>
      </c>
      <c r="AD9" s="61" t="str">
        <f t="shared" si="14"/>
        <v>-</v>
      </c>
      <c r="AE9" s="63"/>
      <c r="AF9" s="61" t="e">
        <f t="shared" si="2"/>
        <v>#VALUE!</v>
      </c>
      <c r="AG9" s="61" t="str">
        <f t="shared" si="15"/>
        <v>-</v>
      </c>
      <c r="AH9" s="61" t="e">
        <f t="shared" si="16"/>
        <v>#VALUE!</v>
      </c>
      <c r="AI9" s="61" t="str">
        <f t="shared" si="17"/>
        <v>-</v>
      </c>
    </row>
    <row r="10" spans="1:35" ht="56.25" x14ac:dyDescent="0.2">
      <c r="A10" s="59"/>
      <c r="B10" s="60" t="e">
        <f>+VLOOKUP(A10,Feuil8!$A$2:$C$303,2,0)</f>
        <v>#N/A</v>
      </c>
      <c r="C10" s="60" t="str">
        <f t="shared" si="3"/>
        <v>-</v>
      </c>
      <c r="D10" s="60" t="e">
        <f>+VLOOKUP(A10,Feuil8!$A$2:$C$303,3,0)</f>
        <v>#N/A</v>
      </c>
      <c r="E10" s="61" t="str">
        <f t="shared" si="4"/>
        <v>-</v>
      </c>
      <c r="F10" s="62" t="str">
        <f t="shared" si="0"/>
        <v>-</v>
      </c>
      <c r="G10" s="68"/>
      <c r="H10" s="60" t="e">
        <f>+VLOOKUP(G10,Feuil8!$A$2:$C$295,2,0)</f>
        <v>#N/A</v>
      </c>
      <c r="I10" s="60" t="str">
        <f t="shared" si="5"/>
        <v>-</v>
      </c>
      <c r="J10" s="60" t="e">
        <f>+VLOOKUP(G10,Feuil8!$A$2:$C$303,3,0)</f>
        <v>#N/A</v>
      </c>
      <c r="K10" s="61" t="str">
        <f t="shared" si="6"/>
        <v>-</v>
      </c>
      <c r="L10" s="59"/>
      <c r="M10" s="60" t="e">
        <f>+VLOOKUP(L10,Feuil8!$A$2:$C$303,2,0)</f>
        <v>#N/A</v>
      </c>
      <c r="N10" s="60"/>
      <c r="O10" s="60" t="str">
        <f>IF(OR(L10={"N1";"n2";"n3";"r1";"v1";"v2";"a1";"b1";"g1";"g2";"m1";"m2";"m3"}),"0€","60€ ")</f>
        <v xml:space="preserve">60€ </v>
      </c>
      <c r="P10" s="61" t="str">
        <f t="shared" si="1"/>
        <v>-</v>
      </c>
      <c r="Q10" s="63" t="s">
        <v>165</v>
      </c>
      <c r="R10" s="64" t="str">
        <f>+VLOOKUP(Q10,[1]Feuil8!$A$2:$C$303,2,0)</f>
        <v>SANS  VASQUE</v>
      </c>
      <c r="S10" s="60">
        <f>+VLOOKUP(Q10,Feuil8!$A$2:$C$303,3,0)</f>
        <v>0</v>
      </c>
      <c r="T10" s="65" t="s">
        <v>171</v>
      </c>
      <c r="U10" s="60" t="str">
        <f>+VLOOKUP(T10,Feuil8!$A$2:$C$303,2,0)</f>
        <v>CHOIX CLASSE ELECTRIQUE</v>
      </c>
      <c r="V10" s="60" t="str">
        <f>+VLOOKUP(T10,Feuil8!$A$2:$C$303,3,0)</f>
        <v>-</v>
      </c>
      <c r="W10" s="64" t="str">
        <f t="shared" si="8"/>
        <v xml:space="preserve">
SANS
CHOIX CLASSE</v>
      </c>
      <c r="X10" s="64" t="str">
        <f t="shared" si="9"/>
        <v xml:space="preserve">-
-
</v>
      </c>
      <c r="Y10" s="66" t="e">
        <f t="shared" si="10"/>
        <v>#VALUE!</v>
      </c>
      <c r="Z10" s="66" t="str">
        <f t="shared" si="11"/>
        <v>-</v>
      </c>
      <c r="AA10" s="63"/>
      <c r="AB10" s="60">
        <f t="shared" si="12"/>
        <v>30</v>
      </c>
      <c r="AC10" s="61" t="e">
        <f t="shared" si="13"/>
        <v>#VALUE!</v>
      </c>
      <c r="AD10" s="61" t="str">
        <f t="shared" si="14"/>
        <v>-</v>
      </c>
      <c r="AE10" s="63"/>
      <c r="AF10" s="61" t="e">
        <f t="shared" si="2"/>
        <v>#VALUE!</v>
      </c>
      <c r="AG10" s="61" t="str">
        <f t="shared" si="15"/>
        <v>-</v>
      </c>
      <c r="AH10" s="61" t="e">
        <f t="shared" si="16"/>
        <v>#VALUE!</v>
      </c>
      <c r="AI10" s="61" t="str">
        <f t="shared" si="17"/>
        <v>-</v>
      </c>
    </row>
    <row r="11" spans="1:35" ht="56.25" x14ac:dyDescent="0.2">
      <c r="A11" s="59"/>
      <c r="B11" s="60" t="e">
        <f>+VLOOKUP(A11,Feuil8!$A$2:$C$303,2,0)</f>
        <v>#N/A</v>
      </c>
      <c r="C11" s="60" t="str">
        <f t="shared" si="3"/>
        <v>-</v>
      </c>
      <c r="D11" s="60" t="e">
        <f>+VLOOKUP(A11,Feuil8!$A$2:$C$303,3,0)</f>
        <v>#N/A</v>
      </c>
      <c r="E11" s="61" t="str">
        <f t="shared" si="4"/>
        <v>-</v>
      </c>
      <c r="F11" s="62" t="str">
        <f t="shared" si="0"/>
        <v>-</v>
      </c>
      <c r="G11" s="59"/>
      <c r="H11" s="60" t="e">
        <f>+VLOOKUP(G11,Feuil8!$A$2:$C$295,2,0)</f>
        <v>#N/A</v>
      </c>
      <c r="I11" s="60" t="str">
        <f t="shared" si="5"/>
        <v>-</v>
      </c>
      <c r="J11" s="60" t="e">
        <f>+VLOOKUP(G11,Feuil8!$A$2:$C$303,3,0)</f>
        <v>#N/A</v>
      </c>
      <c r="K11" s="61" t="str">
        <f t="shared" si="6"/>
        <v>-</v>
      </c>
      <c r="L11" s="59"/>
      <c r="M11" s="60" t="e">
        <f>+VLOOKUP(L11,Feuil8!$A$2:$C$303,2,0)</f>
        <v>#N/A</v>
      </c>
      <c r="N11" s="60"/>
      <c r="O11" s="60" t="str">
        <f>IF(OR(L11={"N1";"n2";"n3";"r1";"v1";"v2";"a1";"b1";"g1";"g2";"m1";"m2";"m3"}),"0€","60€ ")</f>
        <v xml:space="preserve">60€ </v>
      </c>
      <c r="P11" s="61" t="str">
        <f t="shared" si="1"/>
        <v>-</v>
      </c>
      <c r="Q11" s="63" t="s">
        <v>165</v>
      </c>
      <c r="R11" s="64" t="str">
        <f>+VLOOKUP(Q11,[1]Feuil8!$A$2:$C$303,2,0)</f>
        <v>SANS  VASQUE</v>
      </c>
      <c r="S11" s="60">
        <f>+VLOOKUP(Q11,Feuil8!$A$2:$C$303,3,0)</f>
        <v>0</v>
      </c>
      <c r="T11" s="65" t="s">
        <v>171</v>
      </c>
      <c r="U11" s="60" t="str">
        <f>+VLOOKUP(T11,Feuil8!$A$2:$C$303,2,0)</f>
        <v>CHOIX CLASSE ELECTRIQUE</v>
      </c>
      <c r="V11" s="60" t="str">
        <f>+VLOOKUP(T11,Feuil8!$A$2:$C$303,3,0)</f>
        <v>-</v>
      </c>
      <c r="W11" s="64" t="str">
        <f t="shared" si="8"/>
        <v xml:space="preserve">
SANS
CHOIX CLASSE</v>
      </c>
      <c r="X11" s="64" t="str">
        <f t="shared" si="9"/>
        <v xml:space="preserve">-
-
</v>
      </c>
      <c r="Y11" s="66" t="e">
        <f t="shared" si="10"/>
        <v>#VALUE!</v>
      </c>
      <c r="Z11" s="66" t="str">
        <f t="shared" si="11"/>
        <v>-</v>
      </c>
      <c r="AA11" s="63"/>
      <c r="AB11" s="60">
        <f t="shared" si="12"/>
        <v>30</v>
      </c>
      <c r="AC11" s="61" t="e">
        <f t="shared" si="13"/>
        <v>#VALUE!</v>
      </c>
      <c r="AD11" s="61" t="str">
        <f t="shared" si="14"/>
        <v>-</v>
      </c>
      <c r="AE11" s="63"/>
      <c r="AF11" s="61" t="e">
        <f t="shared" si="2"/>
        <v>#VALUE!</v>
      </c>
      <c r="AG11" s="61" t="str">
        <f t="shared" si="15"/>
        <v>-</v>
      </c>
      <c r="AH11" s="61" t="e">
        <f t="shared" si="16"/>
        <v>#VALUE!</v>
      </c>
      <c r="AI11" s="61" t="str">
        <f t="shared" si="17"/>
        <v>-</v>
      </c>
    </row>
    <row r="12" spans="1:35" ht="56.25" x14ac:dyDescent="0.2">
      <c r="A12" s="59"/>
      <c r="B12" s="60" t="e">
        <f>+VLOOKUP(A12,Feuil8!$A$2:$C$303,2,0)</f>
        <v>#N/A</v>
      </c>
      <c r="C12" s="60" t="str">
        <f t="shared" si="3"/>
        <v>-</v>
      </c>
      <c r="D12" s="60" t="e">
        <f>+VLOOKUP(A12,Feuil8!$A$2:$C$303,3,0)</f>
        <v>#N/A</v>
      </c>
      <c r="E12" s="61" t="str">
        <f t="shared" si="4"/>
        <v>-</v>
      </c>
      <c r="F12" s="62" t="str">
        <f t="shared" si="0"/>
        <v>-</v>
      </c>
      <c r="G12" s="59"/>
      <c r="H12" s="60" t="e">
        <f>+VLOOKUP(G12,Feuil8!$A$2:$C$295,2,0)</f>
        <v>#N/A</v>
      </c>
      <c r="I12" s="60" t="str">
        <f t="shared" si="5"/>
        <v>-</v>
      </c>
      <c r="J12" s="60" t="e">
        <f>+VLOOKUP(G12,Feuil8!$A$2:$C$303,3,0)</f>
        <v>#N/A</v>
      </c>
      <c r="K12" s="61" t="str">
        <f t="shared" si="6"/>
        <v>-</v>
      </c>
      <c r="L12" s="59"/>
      <c r="M12" s="60" t="e">
        <f>+VLOOKUP(L12,Feuil8!$A$2:$C$303,2,0)</f>
        <v>#N/A</v>
      </c>
      <c r="N12" s="60"/>
      <c r="O12" s="60" t="str">
        <f>IF(OR(L12={"N1";"n2";"n3";"r1";"v1";"v2";"a1";"b1";"g1";"g2";"m1";"m2";"m3"}),"0€","60€ ")</f>
        <v xml:space="preserve">60€ </v>
      </c>
      <c r="P12" s="61" t="str">
        <f t="shared" si="1"/>
        <v>-</v>
      </c>
      <c r="Q12" s="63" t="s">
        <v>165</v>
      </c>
      <c r="R12" s="64" t="str">
        <f>+VLOOKUP(Q12,[1]Feuil8!$A$2:$C$303,2,0)</f>
        <v>SANS  VASQUE</v>
      </c>
      <c r="S12" s="60">
        <f>+VLOOKUP(Q12,Feuil8!$A$2:$C$303,3,0)</f>
        <v>0</v>
      </c>
      <c r="T12" s="65" t="s">
        <v>171</v>
      </c>
      <c r="U12" s="60" t="str">
        <f>+VLOOKUP(T12,Feuil8!$A$2:$C$303,2,0)</f>
        <v>CHOIX CLASSE ELECTRIQUE</v>
      </c>
      <c r="V12" s="60" t="str">
        <f>+VLOOKUP(T12,Feuil8!$A$2:$C$303,3,0)</f>
        <v>-</v>
      </c>
      <c r="W12" s="64" t="str">
        <f t="shared" si="8"/>
        <v xml:space="preserve">
SANS
CHOIX CLASSE</v>
      </c>
      <c r="X12" s="64" t="str">
        <f t="shared" si="9"/>
        <v xml:space="preserve">-
-
</v>
      </c>
      <c r="Y12" s="66" t="e">
        <f t="shared" si="10"/>
        <v>#VALUE!</v>
      </c>
      <c r="Z12" s="66" t="str">
        <f t="shared" si="11"/>
        <v>-</v>
      </c>
      <c r="AA12" s="63"/>
      <c r="AB12" s="60">
        <f t="shared" si="12"/>
        <v>30</v>
      </c>
      <c r="AC12" s="61" t="e">
        <f t="shared" si="13"/>
        <v>#VALUE!</v>
      </c>
      <c r="AD12" s="61" t="str">
        <f t="shared" si="14"/>
        <v>-</v>
      </c>
      <c r="AE12" s="63"/>
      <c r="AF12" s="61" t="e">
        <f t="shared" si="2"/>
        <v>#VALUE!</v>
      </c>
      <c r="AG12" s="61" t="str">
        <f t="shared" si="15"/>
        <v>-</v>
      </c>
      <c r="AH12" s="61" t="e">
        <f t="shared" si="16"/>
        <v>#VALUE!</v>
      </c>
      <c r="AI12" s="61" t="str">
        <f t="shared" si="17"/>
        <v>-</v>
      </c>
    </row>
    <row r="13" spans="1:35" ht="56.25" x14ac:dyDescent="0.2">
      <c r="A13" s="59"/>
      <c r="B13" s="60" t="e">
        <f>+VLOOKUP(A13,Feuil8!$A$2:$C$303,2,0)</f>
        <v>#N/A</v>
      </c>
      <c r="C13" s="60" t="str">
        <f t="shared" si="3"/>
        <v>-</v>
      </c>
      <c r="D13" s="60" t="e">
        <f>+VLOOKUP(A13,Feuil8!$A$2:$C$303,3,0)</f>
        <v>#N/A</v>
      </c>
      <c r="E13" s="61" t="str">
        <f t="shared" si="4"/>
        <v>-</v>
      </c>
      <c r="F13" s="62" t="str">
        <f t="shared" si="0"/>
        <v>-</v>
      </c>
      <c r="G13" s="59"/>
      <c r="H13" s="60" t="e">
        <f>+VLOOKUP(G13,Feuil8!$A$2:$C$295,2,0)</f>
        <v>#N/A</v>
      </c>
      <c r="I13" s="60" t="str">
        <f t="shared" si="5"/>
        <v>-</v>
      </c>
      <c r="J13" s="60" t="e">
        <f>+VLOOKUP(G13,Feuil8!$A$2:$C$303,3,0)</f>
        <v>#N/A</v>
      </c>
      <c r="K13" s="61" t="str">
        <f t="shared" si="6"/>
        <v>-</v>
      </c>
      <c r="L13" s="59"/>
      <c r="M13" s="60" t="e">
        <f>+VLOOKUP(L13,Feuil8!$A$2:$C$303,2,0)</f>
        <v>#N/A</v>
      </c>
      <c r="N13" s="60"/>
      <c r="O13" s="60" t="str">
        <f>IF(OR(L13={"N1";"n2";"n3";"r1";"v1";"v2";"a1";"b1";"g1";"g2";"m1";"m2";"m3"}),"0€","60€ ")</f>
        <v xml:space="preserve">60€ </v>
      </c>
      <c r="P13" s="61" t="str">
        <f t="shared" si="1"/>
        <v>-</v>
      </c>
      <c r="Q13" s="63" t="s">
        <v>165</v>
      </c>
      <c r="R13" s="64" t="str">
        <f>+VLOOKUP(Q13,[1]Feuil8!$A$2:$C$303,2,0)</f>
        <v>SANS  VASQUE</v>
      </c>
      <c r="S13" s="60">
        <f>+VLOOKUP(Q13,Feuil8!$A$2:$C$303,3,0)</f>
        <v>0</v>
      </c>
      <c r="T13" s="65" t="s">
        <v>171</v>
      </c>
      <c r="U13" s="60" t="str">
        <f>+VLOOKUP(T13,Feuil8!$A$2:$C$303,2,0)</f>
        <v>CHOIX CLASSE ELECTRIQUE</v>
      </c>
      <c r="V13" s="60" t="str">
        <f>+VLOOKUP(T13,Feuil8!$A$2:$C$303,3,0)</f>
        <v>-</v>
      </c>
      <c r="W13" s="64" t="str">
        <f t="shared" si="8"/>
        <v xml:space="preserve">
SANS
CHOIX CLASSE</v>
      </c>
      <c r="X13" s="64" t="str">
        <f t="shared" si="9"/>
        <v xml:space="preserve">-
-
</v>
      </c>
      <c r="Y13" s="66" t="e">
        <f t="shared" si="10"/>
        <v>#VALUE!</v>
      </c>
      <c r="Z13" s="66" t="str">
        <f t="shared" si="11"/>
        <v>-</v>
      </c>
      <c r="AA13" s="63"/>
      <c r="AB13" s="60">
        <f t="shared" si="12"/>
        <v>30</v>
      </c>
      <c r="AC13" s="61" t="e">
        <f t="shared" si="13"/>
        <v>#VALUE!</v>
      </c>
      <c r="AD13" s="61" t="str">
        <f t="shared" si="14"/>
        <v>-</v>
      </c>
      <c r="AE13" s="63"/>
      <c r="AF13" s="61" t="e">
        <f t="shared" si="2"/>
        <v>#VALUE!</v>
      </c>
      <c r="AG13" s="61" t="str">
        <f t="shared" si="15"/>
        <v>-</v>
      </c>
      <c r="AH13" s="61" t="e">
        <f t="shared" si="16"/>
        <v>#VALUE!</v>
      </c>
      <c r="AI13" s="61" t="str">
        <f t="shared" si="17"/>
        <v>-</v>
      </c>
    </row>
    <row r="14" spans="1:35" ht="56.25" x14ac:dyDescent="0.2">
      <c r="A14" s="59"/>
      <c r="B14" s="60" t="e">
        <f>+VLOOKUP(A14,Feuil8!$A$2:$C$303,2,0)</f>
        <v>#N/A</v>
      </c>
      <c r="C14" s="60" t="str">
        <f t="shared" si="3"/>
        <v>-</v>
      </c>
      <c r="D14" s="60" t="e">
        <f>+VLOOKUP(A14,Feuil8!$A$2:$C$303,3,0)</f>
        <v>#N/A</v>
      </c>
      <c r="E14" s="61" t="str">
        <f t="shared" si="4"/>
        <v>-</v>
      </c>
      <c r="F14" s="62" t="str">
        <f t="shared" si="0"/>
        <v>-</v>
      </c>
      <c r="G14" s="59"/>
      <c r="H14" s="60" t="e">
        <f>+VLOOKUP(G14,Feuil8!$A$2:$C$295,2,0)</f>
        <v>#N/A</v>
      </c>
      <c r="I14" s="60" t="str">
        <f t="shared" si="5"/>
        <v>-</v>
      </c>
      <c r="J14" s="60" t="e">
        <f>+VLOOKUP(G14,Feuil8!$A$2:$C$303,3,0)</f>
        <v>#N/A</v>
      </c>
      <c r="K14" s="61" t="str">
        <f t="shared" si="6"/>
        <v>-</v>
      </c>
      <c r="L14" s="59"/>
      <c r="M14" s="60" t="e">
        <f>+VLOOKUP(L14,Feuil8!$A$2:$C$303,2,0)</f>
        <v>#N/A</v>
      </c>
      <c r="N14" s="60"/>
      <c r="O14" s="60" t="str">
        <f>IF(OR(L14={"N1";"n2";"n3";"r1";"v1";"v2";"a1";"b1";"g1";"g2";"m1";"m2";"m3"}),"0€","60€ ")</f>
        <v xml:space="preserve">60€ </v>
      </c>
      <c r="P14" s="61" t="str">
        <f t="shared" si="1"/>
        <v>-</v>
      </c>
      <c r="Q14" s="63" t="s">
        <v>165</v>
      </c>
      <c r="R14" s="64" t="str">
        <f>+VLOOKUP(Q14,[1]Feuil8!$A$2:$C$303,2,0)</f>
        <v>SANS  VASQUE</v>
      </c>
      <c r="S14" s="60">
        <f>+VLOOKUP(Q14,Feuil8!$A$2:$C$303,3,0)</f>
        <v>0</v>
      </c>
      <c r="T14" s="65" t="s">
        <v>171</v>
      </c>
      <c r="U14" s="60" t="str">
        <f>+VLOOKUP(T14,Feuil8!$A$2:$C$303,2,0)</f>
        <v>CHOIX CLASSE ELECTRIQUE</v>
      </c>
      <c r="V14" s="60" t="str">
        <f>+VLOOKUP(T14,Feuil8!$A$2:$C$303,3,0)</f>
        <v>-</v>
      </c>
      <c r="W14" s="64" t="str">
        <f t="shared" si="8"/>
        <v xml:space="preserve">
SANS
CHOIX CLASSE</v>
      </c>
      <c r="X14" s="64" t="str">
        <f t="shared" si="9"/>
        <v xml:space="preserve">-
-
</v>
      </c>
      <c r="Y14" s="66" t="e">
        <f t="shared" si="10"/>
        <v>#VALUE!</v>
      </c>
      <c r="Z14" s="66" t="str">
        <f t="shared" si="11"/>
        <v>-</v>
      </c>
      <c r="AA14" s="63"/>
      <c r="AB14" s="60">
        <f t="shared" si="12"/>
        <v>30</v>
      </c>
      <c r="AC14" s="61" t="e">
        <f t="shared" si="13"/>
        <v>#VALUE!</v>
      </c>
      <c r="AD14" s="61" t="str">
        <f t="shared" si="14"/>
        <v>-</v>
      </c>
      <c r="AE14" s="63"/>
      <c r="AF14" s="61" t="e">
        <f t="shared" si="2"/>
        <v>#VALUE!</v>
      </c>
      <c r="AG14" s="61" t="str">
        <f t="shared" si="15"/>
        <v>-</v>
      </c>
      <c r="AH14" s="61" t="e">
        <f t="shared" si="16"/>
        <v>#VALUE!</v>
      </c>
      <c r="AI14" s="61" t="str">
        <f t="shared" si="17"/>
        <v>-</v>
      </c>
    </row>
    <row r="15" spans="1:35" ht="56.25" x14ac:dyDescent="0.2">
      <c r="A15" s="59"/>
      <c r="B15" s="60" t="e">
        <f>+VLOOKUP(A15,Feuil8!$A$2:$C$303,2,0)</f>
        <v>#N/A</v>
      </c>
      <c r="C15" s="60" t="str">
        <f t="shared" si="3"/>
        <v>-</v>
      </c>
      <c r="D15" s="60" t="e">
        <f>+VLOOKUP(A15,Feuil8!$A$2:$C$303,3,0)</f>
        <v>#N/A</v>
      </c>
      <c r="E15" s="61" t="str">
        <f t="shared" si="4"/>
        <v>-</v>
      </c>
      <c r="F15" s="62" t="str">
        <f t="shared" si="0"/>
        <v>-</v>
      </c>
      <c r="G15" s="59"/>
      <c r="H15" s="60" t="e">
        <f>+VLOOKUP(G15,Feuil8!$A$2:$C$295,2,0)</f>
        <v>#N/A</v>
      </c>
      <c r="I15" s="60" t="str">
        <f t="shared" si="5"/>
        <v>-</v>
      </c>
      <c r="J15" s="60" t="e">
        <f>+VLOOKUP(G15,Feuil8!$A$2:$C$303,3,0)</f>
        <v>#N/A</v>
      </c>
      <c r="K15" s="61" t="str">
        <f t="shared" si="6"/>
        <v>-</v>
      </c>
      <c r="L15" s="59"/>
      <c r="M15" s="60" t="e">
        <f>+VLOOKUP(L15,Feuil8!$A$2:$C$303,2,0)</f>
        <v>#N/A</v>
      </c>
      <c r="N15" s="60"/>
      <c r="O15" s="60" t="str">
        <f>IF(OR(L15={"N1";"n2";"n3";"r1";"v1";"v2";"a1";"b1";"g1";"g2";"m1";"m2";"m3"}),"0€","60€ ")</f>
        <v xml:space="preserve">60€ </v>
      </c>
      <c r="P15" s="61" t="str">
        <f t="shared" si="1"/>
        <v>-</v>
      </c>
      <c r="Q15" s="63" t="s">
        <v>165</v>
      </c>
      <c r="R15" s="64" t="str">
        <f>+VLOOKUP(Q15,[1]Feuil8!$A$2:$C$303,2,0)</f>
        <v>SANS  VASQUE</v>
      </c>
      <c r="S15" s="60">
        <f>+VLOOKUP(Q15,Feuil8!$A$2:$C$303,3,0)</f>
        <v>0</v>
      </c>
      <c r="T15" s="65" t="s">
        <v>171</v>
      </c>
      <c r="U15" s="60" t="str">
        <f>+VLOOKUP(T15,Feuil8!$A$2:$C$303,2,0)</f>
        <v>CHOIX CLASSE ELECTRIQUE</v>
      </c>
      <c r="V15" s="60" t="str">
        <f>+VLOOKUP(T15,Feuil8!$A$2:$C$303,3,0)</f>
        <v>-</v>
      </c>
      <c r="W15" s="64" t="str">
        <f t="shared" si="8"/>
        <v xml:space="preserve">
SANS
CHOIX CLASSE</v>
      </c>
      <c r="X15" s="64" t="str">
        <f t="shared" si="9"/>
        <v xml:space="preserve">-
-
</v>
      </c>
      <c r="Y15" s="66" t="e">
        <f t="shared" si="10"/>
        <v>#VALUE!</v>
      </c>
      <c r="Z15" s="66" t="str">
        <f t="shared" si="11"/>
        <v>-</v>
      </c>
      <c r="AA15" s="63"/>
      <c r="AB15" s="60">
        <f t="shared" si="12"/>
        <v>30</v>
      </c>
      <c r="AC15" s="61" t="e">
        <f t="shared" si="13"/>
        <v>#VALUE!</v>
      </c>
      <c r="AD15" s="61" t="str">
        <f t="shared" si="14"/>
        <v>-</v>
      </c>
      <c r="AE15" s="63"/>
      <c r="AF15" s="61" t="e">
        <f t="shared" si="2"/>
        <v>#VALUE!</v>
      </c>
      <c r="AG15" s="61" t="str">
        <f t="shared" si="15"/>
        <v>-</v>
      </c>
      <c r="AH15" s="61" t="e">
        <f t="shared" si="16"/>
        <v>#VALUE!</v>
      </c>
      <c r="AI15" s="61" t="str">
        <f t="shared" si="17"/>
        <v>-</v>
      </c>
    </row>
    <row r="16" spans="1:35" ht="56.25" x14ac:dyDescent="0.2">
      <c r="A16" s="59"/>
      <c r="B16" s="60" t="e">
        <f>+VLOOKUP(A16,Feuil8!$A$2:$C$303,2,0)</f>
        <v>#N/A</v>
      </c>
      <c r="C16" s="60" t="str">
        <f t="shared" si="3"/>
        <v>-</v>
      </c>
      <c r="D16" s="60" t="e">
        <f>+VLOOKUP(A16,Feuil8!$A$2:$C$303,3,0)</f>
        <v>#N/A</v>
      </c>
      <c r="E16" s="61" t="str">
        <f t="shared" si="4"/>
        <v>-</v>
      </c>
      <c r="F16" s="62" t="str">
        <f t="shared" si="0"/>
        <v>-</v>
      </c>
      <c r="G16" s="59"/>
      <c r="H16" s="60" t="e">
        <f>+VLOOKUP(G16,Feuil8!$A$2:$C$295,2,0)</f>
        <v>#N/A</v>
      </c>
      <c r="I16" s="60" t="str">
        <f t="shared" si="5"/>
        <v>-</v>
      </c>
      <c r="J16" s="60" t="e">
        <f>+VLOOKUP(G16,Feuil8!$A$2:$C$303,3,0)</f>
        <v>#N/A</v>
      </c>
      <c r="K16" s="61" t="str">
        <f t="shared" si="6"/>
        <v>-</v>
      </c>
      <c r="L16" s="59"/>
      <c r="M16" s="60" t="e">
        <f>+VLOOKUP(L16,Feuil8!$A$2:$C$303,2,0)</f>
        <v>#N/A</v>
      </c>
      <c r="N16" s="60"/>
      <c r="O16" s="60" t="str">
        <f>IF(OR(L16={"N1";"n2";"n3";"r1";"v1";"v2";"a1";"b1";"g1";"g2";"m1";"m2";"m3"}),"0€","60€ ")</f>
        <v xml:space="preserve">60€ </v>
      </c>
      <c r="P16" s="61" t="str">
        <f t="shared" si="1"/>
        <v>-</v>
      </c>
      <c r="Q16" s="63" t="s">
        <v>165</v>
      </c>
      <c r="R16" s="64" t="str">
        <f>+VLOOKUP(Q16,[1]Feuil8!$A$2:$C$303,2,0)</f>
        <v>SANS  VASQUE</v>
      </c>
      <c r="S16" s="60">
        <f>+VLOOKUP(Q16,Feuil8!$A$2:$C$303,3,0)</f>
        <v>0</v>
      </c>
      <c r="T16" s="65" t="s">
        <v>171</v>
      </c>
      <c r="U16" s="60" t="str">
        <f>+VLOOKUP(T16,Feuil8!$A$2:$C$303,2,0)</f>
        <v>CHOIX CLASSE ELECTRIQUE</v>
      </c>
      <c r="V16" s="60" t="str">
        <f>+VLOOKUP(T16,Feuil8!$A$2:$C$303,3,0)</f>
        <v>-</v>
      </c>
      <c r="W16" s="64" t="str">
        <f t="shared" si="8"/>
        <v xml:space="preserve">
SANS
CHOIX CLASSE</v>
      </c>
      <c r="X16" s="64" t="str">
        <f t="shared" si="9"/>
        <v xml:space="preserve">-
-
</v>
      </c>
      <c r="Y16" s="66" t="e">
        <f t="shared" si="10"/>
        <v>#VALUE!</v>
      </c>
      <c r="Z16" s="66" t="str">
        <f t="shared" si="11"/>
        <v>-</v>
      </c>
      <c r="AA16" s="63"/>
      <c r="AB16" s="60">
        <f t="shared" si="12"/>
        <v>30</v>
      </c>
      <c r="AC16" s="61" t="e">
        <f t="shared" si="13"/>
        <v>#VALUE!</v>
      </c>
      <c r="AD16" s="61" t="str">
        <f t="shared" si="14"/>
        <v>-</v>
      </c>
      <c r="AE16" s="63"/>
      <c r="AF16" s="61" t="e">
        <f t="shared" si="2"/>
        <v>#VALUE!</v>
      </c>
      <c r="AG16" s="61" t="str">
        <f t="shared" si="15"/>
        <v>-</v>
      </c>
      <c r="AH16" s="61" t="e">
        <f t="shared" si="16"/>
        <v>#VALUE!</v>
      </c>
      <c r="AI16" s="61" t="str">
        <f t="shared" si="17"/>
        <v>-</v>
      </c>
    </row>
    <row r="17" spans="1:35" ht="56.25" x14ac:dyDescent="0.2">
      <c r="A17" s="59"/>
      <c r="B17" s="60" t="e">
        <f>+VLOOKUP(A17,Feuil8!$A$2:$C$303,2,0)</f>
        <v>#N/A</v>
      </c>
      <c r="C17" s="60" t="str">
        <f t="shared" si="3"/>
        <v>-</v>
      </c>
      <c r="D17" s="60" t="e">
        <f>+VLOOKUP(A17,Feuil8!$A$2:$C$303,3,0)</f>
        <v>#N/A</v>
      </c>
      <c r="E17" s="61" t="str">
        <f t="shared" si="4"/>
        <v>-</v>
      </c>
      <c r="F17" s="62" t="str">
        <f t="shared" si="0"/>
        <v>-</v>
      </c>
      <c r="G17" s="59"/>
      <c r="H17" s="60" t="e">
        <f>+VLOOKUP(G17,Feuil8!$A$2:$C$295,2,0)</f>
        <v>#N/A</v>
      </c>
      <c r="I17" s="60" t="str">
        <f t="shared" si="5"/>
        <v>-</v>
      </c>
      <c r="J17" s="60" t="e">
        <f>+VLOOKUP(G17,Feuil8!$A$2:$C$303,3,0)</f>
        <v>#N/A</v>
      </c>
      <c r="K17" s="61" t="str">
        <f t="shared" si="6"/>
        <v>-</v>
      </c>
      <c r="L17" s="59"/>
      <c r="M17" s="60" t="e">
        <f>+VLOOKUP(L17,Feuil8!$A$2:$C$303,2,0)</f>
        <v>#N/A</v>
      </c>
      <c r="N17" s="60"/>
      <c r="O17" s="60" t="str">
        <f>IF(OR(L17={"N1";"n2";"n3";"r1";"v1";"v2";"a1";"b1";"g1";"g2";"m1";"m2";"m3"}),"0€","60€ ")</f>
        <v xml:space="preserve">60€ </v>
      </c>
      <c r="P17" s="61" t="str">
        <f t="shared" si="1"/>
        <v>-</v>
      </c>
      <c r="Q17" s="63" t="s">
        <v>165</v>
      </c>
      <c r="R17" s="64" t="str">
        <f>+VLOOKUP(Q17,[1]Feuil8!$A$2:$C$303,2,0)</f>
        <v>SANS  VASQUE</v>
      </c>
      <c r="S17" s="60">
        <f>+VLOOKUP(Q17,Feuil8!$A$2:$C$303,3,0)</f>
        <v>0</v>
      </c>
      <c r="T17" s="65" t="s">
        <v>171</v>
      </c>
      <c r="U17" s="60" t="str">
        <f>+VLOOKUP(T17,Feuil8!$A$2:$C$303,2,0)</f>
        <v>CHOIX CLASSE ELECTRIQUE</v>
      </c>
      <c r="V17" s="60" t="str">
        <f>+VLOOKUP(T17,Feuil8!$A$2:$C$303,3,0)</f>
        <v>-</v>
      </c>
      <c r="W17" s="64" t="str">
        <f t="shared" si="8"/>
        <v xml:space="preserve">
SANS
CHOIX CLASSE</v>
      </c>
      <c r="X17" s="64" t="str">
        <f t="shared" si="9"/>
        <v xml:space="preserve">-
-
</v>
      </c>
      <c r="Y17" s="66" t="e">
        <f t="shared" si="10"/>
        <v>#VALUE!</v>
      </c>
      <c r="Z17" s="66" t="str">
        <f t="shared" si="11"/>
        <v>-</v>
      </c>
      <c r="AA17" s="63"/>
      <c r="AB17" s="60">
        <f t="shared" si="12"/>
        <v>30</v>
      </c>
      <c r="AC17" s="61" t="e">
        <f t="shared" si="13"/>
        <v>#VALUE!</v>
      </c>
      <c r="AD17" s="61" t="str">
        <f t="shared" si="14"/>
        <v>-</v>
      </c>
      <c r="AE17" s="63"/>
      <c r="AF17" s="61" t="e">
        <f t="shared" si="2"/>
        <v>#VALUE!</v>
      </c>
      <c r="AG17" s="61" t="str">
        <f t="shared" si="15"/>
        <v>-</v>
      </c>
      <c r="AH17" s="61" t="e">
        <f t="shared" si="16"/>
        <v>#VALUE!</v>
      </c>
      <c r="AI17" s="61" t="str">
        <f t="shared" si="17"/>
        <v>-</v>
      </c>
    </row>
    <row r="18" spans="1:35" ht="56.25" x14ac:dyDescent="0.2">
      <c r="A18" s="59"/>
      <c r="B18" s="60" t="e">
        <f>+VLOOKUP(A18,Feuil8!$A$2:$C$303,2,0)</f>
        <v>#N/A</v>
      </c>
      <c r="C18" s="60" t="str">
        <f t="shared" si="3"/>
        <v>-</v>
      </c>
      <c r="D18" s="60" t="e">
        <f>+VLOOKUP(A18,Feuil8!$A$2:$C$303,3,0)</f>
        <v>#N/A</v>
      </c>
      <c r="E18" s="61" t="str">
        <f t="shared" si="4"/>
        <v>-</v>
      </c>
      <c r="F18" s="62" t="str">
        <f t="shared" si="0"/>
        <v>-</v>
      </c>
      <c r="G18" s="59"/>
      <c r="H18" s="60" t="e">
        <f>+VLOOKUP(G18,Feuil8!$A$2:$C$295,2,0)</f>
        <v>#N/A</v>
      </c>
      <c r="I18" s="60" t="str">
        <f t="shared" si="5"/>
        <v>-</v>
      </c>
      <c r="J18" s="60" t="e">
        <f>+VLOOKUP(G18,Feuil8!$A$2:$C$303,3,0)</f>
        <v>#N/A</v>
      </c>
      <c r="K18" s="61" t="str">
        <f t="shared" si="6"/>
        <v>-</v>
      </c>
      <c r="L18" s="59"/>
      <c r="M18" s="60" t="e">
        <f>+VLOOKUP(L18,Feuil8!$A$2:$C$303,2,0)</f>
        <v>#N/A</v>
      </c>
      <c r="N18" s="60"/>
      <c r="O18" s="60" t="str">
        <f>IF(OR(L18={"N1";"n2";"n3";"r1";"v1";"v2";"a1";"b1";"g1";"g2";"m1";"m2";"m3"}),"0€","60€ ")</f>
        <v xml:space="preserve">60€ </v>
      </c>
      <c r="P18" s="61" t="str">
        <f t="shared" si="1"/>
        <v>-</v>
      </c>
      <c r="Q18" s="63" t="s">
        <v>165</v>
      </c>
      <c r="R18" s="64" t="str">
        <f>+VLOOKUP(Q18,[1]Feuil8!$A$2:$C$303,2,0)</f>
        <v>SANS  VASQUE</v>
      </c>
      <c r="S18" s="60">
        <f>+VLOOKUP(Q18,Feuil8!$A$2:$C$303,3,0)</f>
        <v>0</v>
      </c>
      <c r="T18" s="65" t="s">
        <v>171</v>
      </c>
      <c r="U18" s="60" t="str">
        <f>+VLOOKUP(T18,Feuil8!$A$2:$C$303,2,0)</f>
        <v>CHOIX CLASSE ELECTRIQUE</v>
      </c>
      <c r="V18" s="60" t="str">
        <f>+VLOOKUP(T18,Feuil8!$A$2:$C$303,3,0)</f>
        <v>-</v>
      </c>
      <c r="W18" s="64" t="str">
        <f t="shared" si="8"/>
        <v xml:space="preserve">
SANS
CHOIX CLASSE</v>
      </c>
      <c r="X18" s="64" t="str">
        <f t="shared" si="9"/>
        <v xml:space="preserve">-
-
</v>
      </c>
      <c r="Y18" s="66" t="e">
        <f t="shared" si="10"/>
        <v>#VALUE!</v>
      </c>
      <c r="Z18" s="66" t="str">
        <f t="shared" si="11"/>
        <v>-</v>
      </c>
      <c r="AA18" s="63"/>
      <c r="AB18" s="60">
        <f t="shared" si="12"/>
        <v>30</v>
      </c>
      <c r="AC18" s="61" t="e">
        <f t="shared" si="13"/>
        <v>#VALUE!</v>
      </c>
      <c r="AD18" s="61" t="str">
        <f t="shared" si="14"/>
        <v>-</v>
      </c>
      <c r="AE18" s="63"/>
      <c r="AF18" s="61" t="e">
        <f t="shared" si="2"/>
        <v>#VALUE!</v>
      </c>
      <c r="AG18" s="61" t="str">
        <f t="shared" si="15"/>
        <v>-</v>
      </c>
      <c r="AH18" s="61" t="e">
        <f t="shared" si="16"/>
        <v>#VALUE!</v>
      </c>
      <c r="AI18" s="61" t="str">
        <f t="shared" si="17"/>
        <v>-</v>
      </c>
    </row>
    <row r="19" spans="1:35" ht="56.25" x14ac:dyDescent="0.2">
      <c r="A19" s="59"/>
      <c r="B19" s="60" t="e">
        <f>+VLOOKUP(A19,Feuil8!$A$2:$C$303,2,0)</f>
        <v>#N/A</v>
      </c>
      <c r="C19" s="60" t="str">
        <f t="shared" si="3"/>
        <v>-</v>
      </c>
      <c r="D19" s="60" t="e">
        <f>+VLOOKUP(A19,Feuil8!$A$2:$C$303,3,0)</f>
        <v>#N/A</v>
      </c>
      <c r="E19" s="61" t="str">
        <f t="shared" si="4"/>
        <v>-</v>
      </c>
      <c r="F19" s="62" t="str">
        <f t="shared" si="0"/>
        <v>-</v>
      </c>
      <c r="G19" s="59"/>
      <c r="H19" s="60" t="e">
        <f>+VLOOKUP(G19,Feuil8!$A$2:$C$295,2,0)</f>
        <v>#N/A</v>
      </c>
      <c r="I19" s="60" t="str">
        <f t="shared" si="5"/>
        <v>-</v>
      </c>
      <c r="J19" s="60" t="e">
        <f>+VLOOKUP(G19,Feuil8!$A$2:$C$303,3,0)</f>
        <v>#N/A</v>
      </c>
      <c r="K19" s="61" t="str">
        <f t="shared" si="6"/>
        <v>-</v>
      </c>
      <c r="L19" s="59"/>
      <c r="M19" s="60" t="e">
        <f>+VLOOKUP(L19,Feuil8!$A$2:$C$303,2,0)</f>
        <v>#N/A</v>
      </c>
      <c r="N19" s="60"/>
      <c r="O19" s="60" t="str">
        <f>IF(OR(L19={"N1";"n2";"n3";"r1";"v1";"v2";"a1";"b1";"g1";"g2";"m1";"m2";"m3"}),"0€","60€ ")</f>
        <v xml:space="preserve">60€ </v>
      </c>
      <c r="P19" s="61" t="str">
        <f t="shared" si="1"/>
        <v>-</v>
      </c>
      <c r="Q19" s="63" t="s">
        <v>165</v>
      </c>
      <c r="R19" s="64" t="str">
        <f>+VLOOKUP(Q19,[1]Feuil8!$A$2:$C$303,2,0)</f>
        <v>SANS  VASQUE</v>
      </c>
      <c r="S19" s="60">
        <f>+VLOOKUP(Q19,Feuil8!$A$2:$C$303,3,0)</f>
        <v>0</v>
      </c>
      <c r="T19" s="65" t="s">
        <v>171</v>
      </c>
      <c r="U19" s="60" t="str">
        <f>+VLOOKUP(T19,Feuil8!$A$2:$C$303,2,0)</f>
        <v>CHOIX CLASSE ELECTRIQUE</v>
      </c>
      <c r="V19" s="60" t="str">
        <f>+VLOOKUP(T19,Feuil8!$A$2:$C$303,3,0)</f>
        <v>-</v>
      </c>
      <c r="W19" s="64" t="str">
        <f t="shared" si="8"/>
        <v xml:space="preserve">
SANS
CHOIX CLASSE</v>
      </c>
      <c r="X19" s="64" t="str">
        <f t="shared" si="9"/>
        <v xml:space="preserve">-
-
</v>
      </c>
      <c r="Y19" s="66" t="e">
        <f t="shared" si="10"/>
        <v>#VALUE!</v>
      </c>
      <c r="Z19" s="66" t="str">
        <f t="shared" si="11"/>
        <v>-</v>
      </c>
      <c r="AA19" s="63"/>
      <c r="AB19" s="60">
        <f t="shared" si="12"/>
        <v>30</v>
      </c>
      <c r="AC19" s="61" t="e">
        <f t="shared" si="13"/>
        <v>#VALUE!</v>
      </c>
      <c r="AD19" s="61" t="str">
        <f t="shared" si="14"/>
        <v>-</v>
      </c>
      <c r="AE19" s="63"/>
      <c r="AF19" s="61" t="e">
        <f t="shared" si="2"/>
        <v>#VALUE!</v>
      </c>
      <c r="AG19" s="61" t="str">
        <f t="shared" si="15"/>
        <v>-</v>
      </c>
      <c r="AH19" s="61" t="e">
        <f t="shared" si="16"/>
        <v>#VALUE!</v>
      </c>
      <c r="AI19" s="61" t="str">
        <f t="shared" si="17"/>
        <v>-</v>
      </c>
    </row>
    <row r="20" spans="1:35" ht="56.25" x14ac:dyDescent="0.2">
      <c r="A20" s="59"/>
      <c r="B20" s="60" t="e">
        <f>+VLOOKUP(A20,Feuil8!$A$2:$C$303,2,0)</f>
        <v>#N/A</v>
      </c>
      <c r="C20" s="60" t="str">
        <f t="shared" si="3"/>
        <v>-</v>
      </c>
      <c r="D20" s="60" t="e">
        <f>+VLOOKUP(A20,Feuil8!$A$2:$C$303,3,0)</f>
        <v>#N/A</v>
      </c>
      <c r="E20" s="61" t="str">
        <f t="shared" si="4"/>
        <v>-</v>
      </c>
      <c r="F20" s="62" t="str">
        <f t="shared" si="0"/>
        <v>-</v>
      </c>
      <c r="G20" s="59"/>
      <c r="H20" s="60" t="e">
        <f>+VLOOKUP(G20,Feuil8!$A$2:$C$295,2,0)</f>
        <v>#N/A</v>
      </c>
      <c r="I20" s="60" t="str">
        <f t="shared" si="5"/>
        <v>-</v>
      </c>
      <c r="J20" s="60" t="e">
        <f>+VLOOKUP(G20,Feuil8!$A$2:$C$303,3,0)</f>
        <v>#N/A</v>
      </c>
      <c r="K20" s="61" t="str">
        <f t="shared" si="6"/>
        <v>-</v>
      </c>
      <c r="L20" s="59"/>
      <c r="M20" s="60" t="e">
        <f>+VLOOKUP(L20,Feuil8!$A$2:$C$303,2,0)</f>
        <v>#N/A</v>
      </c>
      <c r="N20" s="60"/>
      <c r="O20" s="60" t="str">
        <f>IF(OR(L20={"N1";"n2";"n3";"r1";"v1";"v2";"a1";"b1";"g1";"g2";"m1";"m2";"m3"}),"0€","60€ ")</f>
        <v xml:space="preserve">60€ </v>
      </c>
      <c r="P20" s="61" t="str">
        <f t="shared" si="1"/>
        <v>-</v>
      </c>
      <c r="Q20" s="63" t="s">
        <v>165</v>
      </c>
      <c r="R20" s="64" t="str">
        <f>+VLOOKUP(Q20,[1]Feuil8!$A$2:$C$303,2,0)</f>
        <v>SANS  VASQUE</v>
      </c>
      <c r="S20" s="60">
        <f>+VLOOKUP(Q20,Feuil8!$A$2:$C$303,3,0)</f>
        <v>0</v>
      </c>
      <c r="T20" s="65" t="s">
        <v>171</v>
      </c>
      <c r="U20" s="60" t="str">
        <f>+VLOOKUP(T20,Feuil8!$A$2:$C$303,2,0)</f>
        <v>CHOIX CLASSE ELECTRIQUE</v>
      </c>
      <c r="V20" s="60" t="str">
        <f>+VLOOKUP(T20,Feuil8!$A$2:$C$303,3,0)</f>
        <v>-</v>
      </c>
      <c r="W20" s="64" t="str">
        <f t="shared" si="8"/>
        <v xml:space="preserve">
SANS
CHOIX CLASSE</v>
      </c>
      <c r="X20" s="64" t="str">
        <f t="shared" si="9"/>
        <v xml:space="preserve">-
-
</v>
      </c>
      <c r="Y20" s="66" t="e">
        <f t="shared" si="10"/>
        <v>#VALUE!</v>
      </c>
      <c r="Z20" s="66" t="str">
        <f t="shared" si="11"/>
        <v>-</v>
      </c>
      <c r="AA20" s="63"/>
      <c r="AB20" s="60">
        <f t="shared" si="12"/>
        <v>30</v>
      </c>
      <c r="AC20" s="61" t="e">
        <f t="shared" si="13"/>
        <v>#VALUE!</v>
      </c>
      <c r="AD20" s="61" t="str">
        <f t="shared" si="14"/>
        <v>-</v>
      </c>
      <c r="AE20" s="63"/>
      <c r="AF20" s="61" t="e">
        <f t="shared" si="2"/>
        <v>#VALUE!</v>
      </c>
      <c r="AG20" s="61" t="str">
        <f t="shared" si="15"/>
        <v>-</v>
      </c>
      <c r="AH20" s="61" t="e">
        <f t="shared" si="16"/>
        <v>#VALUE!</v>
      </c>
      <c r="AI20" s="61" t="str">
        <f t="shared" si="17"/>
        <v>-</v>
      </c>
    </row>
    <row r="21" spans="1:35" ht="56.25" x14ac:dyDescent="0.2">
      <c r="A21" s="59"/>
      <c r="B21" s="60" t="e">
        <f>+VLOOKUP(A21,Feuil8!$A$2:$C$303,2,0)</f>
        <v>#N/A</v>
      </c>
      <c r="C21" s="60" t="str">
        <f t="shared" si="3"/>
        <v>-</v>
      </c>
      <c r="D21" s="60" t="e">
        <f>+VLOOKUP(A21,Feuil8!$A$2:$C$303,3,0)</f>
        <v>#N/A</v>
      </c>
      <c r="E21" s="61" t="str">
        <f t="shared" si="4"/>
        <v>-</v>
      </c>
      <c r="F21" s="62" t="str">
        <f t="shared" si="0"/>
        <v>-</v>
      </c>
      <c r="G21" s="59"/>
      <c r="H21" s="60" t="e">
        <f>+VLOOKUP(G21,Feuil8!$A$2:$C$295,2,0)</f>
        <v>#N/A</v>
      </c>
      <c r="I21" s="60" t="str">
        <f t="shared" si="5"/>
        <v>-</v>
      </c>
      <c r="J21" s="60" t="e">
        <f>+VLOOKUP(G21,Feuil8!$A$2:$C$303,3,0)</f>
        <v>#N/A</v>
      </c>
      <c r="K21" s="61" t="str">
        <f t="shared" si="6"/>
        <v>-</v>
      </c>
      <c r="L21" s="59"/>
      <c r="M21" s="60" t="e">
        <f>+VLOOKUP(L21,Feuil8!$A$2:$C$303,2,0)</f>
        <v>#N/A</v>
      </c>
      <c r="N21" s="60"/>
      <c r="O21" s="60" t="str">
        <f>IF(OR(L21={"N1";"n2";"n3";"r1";"v1";"v2";"a1";"b1";"g1";"g2";"m1";"m2";"m3"}),"0€","60€ ")</f>
        <v xml:space="preserve">60€ </v>
      </c>
      <c r="P21" s="61" t="str">
        <f t="shared" si="1"/>
        <v>-</v>
      </c>
      <c r="Q21" s="63" t="s">
        <v>165</v>
      </c>
      <c r="R21" s="64" t="str">
        <f>+VLOOKUP(Q21,[1]Feuil8!$A$2:$C$303,2,0)</f>
        <v>SANS  VASQUE</v>
      </c>
      <c r="S21" s="60">
        <f>+VLOOKUP(Q21,Feuil8!$A$2:$C$303,3,0)</f>
        <v>0</v>
      </c>
      <c r="T21" s="65" t="s">
        <v>171</v>
      </c>
      <c r="U21" s="60" t="str">
        <f>+VLOOKUP(T21,Feuil8!$A$2:$C$303,2,0)</f>
        <v>CHOIX CLASSE ELECTRIQUE</v>
      </c>
      <c r="V21" s="60" t="str">
        <f>+VLOOKUP(T21,Feuil8!$A$2:$C$303,3,0)</f>
        <v>-</v>
      </c>
      <c r="W21" s="64" t="str">
        <f t="shared" si="8"/>
        <v xml:space="preserve">
SANS
CHOIX CLASSE</v>
      </c>
      <c r="X21" s="64" t="str">
        <f t="shared" si="9"/>
        <v xml:space="preserve">-
-
</v>
      </c>
      <c r="Y21" s="66" t="e">
        <f t="shared" si="10"/>
        <v>#VALUE!</v>
      </c>
      <c r="Z21" s="66" t="str">
        <f>+IFERROR(Y21,"-")</f>
        <v>-</v>
      </c>
      <c r="AA21" s="63"/>
      <c r="AB21" s="60">
        <f t="shared" si="12"/>
        <v>30</v>
      </c>
      <c r="AC21" s="61" t="e">
        <f t="shared" si="13"/>
        <v>#VALUE!</v>
      </c>
      <c r="AD21" s="61" t="str">
        <f t="shared" si="14"/>
        <v>-</v>
      </c>
      <c r="AE21" s="63"/>
      <c r="AF21" s="61" t="e">
        <f t="shared" si="2"/>
        <v>#VALUE!</v>
      </c>
      <c r="AG21" s="61" t="str">
        <f t="shared" si="15"/>
        <v>-</v>
      </c>
      <c r="AH21" s="61" t="e">
        <f t="shared" si="16"/>
        <v>#VALUE!</v>
      </c>
      <c r="AI21" s="61" t="str">
        <f t="shared" si="17"/>
        <v>-</v>
      </c>
    </row>
    <row r="22" spans="1:35" ht="56.25" x14ac:dyDescent="0.2">
      <c r="A22" s="59"/>
      <c r="B22" s="60" t="e">
        <f>+VLOOKUP(A22,Feuil8!$A$2:$C$303,2,0)</f>
        <v>#N/A</v>
      </c>
      <c r="C22" s="60" t="str">
        <f t="shared" si="3"/>
        <v>-</v>
      </c>
      <c r="D22" s="60" t="e">
        <f>+VLOOKUP(A22,Feuil8!$A$2:$C$303,3,0)</f>
        <v>#N/A</v>
      </c>
      <c r="E22" s="61" t="str">
        <f t="shared" si="4"/>
        <v>-</v>
      </c>
      <c r="F22" s="62" t="str">
        <f t="shared" si="0"/>
        <v>-</v>
      </c>
      <c r="G22" s="59"/>
      <c r="H22" s="60" t="e">
        <f>+VLOOKUP(G22,Feuil8!$A$2:$C$295,2,0)</f>
        <v>#N/A</v>
      </c>
      <c r="I22" s="60" t="str">
        <f t="shared" si="5"/>
        <v>-</v>
      </c>
      <c r="J22" s="60" t="e">
        <f>+VLOOKUP(G22,Feuil8!$A$2:$C$303,3,0)</f>
        <v>#N/A</v>
      </c>
      <c r="K22" s="61" t="str">
        <f t="shared" si="6"/>
        <v>-</v>
      </c>
      <c r="L22" s="59"/>
      <c r="M22" s="60" t="e">
        <f>+VLOOKUP(L22,Feuil8!$A$2:$C$303,2,0)</f>
        <v>#N/A</v>
      </c>
      <c r="N22" s="60"/>
      <c r="O22" s="60" t="str">
        <f>IF(OR(L22={"N1";"n2";"n3";"r1";"v1";"v2";"a1";"b1";"g1";"g2";"m1";"m2";"m3"}),"0€","60€ ")</f>
        <v xml:space="preserve">60€ </v>
      </c>
      <c r="P22" s="61" t="str">
        <f t="shared" si="1"/>
        <v>-</v>
      </c>
      <c r="Q22" s="63" t="s">
        <v>165</v>
      </c>
      <c r="R22" s="64" t="str">
        <f>+VLOOKUP(Q22,[1]Feuil8!$A$2:$C$303,2,0)</f>
        <v>SANS  VASQUE</v>
      </c>
      <c r="S22" s="60">
        <f>+VLOOKUP(Q22,Feuil8!$A$2:$C$303,3,0)</f>
        <v>0</v>
      </c>
      <c r="T22" s="65" t="s">
        <v>171</v>
      </c>
      <c r="U22" s="60" t="str">
        <f>+VLOOKUP(T22,Feuil8!$A$2:$C$303,2,0)</f>
        <v>CHOIX CLASSE ELECTRIQUE</v>
      </c>
      <c r="V22" s="60" t="str">
        <f>+VLOOKUP(T22,Feuil8!$A$2:$C$303,3,0)</f>
        <v>-</v>
      </c>
      <c r="W22" s="64" t="str">
        <f t="shared" si="8"/>
        <v xml:space="preserve">
SANS
CHOIX CLASSE</v>
      </c>
      <c r="X22" s="64" t="str">
        <f t="shared" si="9"/>
        <v xml:space="preserve">-
-
</v>
      </c>
      <c r="Y22" s="66" t="e">
        <f t="shared" si="10"/>
        <v>#VALUE!</v>
      </c>
      <c r="Z22" s="66" t="str">
        <f t="shared" si="11"/>
        <v>-</v>
      </c>
      <c r="AA22" s="63"/>
      <c r="AB22" s="60">
        <f t="shared" si="12"/>
        <v>30</v>
      </c>
      <c r="AC22" s="61" t="e">
        <f t="shared" si="13"/>
        <v>#VALUE!</v>
      </c>
      <c r="AD22" s="61" t="str">
        <f t="shared" si="14"/>
        <v>-</v>
      </c>
      <c r="AE22" s="63"/>
      <c r="AF22" s="61" t="e">
        <f t="shared" si="2"/>
        <v>#VALUE!</v>
      </c>
      <c r="AG22" s="61" t="str">
        <f t="shared" si="15"/>
        <v>-</v>
      </c>
      <c r="AH22" s="61" t="e">
        <f t="shared" si="16"/>
        <v>#VALUE!</v>
      </c>
      <c r="AI22" s="61" t="str">
        <f t="shared" si="17"/>
        <v>-</v>
      </c>
    </row>
    <row r="23" spans="1:35" ht="56.25" x14ac:dyDescent="0.2">
      <c r="A23" s="59"/>
      <c r="B23" s="60" t="e">
        <f>+VLOOKUP(A23,Feuil8!$A$2:$C$303,2,0)</f>
        <v>#N/A</v>
      </c>
      <c r="C23" s="60" t="str">
        <f t="shared" si="3"/>
        <v>-</v>
      </c>
      <c r="D23" s="60" t="e">
        <f>+VLOOKUP(A23,Feuil8!$A$2:$C$303,3,0)</f>
        <v>#N/A</v>
      </c>
      <c r="E23" s="61" t="str">
        <f t="shared" si="4"/>
        <v>-</v>
      </c>
      <c r="F23" s="62" t="str">
        <f t="shared" si="0"/>
        <v>-</v>
      </c>
      <c r="G23" s="59"/>
      <c r="H23" s="60" t="e">
        <f>+VLOOKUP(G23,Feuil8!$A$2:$C$295,2,0)</f>
        <v>#N/A</v>
      </c>
      <c r="I23" s="60" t="str">
        <f t="shared" si="5"/>
        <v>-</v>
      </c>
      <c r="J23" s="60" t="e">
        <f>+VLOOKUP(G23,Feuil8!$A$2:$C$303,3,0)</f>
        <v>#N/A</v>
      </c>
      <c r="K23" s="61" t="str">
        <f t="shared" si="6"/>
        <v>-</v>
      </c>
      <c r="L23" s="59"/>
      <c r="M23" s="60" t="e">
        <f>+VLOOKUP(L23,Feuil8!$A$2:$C$303,2,0)</f>
        <v>#N/A</v>
      </c>
      <c r="N23" s="60"/>
      <c r="O23" s="60" t="str">
        <f>IF(OR(L23={"N1";"n2";"n3";"r1";"v1";"v2";"a1";"b1";"g1";"g2";"m1";"m2";"m3"}),"0€","60€ ")</f>
        <v xml:space="preserve">60€ </v>
      </c>
      <c r="P23" s="61" t="str">
        <f t="shared" si="1"/>
        <v>-</v>
      </c>
      <c r="Q23" s="63" t="s">
        <v>165</v>
      </c>
      <c r="R23" s="64" t="str">
        <f>+VLOOKUP(Q23,[1]Feuil8!$A$2:$C$303,2,0)</f>
        <v>SANS  VASQUE</v>
      </c>
      <c r="S23" s="60">
        <f>+VLOOKUP(Q23,Feuil8!$A$2:$C$303,3,0)</f>
        <v>0</v>
      </c>
      <c r="T23" s="65" t="s">
        <v>171</v>
      </c>
      <c r="U23" s="60" t="str">
        <f>+VLOOKUP(T23,Feuil8!$A$2:$C$303,2,0)</f>
        <v>CHOIX CLASSE ELECTRIQUE</v>
      </c>
      <c r="V23" s="60" t="str">
        <f>+VLOOKUP(T23,Feuil8!$A$2:$C$303,3,0)</f>
        <v>-</v>
      </c>
      <c r="W23" s="64" t="str">
        <f t="shared" si="8"/>
        <v xml:space="preserve">
SANS
CHOIX CLASSE</v>
      </c>
      <c r="X23" s="64" t="str">
        <f t="shared" si="9"/>
        <v xml:space="preserve">-
-
</v>
      </c>
      <c r="Y23" s="66" t="e">
        <f t="shared" si="10"/>
        <v>#VALUE!</v>
      </c>
      <c r="Z23" s="66" t="str">
        <f t="shared" si="11"/>
        <v>-</v>
      </c>
      <c r="AA23" s="63"/>
      <c r="AB23" s="60">
        <f t="shared" si="12"/>
        <v>30</v>
      </c>
      <c r="AC23" s="61" t="e">
        <f t="shared" si="13"/>
        <v>#VALUE!</v>
      </c>
      <c r="AD23" s="61" t="str">
        <f t="shared" si="14"/>
        <v>-</v>
      </c>
      <c r="AE23" s="63"/>
      <c r="AF23" s="61" t="e">
        <f t="shared" si="2"/>
        <v>#VALUE!</v>
      </c>
      <c r="AG23" s="61" t="str">
        <f t="shared" si="15"/>
        <v>-</v>
      </c>
      <c r="AH23" s="61" t="e">
        <f t="shared" si="16"/>
        <v>#VALUE!</v>
      </c>
      <c r="AI23" s="61" t="str">
        <f t="shared" si="17"/>
        <v>-</v>
      </c>
    </row>
    <row r="24" spans="1:35" ht="56.25" x14ac:dyDescent="0.2">
      <c r="A24" s="59"/>
      <c r="B24" s="60" t="e">
        <f>+VLOOKUP(A24,Feuil8!$A$2:$C$303,2,0)</f>
        <v>#N/A</v>
      </c>
      <c r="C24" s="60" t="str">
        <f t="shared" si="3"/>
        <v>-</v>
      </c>
      <c r="D24" s="60" t="e">
        <f>+VLOOKUP(A24,Feuil8!$A$2:$C$303,3,0)</f>
        <v>#N/A</v>
      </c>
      <c r="E24" s="61" t="str">
        <f t="shared" si="4"/>
        <v>-</v>
      </c>
      <c r="F24" s="62" t="str">
        <f t="shared" si="0"/>
        <v>-</v>
      </c>
      <c r="G24" s="59"/>
      <c r="H24" s="60" t="e">
        <f>+VLOOKUP(G24,Feuil8!$A$2:$C$295,2,0)</f>
        <v>#N/A</v>
      </c>
      <c r="I24" s="60" t="str">
        <f t="shared" si="5"/>
        <v>-</v>
      </c>
      <c r="J24" s="60" t="e">
        <f>+VLOOKUP(G24,Feuil8!$A$2:$C$303,3,0)</f>
        <v>#N/A</v>
      </c>
      <c r="K24" s="61" t="str">
        <f t="shared" si="6"/>
        <v>-</v>
      </c>
      <c r="L24" s="59"/>
      <c r="M24" s="60" t="e">
        <f>+VLOOKUP(L24,Feuil8!$A$2:$C$303,2,0)</f>
        <v>#N/A</v>
      </c>
      <c r="N24" s="60"/>
      <c r="O24" s="60" t="str">
        <f>IF(OR(L24={"N1";"n2";"n3";"r1";"v1";"v2";"a1";"b1";"g1";"g2";"m1";"m2";"m3"}),"0€","60€ ")</f>
        <v xml:space="preserve">60€ </v>
      </c>
      <c r="P24" s="61" t="str">
        <f t="shared" si="1"/>
        <v>-</v>
      </c>
      <c r="Q24" s="63" t="s">
        <v>165</v>
      </c>
      <c r="R24" s="64" t="str">
        <f>+VLOOKUP(Q24,[1]Feuil8!$A$2:$C$303,2,0)</f>
        <v>SANS  VASQUE</v>
      </c>
      <c r="S24" s="60">
        <f>+VLOOKUP(Q24,Feuil8!$A$2:$C$303,3,0)</f>
        <v>0</v>
      </c>
      <c r="T24" s="65" t="s">
        <v>171</v>
      </c>
      <c r="U24" s="60" t="str">
        <f>+VLOOKUP(T24,Feuil8!$A$2:$C$303,2,0)</f>
        <v>CHOIX CLASSE ELECTRIQUE</v>
      </c>
      <c r="V24" s="60" t="str">
        <f>+VLOOKUP(T24,Feuil8!$A$2:$C$303,3,0)</f>
        <v>-</v>
      </c>
      <c r="W24" s="64" t="str">
        <f t="shared" si="8"/>
        <v xml:space="preserve">
SANS
CHOIX CLASSE</v>
      </c>
      <c r="X24" s="64" t="str">
        <f t="shared" si="9"/>
        <v xml:space="preserve">-
-
</v>
      </c>
      <c r="Y24" s="66" t="e">
        <f t="shared" si="10"/>
        <v>#VALUE!</v>
      </c>
      <c r="Z24" s="66" t="str">
        <f t="shared" si="11"/>
        <v>-</v>
      </c>
      <c r="AA24" s="63"/>
      <c r="AB24" s="60">
        <f t="shared" si="12"/>
        <v>30</v>
      </c>
      <c r="AC24" s="61" t="e">
        <f t="shared" si="13"/>
        <v>#VALUE!</v>
      </c>
      <c r="AD24" s="61" t="str">
        <f t="shared" si="14"/>
        <v>-</v>
      </c>
      <c r="AE24" s="63"/>
      <c r="AF24" s="61" t="e">
        <f t="shared" si="2"/>
        <v>#VALUE!</v>
      </c>
      <c r="AG24" s="61" t="str">
        <f t="shared" si="15"/>
        <v>-</v>
      </c>
      <c r="AH24" s="61" t="e">
        <f t="shared" si="16"/>
        <v>#VALUE!</v>
      </c>
      <c r="AI24" s="61" t="str">
        <f t="shared" si="17"/>
        <v>-</v>
      </c>
    </row>
    <row r="25" spans="1:35" ht="56.25" x14ac:dyDescent="0.2">
      <c r="A25" s="59"/>
      <c r="B25" s="60" t="e">
        <f>+VLOOKUP(A25,Feuil8!$A$2:$C$303,2,0)</f>
        <v>#N/A</v>
      </c>
      <c r="C25" s="60" t="str">
        <f t="shared" si="3"/>
        <v>-</v>
      </c>
      <c r="D25" s="60" t="e">
        <f>+VLOOKUP(A25,Feuil8!$A$2:$C$303,3,0)</f>
        <v>#N/A</v>
      </c>
      <c r="E25" s="61" t="str">
        <f t="shared" si="4"/>
        <v>-</v>
      </c>
      <c r="F25" s="62" t="str">
        <f t="shared" si="0"/>
        <v>-</v>
      </c>
      <c r="G25" s="59"/>
      <c r="H25" s="60" t="e">
        <f>+VLOOKUP(G25,Feuil8!$A$2:$C$295,2,0)</f>
        <v>#N/A</v>
      </c>
      <c r="I25" s="60" t="str">
        <f t="shared" si="5"/>
        <v>-</v>
      </c>
      <c r="J25" s="60" t="e">
        <f>+VLOOKUP(G25,Feuil8!$A$2:$C$303,3,0)</f>
        <v>#N/A</v>
      </c>
      <c r="K25" s="61" t="str">
        <f t="shared" si="6"/>
        <v>-</v>
      </c>
      <c r="L25" s="59"/>
      <c r="M25" s="60" t="e">
        <f>+VLOOKUP(L25,Feuil8!$A$2:$C$303,2,0)</f>
        <v>#N/A</v>
      </c>
      <c r="N25" s="60"/>
      <c r="O25" s="60" t="str">
        <f>IF(OR(L25={"N1";"n2";"n3";"r1";"v1";"v2";"a1";"b1";"g1";"g2";"m1";"m2";"m3"}),"0€","60€ ")</f>
        <v xml:space="preserve">60€ </v>
      </c>
      <c r="P25" s="61" t="str">
        <f t="shared" si="1"/>
        <v>-</v>
      </c>
      <c r="Q25" s="63" t="s">
        <v>165</v>
      </c>
      <c r="R25" s="64" t="str">
        <f>+VLOOKUP(Q25,[1]Feuil8!$A$2:$C$303,2,0)</f>
        <v>SANS  VASQUE</v>
      </c>
      <c r="S25" s="60">
        <f>+VLOOKUP(Q25,Feuil8!$A$2:$C$303,3,0)</f>
        <v>0</v>
      </c>
      <c r="T25" s="65" t="s">
        <v>171</v>
      </c>
      <c r="U25" s="60" t="str">
        <f>+VLOOKUP(T25,Feuil8!$A$2:$C$303,2,0)</f>
        <v>CHOIX CLASSE ELECTRIQUE</v>
      </c>
      <c r="V25" s="60" t="str">
        <f>+VLOOKUP(T25,Feuil8!$A$2:$C$303,3,0)</f>
        <v>-</v>
      </c>
      <c r="W25" s="64" t="str">
        <f t="shared" si="8"/>
        <v xml:space="preserve">
SANS
CHOIX CLASSE</v>
      </c>
      <c r="X25" s="64" t="str">
        <f t="shared" si="9"/>
        <v xml:space="preserve">-
-
</v>
      </c>
      <c r="Y25" s="66" t="e">
        <f t="shared" si="10"/>
        <v>#VALUE!</v>
      </c>
      <c r="Z25" s="66" t="str">
        <f t="shared" si="11"/>
        <v>-</v>
      </c>
      <c r="AA25" s="63"/>
      <c r="AB25" s="60">
        <f t="shared" si="12"/>
        <v>30</v>
      </c>
      <c r="AC25" s="61" t="e">
        <f t="shared" si="13"/>
        <v>#VALUE!</v>
      </c>
      <c r="AD25" s="61" t="str">
        <f t="shared" si="14"/>
        <v>-</v>
      </c>
      <c r="AE25" s="63"/>
      <c r="AF25" s="61" t="e">
        <f t="shared" si="2"/>
        <v>#VALUE!</v>
      </c>
      <c r="AG25" s="61" t="str">
        <f t="shared" si="15"/>
        <v>-</v>
      </c>
      <c r="AH25" s="61" t="e">
        <f t="shared" si="16"/>
        <v>#VALUE!</v>
      </c>
      <c r="AI25" s="61" t="str">
        <f t="shared" si="17"/>
        <v>-</v>
      </c>
    </row>
    <row r="26" spans="1:35" ht="56.25" x14ac:dyDescent="0.2">
      <c r="A26" s="59"/>
      <c r="B26" s="60" t="e">
        <f>+VLOOKUP(A26,Feuil8!$A$2:$C$303,2,0)</f>
        <v>#N/A</v>
      </c>
      <c r="C26" s="60" t="str">
        <f t="shared" si="3"/>
        <v>-</v>
      </c>
      <c r="D26" s="60" t="e">
        <f>+VLOOKUP(A26,Feuil8!$A$2:$C$303,3,0)</f>
        <v>#N/A</v>
      </c>
      <c r="E26" s="61" t="str">
        <f t="shared" si="4"/>
        <v>-</v>
      </c>
      <c r="F26" s="62" t="str">
        <f t="shared" si="0"/>
        <v>-</v>
      </c>
      <c r="G26" s="59"/>
      <c r="H26" s="60" t="e">
        <f>+VLOOKUP(G26,Feuil8!$A$2:$C$295,2,0)</f>
        <v>#N/A</v>
      </c>
      <c r="I26" s="60" t="str">
        <f t="shared" si="5"/>
        <v>-</v>
      </c>
      <c r="J26" s="60" t="e">
        <f>+VLOOKUP(G26,Feuil8!$A$2:$C$303,3,0)</f>
        <v>#N/A</v>
      </c>
      <c r="K26" s="61" t="str">
        <f t="shared" si="6"/>
        <v>-</v>
      </c>
      <c r="L26" s="59"/>
      <c r="M26" s="60" t="e">
        <f>+VLOOKUP(L26,Feuil8!$A$2:$C$303,2,0)</f>
        <v>#N/A</v>
      </c>
      <c r="N26" s="60"/>
      <c r="O26" s="60" t="str">
        <f>IF(OR(L26={"N1";"n2";"n3";"r1";"v1";"v2";"a1";"b1";"g1";"g2";"m1";"m2";"m3"}),"0€","60€ ")</f>
        <v xml:space="preserve">60€ </v>
      </c>
      <c r="P26" s="61" t="str">
        <f t="shared" si="1"/>
        <v>-</v>
      </c>
      <c r="Q26" s="63" t="s">
        <v>165</v>
      </c>
      <c r="R26" s="64" t="str">
        <f>+VLOOKUP(Q26,[1]Feuil8!$A$2:$C$303,2,0)</f>
        <v>SANS  VASQUE</v>
      </c>
      <c r="S26" s="60">
        <f>+VLOOKUP(Q26,Feuil8!$A$2:$C$303,3,0)</f>
        <v>0</v>
      </c>
      <c r="T26" s="65" t="s">
        <v>171</v>
      </c>
      <c r="U26" s="60" t="str">
        <f>+VLOOKUP(T26,Feuil8!$A$2:$C$303,2,0)</f>
        <v>CHOIX CLASSE ELECTRIQUE</v>
      </c>
      <c r="V26" s="60" t="str">
        <f>+VLOOKUP(T26,Feuil8!$A$2:$C$303,3,0)</f>
        <v>-</v>
      </c>
      <c r="W26" s="64" t="str">
        <f t="shared" si="8"/>
        <v xml:space="preserve">
SANS
CHOIX CLASSE</v>
      </c>
      <c r="X26" s="64" t="str">
        <f t="shared" si="9"/>
        <v xml:space="preserve">-
-
</v>
      </c>
      <c r="Y26" s="66" t="e">
        <f t="shared" si="10"/>
        <v>#VALUE!</v>
      </c>
      <c r="Z26" s="66" t="str">
        <f t="shared" si="11"/>
        <v>-</v>
      </c>
      <c r="AA26" s="63"/>
      <c r="AB26" s="60">
        <f t="shared" si="12"/>
        <v>30</v>
      </c>
      <c r="AC26" s="61" t="e">
        <f t="shared" si="13"/>
        <v>#VALUE!</v>
      </c>
      <c r="AD26" s="61" t="str">
        <f t="shared" si="14"/>
        <v>-</v>
      </c>
      <c r="AE26" s="63"/>
      <c r="AF26" s="61" t="e">
        <f t="shared" si="2"/>
        <v>#VALUE!</v>
      </c>
      <c r="AG26" s="61" t="str">
        <f t="shared" si="15"/>
        <v>-</v>
      </c>
      <c r="AH26" s="61" t="e">
        <f t="shared" si="16"/>
        <v>#VALUE!</v>
      </c>
      <c r="AI26" s="61" t="str">
        <f t="shared" si="17"/>
        <v>-</v>
      </c>
    </row>
    <row r="27" spans="1:35" ht="56.25" x14ac:dyDescent="0.2">
      <c r="A27" s="59"/>
      <c r="B27" s="60" t="e">
        <f>+VLOOKUP(A27,Feuil8!$A$2:$C$303,2,0)</f>
        <v>#N/A</v>
      </c>
      <c r="C27" s="60" t="str">
        <f t="shared" si="3"/>
        <v>-</v>
      </c>
      <c r="D27" s="60" t="e">
        <f>+VLOOKUP(A27,Feuil8!$A$2:$C$303,3,0)</f>
        <v>#N/A</v>
      </c>
      <c r="E27" s="61" t="str">
        <f t="shared" si="4"/>
        <v>-</v>
      </c>
      <c r="F27" s="62" t="str">
        <f t="shared" si="0"/>
        <v>-</v>
      </c>
      <c r="G27" s="59"/>
      <c r="H27" s="60" t="e">
        <f>+VLOOKUP(G27,Feuil8!$A$2:$C$295,2,0)</f>
        <v>#N/A</v>
      </c>
      <c r="I27" s="60" t="str">
        <f t="shared" si="5"/>
        <v>-</v>
      </c>
      <c r="J27" s="60" t="e">
        <f>+VLOOKUP(G27,Feuil8!$A$2:$C$303,3,0)</f>
        <v>#N/A</v>
      </c>
      <c r="K27" s="61" t="str">
        <f t="shared" si="6"/>
        <v>-</v>
      </c>
      <c r="L27" s="59"/>
      <c r="M27" s="60" t="e">
        <f>+VLOOKUP(L27,Feuil8!$A$2:$C$303,2,0)</f>
        <v>#N/A</v>
      </c>
      <c r="N27" s="60"/>
      <c r="O27" s="60" t="str">
        <f>IF(OR(L27={"N1";"n2";"n3";"r1";"v1";"v2";"a1";"b1";"g1";"g2";"m1";"m2";"m3"}),"0€","60€ ")</f>
        <v xml:space="preserve">60€ </v>
      </c>
      <c r="P27" s="61" t="str">
        <f t="shared" si="1"/>
        <v>-</v>
      </c>
      <c r="Q27" s="63" t="s">
        <v>165</v>
      </c>
      <c r="R27" s="64" t="str">
        <f>+VLOOKUP(Q27,[1]Feuil8!$A$2:$C$303,2,0)</f>
        <v>SANS  VASQUE</v>
      </c>
      <c r="S27" s="60">
        <f>+VLOOKUP(Q27,Feuil8!$A$2:$C$303,3,0)</f>
        <v>0</v>
      </c>
      <c r="T27" s="65" t="s">
        <v>171</v>
      </c>
      <c r="U27" s="60" t="str">
        <f>+VLOOKUP(T27,Feuil8!$A$2:$C$303,2,0)</f>
        <v>CHOIX CLASSE ELECTRIQUE</v>
      </c>
      <c r="V27" s="60" t="str">
        <f>+VLOOKUP(T27,Feuil8!$A$2:$C$303,3,0)</f>
        <v>-</v>
      </c>
      <c r="W27" s="64" t="str">
        <f t="shared" si="8"/>
        <v xml:space="preserve">
SANS
CHOIX CLASSE</v>
      </c>
      <c r="X27" s="64" t="str">
        <f t="shared" si="9"/>
        <v xml:space="preserve">-
-
</v>
      </c>
      <c r="Y27" s="66" t="e">
        <f t="shared" si="10"/>
        <v>#VALUE!</v>
      </c>
      <c r="Z27" s="66" t="str">
        <f t="shared" si="11"/>
        <v>-</v>
      </c>
      <c r="AA27" s="63"/>
      <c r="AB27" s="60">
        <f t="shared" si="12"/>
        <v>30</v>
      </c>
      <c r="AC27" s="61" t="e">
        <f t="shared" si="13"/>
        <v>#VALUE!</v>
      </c>
      <c r="AD27" s="61" t="str">
        <f t="shared" si="14"/>
        <v>-</v>
      </c>
      <c r="AE27" s="63"/>
      <c r="AF27" s="61" t="e">
        <f t="shared" si="2"/>
        <v>#VALUE!</v>
      </c>
      <c r="AG27" s="61" t="str">
        <f t="shared" si="15"/>
        <v>-</v>
      </c>
      <c r="AH27" s="61" t="e">
        <f t="shared" si="16"/>
        <v>#VALUE!</v>
      </c>
      <c r="AI27" s="61" t="str">
        <f t="shared" si="17"/>
        <v>-</v>
      </c>
    </row>
    <row r="28" spans="1:35" ht="56.25" x14ac:dyDescent="0.2">
      <c r="A28" s="59"/>
      <c r="B28" s="60" t="e">
        <f>+VLOOKUP(A28,Feuil8!$A$2:$C$303,2,0)</f>
        <v>#N/A</v>
      </c>
      <c r="C28" s="60" t="str">
        <f t="shared" si="3"/>
        <v>-</v>
      </c>
      <c r="D28" s="60" t="e">
        <f>+VLOOKUP(A28,Feuil8!$A$2:$C$303,3,0)</f>
        <v>#N/A</v>
      </c>
      <c r="E28" s="61" t="str">
        <f t="shared" si="4"/>
        <v>-</v>
      </c>
      <c r="F28" s="62" t="str">
        <f t="shared" si="0"/>
        <v>-</v>
      </c>
      <c r="G28" s="59"/>
      <c r="H28" s="60" t="e">
        <f>+VLOOKUP(G28,Feuil8!$A$2:$C$295,2,0)</f>
        <v>#N/A</v>
      </c>
      <c r="I28" s="60" t="str">
        <f t="shared" si="5"/>
        <v>-</v>
      </c>
      <c r="J28" s="60" t="e">
        <f>+VLOOKUP(G28,Feuil8!$A$2:$C$303,3,0)</f>
        <v>#N/A</v>
      </c>
      <c r="K28" s="61" t="str">
        <f t="shared" si="6"/>
        <v>-</v>
      </c>
      <c r="L28" s="59"/>
      <c r="M28" s="60" t="e">
        <f>+VLOOKUP(L28,Feuil8!$A$2:$C$303,2,0)</f>
        <v>#N/A</v>
      </c>
      <c r="N28" s="60"/>
      <c r="O28" s="60" t="str">
        <f>IF(OR(L28={"N1";"n2";"n3";"r1";"v1";"v2";"a1";"b1";"g1";"g2";"m1";"m2";"m3"}),"0€","60€ ")</f>
        <v xml:space="preserve">60€ </v>
      </c>
      <c r="P28" s="61" t="str">
        <f t="shared" si="1"/>
        <v>-</v>
      </c>
      <c r="Q28" s="63" t="s">
        <v>165</v>
      </c>
      <c r="R28" s="64" t="str">
        <f>+VLOOKUP(Q28,[1]Feuil8!$A$2:$C$303,2,0)</f>
        <v>SANS  VASQUE</v>
      </c>
      <c r="S28" s="60">
        <f>+VLOOKUP(Q28,Feuil8!$A$2:$C$303,3,0)</f>
        <v>0</v>
      </c>
      <c r="T28" s="65" t="s">
        <v>171</v>
      </c>
      <c r="U28" s="60" t="str">
        <f>+VLOOKUP(T28,Feuil8!$A$2:$C$303,2,0)</f>
        <v>CHOIX CLASSE ELECTRIQUE</v>
      </c>
      <c r="V28" s="60" t="str">
        <f>+VLOOKUP(T28,Feuil8!$A$2:$C$303,3,0)</f>
        <v>-</v>
      </c>
      <c r="W28" s="64" t="str">
        <f t="shared" si="8"/>
        <v xml:space="preserve">
SANS
CHOIX CLASSE</v>
      </c>
      <c r="X28" s="64" t="str">
        <f t="shared" si="9"/>
        <v xml:space="preserve">-
-
</v>
      </c>
      <c r="Y28" s="66" t="e">
        <f t="shared" si="10"/>
        <v>#VALUE!</v>
      </c>
      <c r="Z28" s="66" t="str">
        <f t="shared" si="11"/>
        <v>-</v>
      </c>
      <c r="AA28" s="63"/>
      <c r="AB28" s="60">
        <f t="shared" si="12"/>
        <v>30</v>
      </c>
      <c r="AC28" s="61" t="e">
        <f t="shared" si="13"/>
        <v>#VALUE!</v>
      </c>
      <c r="AD28" s="61" t="str">
        <f t="shared" si="14"/>
        <v>-</v>
      </c>
      <c r="AE28" s="63"/>
      <c r="AF28" s="61" t="e">
        <f t="shared" si="2"/>
        <v>#VALUE!</v>
      </c>
      <c r="AG28" s="61" t="str">
        <f t="shared" si="15"/>
        <v>-</v>
      </c>
      <c r="AH28" s="61" t="e">
        <f t="shared" si="16"/>
        <v>#VALUE!</v>
      </c>
      <c r="AI28" s="61" t="str">
        <f t="shared" si="17"/>
        <v>-</v>
      </c>
    </row>
    <row r="29" spans="1:35" ht="56.25" x14ac:dyDescent="0.2">
      <c r="A29" s="59"/>
      <c r="B29" s="60" t="e">
        <f>+VLOOKUP(A29,Feuil8!$A$2:$C$303,2,0)</f>
        <v>#N/A</v>
      </c>
      <c r="C29" s="60" t="str">
        <f t="shared" si="3"/>
        <v>-</v>
      </c>
      <c r="D29" s="60" t="e">
        <f>+VLOOKUP(A29,Feuil8!$A$2:$C$303,3,0)</f>
        <v>#N/A</v>
      </c>
      <c r="E29" s="61" t="str">
        <f t="shared" si="4"/>
        <v>-</v>
      </c>
      <c r="F29" s="62" t="str">
        <f t="shared" si="0"/>
        <v>-</v>
      </c>
      <c r="G29" s="59"/>
      <c r="H29" s="60" t="e">
        <f>+VLOOKUP(G29,Feuil8!$A$2:$C$295,2,0)</f>
        <v>#N/A</v>
      </c>
      <c r="I29" s="60" t="str">
        <f t="shared" si="5"/>
        <v>-</v>
      </c>
      <c r="J29" s="60" t="e">
        <f>+VLOOKUP(G29,Feuil8!$A$2:$C$303,3,0)</f>
        <v>#N/A</v>
      </c>
      <c r="K29" s="61" t="str">
        <f t="shared" si="6"/>
        <v>-</v>
      </c>
      <c r="L29" s="59"/>
      <c r="M29" s="60" t="e">
        <f>+VLOOKUP(L29,Feuil8!$A$2:$C$303,2,0)</f>
        <v>#N/A</v>
      </c>
      <c r="N29" s="60"/>
      <c r="O29" s="60" t="str">
        <f>IF(OR(L29={"N1";"n2";"n3";"r1";"v1";"v2";"a1";"b1";"g1";"g2";"m1";"m2";"m3"}),"0€","60€ ")</f>
        <v xml:space="preserve">60€ </v>
      </c>
      <c r="P29" s="61" t="str">
        <f t="shared" si="1"/>
        <v>-</v>
      </c>
      <c r="Q29" s="63" t="s">
        <v>165</v>
      </c>
      <c r="R29" s="64" t="str">
        <f>+VLOOKUP(Q29,[1]Feuil8!$A$2:$C$303,2,0)</f>
        <v>SANS  VASQUE</v>
      </c>
      <c r="S29" s="60">
        <f>+VLOOKUP(Q29,Feuil8!$A$2:$C$303,3,0)</f>
        <v>0</v>
      </c>
      <c r="T29" s="65" t="s">
        <v>171</v>
      </c>
      <c r="U29" s="60" t="str">
        <f>+VLOOKUP(T29,Feuil8!$A$2:$C$303,2,0)</f>
        <v>CHOIX CLASSE ELECTRIQUE</v>
      </c>
      <c r="V29" s="60" t="str">
        <f>+VLOOKUP(T29,Feuil8!$A$2:$C$303,3,0)</f>
        <v>-</v>
      </c>
      <c r="W29" s="64" t="str">
        <f t="shared" si="8"/>
        <v xml:space="preserve">
SANS
CHOIX CLASSE</v>
      </c>
      <c r="X29" s="64" t="str">
        <f t="shared" si="9"/>
        <v xml:space="preserve">-
-
</v>
      </c>
      <c r="Y29" s="66" t="e">
        <f t="shared" si="10"/>
        <v>#VALUE!</v>
      </c>
      <c r="Z29" s="66" t="str">
        <f t="shared" si="11"/>
        <v>-</v>
      </c>
      <c r="AA29" s="63"/>
      <c r="AB29" s="60">
        <f t="shared" si="12"/>
        <v>30</v>
      </c>
      <c r="AC29" s="61" t="e">
        <f t="shared" si="13"/>
        <v>#VALUE!</v>
      </c>
      <c r="AD29" s="61" t="str">
        <f t="shared" si="14"/>
        <v>-</v>
      </c>
      <c r="AE29" s="63"/>
      <c r="AF29" s="61" t="e">
        <f t="shared" si="2"/>
        <v>#VALUE!</v>
      </c>
      <c r="AG29" s="61" t="str">
        <f t="shared" si="15"/>
        <v>-</v>
      </c>
      <c r="AH29" s="61" t="e">
        <f t="shared" si="16"/>
        <v>#VALUE!</v>
      </c>
      <c r="AI29" s="61" t="str">
        <f t="shared" si="17"/>
        <v>-</v>
      </c>
    </row>
    <row r="30" spans="1:35" ht="56.25" x14ac:dyDescent="0.2">
      <c r="A30" s="59"/>
      <c r="B30" s="60" t="e">
        <f>+VLOOKUP(A30,Feuil8!$A$2:$C$303,2,0)</f>
        <v>#N/A</v>
      </c>
      <c r="C30" s="60" t="str">
        <f t="shared" si="3"/>
        <v>-</v>
      </c>
      <c r="D30" s="60" t="e">
        <f>+VLOOKUP(A30,Feuil8!$A$2:$C$303,3,0)</f>
        <v>#N/A</v>
      </c>
      <c r="E30" s="61" t="str">
        <f t="shared" si="4"/>
        <v>-</v>
      </c>
      <c r="F30" s="62" t="str">
        <f t="shared" si="0"/>
        <v>-</v>
      </c>
      <c r="G30" s="59"/>
      <c r="H30" s="60" t="e">
        <f>+VLOOKUP(G30,Feuil8!$A$2:$C$295,2,0)</f>
        <v>#N/A</v>
      </c>
      <c r="I30" s="60" t="str">
        <f t="shared" si="5"/>
        <v>-</v>
      </c>
      <c r="J30" s="60" t="e">
        <f>+VLOOKUP(G30,Feuil8!$A$2:$C$303,3,0)</f>
        <v>#N/A</v>
      </c>
      <c r="K30" s="61" t="str">
        <f t="shared" si="6"/>
        <v>-</v>
      </c>
      <c r="L30" s="59"/>
      <c r="M30" s="60" t="e">
        <f>+VLOOKUP(L30,Feuil8!$A$2:$C$303,2,0)</f>
        <v>#N/A</v>
      </c>
      <c r="N30" s="60"/>
      <c r="O30" s="60" t="str">
        <f>IF(OR(L30={"N1";"n2";"n3";"r1";"v1";"v2";"a1";"b1";"g1";"g2";"m1";"m2";"m3"}),"0€","60€ ")</f>
        <v xml:space="preserve">60€ </v>
      </c>
      <c r="P30" s="61" t="str">
        <f t="shared" si="1"/>
        <v>-</v>
      </c>
      <c r="Q30" s="63" t="s">
        <v>165</v>
      </c>
      <c r="R30" s="64" t="str">
        <f>+VLOOKUP(Q30,[1]Feuil8!$A$2:$C$303,2,0)</f>
        <v>SANS  VASQUE</v>
      </c>
      <c r="S30" s="60">
        <f>+VLOOKUP(Q30,Feuil8!$A$2:$C$303,3,0)</f>
        <v>0</v>
      </c>
      <c r="T30" s="65" t="s">
        <v>171</v>
      </c>
      <c r="U30" s="60" t="str">
        <f>+VLOOKUP(T30,Feuil8!$A$2:$C$303,2,0)</f>
        <v>CHOIX CLASSE ELECTRIQUE</v>
      </c>
      <c r="V30" s="60" t="str">
        <f>+VLOOKUP(T30,Feuil8!$A$2:$C$303,3,0)</f>
        <v>-</v>
      </c>
      <c r="W30" s="64" t="str">
        <f t="shared" si="8"/>
        <v xml:space="preserve">
SANS
CHOIX CLASSE</v>
      </c>
      <c r="X30" s="64" t="str">
        <f t="shared" si="9"/>
        <v xml:space="preserve">-
-
</v>
      </c>
      <c r="Y30" s="66" t="e">
        <f t="shared" si="10"/>
        <v>#VALUE!</v>
      </c>
      <c r="Z30" s="66" t="str">
        <f t="shared" si="11"/>
        <v>-</v>
      </c>
      <c r="AA30" s="63"/>
      <c r="AB30" s="60">
        <f t="shared" si="12"/>
        <v>30</v>
      </c>
      <c r="AC30" s="61" t="e">
        <f t="shared" si="13"/>
        <v>#VALUE!</v>
      </c>
      <c r="AD30" s="61" t="str">
        <f t="shared" si="14"/>
        <v>-</v>
      </c>
      <c r="AE30" s="63"/>
      <c r="AF30" s="61" t="e">
        <f t="shared" si="2"/>
        <v>#VALUE!</v>
      </c>
      <c r="AG30" s="61" t="str">
        <f t="shared" si="15"/>
        <v>-</v>
      </c>
      <c r="AH30" s="61" t="e">
        <f t="shared" si="16"/>
        <v>#VALUE!</v>
      </c>
      <c r="AI30" s="61" t="str">
        <f t="shared" si="17"/>
        <v>-</v>
      </c>
    </row>
    <row r="31" spans="1:35" ht="56.25" x14ac:dyDescent="0.2">
      <c r="A31" s="59"/>
      <c r="B31" s="60" t="e">
        <f>+VLOOKUP(A31,Feuil8!$A$2:$C$303,2,0)</f>
        <v>#N/A</v>
      </c>
      <c r="C31" s="60" t="str">
        <f t="shared" si="3"/>
        <v>-</v>
      </c>
      <c r="D31" s="60" t="e">
        <f>+VLOOKUP(A31,Feuil8!$A$2:$C$303,3,0)</f>
        <v>#N/A</v>
      </c>
      <c r="E31" s="61" t="str">
        <f t="shared" si="4"/>
        <v>-</v>
      </c>
      <c r="F31" s="62" t="str">
        <f t="shared" si="0"/>
        <v>-</v>
      </c>
      <c r="G31" s="59"/>
      <c r="H31" s="60" t="e">
        <f>+VLOOKUP(G31,Feuil8!$A$2:$C$295,2,0)</f>
        <v>#N/A</v>
      </c>
      <c r="I31" s="60" t="str">
        <f t="shared" si="5"/>
        <v>-</v>
      </c>
      <c r="J31" s="60" t="e">
        <f>+VLOOKUP(G31,Feuil8!$A$2:$C$303,3,0)</f>
        <v>#N/A</v>
      </c>
      <c r="K31" s="61" t="str">
        <f t="shared" si="6"/>
        <v>-</v>
      </c>
      <c r="L31" s="59"/>
      <c r="M31" s="60" t="e">
        <f>+VLOOKUP(L31,Feuil8!$A$2:$C$303,2,0)</f>
        <v>#N/A</v>
      </c>
      <c r="N31" s="60"/>
      <c r="O31" s="60" t="str">
        <f>IF(OR(L31={"N1";"n2";"n3";"r1";"v1";"v2";"a1";"b1";"g1";"g2";"m1";"m2";"m3"}),"0€","60€ ")</f>
        <v xml:space="preserve">60€ </v>
      </c>
      <c r="P31" s="61" t="str">
        <f t="shared" si="1"/>
        <v>-</v>
      </c>
      <c r="Q31" s="63" t="s">
        <v>165</v>
      </c>
      <c r="R31" s="64" t="str">
        <f>+VLOOKUP(Q31,[1]Feuil8!$A$2:$C$303,2,0)</f>
        <v>SANS  VASQUE</v>
      </c>
      <c r="S31" s="60">
        <f>+VLOOKUP(Q31,Feuil8!$A$2:$C$303,3,0)</f>
        <v>0</v>
      </c>
      <c r="T31" s="65" t="s">
        <v>171</v>
      </c>
      <c r="U31" s="60" t="str">
        <f>+VLOOKUP(T31,Feuil8!$A$2:$C$303,2,0)</f>
        <v>CHOIX CLASSE ELECTRIQUE</v>
      </c>
      <c r="V31" s="60" t="str">
        <f>+VLOOKUP(T31,Feuil8!$A$2:$C$303,3,0)</f>
        <v>-</v>
      </c>
      <c r="W31" s="64" t="str">
        <f t="shared" si="8"/>
        <v xml:space="preserve">
SANS
CHOIX CLASSE</v>
      </c>
      <c r="X31" s="64" t="str">
        <f t="shared" si="9"/>
        <v xml:space="preserve">-
-
</v>
      </c>
      <c r="Y31" s="66" t="e">
        <f t="shared" si="10"/>
        <v>#VALUE!</v>
      </c>
      <c r="Z31" s="66" t="str">
        <f t="shared" si="11"/>
        <v>-</v>
      </c>
      <c r="AA31" s="63"/>
      <c r="AB31" s="60">
        <f t="shared" si="12"/>
        <v>30</v>
      </c>
      <c r="AC31" s="61" t="e">
        <f t="shared" si="13"/>
        <v>#VALUE!</v>
      </c>
      <c r="AD31" s="61" t="str">
        <f t="shared" si="14"/>
        <v>-</v>
      </c>
      <c r="AE31" s="63"/>
      <c r="AF31" s="61" t="e">
        <f t="shared" si="2"/>
        <v>#VALUE!</v>
      </c>
      <c r="AG31" s="61" t="str">
        <f t="shared" si="15"/>
        <v>-</v>
      </c>
      <c r="AH31" s="61" t="e">
        <f t="shared" si="16"/>
        <v>#VALUE!</v>
      </c>
      <c r="AI31" s="61" t="str">
        <f t="shared" si="17"/>
        <v>-</v>
      </c>
    </row>
    <row r="32" spans="1:35" ht="56.25" x14ac:dyDescent="0.2">
      <c r="A32" s="59"/>
      <c r="B32" s="60" t="e">
        <f>+VLOOKUP(A32,Feuil8!$A$2:$C$303,2,0)</f>
        <v>#N/A</v>
      </c>
      <c r="C32" s="60" t="str">
        <f t="shared" si="3"/>
        <v>-</v>
      </c>
      <c r="D32" s="60" t="e">
        <f>+VLOOKUP(A32,Feuil8!$A$2:$C$303,3,0)</f>
        <v>#N/A</v>
      </c>
      <c r="E32" s="61" t="str">
        <f t="shared" si="4"/>
        <v>-</v>
      </c>
      <c r="F32" s="62" t="str">
        <f t="shared" si="0"/>
        <v>-</v>
      </c>
      <c r="G32" s="59"/>
      <c r="H32" s="60" t="e">
        <f>+VLOOKUP(G32,Feuil8!$A$2:$C$295,2,0)</f>
        <v>#N/A</v>
      </c>
      <c r="I32" s="60" t="str">
        <f t="shared" si="5"/>
        <v>-</v>
      </c>
      <c r="J32" s="60" t="e">
        <f>+VLOOKUP(G32,Feuil8!$A$2:$C$303,3,0)</f>
        <v>#N/A</v>
      </c>
      <c r="K32" s="61" t="str">
        <f t="shared" si="6"/>
        <v>-</v>
      </c>
      <c r="L32" s="59"/>
      <c r="M32" s="60" t="e">
        <f>+VLOOKUP(L32,Feuil8!$A$2:$C$303,2,0)</f>
        <v>#N/A</v>
      </c>
      <c r="N32" s="60"/>
      <c r="O32" s="60" t="str">
        <f>IF(OR(L32={"N1";"n2";"n3";"r1";"v1";"v2";"a1";"b1";"g1";"g2";"m1";"m2";"m3"}),"0€","60€ ")</f>
        <v xml:space="preserve">60€ </v>
      </c>
      <c r="P32" s="61" t="str">
        <f t="shared" si="1"/>
        <v>-</v>
      </c>
      <c r="Q32" s="63" t="s">
        <v>165</v>
      </c>
      <c r="R32" s="64" t="str">
        <f>+VLOOKUP(Q32,[1]Feuil8!$A$2:$C$303,2,0)</f>
        <v>SANS  VASQUE</v>
      </c>
      <c r="S32" s="60">
        <f>+VLOOKUP(Q32,Feuil8!$A$2:$C$303,3,0)</f>
        <v>0</v>
      </c>
      <c r="T32" s="65" t="s">
        <v>171</v>
      </c>
      <c r="U32" s="60" t="str">
        <f>+VLOOKUP(T32,Feuil8!$A$2:$C$303,2,0)</f>
        <v>CHOIX CLASSE ELECTRIQUE</v>
      </c>
      <c r="V32" s="60" t="str">
        <f>+VLOOKUP(T32,Feuil8!$A$2:$C$303,3,0)</f>
        <v>-</v>
      </c>
      <c r="W32" s="64" t="str">
        <f t="shared" si="8"/>
        <v xml:space="preserve">
SANS
CHOIX CLASSE</v>
      </c>
      <c r="X32" s="64" t="str">
        <f t="shared" si="9"/>
        <v xml:space="preserve">-
-
</v>
      </c>
      <c r="Y32" s="66" t="e">
        <f t="shared" si="10"/>
        <v>#VALUE!</v>
      </c>
      <c r="Z32" s="66" t="str">
        <f t="shared" si="11"/>
        <v>-</v>
      </c>
      <c r="AA32" s="63"/>
      <c r="AB32" s="60">
        <f t="shared" si="12"/>
        <v>30</v>
      </c>
      <c r="AC32" s="61" t="e">
        <f t="shared" si="13"/>
        <v>#VALUE!</v>
      </c>
      <c r="AD32" s="61" t="str">
        <f t="shared" si="14"/>
        <v>-</v>
      </c>
      <c r="AE32" s="63"/>
      <c r="AF32" s="61" t="e">
        <f t="shared" si="2"/>
        <v>#VALUE!</v>
      </c>
      <c r="AG32" s="61" t="str">
        <f t="shared" si="15"/>
        <v>-</v>
      </c>
      <c r="AH32" s="61" t="e">
        <f t="shared" si="16"/>
        <v>#VALUE!</v>
      </c>
      <c r="AI32" s="61" t="str">
        <f t="shared" si="17"/>
        <v>-</v>
      </c>
    </row>
    <row r="33" spans="1:35" ht="56.25" x14ac:dyDescent="0.2">
      <c r="A33" s="59"/>
      <c r="B33" s="60" t="e">
        <f>+VLOOKUP(A33,Feuil8!$A$2:$C$303,2,0)</f>
        <v>#N/A</v>
      </c>
      <c r="C33" s="60" t="str">
        <f t="shared" si="3"/>
        <v>-</v>
      </c>
      <c r="D33" s="60" t="e">
        <f>+VLOOKUP(A33,Feuil8!$A$2:$C$303,3,0)</f>
        <v>#N/A</v>
      </c>
      <c r="E33" s="61" t="str">
        <f t="shared" si="4"/>
        <v>-</v>
      </c>
      <c r="F33" s="62" t="str">
        <f t="shared" si="0"/>
        <v>-</v>
      </c>
      <c r="G33" s="59"/>
      <c r="H33" s="60" t="e">
        <f>+VLOOKUP(G33,Feuil8!$A$2:$C$295,2,0)</f>
        <v>#N/A</v>
      </c>
      <c r="I33" s="60" t="str">
        <f t="shared" si="5"/>
        <v>-</v>
      </c>
      <c r="J33" s="60" t="e">
        <f>+VLOOKUP(G33,Feuil8!$A$2:$C$303,3,0)</f>
        <v>#N/A</v>
      </c>
      <c r="K33" s="61" t="str">
        <f t="shared" si="6"/>
        <v>-</v>
      </c>
      <c r="L33" s="59"/>
      <c r="M33" s="60" t="e">
        <f>+VLOOKUP(L33,Feuil8!$A$2:$C$303,2,0)</f>
        <v>#N/A</v>
      </c>
      <c r="N33" s="60"/>
      <c r="O33" s="60" t="str">
        <f>IF(OR(L33={"N1";"n2";"n3";"r1";"v1";"v2";"a1";"b1";"g1";"g2";"m1";"m2";"m3"}),"0€","60€ ")</f>
        <v xml:space="preserve">60€ </v>
      </c>
      <c r="P33" s="61" t="str">
        <f t="shared" si="1"/>
        <v>-</v>
      </c>
      <c r="Q33" s="63" t="s">
        <v>165</v>
      </c>
      <c r="R33" s="64" t="str">
        <f>+VLOOKUP(Q33,[1]Feuil8!$A$2:$C$303,2,0)</f>
        <v>SANS  VASQUE</v>
      </c>
      <c r="S33" s="60">
        <f>+VLOOKUP(Q33,Feuil8!$A$2:$C$303,3,0)</f>
        <v>0</v>
      </c>
      <c r="T33" s="65" t="s">
        <v>171</v>
      </c>
      <c r="U33" s="60" t="str">
        <f>+VLOOKUP(T33,Feuil8!$A$2:$C$303,2,0)</f>
        <v>CHOIX CLASSE ELECTRIQUE</v>
      </c>
      <c r="V33" s="60" t="str">
        <f>+VLOOKUP(T33,Feuil8!$A$2:$C$303,3,0)</f>
        <v>-</v>
      </c>
      <c r="W33" s="64" t="str">
        <f t="shared" si="8"/>
        <v xml:space="preserve">
SANS
CHOIX CLASSE</v>
      </c>
      <c r="X33" s="64" t="str">
        <f t="shared" si="9"/>
        <v xml:space="preserve">-
-
</v>
      </c>
      <c r="Y33" s="66" t="e">
        <f t="shared" si="10"/>
        <v>#VALUE!</v>
      </c>
      <c r="Z33" s="66" t="str">
        <f t="shared" si="11"/>
        <v>-</v>
      </c>
      <c r="AA33" s="63"/>
      <c r="AB33" s="60">
        <f t="shared" si="12"/>
        <v>30</v>
      </c>
      <c r="AC33" s="61" t="e">
        <f t="shared" si="13"/>
        <v>#VALUE!</v>
      </c>
      <c r="AD33" s="61" t="str">
        <f t="shared" si="14"/>
        <v>-</v>
      </c>
      <c r="AE33" s="63"/>
      <c r="AF33" s="61" t="e">
        <f t="shared" si="2"/>
        <v>#VALUE!</v>
      </c>
      <c r="AG33" s="61" t="str">
        <f t="shared" si="15"/>
        <v>-</v>
      </c>
      <c r="AH33" s="61" t="e">
        <f t="shared" si="16"/>
        <v>#VALUE!</v>
      </c>
      <c r="AI33" s="61" t="str">
        <f t="shared" si="17"/>
        <v>-</v>
      </c>
    </row>
    <row r="34" spans="1:35" ht="56.25" x14ac:dyDescent="0.2">
      <c r="A34" s="59"/>
      <c r="B34" s="60" t="e">
        <f>+VLOOKUP(A34,Feuil8!$A$2:$C$303,2,0)</f>
        <v>#N/A</v>
      </c>
      <c r="C34" s="60" t="str">
        <f t="shared" si="3"/>
        <v>-</v>
      </c>
      <c r="D34" s="60" t="e">
        <f>+VLOOKUP(A34,Feuil8!$A$2:$C$303,3,0)</f>
        <v>#N/A</v>
      </c>
      <c r="E34" s="61" t="str">
        <f t="shared" si="4"/>
        <v>-</v>
      </c>
      <c r="F34" s="62" t="str">
        <f t="shared" si="0"/>
        <v>-</v>
      </c>
      <c r="G34" s="59"/>
      <c r="H34" s="60" t="e">
        <f>+VLOOKUP(G34,Feuil8!$A$2:$C$295,2,0)</f>
        <v>#N/A</v>
      </c>
      <c r="I34" s="60" t="str">
        <f t="shared" si="5"/>
        <v>-</v>
      </c>
      <c r="J34" s="60" t="e">
        <f>+VLOOKUP(G34,Feuil8!$A$2:$C$303,3,0)</f>
        <v>#N/A</v>
      </c>
      <c r="K34" s="61" t="str">
        <f t="shared" si="6"/>
        <v>-</v>
      </c>
      <c r="L34" s="59"/>
      <c r="M34" s="60" t="e">
        <f>+VLOOKUP(L34,Feuil8!$A$2:$C$303,2,0)</f>
        <v>#N/A</v>
      </c>
      <c r="N34" s="60"/>
      <c r="O34" s="60" t="str">
        <f>IF(OR(L34={"N1";"n2";"n3";"r1";"v1";"v2";"a1";"b1";"g1";"g2";"m1";"m2";"m3"}),"0€","60€ ")</f>
        <v xml:space="preserve">60€ </v>
      </c>
      <c r="P34" s="61" t="str">
        <f t="shared" si="1"/>
        <v>-</v>
      </c>
      <c r="Q34" s="63" t="s">
        <v>165</v>
      </c>
      <c r="R34" s="64" t="str">
        <f>+VLOOKUP(Q34,[1]Feuil8!$A$2:$C$303,2,0)</f>
        <v>SANS  VASQUE</v>
      </c>
      <c r="S34" s="60">
        <f>+VLOOKUP(Q34,Feuil8!$A$2:$C$303,3,0)</f>
        <v>0</v>
      </c>
      <c r="T34" s="65" t="s">
        <v>171</v>
      </c>
      <c r="U34" s="60" t="str">
        <f>+VLOOKUP(T34,Feuil8!$A$2:$C$303,2,0)</f>
        <v>CHOIX CLASSE ELECTRIQUE</v>
      </c>
      <c r="V34" s="60" t="str">
        <f>+VLOOKUP(T34,Feuil8!$A$2:$C$303,3,0)</f>
        <v>-</v>
      </c>
      <c r="W34" s="64" t="str">
        <f t="shared" si="8"/>
        <v xml:space="preserve">
SANS
CHOIX CLASSE</v>
      </c>
      <c r="X34" s="64" t="str">
        <f t="shared" si="9"/>
        <v xml:space="preserve">-
-
</v>
      </c>
      <c r="Y34" s="66" t="e">
        <f t="shared" si="10"/>
        <v>#VALUE!</v>
      </c>
      <c r="Z34" s="66" t="str">
        <f t="shared" si="11"/>
        <v>-</v>
      </c>
      <c r="AA34" s="63"/>
      <c r="AB34" s="60">
        <f t="shared" si="12"/>
        <v>30</v>
      </c>
      <c r="AC34" s="61" t="e">
        <f t="shared" si="13"/>
        <v>#VALUE!</v>
      </c>
      <c r="AD34" s="61" t="str">
        <f t="shared" si="14"/>
        <v>-</v>
      </c>
      <c r="AE34" s="63"/>
      <c r="AF34" s="61" t="e">
        <f t="shared" si="2"/>
        <v>#VALUE!</v>
      </c>
      <c r="AG34" s="61" t="str">
        <f t="shared" si="15"/>
        <v>-</v>
      </c>
      <c r="AH34" s="61" t="e">
        <f t="shared" si="16"/>
        <v>#VALUE!</v>
      </c>
      <c r="AI34" s="61" t="str">
        <f t="shared" si="17"/>
        <v>-</v>
      </c>
    </row>
    <row r="35" spans="1:35" ht="56.25" x14ac:dyDescent="0.2">
      <c r="A35" s="59"/>
      <c r="B35" s="60" t="e">
        <f>+VLOOKUP(A35,Feuil8!$A$2:$C$303,2,0)</f>
        <v>#N/A</v>
      </c>
      <c r="C35" s="60" t="str">
        <f t="shared" si="3"/>
        <v>-</v>
      </c>
      <c r="D35" s="60" t="e">
        <f>+VLOOKUP(A35,Feuil8!$A$2:$C$303,3,0)</f>
        <v>#N/A</v>
      </c>
      <c r="E35" s="61" t="str">
        <f t="shared" si="4"/>
        <v>-</v>
      </c>
      <c r="F35" s="62" t="str">
        <f t="shared" si="0"/>
        <v>-</v>
      </c>
      <c r="G35" s="59"/>
      <c r="H35" s="60" t="e">
        <f>+VLOOKUP(G35,Feuil8!$A$2:$C$295,2,0)</f>
        <v>#N/A</v>
      </c>
      <c r="I35" s="60" t="str">
        <f t="shared" si="5"/>
        <v>-</v>
      </c>
      <c r="J35" s="60" t="e">
        <f>+VLOOKUP(G35,Feuil8!$A$2:$C$303,3,0)</f>
        <v>#N/A</v>
      </c>
      <c r="K35" s="61" t="str">
        <f t="shared" si="6"/>
        <v>-</v>
      </c>
      <c r="L35" s="59"/>
      <c r="M35" s="60" t="e">
        <f>+VLOOKUP(L35,Feuil8!$A$2:$C$303,2,0)</f>
        <v>#N/A</v>
      </c>
      <c r="N35" s="60"/>
      <c r="O35" s="60" t="str">
        <f>IF(OR(L35={"N1";"n2";"n3";"r1";"v1";"v2";"a1";"b1";"g1";"g2";"m1";"m2";"m3"}),"0€","60€ ")</f>
        <v xml:space="preserve">60€ </v>
      </c>
      <c r="P35" s="61" t="str">
        <f t="shared" si="1"/>
        <v>-</v>
      </c>
      <c r="Q35" s="63" t="s">
        <v>165</v>
      </c>
      <c r="R35" s="64" t="str">
        <f>+VLOOKUP(Q35,[1]Feuil8!$A$2:$C$303,2,0)</f>
        <v>SANS  VASQUE</v>
      </c>
      <c r="S35" s="60">
        <f>+VLOOKUP(Q35,Feuil8!$A$2:$C$303,3,0)</f>
        <v>0</v>
      </c>
      <c r="T35" s="65" t="s">
        <v>171</v>
      </c>
      <c r="U35" s="60" t="str">
        <f>+VLOOKUP(T35,Feuil8!$A$2:$C$303,2,0)</f>
        <v>CHOIX CLASSE ELECTRIQUE</v>
      </c>
      <c r="V35" s="60" t="str">
        <f>+VLOOKUP(T35,Feuil8!$A$2:$C$303,3,0)</f>
        <v>-</v>
      </c>
      <c r="W35" s="64" t="str">
        <f t="shared" si="8"/>
        <v xml:space="preserve">
SANS
CHOIX CLASSE</v>
      </c>
      <c r="X35" s="64" t="str">
        <f t="shared" si="9"/>
        <v xml:space="preserve">-
-
</v>
      </c>
      <c r="Y35" s="66" t="e">
        <f t="shared" si="10"/>
        <v>#VALUE!</v>
      </c>
      <c r="Z35" s="66" t="str">
        <f t="shared" si="11"/>
        <v>-</v>
      </c>
      <c r="AA35" s="63"/>
      <c r="AB35" s="60">
        <f t="shared" si="12"/>
        <v>30</v>
      </c>
      <c r="AC35" s="61" t="e">
        <f t="shared" si="13"/>
        <v>#VALUE!</v>
      </c>
      <c r="AD35" s="61" t="str">
        <f t="shared" si="14"/>
        <v>-</v>
      </c>
      <c r="AE35" s="63"/>
      <c r="AF35" s="61" t="e">
        <f t="shared" si="2"/>
        <v>#VALUE!</v>
      </c>
      <c r="AG35" s="61" t="str">
        <f t="shared" si="15"/>
        <v>-</v>
      </c>
      <c r="AH35" s="61" t="e">
        <f t="shared" si="16"/>
        <v>#VALUE!</v>
      </c>
      <c r="AI35" s="61" t="str">
        <f t="shared" si="17"/>
        <v>-</v>
      </c>
    </row>
    <row r="36" spans="1:35" ht="56.25" x14ac:dyDescent="0.2">
      <c r="A36" s="59"/>
      <c r="B36" s="60" t="e">
        <f>+VLOOKUP(A36,Feuil8!$A$2:$C$303,2,0)</f>
        <v>#N/A</v>
      </c>
      <c r="C36" s="60" t="str">
        <f t="shared" si="3"/>
        <v>-</v>
      </c>
      <c r="D36" s="60" t="e">
        <f>+VLOOKUP(A36,Feuil8!$A$2:$C$303,3,0)</f>
        <v>#N/A</v>
      </c>
      <c r="E36" s="61" t="str">
        <f t="shared" si="4"/>
        <v>-</v>
      </c>
      <c r="F36" s="62" t="str">
        <f t="shared" si="0"/>
        <v>-</v>
      </c>
      <c r="G36" s="59"/>
      <c r="H36" s="60" t="e">
        <f>+VLOOKUP(G36,Feuil8!$A$2:$C$295,2,0)</f>
        <v>#N/A</v>
      </c>
      <c r="I36" s="60" t="str">
        <f t="shared" si="5"/>
        <v>-</v>
      </c>
      <c r="J36" s="60" t="e">
        <f>+VLOOKUP(G36,Feuil8!$A$2:$C$303,3,0)</f>
        <v>#N/A</v>
      </c>
      <c r="K36" s="61" t="str">
        <f t="shared" si="6"/>
        <v>-</v>
      </c>
      <c r="L36" s="59"/>
      <c r="M36" s="60" t="e">
        <f>+VLOOKUP(L36,Feuil8!$A$2:$C$303,2,0)</f>
        <v>#N/A</v>
      </c>
      <c r="N36" s="60"/>
      <c r="O36" s="60" t="str">
        <f>IF(OR(L36={"N1";"n2";"n3";"r1";"v1";"v2";"a1";"b1";"g1";"g2";"m1";"m2";"m3"}),"0€","60€ ")</f>
        <v xml:space="preserve">60€ </v>
      </c>
      <c r="P36" s="61" t="str">
        <f t="shared" si="1"/>
        <v>-</v>
      </c>
      <c r="Q36" s="63" t="s">
        <v>165</v>
      </c>
      <c r="R36" s="64" t="str">
        <f>+VLOOKUP(Q36,[1]Feuil8!$A$2:$C$303,2,0)</f>
        <v>SANS  VASQUE</v>
      </c>
      <c r="S36" s="60">
        <f>+VLOOKUP(Q36,Feuil8!$A$2:$C$303,3,0)</f>
        <v>0</v>
      </c>
      <c r="T36" s="65" t="s">
        <v>171</v>
      </c>
      <c r="U36" s="60" t="str">
        <f>+VLOOKUP(T36,Feuil8!$A$2:$C$303,2,0)</f>
        <v>CHOIX CLASSE ELECTRIQUE</v>
      </c>
      <c r="V36" s="60" t="str">
        <f>+VLOOKUP(T36,Feuil8!$A$2:$C$303,3,0)</f>
        <v>-</v>
      </c>
      <c r="W36" s="64" t="str">
        <f t="shared" si="8"/>
        <v xml:space="preserve">
SANS
CHOIX CLASSE</v>
      </c>
      <c r="X36" s="64" t="str">
        <f t="shared" si="9"/>
        <v xml:space="preserve">-
-
</v>
      </c>
      <c r="Y36" s="66" t="e">
        <f t="shared" si="10"/>
        <v>#VALUE!</v>
      </c>
      <c r="Z36" s="66" t="str">
        <f t="shared" si="11"/>
        <v>-</v>
      </c>
      <c r="AA36" s="63"/>
      <c r="AB36" s="60">
        <f t="shared" si="12"/>
        <v>30</v>
      </c>
      <c r="AC36" s="61" t="e">
        <f t="shared" si="13"/>
        <v>#VALUE!</v>
      </c>
      <c r="AD36" s="61" t="str">
        <f t="shared" si="14"/>
        <v>-</v>
      </c>
      <c r="AE36" s="63"/>
      <c r="AF36" s="61" t="e">
        <f t="shared" si="2"/>
        <v>#VALUE!</v>
      </c>
      <c r="AG36" s="61" t="str">
        <f t="shared" si="15"/>
        <v>-</v>
      </c>
      <c r="AH36" s="61" t="e">
        <f t="shared" si="16"/>
        <v>#VALUE!</v>
      </c>
      <c r="AI36" s="61" t="str">
        <f t="shared" si="17"/>
        <v>-</v>
      </c>
    </row>
    <row r="37" spans="1:35" ht="56.25" x14ac:dyDescent="0.2">
      <c r="A37" s="59"/>
      <c r="B37" s="60" t="e">
        <f>+VLOOKUP(A37,Feuil8!$A$2:$C$303,2,0)</f>
        <v>#N/A</v>
      </c>
      <c r="C37" s="60" t="str">
        <f t="shared" si="3"/>
        <v>-</v>
      </c>
      <c r="D37" s="60" t="e">
        <f>+VLOOKUP(A37,Feuil8!$A$2:$C$303,3,0)</f>
        <v>#N/A</v>
      </c>
      <c r="E37" s="61" t="str">
        <f t="shared" si="4"/>
        <v>-</v>
      </c>
      <c r="F37" s="62" t="str">
        <f t="shared" si="0"/>
        <v>-</v>
      </c>
      <c r="G37" s="59"/>
      <c r="H37" s="60" t="e">
        <f>+VLOOKUP(G37,Feuil8!$A$2:$C$295,2,0)</f>
        <v>#N/A</v>
      </c>
      <c r="I37" s="60" t="str">
        <f t="shared" si="5"/>
        <v>-</v>
      </c>
      <c r="J37" s="60" t="e">
        <f>+VLOOKUP(G37,Feuil8!$A$2:$C$303,3,0)</f>
        <v>#N/A</v>
      </c>
      <c r="K37" s="61" t="str">
        <f t="shared" si="6"/>
        <v>-</v>
      </c>
      <c r="L37" s="59"/>
      <c r="M37" s="60" t="e">
        <f>+VLOOKUP(L37,Feuil8!$A$2:$C$303,2,0)</f>
        <v>#N/A</v>
      </c>
      <c r="N37" s="60"/>
      <c r="O37" s="60" t="str">
        <f>IF(OR(L37={"N1";"n2";"n3";"r1";"v1";"v2";"a1";"b1";"g1";"g2";"m1";"m2";"m3"}),"0€","60€ ")</f>
        <v xml:space="preserve">60€ </v>
      </c>
      <c r="P37" s="61" t="str">
        <f t="shared" si="1"/>
        <v>-</v>
      </c>
      <c r="Q37" s="63" t="s">
        <v>165</v>
      </c>
      <c r="R37" s="64" t="str">
        <f>+VLOOKUP(Q37,[1]Feuil8!$A$2:$C$303,2,0)</f>
        <v>SANS  VASQUE</v>
      </c>
      <c r="S37" s="60">
        <f>+VLOOKUP(Q37,Feuil8!$A$2:$C$303,3,0)</f>
        <v>0</v>
      </c>
      <c r="T37" s="65" t="s">
        <v>171</v>
      </c>
      <c r="U37" s="60" t="str">
        <f>+VLOOKUP(T37,Feuil8!$A$2:$C$303,2,0)</f>
        <v>CHOIX CLASSE ELECTRIQUE</v>
      </c>
      <c r="V37" s="60" t="str">
        <f>+VLOOKUP(T37,Feuil8!$A$2:$C$303,3,0)</f>
        <v>-</v>
      </c>
      <c r="W37" s="64" t="str">
        <f t="shared" si="8"/>
        <v xml:space="preserve">
SANS
CHOIX CLASSE</v>
      </c>
      <c r="X37" s="64" t="str">
        <f t="shared" si="9"/>
        <v xml:space="preserve">-
-
</v>
      </c>
      <c r="Y37" s="66" t="e">
        <f t="shared" si="10"/>
        <v>#VALUE!</v>
      </c>
      <c r="Z37" s="66" t="str">
        <f t="shared" si="11"/>
        <v>-</v>
      </c>
      <c r="AA37" s="63"/>
      <c r="AB37" s="60">
        <f t="shared" si="12"/>
        <v>30</v>
      </c>
      <c r="AC37" s="61" t="e">
        <f t="shared" si="13"/>
        <v>#VALUE!</v>
      </c>
      <c r="AD37" s="61" t="str">
        <f t="shared" si="14"/>
        <v>-</v>
      </c>
      <c r="AE37" s="63"/>
      <c r="AF37" s="61" t="e">
        <f t="shared" si="2"/>
        <v>#VALUE!</v>
      </c>
      <c r="AG37" s="61" t="str">
        <f t="shared" si="15"/>
        <v>-</v>
      </c>
      <c r="AH37" s="61" t="e">
        <f t="shared" si="16"/>
        <v>#VALUE!</v>
      </c>
      <c r="AI37" s="61" t="str">
        <f t="shared" si="17"/>
        <v>-</v>
      </c>
    </row>
    <row r="38" spans="1:35" ht="56.25" x14ac:dyDescent="0.2">
      <c r="A38" s="59"/>
      <c r="B38" s="60" t="e">
        <f>+VLOOKUP(A38,Feuil8!$A$2:$C$303,2,0)</f>
        <v>#N/A</v>
      </c>
      <c r="C38" s="60" t="str">
        <f t="shared" si="3"/>
        <v>-</v>
      </c>
      <c r="D38" s="60" t="e">
        <f>+VLOOKUP(A38,Feuil8!$A$2:$C$303,3,0)</f>
        <v>#N/A</v>
      </c>
      <c r="E38" s="61" t="str">
        <f t="shared" si="4"/>
        <v>-</v>
      </c>
      <c r="F38" s="62" t="str">
        <f t="shared" si="0"/>
        <v>-</v>
      </c>
      <c r="G38" s="59"/>
      <c r="H38" s="60" t="e">
        <f>+VLOOKUP(G38,Feuil8!$A$2:$C$295,2,0)</f>
        <v>#N/A</v>
      </c>
      <c r="I38" s="60" t="str">
        <f t="shared" si="5"/>
        <v>-</v>
      </c>
      <c r="J38" s="60" t="e">
        <f>+VLOOKUP(G38,Feuil8!$A$2:$C$303,3,0)</f>
        <v>#N/A</v>
      </c>
      <c r="K38" s="61" t="str">
        <f t="shared" si="6"/>
        <v>-</v>
      </c>
      <c r="L38" s="59"/>
      <c r="M38" s="60" t="e">
        <f>+VLOOKUP(L38,Feuil8!$A$2:$C$303,2,0)</f>
        <v>#N/A</v>
      </c>
      <c r="N38" s="60"/>
      <c r="O38" s="60" t="str">
        <f>IF(OR(L38={"N1";"n2";"n3";"r1";"v1";"v2";"a1";"b1";"g1";"g2";"m1";"m2";"m3"}),"0€","60€ ")</f>
        <v xml:space="preserve">60€ </v>
      </c>
      <c r="P38" s="61" t="str">
        <f t="shared" si="1"/>
        <v>-</v>
      </c>
      <c r="Q38" s="63" t="s">
        <v>165</v>
      </c>
      <c r="R38" s="64" t="str">
        <f>+VLOOKUP(Q38,[1]Feuil8!$A$2:$C$303,2,0)</f>
        <v>SANS  VASQUE</v>
      </c>
      <c r="S38" s="60">
        <f>+VLOOKUP(Q38,Feuil8!$A$2:$C$303,3,0)</f>
        <v>0</v>
      </c>
      <c r="T38" s="65" t="s">
        <v>171</v>
      </c>
      <c r="U38" s="60" t="str">
        <f>+VLOOKUP(T38,Feuil8!$A$2:$C$303,2,0)</f>
        <v>CHOIX CLASSE ELECTRIQUE</v>
      </c>
      <c r="V38" s="60" t="str">
        <f>+VLOOKUP(T38,Feuil8!$A$2:$C$303,3,0)</f>
        <v>-</v>
      </c>
      <c r="W38" s="64" t="str">
        <f t="shared" si="8"/>
        <v xml:space="preserve">
SANS
CHOIX CLASSE</v>
      </c>
      <c r="X38" s="64" t="str">
        <f t="shared" si="9"/>
        <v xml:space="preserve">-
-
</v>
      </c>
      <c r="Y38" s="66" t="e">
        <f t="shared" si="10"/>
        <v>#VALUE!</v>
      </c>
      <c r="Z38" s="66" t="str">
        <f t="shared" si="11"/>
        <v>-</v>
      </c>
      <c r="AA38" s="63"/>
      <c r="AB38" s="60">
        <f t="shared" si="12"/>
        <v>30</v>
      </c>
      <c r="AC38" s="61" t="e">
        <f t="shared" si="13"/>
        <v>#VALUE!</v>
      </c>
      <c r="AD38" s="61" t="str">
        <f t="shared" si="14"/>
        <v>-</v>
      </c>
      <c r="AE38" s="63"/>
      <c r="AF38" s="69" t="e">
        <f t="shared" si="2"/>
        <v>#VALUE!</v>
      </c>
      <c r="AG38" s="61" t="str">
        <f t="shared" si="15"/>
        <v>-</v>
      </c>
      <c r="AH38" s="61" t="e">
        <f t="shared" si="16"/>
        <v>#VALUE!</v>
      </c>
      <c r="AI38" s="61" t="str">
        <f t="shared" si="17"/>
        <v>-</v>
      </c>
    </row>
    <row r="45" spans="1:35" x14ac:dyDescent="0.2">
      <c r="E45" s="47"/>
    </row>
    <row r="46" spans="1:35" x14ac:dyDescent="0.2">
      <c r="E46" s="47"/>
    </row>
    <row r="47" spans="1:35" x14ac:dyDescent="0.2">
      <c r="E47" s="47"/>
    </row>
    <row r="48" spans="1:35" x14ac:dyDescent="0.2">
      <c r="E48" s="47"/>
    </row>
    <row r="49" spans="5:5" x14ac:dyDescent="0.2">
      <c r="E49" s="47"/>
    </row>
    <row r="50" spans="5:5" x14ac:dyDescent="0.2">
      <c r="E50" s="47"/>
    </row>
    <row r="51" spans="5:5" x14ac:dyDescent="0.2">
      <c r="E51" s="47"/>
    </row>
    <row r="52" spans="5:5" x14ac:dyDescent="0.2">
      <c r="E52" s="47"/>
    </row>
    <row r="53" spans="5:5" x14ac:dyDescent="0.2">
      <c r="E53" s="47"/>
    </row>
    <row r="54" spans="5:5" x14ac:dyDescent="0.2">
      <c r="E54" s="47"/>
    </row>
    <row r="55" spans="5:5" x14ac:dyDescent="0.2">
      <c r="E55" s="47"/>
    </row>
    <row r="56" spans="5:5" x14ac:dyDescent="0.2">
      <c r="E56" s="47"/>
    </row>
    <row r="57" spans="5:5" x14ac:dyDescent="0.2">
      <c r="E57" s="47"/>
    </row>
    <row r="58" spans="5:5" x14ac:dyDescent="0.2">
      <c r="E58" s="47"/>
    </row>
    <row r="59" spans="5:5" x14ac:dyDescent="0.2">
      <c r="E59" s="47"/>
    </row>
    <row r="60" spans="5:5" x14ac:dyDescent="0.2">
      <c r="E60" s="47"/>
    </row>
    <row r="61" spans="5:5" x14ac:dyDescent="0.2">
      <c r="E61" s="47"/>
    </row>
    <row r="62" spans="5:5" x14ac:dyDescent="0.2">
      <c r="E62" s="47"/>
    </row>
    <row r="63" spans="5:5" x14ac:dyDescent="0.2">
      <c r="E63" s="47"/>
    </row>
    <row r="64" spans="5:5" x14ac:dyDescent="0.2">
      <c r="E64" s="47"/>
    </row>
    <row r="65" spans="5:5" x14ac:dyDescent="0.2">
      <c r="E65" s="47"/>
    </row>
    <row r="66" spans="5:5" x14ac:dyDescent="0.2">
      <c r="E66" s="47"/>
    </row>
    <row r="67" spans="5:5" x14ac:dyDescent="0.2">
      <c r="E67" s="47"/>
    </row>
    <row r="68" spans="5:5" x14ac:dyDescent="0.2">
      <c r="E68" s="47"/>
    </row>
    <row r="69" spans="5:5" x14ac:dyDescent="0.2">
      <c r="E69" s="47"/>
    </row>
    <row r="70" spans="5:5" x14ac:dyDescent="0.2">
      <c r="E70" s="47"/>
    </row>
    <row r="71" spans="5:5" x14ac:dyDescent="0.2">
      <c r="E71" s="47"/>
    </row>
  </sheetData>
  <pageMargins left="0.7" right="0.7" top="0.75" bottom="0.75" header="0.3" footer="0.3"/>
  <drawing r:id="rId1"/>
  <extLst>
    <ext xmlns:x14="http://schemas.microsoft.com/office/spreadsheetml/2009/9/main" uri="{CCE6A557-97BC-4b89-ADB6-D9C93CAAB3DF}">
      <x14:dataValidations xmlns:xm="http://schemas.microsoft.com/office/excel/2006/main" count="3">
        <x14:dataValidation type="list" allowBlank="1" showInputMessage="1" showErrorMessage="1">
          <x14:formula1>
            <xm:f>[1]Feuil8!#REF!</xm:f>
          </x14:formula1>
          <xm:sqref>T3:T38</xm:sqref>
        </x14:dataValidation>
        <x14:dataValidation type="list" allowBlank="1" showInputMessage="1" showErrorMessage="1">
          <x14:formula1>
            <xm:f>Feuil8!$A$50:$A$53</xm:f>
          </x14:formula1>
          <xm:sqref>Q2:Q38</xm:sqref>
        </x14:dataValidation>
        <x14:dataValidation type="list" allowBlank="1" showInputMessage="1" showErrorMessage="1">
          <x14:formula1>
            <xm:f>Feuil8!$A$54:$A$56</xm:f>
          </x14:formula1>
          <xm:sqref>T2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lum moderne led</vt:lpstr>
      <vt:lpstr>Feuil8</vt:lpstr>
      <vt:lpstr>Feuil4</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Rodriguez Marie-C</dc:creator>
  <cp:lastModifiedBy>Michel</cp:lastModifiedBy>
  <dcterms:created xsi:type="dcterms:W3CDTF">2013-08-27T07:38:28Z</dcterms:created>
  <dcterms:modified xsi:type="dcterms:W3CDTF">2013-08-27T11:50:00Z</dcterms:modified>
</cp:coreProperties>
</file>