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codeName="{00000000-0000-0000-0000-000000000000}"/>
  <workbookPr codeName="ThisWorkbook" defaultThemeVersion="124226"/>
  <bookViews>
    <workbookView xWindow="240" yWindow="135" windowWidth="10845" windowHeight="11760"/>
  </bookViews>
  <sheets>
    <sheet name="Tableau_paramètres" sheetId="6" r:id="rId1"/>
    <sheet name="Calcul_concentration" sheetId="3" r:id="rId2"/>
  </sheets>
  <definedNames>
    <definedName name="AB" localSheetId="1">Calcul_concentration!#REF!</definedName>
    <definedName name="AB">#REF!</definedName>
    <definedName name="Acrack" localSheetId="1">Calcul_concentration!#REF!</definedName>
    <definedName name="Acrack">#REF!</definedName>
    <definedName name="Alpha" localSheetId="1">Calcul_concentration!#REF!</definedName>
    <definedName name="Alpha">#REF!</definedName>
    <definedName name="CMa">#REF!</definedName>
    <definedName name="CMe">#REF!</definedName>
    <definedName name="CMIa">#REF!</definedName>
    <definedName name="CMIe">#REF!</definedName>
    <definedName name="CR" localSheetId="1">Calcul_concentration!$E$37</definedName>
    <definedName name="CR">#REF!</definedName>
    <definedName name="CS">#REF!</definedName>
    <definedName name="Csol">#REF!</definedName>
    <definedName name="Csource" localSheetId="1">Calcul_concentration!$E$45</definedName>
    <definedName name="Csource">#REF!</definedName>
    <definedName name="Da" localSheetId="1">Calcul_concentration!$E$39</definedName>
    <definedName name="Da">#REF!</definedName>
    <definedName name="Deff1" localSheetId="1">Calcul_concentration!$E$49</definedName>
    <definedName name="Deff1">#REF!</definedName>
    <definedName name="Deff2" localSheetId="1">Calcul_concentration!$E$50</definedName>
    <definedName name="Deff2">#REF!</definedName>
    <definedName name="Deff3" localSheetId="1">Calcul_concentration!$E$51</definedName>
    <definedName name="Deff3">#REF!</definedName>
    <definedName name="Deffcrack" localSheetId="1">Calcul_concentration!$E$53</definedName>
    <definedName name="Deffcrack">#REF!</definedName>
    <definedName name="DeffT" localSheetId="1">Calcul_concentration!$E$52</definedName>
    <definedName name="DeffT">#REF!</definedName>
    <definedName name="DeltaP" localSheetId="1">Calcul_concentration!#REF!</definedName>
    <definedName name="DeltaP">#REF!</definedName>
    <definedName name="DJEaas">#REF!</definedName>
    <definedName name="DJEass">#REF!</definedName>
    <definedName name="DJEeas">#REF!</definedName>
    <definedName name="DJEess">#REF!</definedName>
    <definedName name="DP" localSheetId="1">Calcul_concentration!#REF!</definedName>
    <definedName name="DP">#REF!</definedName>
    <definedName name="DRo">#REF!</definedName>
    <definedName name="Dw" localSheetId="1">Calcul_concentration!$E$40</definedName>
    <definedName name="Dw">#REF!</definedName>
    <definedName name="ER" localSheetId="1">Calcul_concentration!#REF!</definedName>
    <definedName name="ER">#REF!</definedName>
    <definedName name="ERU" localSheetId="1">Calcul_concentration!#REF!</definedName>
    <definedName name="ERU">#REF!</definedName>
    <definedName name="fEi">#REF!</definedName>
    <definedName name="Fh" localSheetId="1">Calcul_concentration!#REF!</definedName>
    <definedName name="Fh">#REF!</definedName>
    <definedName name="fin">#REF!</definedName>
    <definedName name="Fj" localSheetId="1">Calcul_concentration!#REF!</definedName>
    <definedName name="Fj">#REF!</definedName>
    <definedName name="foc" localSheetId="1">Calcul_concentration!$E$10</definedName>
    <definedName name="foc">#REF!</definedName>
    <definedName name="fr">#REF!</definedName>
    <definedName name="frse">#REF!</definedName>
    <definedName name="frsi">#REF!</definedName>
    <definedName name="G" localSheetId="1">Calcul_concentration!$E$15</definedName>
    <definedName name="G">#REF!</definedName>
    <definedName name="H" localSheetId="1">Calcul_concentration!$E$36</definedName>
    <definedName name="H">#REF!</definedName>
    <definedName name="HB" localSheetId="1">Calcul_concentration!#REF!</definedName>
    <definedName name="HB">#REF!</definedName>
    <definedName name="ITSPa">#REF!</definedName>
    <definedName name="ITSPe">#REF!</definedName>
    <definedName name="Kd" localSheetId="1">Calcul_concentration!$E$44</definedName>
    <definedName name="Kd">#REF!</definedName>
    <definedName name="Kdi">#REF!</definedName>
    <definedName name="KOC" localSheetId="1">Calcul_concentration!$E$38</definedName>
    <definedName name="KOC">#REF!</definedName>
    <definedName name="Ks" localSheetId="1">Calcul_concentration!$E$12</definedName>
    <definedName name="Ks">#REF!</definedName>
    <definedName name="kv" localSheetId="1">Calcul_concentration!$E$16</definedName>
    <definedName name="kv">#REF!</definedName>
    <definedName name="L_1" localSheetId="1">Calcul_concentration!$E$20</definedName>
    <definedName name="L_1">#REF!</definedName>
    <definedName name="L_2" localSheetId="1">Calcul_concentration!$E$25</definedName>
    <definedName name="L_2">#REF!</definedName>
    <definedName name="L_3" localSheetId="1">Calcul_concentration!$E$30</definedName>
    <definedName name="L_3">#REF!</definedName>
    <definedName name="L_T" localSheetId="1">Calcul_concentration!$E$33</definedName>
    <definedName name="L_T">#REF!</definedName>
    <definedName name="LB" localSheetId="1">Calcul_concentration!#REF!</definedName>
    <definedName name="LB">#REF!</definedName>
    <definedName name="Lcrack" localSheetId="1">Calcul_concentration!#REF!</definedName>
    <definedName name="Lcrack">#REF!</definedName>
    <definedName name="log_Kow">#REF!</definedName>
    <definedName name="Ma">#REF!</definedName>
    <definedName name="Me">#REF!</definedName>
    <definedName name="Mu" localSheetId="1">Calcul_concentration!$E$5</definedName>
    <definedName name="Mu">#REF!</definedName>
    <definedName name="MuW" localSheetId="1">Calcul_concentration!$E$13</definedName>
    <definedName name="MuW">#REF!</definedName>
    <definedName name="n" localSheetId="1">Calcul_concentration!$E$19</definedName>
    <definedName name="n">#REF!</definedName>
    <definedName name="n_2" localSheetId="1">Calcul_concentration!$E$24</definedName>
    <definedName name="n_2">#REF!</definedName>
    <definedName name="n_3" localSheetId="1">Calcul_concentration!$E$29</definedName>
    <definedName name="n_3">#REF!</definedName>
    <definedName name="Qbuilding" localSheetId="1">Calcul_concentration!#REF!</definedName>
    <definedName name="Qbuilding">#REF!</definedName>
    <definedName name="Qsoil" localSheetId="1">Calcul_concentration!#REF!</definedName>
    <definedName name="Qsoil">#REF!</definedName>
    <definedName name="Qta">#REF!</definedName>
    <definedName name="Qte">#REF!</definedName>
    <definedName name="Rcrack" localSheetId="1">Calcul_concentration!#REF!</definedName>
    <definedName name="Rcrack">#REF!</definedName>
    <definedName name="RHOB" localSheetId="1">Calcul_concentration!$E$11</definedName>
    <definedName name="RHOB">#REF!</definedName>
    <definedName name="RHOw" localSheetId="1">Calcul_concentration!$E$14</definedName>
    <definedName name="RHOw">#REF!</definedName>
    <definedName name="S" localSheetId="1">Calcul_concentration!$E$41</definedName>
    <definedName name="S">#REF!</definedName>
    <definedName name="T" localSheetId="1">Calcul_concentration!#REF!</definedName>
    <definedName name="T">#REF!</definedName>
    <definedName name="T_1" localSheetId="1">Calcul_concentration!#REF!</definedName>
    <definedName name="T_1">#REF!</definedName>
    <definedName name="T_2" localSheetId="1">Calcul_concentration!#REF!</definedName>
    <definedName name="T_2">#REF!</definedName>
    <definedName name="T_3" localSheetId="1">Calcul_concentration!#REF!</definedName>
    <definedName name="T_3">#REF!</definedName>
    <definedName name="te">#REF!</definedName>
    <definedName name="Tea">#REF!</definedName>
    <definedName name="Tee">#REF!</definedName>
    <definedName name="TETAA" localSheetId="1">Calcul_concentration!$E$22</definedName>
    <definedName name="TETAA">#REF!</definedName>
    <definedName name="TETAA2" localSheetId="1">Calcul_concentration!$E$27</definedName>
    <definedName name="TETAA2">#REF!</definedName>
    <definedName name="TETAA3" localSheetId="1">Calcul_concentration!$E$32</definedName>
    <definedName name="TETAA3">#REF!</definedName>
    <definedName name="TETAW" localSheetId="1">Calcul_concentration!$E$21</definedName>
    <definedName name="TETAW">#REF!</definedName>
    <definedName name="TETAW2" localSheetId="1">Calcul_concentration!$E$26</definedName>
    <definedName name="TETAW2">#REF!</definedName>
    <definedName name="TETAW3" localSheetId="1">Calcul_concentration!$E$31</definedName>
    <definedName name="TETAW3">#REF!</definedName>
    <definedName name="Tm">#REF!</definedName>
    <definedName name="TSPe">#REF!</definedName>
    <definedName name="TSPi">#REF!</definedName>
    <definedName name="Va">#REF!</definedName>
    <definedName name="Ve">#REF!</definedName>
    <definedName name="VTR" localSheetId="1">Calcul_concentration!#REF!</definedName>
    <definedName name="VTR">#REF!</definedName>
    <definedName name="W" localSheetId="1">Calcul_concentration!#REF!</definedName>
    <definedName name="W">#REF!</definedName>
    <definedName name="WB" localSheetId="1">Calcul_concentration!#REF!</definedName>
    <definedName name="WB">#REF!</definedName>
    <definedName name="Xcrack" localSheetId="1">Calcul_concentration!#REF!</definedName>
    <definedName name="Xcrack">#REF!</definedName>
    <definedName name="Yv">#REF!</definedName>
    <definedName name="Zcrack" localSheetId="1">Calcul_concentration!#REF!</definedName>
    <definedName name="Zcrack">#REF!</definedName>
  </definedNames>
  <calcPr calcId="114210"/>
</workbook>
</file>

<file path=xl/calcChain.xml><?xml version="1.0" encoding="utf-8"?>
<calcChain xmlns="http://schemas.openxmlformats.org/spreadsheetml/2006/main">
  <c r="E19" i="3"/>
  <c r="E49"/>
  <c r="E52"/>
  <c r="E44"/>
  <c r="E45"/>
  <c r="E33"/>
  <c r="E65"/>
  <c r="E63"/>
  <c r="E58"/>
  <c r="A1"/>
  <c r="C12" i="6"/>
  <c r="C11"/>
  <c r="C10"/>
  <c r="C9"/>
  <c r="C8"/>
  <c r="C7"/>
  <c r="C6"/>
  <c r="C5"/>
  <c r="C4"/>
  <c r="C3"/>
  <c r="C2"/>
  <c r="E29" i="3"/>
  <c r="E51"/>
  <c r="E24"/>
  <c r="E12"/>
  <c r="E16"/>
  <c r="E50"/>
  <c r="E64"/>
  <c r="E53"/>
  <c r="E59"/>
</calcChain>
</file>

<file path=xl/comments1.xml><?xml version="1.0" encoding="utf-8"?>
<comments xmlns="http://schemas.openxmlformats.org/spreadsheetml/2006/main">
  <authors>
    <author>Formation</author>
  </authors>
  <commentList>
    <comment ref="F3" authorId="0">
      <text>
        <r>
          <rPr>
            <sz val="8"/>
            <color indexed="81"/>
            <rFont val="Tahoma"/>
            <family val="2"/>
          </rPr>
          <t xml:space="preserve">
Origine de la donnée</t>
        </r>
      </text>
    </comment>
    <comment ref="A12" authorId="0">
      <text>
        <r>
          <rPr>
            <b/>
            <sz val="8"/>
            <color indexed="81"/>
            <rFont val="Tahoma"/>
            <family val="2"/>
          </rPr>
          <t>Valeur pour la couche de surface, quel que soit le nombre de couches</t>
        </r>
      </text>
    </comment>
    <comment ref="A16" authorId="0">
      <text>
        <r>
          <rPr>
            <b/>
            <sz val="8"/>
            <color indexed="81"/>
            <rFont val="Tahoma"/>
            <family val="2"/>
          </rPr>
          <t>Lié à la convection</t>
        </r>
      </text>
    </comment>
    <comment ref="A18" authorId="0">
      <text>
        <r>
          <rPr>
            <b/>
            <sz val="8"/>
            <color indexed="81"/>
            <rFont val="Tahoma"/>
            <family val="2"/>
          </rPr>
          <t>Couche inférieure</t>
        </r>
      </text>
    </comment>
    <comment ref="A23" authorId="0">
      <text>
        <r>
          <rPr>
            <b/>
            <sz val="8"/>
            <color indexed="81"/>
            <rFont val="Tahoma"/>
            <family val="2"/>
          </rPr>
          <t>Couche intermédiaire</t>
        </r>
      </text>
    </comment>
    <comment ref="A28" authorId="0">
      <text>
        <r>
          <rPr>
            <b/>
            <sz val="8"/>
            <color indexed="81"/>
            <rFont val="Tahoma"/>
            <family val="2"/>
          </rPr>
          <t>Couche superficielle</t>
        </r>
      </text>
    </comment>
    <comment ref="E36" authorId="0">
      <text>
        <r>
          <rPr>
            <b/>
            <sz val="8"/>
            <color indexed="81"/>
            <rFont val="Tahoma"/>
            <family val="2"/>
          </rPr>
          <t>Calculer avec l'utilitaire si nécessaire</t>
        </r>
      </text>
    </comment>
    <comment ref="E37" authorId="0">
      <text>
        <r>
          <rPr>
            <b/>
            <sz val="8"/>
            <color indexed="81"/>
            <rFont val="Tahoma"/>
            <family val="2"/>
          </rPr>
          <t>Calculer avec l'utilitaire si nécessaire</t>
        </r>
      </text>
    </comment>
    <comment ref="E38" authorId="0">
      <text>
        <r>
          <rPr>
            <b/>
            <sz val="8"/>
            <color indexed="81"/>
            <rFont val="Tahoma"/>
            <family val="2"/>
          </rPr>
          <t>Calculer avec l'utilitaire si nécessaire</t>
        </r>
      </text>
    </comment>
    <comment ref="A53" authorId="0">
      <text>
        <r>
          <rPr>
            <b/>
            <sz val="8"/>
            <color indexed="81"/>
            <rFont val="Tahoma"/>
            <family val="2"/>
          </rPr>
          <t>Coefficient de diffusion égal à celui de la couche de terre superficielle</t>
        </r>
      </text>
    </comment>
  </commentList>
</comments>
</file>

<file path=xl/sharedStrings.xml><?xml version="1.0" encoding="utf-8"?>
<sst xmlns="http://schemas.openxmlformats.org/spreadsheetml/2006/main" count="194" uniqueCount="146">
  <si>
    <t>Paramètres</t>
  </si>
  <si>
    <t>Liés au sol</t>
  </si>
  <si>
    <t>Liés à la substance</t>
  </si>
  <si>
    <t>Concentration dans le sol</t>
  </si>
  <si>
    <t>g/g</t>
  </si>
  <si>
    <r>
      <t>H'</t>
    </r>
    <r>
      <rPr>
        <vertAlign val="subscript"/>
        <sz val="11"/>
        <color indexed="8"/>
        <rFont val="Calibri"/>
        <family val="2"/>
      </rPr>
      <t>TS</t>
    </r>
  </si>
  <si>
    <r>
      <t>C</t>
    </r>
    <r>
      <rPr>
        <vertAlign val="subscript"/>
        <sz val="11"/>
        <color indexed="8"/>
        <rFont val="Calibri"/>
        <family val="2"/>
      </rPr>
      <t>R</t>
    </r>
  </si>
  <si>
    <t>Unité</t>
  </si>
  <si>
    <t>Sigle</t>
  </si>
  <si>
    <t>Valeur</t>
  </si>
  <si>
    <t>Source</t>
  </si>
  <si>
    <t>/</t>
  </si>
  <si>
    <t>g/cm3</t>
  </si>
  <si>
    <r>
      <rPr>
        <sz val="11"/>
        <color indexed="8"/>
        <rFont val="Symbol"/>
        <family val="1"/>
        <charset val="2"/>
      </rPr>
      <t>r</t>
    </r>
    <r>
      <rPr>
        <vertAlign val="subscript"/>
        <sz val="11"/>
        <color indexed="8"/>
        <rFont val="Calibri"/>
        <family val="2"/>
      </rPr>
      <t>b</t>
    </r>
  </si>
  <si>
    <t>Porosité du sol à l'eau</t>
  </si>
  <si>
    <t>cm3/cm3</t>
  </si>
  <si>
    <t>Nom</t>
  </si>
  <si>
    <t>H</t>
  </si>
  <si>
    <t>CR</t>
  </si>
  <si>
    <t>RHOB</t>
  </si>
  <si>
    <t>TETAW</t>
  </si>
  <si>
    <r>
      <rPr>
        <sz val="11"/>
        <color indexed="8"/>
        <rFont val="Symbol"/>
        <family val="1"/>
        <charset val="2"/>
      </rPr>
      <t>Q</t>
    </r>
    <r>
      <rPr>
        <vertAlign val="subscript"/>
        <sz val="11"/>
        <color indexed="8"/>
        <rFont val="Calibri"/>
        <family val="2"/>
      </rPr>
      <t>w</t>
    </r>
  </si>
  <si>
    <t>Répartion sol-eau</t>
  </si>
  <si>
    <t>Coeff partage eau/matière organique</t>
  </si>
  <si>
    <t>KOC</t>
  </si>
  <si>
    <r>
      <t>K</t>
    </r>
    <r>
      <rPr>
        <vertAlign val="subscript"/>
        <sz val="11"/>
        <color indexed="8"/>
        <rFont val="Calibri"/>
        <family val="2"/>
      </rPr>
      <t>oc</t>
    </r>
  </si>
  <si>
    <r>
      <t>f</t>
    </r>
    <r>
      <rPr>
        <vertAlign val="subscript"/>
        <sz val="11"/>
        <color indexed="8"/>
        <rFont val="Calibri"/>
        <family val="2"/>
      </rPr>
      <t>oc</t>
    </r>
  </si>
  <si>
    <t>foc</t>
  </si>
  <si>
    <t>cm3/g</t>
  </si>
  <si>
    <r>
      <t>K</t>
    </r>
    <r>
      <rPr>
        <vertAlign val="subscript"/>
        <sz val="11"/>
        <color indexed="8"/>
        <rFont val="Calibri"/>
        <family val="2"/>
      </rPr>
      <t>d</t>
    </r>
  </si>
  <si>
    <t>Kd</t>
  </si>
  <si>
    <t>Porosité du sol à l'air</t>
  </si>
  <si>
    <r>
      <rPr>
        <sz val="11"/>
        <color indexed="8"/>
        <rFont val="Symbol"/>
        <family val="1"/>
        <charset val="2"/>
      </rPr>
      <t>Q</t>
    </r>
    <r>
      <rPr>
        <vertAlign val="subscript"/>
        <sz val="11"/>
        <color indexed="8"/>
        <rFont val="Calibri"/>
        <family val="2"/>
      </rPr>
      <t>a</t>
    </r>
  </si>
  <si>
    <t>TETAA</t>
  </si>
  <si>
    <r>
      <t>C</t>
    </r>
    <r>
      <rPr>
        <vertAlign val="subscript"/>
        <sz val="11"/>
        <color indexed="8"/>
        <rFont val="Calibri"/>
        <family val="2"/>
      </rPr>
      <t>source</t>
    </r>
  </si>
  <si>
    <t>Csource</t>
  </si>
  <si>
    <t>Concentration dans l'air du sol</t>
  </si>
  <si>
    <t>Calcul de la concentration dans l'air du sol</t>
  </si>
  <si>
    <t>Diffusivité dans l'air</t>
  </si>
  <si>
    <t>cm2/s</t>
  </si>
  <si>
    <t>Da</t>
  </si>
  <si>
    <r>
      <t>D</t>
    </r>
    <r>
      <rPr>
        <vertAlign val="subscript"/>
        <sz val="11"/>
        <color indexed="8"/>
        <rFont val="Calibri"/>
        <family val="2"/>
      </rPr>
      <t>a</t>
    </r>
  </si>
  <si>
    <t>Calcul du coefficient de diffusion</t>
  </si>
  <si>
    <t>Porosité totale</t>
  </si>
  <si>
    <t>n</t>
  </si>
  <si>
    <t>Diffusivité dans l'eau</t>
  </si>
  <si>
    <r>
      <t>D</t>
    </r>
    <r>
      <rPr>
        <vertAlign val="subscript"/>
        <sz val="11"/>
        <color indexed="8"/>
        <rFont val="Calibri"/>
        <family val="2"/>
      </rPr>
      <t>w</t>
    </r>
  </si>
  <si>
    <t>Dw</t>
  </si>
  <si>
    <t>m</t>
  </si>
  <si>
    <t>Couche 2</t>
  </si>
  <si>
    <t>Couche 3</t>
  </si>
  <si>
    <t>TETAW2</t>
  </si>
  <si>
    <t>TETAA2</t>
  </si>
  <si>
    <t>TETAW3</t>
  </si>
  <si>
    <t>TETAA3</t>
  </si>
  <si>
    <t>n3</t>
  </si>
  <si>
    <t>n2</t>
  </si>
  <si>
    <r>
      <t>D</t>
    </r>
    <r>
      <rPr>
        <vertAlign val="superscript"/>
        <sz val="11"/>
        <color indexed="8"/>
        <rFont val="Calibri"/>
        <family val="2"/>
      </rPr>
      <t>eff</t>
    </r>
    <r>
      <rPr>
        <vertAlign val="subscript"/>
        <sz val="11"/>
        <color indexed="8"/>
        <rFont val="Calibri"/>
        <family val="2"/>
      </rPr>
      <t>1</t>
    </r>
  </si>
  <si>
    <t>Deff1</t>
  </si>
  <si>
    <t>Coefficient de diffusion couche 1</t>
  </si>
  <si>
    <t>Coefficient de diffusion couche 2</t>
  </si>
  <si>
    <t>Coefficient de diffusion couche 3</t>
  </si>
  <si>
    <r>
      <t>D</t>
    </r>
    <r>
      <rPr>
        <vertAlign val="superscript"/>
        <sz val="11"/>
        <color indexed="8"/>
        <rFont val="Calibri"/>
        <family val="2"/>
      </rPr>
      <t>eff</t>
    </r>
    <r>
      <rPr>
        <vertAlign val="subscript"/>
        <sz val="11"/>
        <color indexed="8"/>
        <rFont val="Calibri"/>
        <family val="2"/>
      </rPr>
      <t>2</t>
    </r>
  </si>
  <si>
    <t>Deff2</t>
  </si>
  <si>
    <t>Deff3</t>
  </si>
  <si>
    <r>
      <t>D</t>
    </r>
    <r>
      <rPr>
        <vertAlign val="superscript"/>
        <sz val="11"/>
        <color indexed="8"/>
        <rFont val="Calibri"/>
        <family val="2"/>
      </rPr>
      <t>eff</t>
    </r>
    <r>
      <rPr>
        <vertAlign val="subscript"/>
        <sz val="11"/>
        <color indexed="8"/>
        <rFont val="Calibri"/>
        <family val="2"/>
      </rPr>
      <t>3</t>
    </r>
  </si>
  <si>
    <t>Coefficient de diffusion total</t>
  </si>
  <si>
    <r>
      <t>D</t>
    </r>
    <r>
      <rPr>
        <vertAlign val="superscript"/>
        <sz val="11"/>
        <color indexed="8"/>
        <rFont val="Calibri"/>
        <family val="2"/>
      </rPr>
      <t>eff</t>
    </r>
    <r>
      <rPr>
        <vertAlign val="subscript"/>
        <sz val="11"/>
        <color indexed="8"/>
        <rFont val="Calibri"/>
        <family val="2"/>
      </rPr>
      <t>T</t>
    </r>
  </si>
  <si>
    <t>DeffT</t>
  </si>
  <si>
    <t>Epaisseur de la couche</t>
  </si>
  <si>
    <t>cm</t>
  </si>
  <si>
    <t>L1</t>
  </si>
  <si>
    <t>L_1</t>
  </si>
  <si>
    <t>L2</t>
  </si>
  <si>
    <t>L_2</t>
  </si>
  <si>
    <t>L_3</t>
  </si>
  <si>
    <t>L3</t>
  </si>
  <si>
    <t>Epaisseur totale des couches</t>
  </si>
  <si>
    <r>
      <t>L</t>
    </r>
    <r>
      <rPr>
        <vertAlign val="subscript"/>
        <sz val="11"/>
        <color indexed="8"/>
        <rFont val="Calibri"/>
        <family val="2"/>
      </rPr>
      <t>T</t>
    </r>
  </si>
  <si>
    <t>L_T</t>
  </si>
  <si>
    <t>cm2</t>
  </si>
  <si>
    <t>T_1</t>
  </si>
  <si>
    <r>
      <t>k</t>
    </r>
    <r>
      <rPr>
        <vertAlign val="subscript"/>
        <sz val="11"/>
        <color indexed="8"/>
        <rFont val="Calibri"/>
        <family val="2"/>
      </rPr>
      <t>v</t>
    </r>
  </si>
  <si>
    <t>kv</t>
  </si>
  <si>
    <r>
      <t>Q</t>
    </r>
    <r>
      <rPr>
        <vertAlign val="subscript"/>
        <sz val="11"/>
        <color indexed="8"/>
        <rFont val="Calibri"/>
        <family val="2"/>
      </rPr>
      <t>soil</t>
    </r>
  </si>
  <si>
    <t>Viscosité de l'air</t>
  </si>
  <si>
    <t>g/cm.s</t>
  </si>
  <si>
    <t>Mu</t>
  </si>
  <si>
    <t>Coefficient de diffusion dans les fissures</t>
  </si>
  <si>
    <r>
      <t>D</t>
    </r>
    <r>
      <rPr>
        <vertAlign val="superscript"/>
        <sz val="11"/>
        <color indexed="8"/>
        <rFont val="Calibri"/>
        <family val="2"/>
      </rPr>
      <t>eff</t>
    </r>
    <r>
      <rPr>
        <vertAlign val="subscript"/>
        <sz val="11"/>
        <color indexed="8"/>
        <rFont val="Calibri"/>
        <family val="2"/>
      </rPr>
      <t>crack</t>
    </r>
  </si>
  <si>
    <t>Deffcrack</t>
  </si>
  <si>
    <t>Cte de Henry adimentionnelle</t>
  </si>
  <si>
    <t>Teneur du sol en matières organiques au niveau de la source</t>
  </si>
  <si>
    <t>Densité du sol au niveau de la source</t>
  </si>
  <si>
    <t>Perméabilité du sol en surface</t>
  </si>
  <si>
    <t>Conductivité hydraulique du sol à saturation</t>
  </si>
  <si>
    <t>cm/s</t>
  </si>
  <si>
    <t>Ks</t>
  </si>
  <si>
    <r>
      <t>K</t>
    </r>
    <r>
      <rPr>
        <vertAlign val="subscript"/>
        <sz val="11"/>
        <color indexed="8"/>
        <rFont val="Calibri"/>
        <family val="2"/>
      </rPr>
      <t>s</t>
    </r>
  </si>
  <si>
    <t>Viscosité dynamique de l'eau</t>
  </si>
  <si>
    <r>
      <t>µ</t>
    </r>
    <r>
      <rPr>
        <vertAlign val="subscript"/>
        <sz val="11"/>
        <color indexed="8"/>
        <rFont val="Calibri"/>
        <family val="2"/>
      </rPr>
      <t>w</t>
    </r>
  </si>
  <si>
    <t>MuW</t>
  </si>
  <si>
    <t>Densité de l'eau</t>
  </si>
  <si>
    <r>
      <rPr>
        <sz val="11"/>
        <color indexed="8"/>
        <rFont val="Symbol"/>
        <family val="1"/>
        <charset val="2"/>
      </rPr>
      <t>r</t>
    </r>
    <r>
      <rPr>
        <vertAlign val="subscript"/>
        <sz val="11"/>
        <color indexed="8"/>
        <rFont val="Calibri"/>
        <family val="2"/>
      </rPr>
      <t>w</t>
    </r>
  </si>
  <si>
    <t>RHOw</t>
  </si>
  <si>
    <t>Accélération</t>
  </si>
  <si>
    <t>cm/s2</t>
  </si>
  <si>
    <t>g</t>
  </si>
  <si>
    <t>G</t>
  </si>
  <si>
    <t>µg/m3</t>
  </si>
  <si>
    <t>Solubilité dans l'eau</t>
  </si>
  <si>
    <t>S</t>
  </si>
  <si>
    <t>Concentration dans l'air extérieur</t>
  </si>
  <si>
    <t>v</t>
  </si>
  <si>
    <t>L</t>
  </si>
  <si>
    <t>F</t>
  </si>
  <si>
    <t>ΔC/ΔZ</t>
  </si>
  <si>
    <t>ΔZ</t>
  </si>
  <si>
    <t>épaisseur de la tranche polluée</t>
  </si>
  <si>
    <t>Vitesse du vent</t>
  </si>
  <si>
    <t>Longueur de la zone polluée (spot)</t>
  </si>
  <si>
    <t>Hauteur de l'organe respiratoire de la cible</t>
  </si>
  <si>
    <t>Flux de polluant</t>
  </si>
  <si>
    <t>g/cm²/s</t>
  </si>
  <si>
    <t>g/cm3/cm</t>
  </si>
  <si>
    <t>Polluants</t>
  </si>
  <si>
    <t>CMA « initiales » retenues</t>
  </si>
  <si>
    <t>CMA en g/g</t>
  </si>
  <si>
    <t>Koc (cm3/g)</t>
  </si>
  <si>
    <t>coeff diffusion dans l'air (cm²/s)</t>
  </si>
  <si>
    <t>coeff diffusion dans l'eau (cm²/s)</t>
  </si>
  <si>
    <t>solubilité (mg/L)</t>
  </si>
  <si>
    <t>Constante de Henry</t>
  </si>
  <si>
    <t>Acénaphthène</t>
  </si>
  <si>
    <t>Anthracène</t>
  </si>
  <si>
    <t>Benzo(b)fluoranthène</t>
  </si>
  <si>
    <t>Chrysène</t>
  </si>
  <si>
    <t>Fluorène</t>
  </si>
  <si>
    <t>Naphtalène</t>
  </si>
  <si>
    <t>Pyrène</t>
  </si>
  <si>
    <t>Benzène</t>
  </si>
  <si>
    <t>Ethylbenzène</t>
  </si>
  <si>
    <t>Somme Xylènes</t>
  </si>
  <si>
    <t>Toluène</t>
  </si>
  <si>
    <t>Résultat - concentration dans l'air extérieur (g/cm3)</t>
  </si>
  <si>
    <t>http://forum.excel-pratique.com/excel/comment-faire-un-calcul-a-partir-d-un-tableau-de-parametres-t29083.html</t>
  </si>
</sst>
</file>

<file path=xl/styles.xml><?xml version="1.0" encoding="utf-8"?>
<styleSheet xmlns="http://schemas.openxmlformats.org/spreadsheetml/2006/main">
  <fonts count="14">
    <font>
      <sz val="11"/>
      <color theme="1"/>
      <name val="Calibri"/>
      <family val="2"/>
      <scheme val="minor"/>
    </font>
    <font>
      <vertAlign val="subscript"/>
      <sz val="11"/>
      <color indexed="8"/>
      <name val="Calibri"/>
      <family val="2"/>
    </font>
    <font>
      <sz val="8"/>
      <color indexed="81"/>
      <name val="Tahoma"/>
      <family val="2"/>
    </font>
    <font>
      <b/>
      <sz val="8"/>
      <color indexed="81"/>
      <name val="Tahoma"/>
      <family val="2"/>
    </font>
    <font>
      <sz val="11"/>
      <color indexed="8"/>
      <name val="Symbol"/>
      <family val="1"/>
      <charset val="2"/>
    </font>
    <font>
      <vertAlign val="superscript"/>
      <sz val="11"/>
      <color indexed="8"/>
      <name val="Calibri"/>
      <family val="2"/>
    </font>
    <font>
      <b/>
      <sz val="10"/>
      <name val="Arial"/>
      <family val="2"/>
    </font>
    <font>
      <sz val="10"/>
      <name val="Arial"/>
      <family val="2"/>
    </font>
    <font>
      <b/>
      <sz val="11"/>
      <color indexed="8"/>
      <name val="Calibri"/>
      <family val="2"/>
    </font>
    <font>
      <sz val="11"/>
      <color indexed="8"/>
      <name val="Symbol"/>
      <family val="1"/>
      <charset val="2"/>
    </font>
    <font>
      <b/>
      <sz val="11"/>
      <color indexed="8"/>
      <name val="Calibri"/>
      <family val="2"/>
    </font>
    <font>
      <sz val="11"/>
      <color indexed="8"/>
      <name val="Calibri"/>
      <family val="2"/>
    </font>
    <font>
      <u/>
      <sz val="11"/>
      <color indexed="12"/>
      <name val="Calibri"/>
      <family val="2"/>
    </font>
    <font>
      <sz val="8"/>
      <name val="Calibri"/>
      <family val="2"/>
    </font>
  </fonts>
  <fills count="9">
    <fill>
      <patternFill patternType="none"/>
    </fill>
    <fill>
      <patternFill patternType="gray125"/>
    </fill>
    <fill>
      <patternFill patternType="solid">
        <fgColor indexed="50"/>
        <bgColor indexed="64"/>
      </patternFill>
    </fill>
    <fill>
      <patternFill patternType="solid">
        <fgColor indexed="13"/>
        <bgColor indexed="64"/>
      </patternFill>
    </fill>
    <fill>
      <patternFill patternType="solid">
        <fgColor indexed="51"/>
        <bgColor indexed="64"/>
      </patternFill>
    </fill>
    <fill>
      <patternFill patternType="solid">
        <fgColor indexed="40"/>
        <bgColor indexed="64"/>
      </patternFill>
    </fill>
    <fill>
      <patternFill patternType="solid">
        <fgColor indexed="26"/>
        <bgColor indexed="64"/>
      </patternFill>
    </fill>
    <fill>
      <patternFill patternType="solid">
        <fgColor indexed="22"/>
        <bgColor indexed="64"/>
      </patternFill>
    </fill>
    <fill>
      <patternFill patternType="solid">
        <fgColor indexed="44"/>
        <bgColor indexed="64"/>
      </patternFill>
    </fill>
  </fills>
  <borders count="21">
    <border>
      <left/>
      <right/>
      <top/>
      <bottom/>
      <diagonal/>
    </border>
    <border>
      <left/>
      <right/>
      <top style="thin">
        <color indexed="64"/>
      </top>
      <bottom/>
      <diagonal/>
    </border>
    <border>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s>
  <cellStyleXfs count="2">
    <xf numFmtId="0" fontId="0" fillId="0" borderId="0"/>
    <xf numFmtId="0" fontId="12" fillId="0" borderId="0" applyNumberFormat="0" applyFill="0" applyBorder="0" applyAlignment="0" applyProtection="0">
      <alignment vertical="top"/>
      <protection locked="0"/>
    </xf>
  </cellStyleXfs>
  <cellXfs count="59">
    <xf numFmtId="0" fontId="0" fillId="0" borderId="0" xfId="0"/>
    <xf numFmtId="0" fontId="0" fillId="0" borderId="1" xfId="0" applyBorder="1"/>
    <xf numFmtId="0" fontId="0" fillId="0" borderId="0" xfId="0" applyBorder="1"/>
    <xf numFmtId="0" fontId="0" fillId="0" borderId="0" xfId="0" applyFill="1" applyBorder="1"/>
    <xf numFmtId="0" fontId="0" fillId="0" borderId="2" xfId="0" applyBorder="1" applyAlignment="1">
      <alignment horizontal="center"/>
    </xf>
    <xf numFmtId="0" fontId="8" fillId="0" borderId="3" xfId="0" applyFont="1"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8" xfId="0" applyBorder="1"/>
    <xf numFmtId="0" fontId="0" fillId="0" borderId="9" xfId="0" applyBorder="1"/>
    <xf numFmtId="0" fontId="0" fillId="0" borderId="10" xfId="0" applyBorder="1"/>
    <xf numFmtId="0" fontId="0" fillId="0" borderId="6" xfId="0" applyBorder="1" applyAlignment="1">
      <alignment wrapText="1"/>
    </xf>
    <xf numFmtId="0" fontId="8" fillId="0" borderId="11" xfId="0" applyFont="1" applyBorder="1"/>
    <xf numFmtId="0" fontId="8" fillId="0" borderId="6" xfId="0" applyFont="1" applyBorder="1"/>
    <xf numFmtId="0" fontId="0" fillId="0" borderId="12" xfId="0" applyFill="1" applyBorder="1"/>
    <xf numFmtId="0" fontId="0" fillId="0" borderId="13" xfId="0" applyFill="1" applyBorder="1"/>
    <xf numFmtId="0" fontId="0" fillId="0" borderId="14" xfId="0" applyBorder="1"/>
    <xf numFmtId="0" fontId="0" fillId="0" borderId="15" xfId="0" applyBorder="1"/>
    <xf numFmtId="0" fontId="9" fillId="0" borderId="15" xfId="0" applyFont="1" applyBorder="1"/>
    <xf numFmtId="0" fontId="0" fillId="0" borderId="16" xfId="0" applyBorder="1"/>
    <xf numFmtId="0" fontId="8" fillId="0" borderId="14" xfId="0" applyFont="1" applyBorder="1"/>
    <xf numFmtId="0" fontId="8" fillId="0" borderId="15" xfId="0" applyFont="1" applyBorder="1"/>
    <xf numFmtId="0" fontId="8" fillId="0" borderId="16" xfId="0" applyFont="1" applyBorder="1"/>
    <xf numFmtId="0" fontId="0" fillId="0" borderId="0" xfId="0" applyAlignment="1">
      <alignment horizontal="center"/>
    </xf>
    <xf numFmtId="0" fontId="8" fillId="0" borderId="15" xfId="0" applyFont="1" applyBorder="1" applyAlignment="1">
      <alignment horizontal="center"/>
    </xf>
    <xf numFmtId="11" fontId="0" fillId="0" borderId="15" xfId="0" applyNumberFormat="1" applyFill="1" applyBorder="1" applyAlignment="1">
      <alignment horizontal="center"/>
    </xf>
    <xf numFmtId="0" fontId="0" fillId="0" borderId="4" xfId="0" applyBorder="1" applyAlignment="1">
      <alignment horizontal="center"/>
    </xf>
    <xf numFmtId="0" fontId="0" fillId="2" borderId="0" xfId="0" applyFill="1" applyBorder="1" applyAlignment="1">
      <alignment horizontal="center"/>
    </xf>
    <xf numFmtId="0" fontId="0" fillId="3" borderId="0" xfId="0" applyFill="1" applyBorder="1" applyAlignment="1">
      <alignment horizontal="center"/>
    </xf>
    <xf numFmtId="0" fontId="0" fillId="0" borderId="0" xfId="0" applyFill="1" applyBorder="1" applyAlignment="1">
      <alignment horizontal="center"/>
    </xf>
    <xf numFmtId="0" fontId="0" fillId="0" borderId="0" xfId="0" applyBorder="1" applyAlignment="1">
      <alignment horizontal="center"/>
    </xf>
    <xf numFmtId="0" fontId="0" fillId="3" borderId="17" xfId="0" applyFill="1" applyBorder="1" applyAlignment="1">
      <alignment horizontal="center"/>
    </xf>
    <xf numFmtId="0" fontId="0" fillId="2" borderId="17" xfId="0" applyFill="1" applyBorder="1" applyAlignment="1">
      <alignment horizontal="center"/>
    </xf>
    <xf numFmtId="0" fontId="0" fillId="0" borderId="17" xfId="0" applyBorder="1" applyAlignment="1">
      <alignment horizontal="center"/>
    </xf>
    <xf numFmtId="0" fontId="0" fillId="3" borderId="18" xfId="0" applyFill="1" applyBorder="1" applyAlignment="1">
      <alignment horizontal="center"/>
    </xf>
    <xf numFmtId="0" fontId="0" fillId="4" borderId="0" xfId="0" applyFill="1" applyBorder="1" applyAlignment="1">
      <alignment horizontal="center"/>
    </xf>
    <xf numFmtId="11" fontId="0" fillId="2" borderId="0" xfId="0" applyNumberFormat="1" applyFill="1" applyBorder="1" applyAlignment="1">
      <alignment horizontal="center"/>
    </xf>
    <xf numFmtId="0" fontId="0" fillId="2" borderId="9" xfId="0" applyFill="1" applyBorder="1" applyAlignment="1">
      <alignment horizontal="center"/>
    </xf>
    <xf numFmtId="0" fontId="0" fillId="3" borderId="9" xfId="0" applyFill="1" applyBorder="1" applyAlignment="1">
      <alignment horizontal="center"/>
    </xf>
    <xf numFmtId="0" fontId="0" fillId="5" borderId="0" xfId="0" applyFill="1" applyBorder="1" applyAlignment="1">
      <alignment horizontal="center"/>
    </xf>
    <xf numFmtId="1" fontId="0" fillId="0" borderId="0" xfId="0" applyNumberFormat="1" applyFill="1" applyBorder="1" applyAlignment="1">
      <alignment horizontal="center"/>
    </xf>
    <xf numFmtId="0" fontId="6" fillId="0" borderId="0" xfId="0" applyFont="1"/>
    <xf numFmtId="0" fontId="7" fillId="0" borderId="0" xfId="0" applyFont="1"/>
    <xf numFmtId="0" fontId="7" fillId="0" borderId="9" xfId="0" applyFont="1" applyBorder="1"/>
    <xf numFmtId="0" fontId="10" fillId="6" borderId="19" xfId="0" applyFont="1" applyFill="1" applyBorder="1" applyAlignment="1">
      <alignment horizontal="left" vertical="center"/>
    </xf>
    <xf numFmtId="0" fontId="10" fillId="6" borderId="16" xfId="0" applyFont="1" applyFill="1" applyBorder="1" applyAlignment="1">
      <alignment horizontal="center" vertical="center" wrapText="1"/>
    </xf>
    <xf numFmtId="0" fontId="11" fillId="7" borderId="20" xfId="0" applyFont="1" applyFill="1" applyBorder="1" applyAlignment="1">
      <alignment horizontal="left" vertical="center"/>
    </xf>
    <xf numFmtId="0" fontId="11" fillId="0" borderId="10" xfId="0" applyFont="1" applyBorder="1" applyAlignment="1">
      <alignment horizontal="center" vertical="center" wrapText="1"/>
    </xf>
    <xf numFmtId="0" fontId="11" fillId="8" borderId="20" xfId="0" applyFont="1" applyFill="1" applyBorder="1" applyAlignment="1">
      <alignment horizontal="left" vertical="center"/>
    </xf>
    <xf numFmtId="11" fontId="11" fillId="0" borderId="10" xfId="0" applyNumberFormat="1" applyFont="1" applyBorder="1" applyAlignment="1">
      <alignment horizontal="center" vertical="center" wrapText="1"/>
    </xf>
    <xf numFmtId="11" fontId="0" fillId="4" borderId="0" xfId="0" applyNumberFormat="1" applyFill="1" applyBorder="1" applyAlignment="1">
      <alignment horizontal="center"/>
    </xf>
    <xf numFmtId="0" fontId="10" fillId="2" borderId="16" xfId="0" applyFont="1" applyFill="1" applyBorder="1" applyAlignment="1">
      <alignment horizontal="center" vertical="center" wrapText="1"/>
    </xf>
    <xf numFmtId="0" fontId="11" fillId="7" borderId="10" xfId="0" applyFont="1" applyFill="1" applyBorder="1" applyAlignment="1">
      <alignment horizontal="center" vertical="center" wrapText="1"/>
    </xf>
    <xf numFmtId="0" fontId="0" fillId="0" borderId="0" xfId="0" applyFill="1" applyBorder="1"/>
    <xf numFmtId="0" fontId="12" fillId="0" borderId="0" xfId="1" applyAlignment="1" applyProtection="1"/>
    <xf numFmtId="0" fontId="0" fillId="0" borderId="7" xfId="0" applyFill="1" applyBorder="1"/>
    <xf numFmtId="0" fontId="0" fillId="0" borderId="10" xfId="0" applyFill="1" applyBorder="1"/>
  </cellXfs>
  <cellStyles count="2">
    <cellStyle name="Lien hypertexte"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819150</xdr:colOff>
      <xdr:row>14</xdr:row>
      <xdr:rowOff>57150</xdr:rowOff>
    </xdr:from>
    <xdr:to>
      <xdr:col>10</xdr:col>
      <xdr:colOff>609600</xdr:colOff>
      <xdr:row>34</xdr:row>
      <xdr:rowOff>142875</xdr:rowOff>
    </xdr:to>
    <xdr:sp macro="" textlink="">
      <xdr:nvSpPr>
        <xdr:cNvPr id="4097" name="Text Box 1"/>
        <xdr:cNvSpPr txBox="1">
          <a:spLocks noChangeArrowheads="1"/>
        </xdr:cNvSpPr>
      </xdr:nvSpPr>
      <xdr:spPr bwMode="auto">
        <a:xfrm>
          <a:off x="2914650" y="3409950"/>
          <a:ext cx="7762875" cy="3895725"/>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Bonjour,</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je suis nouveau sur ce forum et je m'adresse aux experts en Excel, après avoir passé des heures à essayer de résoudre mon problème sans succès.</a:t>
          </a:r>
        </a:p>
        <a:p>
          <a:pPr algn="l" rtl="0">
            <a:defRPr sz="1000"/>
          </a:pPr>
          <a:r>
            <a:rPr lang="fr-FR" sz="1100" b="0" i="0" u="none" strike="noStrike" baseline="0">
              <a:solidFill>
                <a:srgbClr val="000000"/>
              </a:solidFill>
              <a:latin typeface="Calibri"/>
            </a:rPr>
            <a:t>Le problème : j'ai une feuille de calcul me permettant de modéliser des concentrations en polluants dans l'air d'un bâtiment ou dans l'air extérieur. J'ai un certains nombre de paramètres, des fixes et des variables. Les paramètres variables (ceux qui m'intéressent ici) sont les caractéristiques de chaque polluant : 6 paramètres. J'ai environ 40 polluants et j'ai fait un tableau dans un autre onglet donnant ligne par ligne pour chaque polluant les 6 paramètres. Le but est donc "d'injecter" dans la feuille de calcul les 6 paramètres et de copier dans le tableau le résultat obtenu par exemple pour la concentration dans l'air extérieur.</a:t>
          </a:r>
        </a:p>
        <a:p>
          <a:pPr algn="l" rtl="0">
            <a:defRPr sz="1000"/>
          </a:pPr>
          <a:r>
            <a:rPr lang="fr-FR" sz="1100" b="0" i="0" u="none" strike="noStrike" baseline="0">
              <a:solidFill>
                <a:srgbClr val="000000"/>
              </a:solidFill>
              <a:latin typeface="Calibri"/>
            </a:rPr>
            <a:t>Si mes explications ne sont pas claires je peux éventuellement transmettre mon tableau en PJ (c'est assez confidentiel je ne voudrais pas qu'il traine sur le WEB).</a:t>
          </a:r>
        </a:p>
        <a:p>
          <a:pPr algn="l" rtl="0">
            <a:defRPr sz="1000"/>
          </a:pPr>
          <a:r>
            <a:rPr lang="fr-FR" sz="1100" b="0" i="0" u="none" strike="noStrike" baseline="0">
              <a:solidFill>
                <a:srgbClr val="000000"/>
              </a:solidFill>
              <a:latin typeface="Calibri"/>
            </a:rPr>
            <a:t>Je vous remercie par avance.</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Jérémy</a:t>
          </a:r>
        </a:p>
      </xdr:txBody>
    </xdr:sp>
    <xdr:clientData/>
  </xdr:twoCellAnchor>
  <xdr:twoCellAnchor>
    <xdr:from>
      <xdr:col>11</xdr:col>
      <xdr:colOff>171450</xdr:colOff>
      <xdr:row>7</xdr:row>
      <xdr:rowOff>104775</xdr:rowOff>
    </xdr:from>
    <xdr:to>
      <xdr:col>13</xdr:col>
      <xdr:colOff>123825</xdr:colOff>
      <xdr:row>10</xdr:row>
      <xdr:rowOff>190500</xdr:rowOff>
    </xdr:to>
    <xdr:sp macro="[0]!Calculs" textlink="">
      <xdr:nvSpPr>
        <xdr:cNvPr id="4098" name="Text Box 2"/>
        <xdr:cNvSpPr txBox="1">
          <a:spLocks noChangeArrowheads="1"/>
        </xdr:cNvSpPr>
      </xdr:nvSpPr>
      <xdr:spPr bwMode="auto">
        <a:xfrm>
          <a:off x="11001375" y="2076450"/>
          <a:ext cx="1476375" cy="685800"/>
        </a:xfrm>
        <a:prstGeom prst="rect">
          <a:avLst/>
        </a:prstGeom>
        <a:solidFill>
          <a:srgbClr val="FFFF99"/>
        </a:solidFill>
        <a:ln w="9525">
          <a:solidFill>
            <a:srgbClr val="000000"/>
          </a:solidFill>
          <a:miter lim="800000"/>
          <a:headEnd/>
          <a:tailEnd/>
        </a:ln>
      </xdr:spPr>
      <xdr:txBody>
        <a:bodyPr vertOverflow="clip" wrap="square" lIns="54864" tIns="50292" rIns="54864" bIns="50292" anchor="ctr" upright="1"/>
        <a:lstStyle/>
        <a:p>
          <a:pPr algn="ctr" rtl="0">
            <a:defRPr sz="1000"/>
          </a:pPr>
          <a:r>
            <a:rPr lang="fr-FR" sz="2600" b="1" i="0" u="none" strike="noStrike" baseline="0">
              <a:solidFill>
                <a:srgbClr val="FF0000"/>
              </a:solidFill>
              <a:latin typeface="Calibri"/>
            </a:rPr>
            <a:t>Calculs</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comment-faire-un-calcul-a-partir-d-un-tableau-de-parametres-t29083.html" TargetMode="Externa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1"/>
  <dimension ref="A1:M12"/>
  <sheetViews>
    <sheetView tabSelected="1" zoomScaleNormal="100" workbookViewId="0">
      <selection activeCell="N20" sqref="N20"/>
    </sheetView>
  </sheetViews>
  <sheetFormatPr baseColWidth="10" defaultRowHeight="15"/>
  <cols>
    <col min="1" max="1" width="31.42578125" customWidth="1"/>
    <col min="2" max="2" width="16" customWidth="1"/>
    <col min="9" max="9" width="23.5703125" customWidth="1"/>
  </cols>
  <sheetData>
    <row r="1" spans="1:13" ht="60.75" thickBot="1">
      <c r="A1" s="46" t="s">
        <v>125</v>
      </c>
      <c r="B1" s="47" t="s">
        <v>126</v>
      </c>
      <c r="C1" s="47" t="s">
        <v>127</v>
      </c>
      <c r="D1" s="47" t="s">
        <v>128</v>
      </c>
      <c r="E1" s="47" t="s">
        <v>129</v>
      </c>
      <c r="F1" s="47" t="s">
        <v>130</v>
      </c>
      <c r="G1" s="47" t="s">
        <v>131</v>
      </c>
      <c r="H1" s="47" t="s">
        <v>132</v>
      </c>
      <c r="I1" s="53" t="s">
        <v>144</v>
      </c>
      <c r="M1" s="56" t="s">
        <v>145</v>
      </c>
    </row>
    <row r="2" spans="1:13" ht="15.75" thickBot="1">
      <c r="A2" s="48" t="s">
        <v>133</v>
      </c>
      <c r="B2" s="49">
        <v>252</v>
      </c>
      <c r="C2" s="49">
        <f t="shared" ref="C2:C12" si="0">B2*0.000001</f>
        <v>2.52E-4</v>
      </c>
      <c r="D2" s="51">
        <v>7080</v>
      </c>
      <c r="E2" s="51">
        <v>4.2099999999999999E-2</v>
      </c>
      <c r="F2" s="51">
        <v>7.6899999999999992E-6</v>
      </c>
      <c r="G2" s="49">
        <v>3.57</v>
      </c>
      <c r="H2" s="51">
        <v>6.3400000000000001E-3</v>
      </c>
      <c r="I2" s="54"/>
    </row>
    <row r="3" spans="1:13" ht="15.75" thickBot="1">
      <c r="A3" s="48" t="s">
        <v>134</v>
      </c>
      <c r="B3" s="49">
        <v>252</v>
      </c>
      <c r="C3" s="49">
        <f t="shared" si="0"/>
        <v>2.52E-4</v>
      </c>
      <c r="D3" s="49">
        <v>20417.400000000001</v>
      </c>
      <c r="E3" s="51">
        <v>3.2399999999999998E-2</v>
      </c>
      <c r="F3" s="51">
        <v>7.7400000000000004E-6</v>
      </c>
      <c r="G3" s="49">
        <v>3.57</v>
      </c>
      <c r="H3" s="51">
        <v>6.3400000000000001E-3</v>
      </c>
      <c r="I3" s="54"/>
    </row>
    <row r="4" spans="1:13" ht="15.75" thickBot="1">
      <c r="A4" s="48" t="s">
        <v>135</v>
      </c>
      <c r="B4" s="49">
        <v>75</v>
      </c>
      <c r="C4" s="49">
        <f t="shared" si="0"/>
        <v>7.4999999999999993E-5</v>
      </c>
      <c r="D4" s="51">
        <v>1230000</v>
      </c>
      <c r="E4" s="51">
        <v>2.2599999999999999E-2</v>
      </c>
      <c r="F4" s="51">
        <v>5.5600000000000001E-6</v>
      </c>
      <c r="G4" s="51">
        <v>1.5E-3</v>
      </c>
      <c r="H4" s="51">
        <v>4.5399999999999998E-3</v>
      </c>
      <c r="I4" s="54"/>
    </row>
    <row r="5" spans="1:13" ht="15.75" thickBot="1">
      <c r="A5" s="48" t="s">
        <v>136</v>
      </c>
      <c r="B5" s="49">
        <v>252</v>
      </c>
      <c r="C5" s="49">
        <f t="shared" si="0"/>
        <v>2.52E-4</v>
      </c>
      <c r="D5" s="51">
        <v>398000</v>
      </c>
      <c r="E5" s="51">
        <v>2.4799999999999999E-2</v>
      </c>
      <c r="F5" s="51">
        <v>6.2099999999999998E-6</v>
      </c>
      <c r="G5" s="51">
        <v>6.3E-3</v>
      </c>
      <c r="H5" s="51">
        <v>3.8700000000000002E-3</v>
      </c>
      <c r="I5" s="54"/>
    </row>
    <row r="6" spans="1:13" ht="15.75" thickBot="1">
      <c r="A6" s="48" t="s">
        <v>137</v>
      </c>
      <c r="B6" s="49">
        <v>252</v>
      </c>
      <c r="C6" s="49">
        <f t="shared" si="0"/>
        <v>2.52E-4</v>
      </c>
      <c r="D6" s="51">
        <v>13800</v>
      </c>
      <c r="E6" s="51">
        <v>3.6299999999999999E-2</v>
      </c>
      <c r="F6" s="51">
        <v>7.8800000000000008E-6</v>
      </c>
      <c r="G6" s="51">
        <v>1.98</v>
      </c>
      <c r="H6" s="51">
        <v>2.5999999999999999E-3</v>
      </c>
      <c r="I6" s="54"/>
    </row>
    <row r="7" spans="1:13" ht="15.75" thickBot="1">
      <c r="A7" s="50" t="s">
        <v>138</v>
      </c>
      <c r="B7" s="49">
        <v>50</v>
      </c>
      <c r="C7" s="49">
        <f t="shared" si="0"/>
        <v>4.9999999999999996E-5</v>
      </c>
      <c r="D7" s="51">
        <v>2000</v>
      </c>
      <c r="E7" s="51">
        <v>5.8999999999999997E-2</v>
      </c>
      <c r="F7" s="51">
        <v>7.5000000000000002E-6</v>
      </c>
      <c r="G7" s="51">
        <v>31</v>
      </c>
      <c r="H7" s="51">
        <v>1.9800000000000002E-2</v>
      </c>
      <c r="I7" s="54"/>
    </row>
    <row r="8" spans="1:13" ht="15.75" thickBot="1">
      <c r="A8" s="48" t="s">
        <v>139</v>
      </c>
      <c r="B8" s="49">
        <v>252</v>
      </c>
      <c r="C8" s="49">
        <f t="shared" si="0"/>
        <v>2.52E-4</v>
      </c>
      <c r="D8" s="51">
        <v>105000</v>
      </c>
      <c r="E8" s="51">
        <v>2.7199999999999998E-2</v>
      </c>
      <c r="F8" s="51">
        <v>7.2400000000000001E-6</v>
      </c>
      <c r="G8" s="49">
        <v>1.35</v>
      </c>
      <c r="H8" s="51">
        <v>4.4999999999999999E-4</v>
      </c>
      <c r="I8" s="54"/>
    </row>
    <row r="9" spans="1:13" ht="15.75" thickBot="1">
      <c r="A9" s="50" t="s">
        <v>140</v>
      </c>
      <c r="B9" s="49">
        <v>15</v>
      </c>
      <c r="C9" s="49">
        <f t="shared" si="0"/>
        <v>1.4999999999999999E-5</v>
      </c>
      <c r="D9" s="51">
        <v>58.9</v>
      </c>
      <c r="E9" s="49">
        <v>8.7999999999999995E-2</v>
      </c>
      <c r="F9" s="51">
        <v>9.7999999999999993E-6</v>
      </c>
      <c r="G9" s="51">
        <v>1790</v>
      </c>
      <c r="H9" s="49">
        <v>0.22700000000000001</v>
      </c>
      <c r="I9" s="54"/>
    </row>
    <row r="10" spans="1:13" ht="15.75" thickBot="1">
      <c r="A10" s="48" t="s">
        <v>141</v>
      </c>
      <c r="B10" s="49">
        <v>250</v>
      </c>
      <c r="C10" s="49">
        <f t="shared" si="0"/>
        <v>2.5000000000000001E-4</v>
      </c>
      <c r="D10" s="51">
        <v>363</v>
      </c>
      <c r="E10" s="51">
        <v>7.4999999999999997E-2</v>
      </c>
      <c r="F10" s="51">
        <v>7.7999999999999999E-6</v>
      </c>
      <c r="G10" s="51">
        <v>169</v>
      </c>
      <c r="H10" s="51">
        <v>0.32200000000000001</v>
      </c>
      <c r="I10" s="54"/>
    </row>
    <row r="11" spans="1:13" ht="15.75" thickBot="1">
      <c r="A11" s="50" t="s">
        <v>142</v>
      </c>
      <c r="B11" s="49">
        <v>100</v>
      </c>
      <c r="C11" s="49">
        <f t="shared" si="0"/>
        <v>9.9999999999999991E-5</v>
      </c>
      <c r="D11" s="49">
        <v>386.33333333333331</v>
      </c>
      <c r="E11" s="49">
        <v>7.796666666666667E-2</v>
      </c>
      <c r="F11" s="49">
        <v>8.7466666666666671E-6</v>
      </c>
      <c r="G11" s="49">
        <v>174.66666666666666</v>
      </c>
      <c r="H11" s="49">
        <v>0.27499999999999997</v>
      </c>
      <c r="I11" s="54"/>
    </row>
    <row r="12" spans="1:13" ht="15.75" thickBot="1">
      <c r="A12" s="48" t="s">
        <v>143</v>
      </c>
      <c r="B12" s="49">
        <v>120</v>
      </c>
      <c r="C12" s="49">
        <f t="shared" si="0"/>
        <v>1.1999999999999999E-4</v>
      </c>
      <c r="D12" s="51">
        <v>182</v>
      </c>
      <c r="E12" s="51">
        <v>8.6999999999999994E-2</v>
      </c>
      <c r="F12" s="51">
        <v>8.6000000000000007E-6</v>
      </c>
      <c r="G12" s="51">
        <v>526</v>
      </c>
      <c r="H12" s="49">
        <v>0.27200000000000002</v>
      </c>
      <c r="I12" s="54"/>
    </row>
  </sheetData>
  <phoneticPr fontId="13" type="noConversion"/>
  <hyperlinks>
    <hyperlink ref="M1" r:id="rId1"/>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sheetPr codeName="Feuil2"/>
  <dimension ref="A1:G66"/>
  <sheetViews>
    <sheetView showGridLines="0" topLeftCell="A19" zoomScale="90" zoomScaleNormal="90" workbookViewId="0">
      <selection activeCell="M34" sqref="M34"/>
    </sheetView>
  </sheetViews>
  <sheetFormatPr baseColWidth="10" defaultRowHeight="15"/>
  <cols>
    <col min="1" max="1" width="41.140625" bestFit="1" customWidth="1"/>
    <col min="2" max="2" width="13.85546875" bestFit="1" customWidth="1"/>
    <col min="5" max="5" width="13.28515625" style="25" bestFit="1" customWidth="1"/>
    <col min="9" max="9" width="13" bestFit="1" customWidth="1"/>
  </cols>
  <sheetData>
    <row r="1" spans="1:6">
      <c r="A1" t="str">
        <f ca="1">Tableau_paramètres!A:A</f>
        <v>Polluants</v>
      </c>
    </row>
    <row r="2" spans="1:6" ht="15.75" thickBot="1"/>
    <row r="3" spans="1:6" ht="15.75" thickBot="1">
      <c r="A3" s="22" t="s">
        <v>0</v>
      </c>
      <c r="B3" s="23" t="s">
        <v>7</v>
      </c>
      <c r="C3" s="23" t="s">
        <v>8</v>
      </c>
      <c r="D3" s="23" t="s">
        <v>16</v>
      </c>
      <c r="E3" s="26" t="s">
        <v>9</v>
      </c>
      <c r="F3" s="24" t="s">
        <v>10</v>
      </c>
    </row>
    <row r="4" spans="1:6" ht="15.75" thickBot="1"/>
    <row r="5" spans="1:6" ht="15.75" thickBot="1">
      <c r="A5" s="18" t="s">
        <v>85</v>
      </c>
      <c r="B5" s="19" t="s">
        <v>86</v>
      </c>
      <c r="C5" s="20" t="s">
        <v>48</v>
      </c>
      <c r="D5" s="19" t="s">
        <v>87</v>
      </c>
      <c r="E5" s="27">
        <v>1.8000000000000001E-4</v>
      </c>
      <c r="F5" s="21"/>
    </row>
    <row r="8" spans="1:6" ht="15.75" thickBot="1"/>
    <row r="9" spans="1:6">
      <c r="A9" s="5" t="s">
        <v>1</v>
      </c>
      <c r="B9" s="6"/>
      <c r="C9" s="6"/>
      <c r="D9" s="6"/>
      <c r="E9" s="28"/>
      <c r="F9" s="7"/>
    </row>
    <row r="10" spans="1:6" ht="31.5">
      <c r="A10" s="13" t="s">
        <v>92</v>
      </c>
      <c r="B10" s="2" t="s">
        <v>4</v>
      </c>
      <c r="C10" s="2" t="s">
        <v>26</v>
      </c>
      <c r="D10" s="2" t="s">
        <v>27</v>
      </c>
      <c r="E10" s="29">
        <v>0.05</v>
      </c>
      <c r="F10" s="9"/>
    </row>
    <row r="11" spans="1:6" ht="18">
      <c r="A11" s="8" t="s">
        <v>93</v>
      </c>
      <c r="B11" s="2" t="s">
        <v>12</v>
      </c>
      <c r="C11" s="2" t="s">
        <v>13</v>
      </c>
      <c r="D11" s="2" t="s">
        <v>19</v>
      </c>
      <c r="E11" s="29">
        <v>1.7</v>
      </c>
      <c r="F11" s="9"/>
    </row>
    <row r="12" spans="1:6" ht="18">
      <c r="A12" s="8" t="s">
        <v>95</v>
      </c>
      <c r="B12" s="2" t="s">
        <v>96</v>
      </c>
      <c r="C12" s="2" t="s">
        <v>98</v>
      </c>
      <c r="D12" s="2" t="s">
        <v>97</v>
      </c>
      <c r="E12" s="29">
        <f>26.78/3600</f>
        <v>7.438888888888889E-3</v>
      </c>
      <c r="F12" s="9"/>
    </row>
    <row r="13" spans="1:6" ht="18">
      <c r="A13" s="8" t="s">
        <v>99</v>
      </c>
      <c r="B13" s="2" t="s">
        <v>86</v>
      </c>
      <c r="C13" s="2" t="s">
        <v>100</v>
      </c>
      <c r="D13" s="2" t="s">
        <v>101</v>
      </c>
      <c r="E13" s="31">
        <v>1.307E-2</v>
      </c>
      <c r="F13" s="9"/>
    </row>
    <row r="14" spans="1:6" ht="18">
      <c r="A14" s="8" t="s">
        <v>102</v>
      </c>
      <c r="B14" s="2" t="s">
        <v>12</v>
      </c>
      <c r="C14" s="2" t="s">
        <v>103</v>
      </c>
      <c r="D14" s="2" t="s">
        <v>104</v>
      </c>
      <c r="E14" s="31">
        <v>0.999</v>
      </c>
      <c r="F14" s="9"/>
    </row>
    <row r="15" spans="1:6">
      <c r="A15" s="8" t="s">
        <v>105</v>
      </c>
      <c r="B15" s="2" t="s">
        <v>106</v>
      </c>
      <c r="C15" s="2" t="s">
        <v>107</v>
      </c>
      <c r="D15" s="2" t="s">
        <v>108</v>
      </c>
      <c r="E15" s="31">
        <v>980.66499999999996</v>
      </c>
      <c r="F15" s="9"/>
    </row>
    <row r="16" spans="1:6" ht="18">
      <c r="A16" s="8" t="s">
        <v>94</v>
      </c>
      <c r="B16" s="2" t="s">
        <v>80</v>
      </c>
      <c r="C16" s="2" t="s">
        <v>82</v>
      </c>
      <c r="D16" s="2" t="s">
        <v>83</v>
      </c>
      <c r="E16" s="30">
        <f ca="1">(Ks*MuW)/(RHOw*G)</f>
        <v>9.9242454231727398E-8</v>
      </c>
      <c r="F16" s="9"/>
    </row>
    <row r="17" spans="1:6">
      <c r="A17" s="8"/>
      <c r="B17" s="2"/>
      <c r="C17" s="2"/>
      <c r="D17" s="2"/>
      <c r="E17" s="32"/>
      <c r="F17" s="9"/>
    </row>
    <row r="18" spans="1:6">
      <c r="A18" s="14">
        <v>2</v>
      </c>
      <c r="B18" s="1"/>
      <c r="C18" s="1"/>
      <c r="D18" s="1"/>
      <c r="E18" s="4"/>
      <c r="F18" s="9"/>
    </row>
    <row r="19" spans="1:6">
      <c r="A19" s="8" t="s">
        <v>43</v>
      </c>
      <c r="B19" s="2" t="s">
        <v>15</v>
      </c>
      <c r="C19" s="2" t="s">
        <v>44</v>
      </c>
      <c r="D19" s="2" t="s">
        <v>44</v>
      </c>
      <c r="E19" s="33">
        <f ca="1">TETAA+TETAW</f>
        <v>0.3</v>
      </c>
      <c r="F19" s="9"/>
    </row>
    <row r="20" spans="1:6">
      <c r="A20" s="8" t="s">
        <v>69</v>
      </c>
      <c r="B20" s="3" t="s">
        <v>70</v>
      </c>
      <c r="C20" s="3" t="s">
        <v>71</v>
      </c>
      <c r="D20" s="3" t="s">
        <v>72</v>
      </c>
      <c r="E20" s="34">
        <v>300</v>
      </c>
      <c r="F20" s="9"/>
    </row>
    <row r="21" spans="1:6" ht="18">
      <c r="A21" s="8" t="s">
        <v>14</v>
      </c>
      <c r="B21" s="2" t="s">
        <v>15</v>
      </c>
      <c r="C21" s="2" t="s">
        <v>21</v>
      </c>
      <c r="D21" s="2" t="s">
        <v>20</v>
      </c>
      <c r="E21" s="34">
        <v>0.12</v>
      </c>
      <c r="F21" s="9"/>
    </row>
    <row r="22" spans="1:6" ht="18">
      <c r="A22" s="8" t="s">
        <v>31</v>
      </c>
      <c r="B22" s="2" t="s">
        <v>15</v>
      </c>
      <c r="C22" s="2" t="s">
        <v>32</v>
      </c>
      <c r="D22" s="2" t="s">
        <v>33</v>
      </c>
      <c r="E22" s="34">
        <v>0.18</v>
      </c>
      <c r="F22" s="9"/>
    </row>
    <row r="23" spans="1:6">
      <c r="A23" s="15" t="s">
        <v>49</v>
      </c>
      <c r="B23" s="2"/>
      <c r="C23" s="2"/>
      <c r="D23" s="2"/>
      <c r="E23" s="35"/>
      <c r="F23" s="9"/>
    </row>
    <row r="24" spans="1:6">
      <c r="A24" s="8" t="s">
        <v>43</v>
      </c>
      <c r="B24" s="2" t="s">
        <v>15</v>
      </c>
      <c r="C24" s="2" t="s">
        <v>44</v>
      </c>
      <c r="D24" s="2" t="s">
        <v>56</v>
      </c>
      <c r="E24" s="33">
        <f ca="1">TETAA2+TETAW2</f>
        <v>0</v>
      </c>
      <c r="F24" s="9"/>
    </row>
    <row r="25" spans="1:6">
      <c r="A25" s="8" t="s">
        <v>69</v>
      </c>
      <c r="B25" s="3" t="s">
        <v>70</v>
      </c>
      <c r="C25" s="3" t="s">
        <v>73</v>
      </c>
      <c r="D25" s="3" t="s">
        <v>74</v>
      </c>
      <c r="E25" s="34"/>
      <c r="F25" s="9"/>
    </row>
    <row r="26" spans="1:6" ht="18">
      <c r="A26" s="8" t="s">
        <v>14</v>
      </c>
      <c r="B26" s="2" t="s">
        <v>15</v>
      </c>
      <c r="C26" s="2" t="s">
        <v>21</v>
      </c>
      <c r="D26" s="2" t="s">
        <v>51</v>
      </c>
      <c r="E26" s="34"/>
      <c r="F26" s="9"/>
    </row>
    <row r="27" spans="1:6" ht="18">
      <c r="A27" s="8" t="s">
        <v>31</v>
      </c>
      <c r="B27" s="2" t="s">
        <v>15</v>
      </c>
      <c r="C27" s="2" t="s">
        <v>32</v>
      </c>
      <c r="D27" s="2" t="s">
        <v>52</v>
      </c>
      <c r="E27" s="34"/>
      <c r="F27" s="9"/>
    </row>
    <row r="28" spans="1:6">
      <c r="A28" s="15" t="s">
        <v>50</v>
      </c>
      <c r="B28" s="2"/>
      <c r="C28" s="2"/>
      <c r="D28" s="2"/>
      <c r="E28" s="35"/>
      <c r="F28" s="9"/>
    </row>
    <row r="29" spans="1:6">
      <c r="A29" s="8" t="s">
        <v>43</v>
      </c>
      <c r="B29" s="2" t="s">
        <v>15</v>
      </c>
      <c r="C29" s="2" t="s">
        <v>44</v>
      </c>
      <c r="D29" s="2" t="s">
        <v>55</v>
      </c>
      <c r="E29" s="33">
        <f ca="1">TETAA3+TETAW3</f>
        <v>0</v>
      </c>
      <c r="F29" s="9"/>
    </row>
    <row r="30" spans="1:6">
      <c r="A30" s="8" t="s">
        <v>69</v>
      </c>
      <c r="B30" s="3" t="s">
        <v>70</v>
      </c>
      <c r="C30" s="3" t="s">
        <v>76</v>
      </c>
      <c r="D30" s="3" t="s">
        <v>75</v>
      </c>
      <c r="E30" s="34"/>
      <c r="F30" s="9"/>
    </row>
    <row r="31" spans="1:6" ht="18">
      <c r="A31" s="8" t="s">
        <v>14</v>
      </c>
      <c r="B31" s="2" t="s">
        <v>15</v>
      </c>
      <c r="C31" s="2" t="s">
        <v>21</v>
      </c>
      <c r="D31" s="2" t="s">
        <v>53</v>
      </c>
      <c r="E31" s="34"/>
      <c r="F31" s="9"/>
    </row>
    <row r="32" spans="1:6" ht="18">
      <c r="A32" s="8" t="s">
        <v>31</v>
      </c>
      <c r="B32" s="2" t="s">
        <v>15</v>
      </c>
      <c r="C32" s="2" t="s">
        <v>32</v>
      </c>
      <c r="D32" s="2" t="s">
        <v>54</v>
      </c>
      <c r="E32" s="34"/>
      <c r="F32" s="9"/>
    </row>
    <row r="33" spans="1:7" ht="18.75" thickBot="1">
      <c r="A33" s="16" t="s">
        <v>77</v>
      </c>
      <c r="B33" s="17" t="s">
        <v>70</v>
      </c>
      <c r="C33" s="17" t="s">
        <v>78</v>
      </c>
      <c r="D33" s="17" t="s">
        <v>79</v>
      </c>
      <c r="E33" s="36">
        <f ca="1">L_3+L_2+L_1</f>
        <v>300</v>
      </c>
      <c r="F33" s="12"/>
    </row>
    <row r="34" spans="1:7" ht="15.75" thickBot="1"/>
    <row r="35" spans="1:7">
      <c r="A35" s="5" t="s">
        <v>2</v>
      </c>
      <c r="B35" s="6"/>
      <c r="C35" s="6"/>
      <c r="D35" s="6"/>
      <c r="E35" s="28"/>
      <c r="F35" s="7"/>
    </row>
    <row r="36" spans="1:7" ht="18">
      <c r="A36" s="8" t="s">
        <v>91</v>
      </c>
      <c r="B36" s="2" t="s">
        <v>11</v>
      </c>
      <c r="C36" s="2" t="s">
        <v>5</v>
      </c>
      <c r="D36" s="2" t="s">
        <v>17</v>
      </c>
      <c r="E36" s="52">
        <v>0.27200000000000002</v>
      </c>
      <c r="F36" s="57"/>
      <c r="G36" s="3"/>
    </row>
    <row r="37" spans="1:7" ht="18">
      <c r="A37" s="8" t="s">
        <v>3</v>
      </c>
      <c r="B37" s="2" t="s">
        <v>4</v>
      </c>
      <c r="C37" s="2" t="s">
        <v>6</v>
      </c>
      <c r="D37" s="2" t="s">
        <v>18</v>
      </c>
      <c r="E37" s="37">
        <v>1.1999999999999999E-4</v>
      </c>
      <c r="F37" s="57"/>
      <c r="G37" s="3"/>
    </row>
    <row r="38" spans="1:7" ht="18">
      <c r="A38" s="8" t="s">
        <v>23</v>
      </c>
      <c r="B38" s="2" t="s">
        <v>28</v>
      </c>
      <c r="C38" s="2" t="s">
        <v>25</v>
      </c>
      <c r="D38" s="2" t="s">
        <v>24</v>
      </c>
      <c r="E38" s="52">
        <v>182</v>
      </c>
      <c r="F38" s="57"/>
      <c r="G38" s="3"/>
    </row>
    <row r="39" spans="1:7" ht="18">
      <c r="A39" s="8" t="s">
        <v>38</v>
      </c>
      <c r="B39" s="2" t="s">
        <v>39</v>
      </c>
      <c r="C39" s="2" t="s">
        <v>41</v>
      </c>
      <c r="D39" s="2" t="s">
        <v>40</v>
      </c>
      <c r="E39" s="38">
        <v>8.6999999999999994E-2</v>
      </c>
      <c r="F39" s="57"/>
      <c r="G39" s="3"/>
    </row>
    <row r="40" spans="1:7" ht="18">
      <c r="A40" s="8" t="s">
        <v>45</v>
      </c>
      <c r="B40" s="2" t="s">
        <v>39</v>
      </c>
      <c r="C40" s="2" t="s">
        <v>46</v>
      </c>
      <c r="D40" s="2" t="s">
        <v>47</v>
      </c>
      <c r="E40" s="38">
        <v>8.6000000000000007E-6</v>
      </c>
      <c r="F40" s="57"/>
      <c r="G40" s="3"/>
    </row>
    <row r="41" spans="1:7" ht="15.75" thickBot="1">
      <c r="A41" s="10" t="s">
        <v>110</v>
      </c>
      <c r="B41" s="11" t="s">
        <v>12</v>
      </c>
      <c r="C41" s="11" t="s">
        <v>111</v>
      </c>
      <c r="D41" s="11" t="s">
        <v>111</v>
      </c>
      <c r="E41" s="39">
        <v>526</v>
      </c>
      <c r="F41" s="58"/>
      <c r="G41" s="55"/>
    </row>
    <row r="42" spans="1:7" ht="15.75" thickBot="1"/>
    <row r="43" spans="1:7">
      <c r="A43" s="5" t="s">
        <v>37</v>
      </c>
      <c r="B43" s="6"/>
      <c r="C43" s="6"/>
      <c r="D43" s="6"/>
      <c r="E43" s="28"/>
      <c r="F43" s="7"/>
    </row>
    <row r="44" spans="1:7" ht="18">
      <c r="A44" s="8" t="s">
        <v>22</v>
      </c>
      <c r="B44" s="2" t="s">
        <v>28</v>
      </c>
      <c r="C44" s="2" t="s">
        <v>29</v>
      </c>
      <c r="D44" s="2" t="s">
        <v>30</v>
      </c>
      <c r="E44" s="30">
        <f ca="1">KOC*foc</f>
        <v>9.1</v>
      </c>
      <c r="F44" s="9"/>
    </row>
    <row r="45" spans="1:7" ht="18.75" thickBot="1">
      <c r="A45" s="10" t="s">
        <v>36</v>
      </c>
      <c r="B45" s="11" t="s">
        <v>12</v>
      </c>
      <c r="C45" s="11" t="s">
        <v>34</v>
      </c>
      <c r="D45" s="11" t="s">
        <v>35</v>
      </c>
      <c r="E45" s="40">
        <f ca="1">MIN(H*CR*RHOB/(TETAW+Kd*RHOB+H*TETAA),H*S)</f>
        <v>3.5480620194693256E-6</v>
      </c>
      <c r="F45" s="12"/>
    </row>
    <row r="47" spans="1:7" ht="15.75" thickBot="1"/>
    <row r="48" spans="1:7">
      <c r="A48" s="5" t="s">
        <v>42</v>
      </c>
      <c r="B48" s="6"/>
      <c r="C48" s="6"/>
      <c r="D48" s="6"/>
      <c r="E48" s="28"/>
      <c r="F48" s="7"/>
    </row>
    <row r="49" spans="1:6" ht="18.75">
      <c r="A49" s="8" t="s">
        <v>59</v>
      </c>
      <c r="B49" s="2" t="s">
        <v>39</v>
      </c>
      <c r="C49" s="2" t="s">
        <v>57</v>
      </c>
      <c r="D49" s="2" t="s">
        <v>58</v>
      </c>
      <c r="E49" s="30">
        <f ca="1">Da*(TETAA^3.33/n^2)+(Dw/H)*(TETAW^3.33/n^2)</f>
        <v>3.2016591250143369E-3</v>
      </c>
      <c r="F49" s="9"/>
    </row>
    <row r="50" spans="1:6" ht="18.75">
      <c r="A50" s="8" t="s">
        <v>60</v>
      </c>
      <c r="B50" s="2" t="s">
        <v>39</v>
      </c>
      <c r="C50" s="2" t="s">
        <v>62</v>
      </c>
      <c r="D50" s="2" t="s">
        <v>63</v>
      </c>
      <c r="E50" s="30" t="e">
        <f ca="1">Da*(TETAA2^3.33/n_2^2)+(Dw/H)*(TETAW2^3.33/n_2^2)</f>
        <v>#DIV/0!</v>
      </c>
      <c r="F50" s="9"/>
    </row>
    <row r="51" spans="1:6" ht="18.75">
      <c r="A51" s="8" t="s">
        <v>61</v>
      </c>
      <c r="B51" s="2" t="s">
        <v>39</v>
      </c>
      <c r="C51" s="2" t="s">
        <v>65</v>
      </c>
      <c r="D51" s="2" t="s">
        <v>64</v>
      </c>
      <c r="E51" s="30" t="e">
        <f ca="1">Da*(TETAA3^3.33/n_3^2)+(Dw/H)*(TETAW3^3.33/n_3^2)</f>
        <v>#DIV/0!</v>
      </c>
      <c r="F51" s="9"/>
    </row>
    <row r="52" spans="1:6" ht="18.75">
      <c r="A52" s="8" t="s">
        <v>66</v>
      </c>
      <c r="B52" s="2" t="s">
        <v>39</v>
      </c>
      <c r="C52" s="2" t="s">
        <v>67</v>
      </c>
      <c r="D52" s="2" t="s">
        <v>68</v>
      </c>
      <c r="E52" s="30">
        <f ca="1">IF(AND(L_3&gt;0,L_2&gt;0),L_T/((L_1/Deff1)+(L_2/Deff2)+(L_3/Deff3)),IF(L_2&gt;0,L_T/((L_1/Deff1)+(L_2/Deff2)),Deff1))</f>
        <v>3.2016591250143369E-3</v>
      </c>
      <c r="F52" s="9"/>
    </row>
    <row r="53" spans="1:6" ht="19.5" thickBot="1">
      <c r="A53" s="10" t="s">
        <v>88</v>
      </c>
      <c r="B53" s="11" t="s">
        <v>39</v>
      </c>
      <c r="C53" s="11" t="s">
        <v>89</v>
      </c>
      <c r="D53" s="11" t="s">
        <v>90</v>
      </c>
      <c r="E53" s="39">
        <f ca="1">IF(L_3=0,IF(L_2=0,Deff1,Deff2),Deff3)</f>
        <v>3.2016591250143369E-3</v>
      </c>
      <c r="F53" s="12"/>
    </row>
    <row r="56" spans="1:6" ht="15.75" thickBot="1">
      <c r="A56" s="2"/>
      <c r="B56" s="2"/>
      <c r="C56" s="2"/>
      <c r="D56" s="2"/>
      <c r="E56" s="42"/>
      <c r="F56" s="2"/>
    </row>
    <row r="57" spans="1:6">
      <c r="A57" s="5" t="s">
        <v>112</v>
      </c>
      <c r="B57" s="6"/>
      <c r="C57" s="6"/>
      <c r="D57" s="6"/>
      <c r="E57" s="28"/>
      <c r="F57" s="7"/>
    </row>
    <row r="58" spans="1:6">
      <c r="A58" s="8" t="s">
        <v>112</v>
      </c>
      <c r="B58" s="2" t="s">
        <v>12</v>
      </c>
      <c r="C58" s="2"/>
      <c r="D58" s="2" t="s">
        <v>81</v>
      </c>
      <c r="E58" s="41">
        <f>(E63*E62)/(E60*E61)</f>
        <v>3.1554680946529896E-12</v>
      </c>
      <c r="F58" s="9"/>
    </row>
    <row r="59" spans="1:6">
      <c r="A59" s="8" t="s">
        <v>112</v>
      </c>
      <c r="B59" s="2" t="s">
        <v>109</v>
      </c>
      <c r="C59" s="2"/>
      <c r="D59" s="2"/>
      <c r="E59" s="41">
        <f>E58*1000000000000</f>
        <v>3.1554680946529898</v>
      </c>
      <c r="F59" s="9"/>
    </row>
    <row r="60" spans="1:6">
      <c r="A60" s="44" t="s">
        <v>119</v>
      </c>
      <c r="B60" s="2" t="s">
        <v>96</v>
      </c>
      <c r="C60" s="2"/>
      <c r="D60" s="2" t="s">
        <v>113</v>
      </c>
      <c r="E60" s="29">
        <v>200</v>
      </c>
      <c r="F60" s="9"/>
    </row>
    <row r="61" spans="1:6">
      <c r="A61" s="3" t="s">
        <v>121</v>
      </c>
      <c r="B61" s="2" t="s">
        <v>70</v>
      </c>
      <c r="C61" s="2"/>
      <c r="D61" s="44" t="s">
        <v>17</v>
      </c>
      <c r="E61" s="29">
        <v>150</v>
      </c>
      <c r="F61" s="9"/>
    </row>
    <row r="62" spans="1:6">
      <c r="A62" t="s">
        <v>120</v>
      </c>
      <c r="B62" s="2" t="s">
        <v>70</v>
      </c>
      <c r="C62" s="2"/>
      <c r="D62" s="44" t="s">
        <v>114</v>
      </c>
      <c r="E62" s="29">
        <v>2500</v>
      </c>
      <c r="F62" s="9"/>
    </row>
    <row r="63" spans="1:6">
      <c r="A63" t="s">
        <v>122</v>
      </c>
      <c r="B63" s="3" t="s">
        <v>123</v>
      </c>
      <c r="C63" s="2"/>
      <c r="D63" s="43" t="s">
        <v>115</v>
      </c>
      <c r="E63" s="30">
        <f ca="1">DeffT*(Csource/E65)</f>
        <v>3.7865617135835875E-11</v>
      </c>
      <c r="F63" s="9"/>
    </row>
    <row r="64" spans="1:6" ht="18">
      <c r="A64" s="44" t="s">
        <v>116</v>
      </c>
      <c r="B64" s="2" t="s">
        <v>124</v>
      </c>
      <c r="C64" s="2" t="s">
        <v>84</v>
      </c>
      <c r="D64" s="44" t="s">
        <v>116</v>
      </c>
      <c r="E64" s="30">
        <f>E45/E33</f>
        <v>1.1826873398231086E-8</v>
      </c>
      <c r="F64" s="9"/>
    </row>
    <row r="65" spans="1:6" ht="15.75" thickBot="1">
      <c r="A65" s="11" t="s">
        <v>118</v>
      </c>
      <c r="B65" s="11" t="s">
        <v>70</v>
      </c>
      <c r="C65" s="11"/>
      <c r="D65" s="45" t="s">
        <v>117</v>
      </c>
      <c r="E65" s="40">
        <f>E33</f>
        <v>300</v>
      </c>
      <c r="F65" s="12"/>
    </row>
    <row r="66" spans="1:6">
      <c r="A66" s="2"/>
      <c r="B66" s="2"/>
      <c r="C66" s="2"/>
      <c r="D66" s="2"/>
      <c r="E66" s="42"/>
      <c r="F66" s="2"/>
    </row>
  </sheetData>
  <sheetCalcPr fullCalcOnLoad="1"/>
  <scenarios current="0">
    <scenario name="conc air ext" locked="1" count="6" user="jroux" comment="Créé par jroux le 08/03/2012">
      <inputCells r="E36" val="0,23355299235925"/>
      <inputCells r="E39" val="0,088"/>
      <inputCells r="E40" val="0,0000098" numFmtId="11"/>
      <inputCells r="E41" val="0,00183"/>
      <inputCells r="E38" val="60"/>
      <inputCells r="E37" val="0,000002"/>
    </scenario>
  </scenarios>
  <phoneticPr fontId="13" type="noConversion"/>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34</vt:i4>
      </vt:variant>
    </vt:vector>
  </HeadingPairs>
  <TitlesOfParts>
    <vt:vector size="36" baseType="lpstr">
      <vt:lpstr>Tableau_paramètres</vt:lpstr>
      <vt:lpstr>Calcul_concentration</vt:lpstr>
      <vt:lpstr>Calcul_concentration!CR</vt:lpstr>
      <vt:lpstr>Calcul_concentration!Csource</vt:lpstr>
      <vt:lpstr>Calcul_concentration!Da</vt:lpstr>
      <vt:lpstr>Calcul_concentration!Deff1</vt:lpstr>
      <vt:lpstr>Calcul_concentration!Deff2</vt:lpstr>
      <vt:lpstr>Calcul_concentration!Deff3</vt:lpstr>
      <vt:lpstr>Calcul_concentration!Deffcrack</vt:lpstr>
      <vt:lpstr>Calcul_concentration!DeffT</vt:lpstr>
      <vt:lpstr>Calcul_concentration!Dw</vt:lpstr>
      <vt:lpstr>Calcul_concentration!foc</vt:lpstr>
      <vt:lpstr>Calcul_concentration!G</vt:lpstr>
      <vt:lpstr>Calcul_concentration!H</vt:lpstr>
      <vt:lpstr>Calcul_concentration!Kd</vt:lpstr>
      <vt:lpstr>Calcul_concentration!KOC</vt:lpstr>
      <vt:lpstr>Calcul_concentration!Ks</vt:lpstr>
      <vt:lpstr>Calcul_concentration!kv</vt:lpstr>
      <vt:lpstr>Calcul_concentration!L_1</vt:lpstr>
      <vt:lpstr>Calcul_concentration!L_2</vt:lpstr>
      <vt:lpstr>Calcul_concentration!L_3</vt:lpstr>
      <vt:lpstr>Calcul_concentration!L_T</vt:lpstr>
      <vt:lpstr>Calcul_concentration!Mu</vt:lpstr>
      <vt:lpstr>Calcul_concentration!MuW</vt:lpstr>
      <vt:lpstr>Calcul_concentration!n</vt:lpstr>
      <vt:lpstr>Calcul_concentration!n_2</vt:lpstr>
      <vt:lpstr>Calcul_concentration!n_3</vt:lpstr>
      <vt:lpstr>Calcul_concentration!RHOB</vt:lpstr>
      <vt:lpstr>Calcul_concentration!RHOw</vt:lpstr>
      <vt:lpstr>Calcul_concentration!S</vt:lpstr>
      <vt:lpstr>Calcul_concentration!TETAA</vt:lpstr>
      <vt:lpstr>Calcul_concentration!TETAA2</vt:lpstr>
      <vt:lpstr>Calcul_concentration!TETAA3</vt:lpstr>
      <vt:lpstr>Calcul_concentration!TETAW</vt:lpstr>
      <vt:lpstr>Calcul_concentration!TETAW2</vt:lpstr>
      <vt:lpstr>Calcul_concentration!TETAW3</vt:lpstr>
    </vt:vector>
  </TitlesOfParts>
  <Company>INERIS</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Formation</dc:creator>
  <cp:lastModifiedBy>Michel</cp:lastModifiedBy>
  <dcterms:created xsi:type="dcterms:W3CDTF">2010-10-26T07:52:16Z</dcterms:created>
  <dcterms:modified xsi:type="dcterms:W3CDTF">2012-03-11T16:09:17Z</dcterms:modified>
</cp:coreProperties>
</file>