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600" yWindow="390" windowWidth="11355" windowHeight="7170" activeTab="1"/>
  </bookViews>
  <sheets>
    <sheet name="Commentaire" sheetId="10" r:id="rId1"/>
    <sheet name="C.A." sheetId="3" r:id="rId2"/>
    <sheet name="CHARGES VAR" sheetId="5" r:id="rId3"/>
    <sheet name="CHARGES FIXES" sheetId="6" r:id="rId4"/>
    <sheet name="TAB BORD Reel" sheetId="7" r:id="rId5"/>
    <sheet name="Listes" sheetId="9" r:id="rId6"/>
    <sheet name="Nouveau" sheetId="11" r:id="rId7"/>
  </sheets>
  <calcPr calcId="114210"/>
</workbook>
</file>

<file path=xl/calcChain.xml><?xml version="1.0" encoding="utf-8"?>
<calcChain xmlns="http://schemas.openxmlformats.org/spreadsheetml/2006/main">
  <c r="C41" i="6"/>
  <c r="D47"/>
  <c r="E47"/>
  <c r="F47"/>
  <c r="G47"/>
  <c r="H47"/>
  <c r="I47"/>
  <c r="J47"/>
  <c r="K47"/>
  <c r="L47"/>
  <c r="M47"/>
  <c r="N47"/>
  <c r="O47"/>
  <c r="C47"/>
  <c r="C29" i="5"/>
  <c r="O29"/>
  <c r="N29"/>
  <c r="M29"/>
  <c r="L29"/>
  <c r="K29"/>
  <c r="J29"/>
  <c r="I29"/>
  <c r="H29"/>
  <c r="G29"/>
  <c r="F29"/>
  <c r="E29"/>
  <c r="D29"/>
  <c r="Q29"/>
  <c r="D24" i="6"/>
  <c r="E24"/>
  <c r="E41"/>
  <c r="F24"/>
  <c r="G24"/>
  <c r="H24"/>
  <c r="I24"/>
  <c r="I41"/>
  <c r="J24"/>
  <c r="K24"/>
  <c r="L24"/>
  <c r="L41"/>
  <c r="M24"/>
  <c r="M41"/>
  <c r="N24"/>
  <c r="O24"/>
  <c r="O41"/>
  <c r="C24"/>
  <c r="P22"/>
  <c r="P21"/>
  <c r="P20"/>
  <c r="P19"/>
  <c r="P18"/>
  <c r="P17"/>
  <c r="P16"/>
  <c r="P15"/>
  <c r="P14"/>
  <c r="P13"/>
  <c r="P12"/>
  <c r="P11"/>
  <c r="P10"/>
  <c r="P9"/>
  <c r="P8"/>
  <c r="P6"/>
  <c r="C15" i="3"/>
  <c r="B9" i="7"/>
  <c r="B6"/>
  <c r="D15" i="3"/>
  <c r="E15"/>
  <c r="D9" i="7"/>
  <c r="F15" i="3"/>
  <c r="E9" i="7"/>
  <c r="E6"/>
  <c r="G15" i="3"/>
  <c r="F9" i="7"/>
  <c r="F13"/>
  <c r="H15" i="3"/>
  <c r="G9" i="7"/>
  <c r="I15" i="3"/>
  <c r="H9" i="7"/>
  <c r="H6"/>
  <c r="J15" i="3"/>
  <c r="I9" i="7"/>
  <c r="K15" i="3"/>
  <c r="J9" i="7"/>
  <c r="J6"/>
  <c r="L15" i="3"/>
  <c r="K9" i="7"/>
  <c r="K13"/>
  <c r="M15" i="3"/>
  <c r="L9" i="7"/>
  <c r="N15" i="3"/>
  <c r="M9" i="7"/>
  <c r="C25" i="5"/>
  <c r="B16" i="7"/>
  <c r="B22"/>
  <c r="B27"/>
  <c r="B32"/>
  <c r="N4"/>
  <c r="D6"/>
  <c r="F6"/>
  <c r="L6"/>
  <c r="C11"/>
  <c r="D11"/>
  <c r="E11"/>
  <c r="F11"/>
  <c r="G11"/>
  <c r="H11"/>
  <c r="I11"/>
  <c r="J11"/>
  <c r="K11"/>
  <c r="L11"/>
  <c r="M11"/>
  <c r="N12"/>
  <c r="D13"/>
  <c r="J13"/>
  <c r="L13"/>
  <c r="D15"/>
  <c r="G25" i="5"/>
  <c r="F16" i="7"/>
  <c r="I25" i="5"/>
  <c r="H16" i="7"/>
  <c r="H22"/>
  <c r="H27"/>
  <c r="K25" i="5"/>
  <c r="J16" i="7"/>
  <c r="K15"/>
  <c r="D25" i="5"/>
  <c r="C16" i="7"/>
  <c r="E25" i="5"/>
  <c r="D16" i="7"/>
  <c r="F25" i="5"/>
  <c r="E16" i="7"/>
  <c r="H25" i="5"/>
  <c r="G16" i="7"/>
  <c r="J25" i="5"/>
  <c r="I16" i="7"/>
  <c r="L25" i="5"/>
  <c r="K16" i="7"/>
  <c r="M25" i="5"/>
  <c r="L16" i="7"/>
  <c r="N25" i="5"/>
  <c r="M16" i="7"/>
  <c r="D22"/>
  <c r="D27"/>
  <c r="E22"/>
  <c r="E27"/>
  <c r="G22"/>
  <c r="G27"/>
  <c r="I22"/>
  <c r="I27"/>
  <c r="J22"/>
  <c r="J27"/>
  <c r="K22"/>
  <c r="K27"/>
  <c r="L22"/>
  <c r="L27"/>
  <c r="M22"/>
  <c r="F22"/>
  <c r="F27"/>
  <c r="N24"/>
  <c r="N25"/>
  <c r="C32"/>
  <c r="D32"/>
  <c r="E32"/>
  <c r="F32"/>
  <c r="G32"/>
  <c r="H32"/>
  <c r="I32"/>
  <c r="J32"/>
  <c r="K32"/>
  <c r="L32"/>
  <c r="M32"/>
  <c r="N37"/>
  <c r="B38"/>
  <c r="C38"/>
  <c r="D38"/>
  <c r="E38"/>
  <c r="E39"/>
  <c r="F38"/>
  <c r="F39"/>
  <c r="G38"/>
  <c r="G39"/>
  <c r="H38"/>
  <c r="H39"/>
  <c r="I38"/>
  <c r="I39"/>
  <c r="J38"/>
  <c r="J39"/>
  <c r="K38"/>
  <c r="K39"/>
  <c r="L38"/>
  <c r="L39"/>
  <c r="M38"/>
  <c r="M39"/>
  <c r="B39"/>
  <c r="C39"/>
  <c r="N43"/>
  <c r="O8" i="3"/>
  <c r="C51" i="6"/>
  <c r="D51"/>
  <c r="E51"/>
  <c r="F51"/>
  <c r="G51"/>
  <c r="H51"/>
  <c r="I51"/>
  <c r="J51"/>
  <c r="K51"/>
  <c r="L51"/>
  <c r="M51"/>
  <c r="N51"/>
  <c r="Q56"/>
  <c r="O56"/>
  <c r="O9" i="3"/>
  <c r="O10"/>
  <c r="O11"/>
  <c r="O12"/>
  <c r="O13"/>
  <c r="O51" i="6"/>
  <c r="P7"/>
  <c r="K6" i="7"/>
  <c r="C22"/>
  <c r="C27"/>
  <c r="B13"/>
  <c r="L15"/>
  <c r="L17"/>
  <c r="L19"/>
  <c r="L29"/>
  <c r="J15"/>
  <c r="J17"/>
  <c r="J19"/>
  <c r="K41" i="6"/>
  <c r="F15" i="7"/>
  <c r="F17"/>
  <c r="F19"/>
  <c r="G41" i="6"/>
  <c r="M15" i="7"/>
  <c r="M17"/>
  <c r="N41" i="6"/>
  <c r="I15" i="7"/>
  <c r="I17"/>
  <c r="J41" i="6"/>
  <c r="E15" i="7"/>
  <c r="F41" i="6"/>
  <c r="H15" i="7"/>
  <c r="H17"/>
  <c r="G15"/>
  <c r="H41" i="6"/>
  <c r="C15" i="7"/>
  <c r="C17"/>
  <c r="D41" i="6"/>
  <c r="N22" i="7"/>
  <c r="N27"/>
  <c r="M27"/>
  <c r="O60" i="6"/>
  <c r="E13" i="7"/>
  <c r="G17"/>
  <c r="G13"/>
  <c r="G19"/>
  <c r="G6"/>
  <c r="G20"/>
  <c r="E17"/>
  <c r="O16" i="3"/>
  <c r="C9" i="7"/>
  <c r="Q51" i="6"/>
  <c r="O26" i="5"/>
  <c r="D17" i="7"/>
  <c r="D19"/>
  <c r="M13"/>
  <c r="M6"/>
  <c r="Q47" i="6"/>
  <c r="K17" i="7"/>
  <c r="K19"/>
  <c r="B15"/>
  <c r="Q24" i="6"/>
  <c r="Q60"/>
  <c r="O25" i="5"/>
  <c r="O15" i="3"/>
  <c r="N38" i="7"/>
  <c r="N39"/>
  <c r="N32"/>
  <c r="N16"/>
  <c r="I6"/>
  <c r="I13"/>
  <c r="H13"/>
  <c r="D39"/>
  <c r="E19"/>
  <c r="E20"/>
  <c r="Q41" i="6"/>
  <c r="I19" i="7"/>
  <c r="I20"/>
  <c r="M19"/>
  <c r="M29"/>
  <c r="F20"/>
  <c r="F29"/>
  <c r="D29"/>
  <c r="D20"/>
  <c r="K20"/>
  <c r="K29"/>
  <c r="L30"/>
  <c r="L34"/>
  <c r="H19"/>
  <c r="J29"/>
  <c r="J20"/>
  <c r="L20"/>
  <c r="B17"/>
  <c r="B19"/>
  <c r="N15"/>
  <c r="N9"/>
  <c r="N13"/>
  <c r="C6"/>
  <c r="N6"/>
  <c r="C13"/>
  <c r="C19"/>
  <c r="G29"/>
  <c r="E29"/>
  <c r="I29"/>
  <c r="I30"/>
  <c r="M20"/>
  <c r="E34"/>
  <c r="E30"/>
  <c r="B29"/>
  <c r="B20"/>
  <c r="N17"/>
  <c r="N19"/>
  <c r="L41"/>
  <c r="L45"/>
  <c r="L46"/>
  <c r="L35"/>
  <c r="C20"/>
  <c r="C29"/>
  <c r="J34"/>
  <c r="J30"/>
  <c r="D30"/>
  <c r="D34"/>
  <c r="K30"/>
  <c r="K34"/>
  <c r="F34"/>
  <c r="F30"/>
  <c r="G34"/>
  <c r="G30"/>
  <c r="H29"/>
  <c r="H20"/>
  <c r="M30"/>
  <c r="M34"/>
  <c r="I34"/>
  <c r="I41"/>
  <c r="I45"/>
  <c r="I46"/>
  <c r="E35"/>
  <c r="E41"/>
  <c r="E45"/>
  <c r="E46"/>
  <c r="N20"/>
  <c r="N29"/>
  <c r="H30"/>
  <c r="H34"/>
  <c r="M41"/>
  <c r="M45"/>
  <c r="M46"/>
  <c r="M35"/>
  <c r="K35"/>
  <c r="K41"/>
  <c r="K45"/>
  <c r="K46"/>
  <c r="D41"/>
  <c r="D45"/>
  <c r="D46"/>
  <c r="D35"/>
  <c r="C30"/>
  <c r="C34"/>
  <c r="F35"/>
  <c r="F41"/>
  <c r="F45"/>
  <c r="F46"/>
  <c r="J35"/>
  <c r="J41"/>
  <c r="J45"/>
  <c r="J46"/>
  <c r="G35"/>
  <c r="G41"/>
  <c r="G45"/>
  <c r="G46"/>
  <c r="B30"/>
  <c r="B34"/>
  <c r="I35"/>
  <c r="H41"/>
  <c r="H45"/>
  <c r="H46"/>
  <c r="H35"/>
  <c r="B35"/>
  <c r="B41"/>
  <c r="B45"/>
  <c r="N30"/>
  <c r="N34"/>
  <c r="C35"/>
  <c r="C41"/>
  <c r="C45"/>
  <c r="C46"/>
  <c r="B47"/>
  <c r="C47"/>
  <c r="D47"/>
  <c r="E47"/>
  <c r="F47"/>
  <c r="G47"/>
  <c r="H47"/>
  <c r="I47"/>
  <c r="J47"/>
  <c r="K47"/>
  <c r="L47"/>
  <c r="M47"/>
  <c r="B46"/>
  <c r="N41"/>
  <c r="N45"/>
  <c r="N35"/>
  <c r="N47"/>
  <c r="T48"/>
  <c r="N46"/>
</calcChain>
</file>

<file path=xl/sharedStrings.xml><?xml version="1.0" encoding="utf-8"?>
<sst xmlns="http://schemas.openxmlformats.org/spreadsheetml/2006/main" count="208" uniqueCount="167">
  <si>
    <t>HONORAIRES COMPTABLES</t>
  </si>
  <si>
    <t>CHIFFRE D'AFFAIRES</t>
  </si>
  <si>
    <t>Ventes Prestations services</t>
  </si>
  <si>
    <t>Travaux en Cours début</t>
  </si>
  <si>
    <t xml:space="preserve">Travaux en Cours fin </t>
  </si>
  <si>
    <t>VALEUR AJOUTEE</t>
  </si>
  <si>
    <t>Impôts et Taxes</t>
  </si>
  <si>
    <t>E.B.E.</t>
  </si>
  <si>
    <t>Dotations aux amortissements</t>
  </si>
  <si>
    <t>RESULTAT EXPLOITATION</t>
  </si>
  <si>
    <t>Produits Financiers</t>
  </si>
  <si>
    <t>Charges Financières</t>
  </si>
  <si>
    <t>Résultat Financier</t>
  </si>
  <si>
    <t>RESULTAT COURANT</t>
  </si>
  <si>
    <t>Résultat exceptionnel</t>
  </si>
  <si>
    <t>RESULTAT NET</t>
  </si>
  <si>
    <t>Ventes Prestations</t>
  </si>
  <si>
    <t>TABLEAU DE BORD</t>
  </si>
  <si>
    <t>TOTAL</t>
  </si>
  <si>
    <t xml:space="preserve">BUDGET </t>
  </si>
  <si>
    <t>(%)</t>
  </si>
  <si>
    <t>Dotations aux amort et provisions</t>
  </si>
  <si>
    <t>Dotations amort et prov</t>
  </si>
  <si>
    <t>Achats et autres charges variables</t>
  </si>
  <si>
    <t>charges fixes (détail joint)</t>
  </si>
  <si>
    <t>charges variables (détail joint)</t>
  </si>
  <si>
    <t>CHARGES FIXES</t>
  </si>
  <si>
    <t>CUMUL AU</t>
  </si>
  <si>
    <t>Achats et autres charges fixes</t>
  </si>
  <si>
    <t>RESULTAT CUMULE</t>
  </si>
  <si>
    <t>CHARGES VARIABLES</t>
  </si>
  <si>
    <t xml:space="preserve">Charges TNS </t>
  </si>
  <si>
    <t>Total des impôts et des salaires</t>
  </si>
  <si>
    <t>Total des autres achats et charges externes</t>
  </si>
  <si>
    <t xml:space="preserve"> </t>
  </si>
  <si>
    <t>juin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</si>
  <si>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</si>
  <si>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</si>
  <si>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</si>
  <si>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</si>
  <si>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</si>
  <si>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</si>
  <si>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</si>
  <si>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</si>
  <si>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Conteneur France</t>
  </si>
  <si>
    <t>Conteneur Export</t>
  </si>
  <si>
    <t>Plateau</t>
  </si>
  <si>
    <t>Rémunération Gérance</t>
  </si>
  <si>
    <t xml:space="preserve">PRODUCTION </t>
  </si>
  <si>
    <t>intérêts emprunts</t>
  </si>
  <si>
    <t>Citernes</t>
  </si>
  <si>
    <t>mai</t>
  </si>
  <si>
    <t>avril</t>
  </si>
  <si>
    <t>prestation de service</t>
  </si>
  <si>
    <t>Bennes</t>
  </si>
  <si>
    <t>juillet</t>
  </si>
  <si>
    <t>Previsionnel</t>
  </si>
  <si>
    <t>Réel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</si>
  <si>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</si>
  <si>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</si>
  <si>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</si>
  <si>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</si>
  <si>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</si>
  <si>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</si>
  <si>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</si>
  <si>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</si>
  <si>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</si>
  <si>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</si>
  <si>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</si>
  <si>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</si>
  <si>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fevrier</t>
  </si>
  <si>
    <t>Février</t>
  </si>
  <si>
    <t>Gasoil</t>
  </si>
  <si>
    <t>AD-Blue</t>
  </si>
  <si>
    <t>Fournitures Administrative</t>
  </si>
  <si>
    <t>Crédit bail chassis Krone AN-467-TB</t>
  </si>
  <si>
    <t>Crédit bail chassis Leci trailer AM-313-YD</t>
  </si>
  <si>
    <t>Crédit bail Tracteurs Renault</t>
  </si>
  <si>
    <t>Crédit Bail Benne AN 580 TB</t>
  </si>
  <si>
    <t>Locations</t>
  </si>
  <si>
    <t>Location cirterne BPA</t>
  </si>
  <si>
    <t>Entretien et réparations</t>
  </si>
  <si>
    <t>Entretien Tracteur AN-628-TB</t>
  </si>
  <si>
    <t>Entretien Tracteur AM-374-XX</t>
  </si>
  <si>
    <t>Pneus</t>
  </si>
  <si>
    <t>Entretien Tracteur AN-520-TB</t>
  </si>
  <si>
    <t>Entretien Tracteur AN-429-TB</t>
  </si>
  <si>
    <t>Entretien Benne Benalu AN-580-TB</t>
  </si>
  <si>
    <t>Entretien materiel informatique</t>
  </si>
  <si>
    <t>Assurance Materiel</t>
  </si>
  <si>
    <t>Assurance Marchandises</t>
  </si>
  <si>
    <t>assurances emprunt</t>
  </si>
  <si>
    <t>ASSURANCE CREDIT BAIL</t>
  </si>
  <si>
    <t>Frais actes</t>
  </si>
  <si>
    <t>Déplacements, missions et réceptions</t>
  </si>
  <si>
    <t>Autoroutes</t>
  </si>
  <si>
    <t>RBST Frais Déplacement Chauffeurs</t>
  </si>
  <si>
    <t>Telephone</t>
  </si>
  <si>
    <t>Flotte Portable</t>
  </si>
  <si>
    <t>Services bancaires et assimiles</t>
  </si>
  <si>
    <t>Cartes Grises</t>
  </si>
  <si>
    <t>Taxe essieux</t>
  </si>
  <si>
    <t>Salaire L J</t>
  </si>
  <si>
    <t>Salaire J P</t>
  </si>
  <si>
    <t>Salaire C C</t>
  </si>
  <si>
    <t>Salaire J L</t>
  </si>
  <si>
    <t>Rémunération gérance Yk</t>
  </si>
  <si>
    <t>Rémunération gérance D</t>
  </si>
  <si>
    <t>Cotisations à l'URSSAF</t>
  </si>
  <si>
    <t>Caisse de Retraite</t>
  </si>
  <si>
    <t>Cotisations aux ASSEDIC</t>
  </si>
  <si>
    <t>Cotisations prevoyance</t>
  </si>
  <si>
    <t>COMPLEMENTAIRE GENERALI yK</t>
  </si>
  <si>
    <t>COMPLEMENTAIRE GENERALLI D</t>
  </si>
  <si>
    <t>RSI YANNICK</t>
  </si>
  <si>
    <t>Charges d’intérêt</t>
  </si>
  <si>
    <t>INTERETS DEBITEURS</t>
  </si>
  <si>
    <t>http://forum.excel-pratique.com/excel/tableau-de-bord-t22284.html</t>
  </si>
  <si>
    <t>Catégories charges Fixes</t>
  </si>
  <si>
    <t>Catégories charges Variables</t>
  </si>
  <si>
    <t>Salaires et charges</t>
  </si>
  <si>
    <t>Salaires Impôts et taxes</t>
  </si>
  <si>
    <t>Impôts et taxes</t>
  </si>
  <si>
    <t>Bonjour banzai 64</t>
  </si>
  <si>
    <t xml:space="preserve">tout d'abord je tiens à te remercier pour le boulot que tu à fait cela corespond à ce que </t>
  </si>
  <si>
    <t>je veux faire et cela simplement</t>
  </si>
  <si>
    <t xml:space="preserve">j'ai un peut regarder ce que tu a fait notament pour la liste des charge fixes et j'aurais voulu en créer une aussi pour les charges variables </t>
  </si>
  <si>
    <t>j'ai regarder dans le codes que tu a ecrit j'ai bien vu ou tu innitialise cette liste mais je ne sui pas sur que si je fait un copier coller de cela en dessous en modifiant juste</t>
  </si>
  <si>
    <t>le nom et la colonne cela fonctionne</t>
  </si>
  <si>
    <t>clique de nouveau sur userform il apparaisse de nouveau (je n'est pas essayer de l'integrer une 2 fois)</t>
  </si>
  <si>
    <t>* Autre souhait lorsque j'ai intégrer un compte je voudrais qu'il soit supprimer de la fuille extraction cela eviterai je pense que lorsque je</t>
  </si>
  <si>
    <t>* Il y a un probleme lorsque j'insere dans la feuille charges var (voir exemple)</t>
  </si>
  <si>
    <t xml:space="preserve">* j'ai un fichier avec le code qui permet d'ouvrir le fichier excel a importer et copier son contenu dans une nouvelle feuille </t>
  </si>
  <si>
    <t xml:space="preserve">peut tu m'aider à l'integre </t>
  </si>
  <si>
    <t>Public Sub Update()</t>
  </si>
  <si>
    <t xml:space="preserve">    Dim Mois As String, FileName As String, Ws As Worksheet, Col As Byte</t>
  </si>
  <si>
    <t xml:space="preserve">    Dim C As Range, Cel As Range, Rng As Range</t>
  </si>
  <si>
    <t xml:space="preserve">    Set Ws = Sheets("Nouveau")</t>
  </si>
  <si>
    <t xml:space="preserve">    Ws.Cells.ClearContents</t>
  </si>
  <si>
    <t xml:space="preserve">    'pour aller chercher le fichier</t>
  </si>
  <si>
    <t xml:space="preserve">    FileName = Application.GetOpenFilename(filefilter:="Fichiers excel (*.xl*), *.xl*", Title:="Choisir le fichier excel")</t>
  </si>
  <si>
    <t xml:space="preserve">    If UCase(FileName) = "FAUX" Then</t>
  </si>
  <si>
    <t xml:space="preserve">        MsgBox "Opération annulée"</t>
  </si>
  <si>
    <t xml:space="preserve">        Exit Sub</t>
  </si>
  <si>
    <t xml:space="preserve">    End If</t>
  </si>
  <si>
    <t xml:space="preserve">    'extrait le mois du nom du fichier</t>
  </si>
  <si>
    <t xml:space="preserve">    Mois = Mid(FileName, InStrRev(FileName, "\") + 1)</t>
  </si>
  <si>
    <t xml:space="preserve">    Mois = Right(Mois, Len(Mois) - InStr(Mois, " ") + 1)</t>
  </si>
  <si>
    <t xml:space="preserve">    Mois = LCase(Mid(Mois, 1, InStrRev(Mois, " ") - 1))</t>
  </si>
  <si>
    <t xml:space="preserve">    Mois = Trim(Mois) 'supprim espaces aux extrémités</t>
  </si>
  <si>
    <t>'ouvre le fichier</t>
  </si>
  <si>
    <t xml:space="preserve">    Application.Workbooks.Open FileName</t>
  </si>
  <si>
    <t xml:space="preserve">    'copie les données et les colle dans feuil1</t>
  </si>
  <si>
    <t xml:space="preserve">    With ActiveWorkbook.ActiveSheet    's(WsName).Worksheets(ShName)</t>
  </si>
  <si>
    <t xml:space="preserve">        .Range("A1").CurrentRegion.Copy _</t>
  </si>
  <si>
    <t xml:space="preserve">                Destination:=ThisWorkbook.Worksheets("Nouveau").Range("A1")</t>
  </si>
  <si>
    <t xml:space="preserve">    End With</t>
  </si>
  <si>
    <t xml:space="preserve">    'ferme le fichier sans sauver</t>
  </si>
  <si>
    <t xml:space="preserve">    ActiveWorkbook.Close SaveChanges:=False</t>
  </si>
  <si>
    <t xml:space="preserve">    Application.ScreenUpdating = False</t>
  </si>
  <si>
    <t xml:space="preserve">    With ThisWorkbook.Worksheets("Nouveau")</t>
  </si>
  <si>
    <t xml:space="preserve">        'tri croissant</t>
  </si>
  <si>
    <t xml:space="preserve">        .Range("A1").Sort Key1:=.Range("A2"), Order1:=xlAscending, Header:= _</t>
  </si>
  <si>
    <t xml:space="preserve">                          xlGuess, OrderCustom:=1, MatchCase:=False, Orientation:=xlTopToBottom, _</t>
  </si>
  <si>
    <t xml:space="preserve">                          DataOption1:=xlSortNormal</t>
  </si>
  <si>
    <t xml:space="preserve">        Set Rng = .Range("A2:A" &amp; .Range("A65536").End(xlUp).Row)</t>
  </si>
  <si>
    <t>* J'ai une derniere question qui me viens  pense tu que lorsque j'ai par exemple integre en Janvier le compte 606110 gasoil dans les charges var,le mois de fevrier celui-ci s'integre automatiquement ?</t>
  </si>
</sst>
</file>

<file path=xl/styles.xml><?xml version="1.0" encoding="utf-8"?>
<styleSheet xmlns="http://schemas.openxmlformats.org/spreadsheetml/2006/main">
  <fonts count="21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i/>
      <sz val="10"/>
      <color indexed="10"/>
      <name val="Arial"/>
      <family val="2"/>
    </font>
    <font>
      <b/>
      <sz val="14"/>
      <color indexed="10"/>
      <name val="Book Antiqua"/>
      <family val="1"/>
    </font>
    <font>
      <b/>
      <sz val="10"/>
      <color indexed="10"/>
      <name val="Book Antiqua"/>
      <family val="1"/>
    </font>
    <font>
      <b/>
      <sz val="10"/>
      <color indexed="10"/>
      <name val="Bookman Old Style"/>
      <family val="1"/>
    </font>
    <font>
      <i/>
      <sz val="10"/>
      <name val="Bookman Old Style"/>
      <family val="1"/>
    </font>
    <font>
      <b/>
      <sz val="10"/>
      <name val="Bookman Old Style"/>
      <family val="1"/>
    </font>
    <font>
      <sz val="10"/>
      <name val="Bookman Old Style"/>
      <family val="1"/>
    </font>
    <font>
      <b/>
      <i/>
      <sz val="10"/>
      <name val="Arial"/>
      <family val="2"/>
    </font>
    <font>
      <b/>
      <sz val="16"/>
      <name val="Book Antiqua"/>
      <family val="1"/>
    </font>
    <font>
      <sz val="10"/>
      <name val="Book Antiqua"/>
      <family val="1"/>
    </font>
    <font>
      <b/>
      <sz val="10"/>
      <name val="Book Antiqua"/>
      <family val="1"/>
    </font>
    <font>
      <b/>
      <i/>
      <sz val="8"/>
      <name val="Bookman Old Style"/>
      <family val="1"/>
    </font>
    <font>
      <sz val="10"/>
      <color indexed="12"/>
      <name val="Arial"/>
    </font>
    <font>
      <b/>
      <sz val="10"/>
      <color indexed="12"/>
      <name val="Arial"/>
    </font>
    <font>
      <u/>
      <sz val="10"/>
      <color indexed="12"/>
      <name val="Arial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</cellStyleXfs>
  <cellXfs count="78">
    <xf numFmtId="0" fontId="0" fillId="0" borderId="0" xfId="0"/>
    <xf numFmtId="0" fontId="0" fillId="0" borderId="0" xfId="0" applyNumberFormat="1" applyProtection="1">
      <protection locked="0"/>
    </xf>
    <xf numFmtId="0" fontId="3" fillId="0" borderId="0" xfId="0" applyFont="1"/>
    <xf numFmtId="4" fontId="0" fillId="0" borderId="0" xfId="0" applyNumberFormat="1"/>
    <xf numFmtId="3" fontId="0" fillId="0" borderId="0" xfId="0" applyNumberFormat="1"/>
    <xf numFmtId="3" fontId="0" fillId="0" borderId="0" xfId="0" applyNumberFormat="1" applyProtection="1">
      <protection locked="0"/>
    </xf>
    <xf numFmtId="0" fontId="3" fillId="0" borderId="0" xfId="0" applyNumberFormat="1" applyFont="1" applyProtection="1">
      <protection locked="0"/>
    </xf>
    <xf numFmtId="3" fontId="3" fillId="0" borderId="0" xfId="0" applyNumberFormat="1" applyFont="1"/>
    <xf numFmtId="3" fontId="3" fillId="0" borderId="0" xfId="0" applyNumberFormat="1" applyFont="1" applyFill="1"/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4" fillId="0" borderId="0" xfId="0" applyFont="1" applyAlignment="1">
      <alignment horizontal="right"/>
    </xf>
    <xf numFmtId="3" fontId="5" fillId="0" borderId="0" xfId="0" applyNumberFormat="1" applyFont="1"/>
    <xf numFmtId="3" fontId="5" fillId="0" borderId="0" xfId="0" applyNumberFormat="1" applyFont="1" applyAlignment="1">
      <alignment horizontal="right"/>
    </xf>
    <xf numFmtId="0" fontId="2" fillId="2" borderId="0" xfId="0" applyFont="1" applyFill="1" applyAlignment="1">
      <alignment horizontal="center"/>
    </xf>
    <xf numFmtId="0" fontId="0" fillId="0" borderId="0" xfId="0" applyNumberFormat="1" applyFill="1" applyProtection="1">
      <protection locked="0"/>
    </xf>
    <xf numFmtId="3" fontId="3" fillId="0" borderId="0" xfId="0" applyNumberFormat="1" applyFont="1" applyAlignment="1" applyProtection="1">
      <alignment horizontal="right"/>
      <protection locked="0"/>
    </xf>
    <xf numFmtId="3" fontId="0" fillId="3" borderId="0" xfId="0" applyNumberFormat="1" applyFill="1"/>
    <xf numFmtId="0" fontId="0" fillId="0" borderId="1" xfId="0" applyBorder="1"/>
    <xf numFmtId="3" fontId="0" fillId="0" borderId="1" xfId="0" applyNumberFormat="1" applyBorder="1"/>
    <xf numFmtId="14" fontId="3" fillId="2" borderId="1" xfId="0" applyNumberFormat="1" applyFont="1" applyFill="1" applyBorder="1" applyAlignment="1">
      <alignment horizontal="center"/>
    </xf>
    <xf numFmtId="0" fontId="0" fillId="0" borderId="2" xfId="0" applyBorder="1"/>
    <xf numFmtId="0" fontId="8" fillId="2" borderId="2" xfId="0" applyFont="1" applyFill="1" applyBorder="1"/>
    <xf numFmtId="3" fontId="8" fillId="2" borderId="2" xfId="0" applyNumberFormat="1" applyFont="1" applyFill="1" applyBorder="1"/>
    <xf numFmtId="0" fontId="8" fillId="2" borderId="3" xfId="0" applyFont="1" applyFill="1" applyBorder="1"/>
    <xf numFmtId="0" fontId="7" fillId="2" borderId="4" xfId="0" applyFont="1" applyFill="1" applyBorder="1"/>
    <xf numFmtId="3" fontId="7" fillId="2" borderId="4" xfId="0" applyNumberFormat="1" applyFont="1" applyFill="1" applyBorder="1"/>
    <xf numFmtId="0" fontId="10" fillId="2" borderId="4" xfId="0" applyFont="1" applyFill="1" applyBorder="1"/>
    <xf numFmtId="3" fontId="10" fillId="2" borderId="4" xfId="0" applyNumberFormat="1" applyFont="1" applyFill="1" applyBorder="1"/>
    <xf numFmtId="3" fontId="11" fillId="2" borderId="4" xfId="0" applyNumberFormat="1" applyFont="1" applyFill="1" applyBorder="1"/>
    <xf numFmtId="0" fontId="2" fillId="2" borderId="5" xfId="0" applyFont="1" applyFill="1" applyBorder="1" applyAlignment="1">
      <alignment horizontal="center"/>
    </xf>
    <xf numFmtId="3" fontId="3" fillId="2" borderId="0" xfId="0" applyNumberFormat="1" applyFont="1" applyFill="1"/>
    <xf numFmtId="0" fontId="5" fillId="2" borderId="0" xfId="0" applyFont="1" applyFill="1"/>
    <xf numFmtId="3" fontId="5" fillId="2" borderId="0" xfId="0" applyNumberFormat="1" applyFont="1" applyFill="1"/>
    <xf numFmtId="0" fontId="5" fillId="2" borderId="0" xfId="0" applyNumberFormat="1" applyFont="1" applyFill="1" applyProtection="1">
      <protection locked="0"/>
    </xf>
    <xf numFmtId="0" fontId="3" fillId="2" borderId="0" xfId="0" applyNumberFormat="1" applyFont="1" applyFill="1" applyProtection="1">
      <protection locked="0"/>
    </xf>
    <xf numFmtId="3" fontId="12" fillId="0" borderId="0" xfId="0" applyNumberFormat="1" applyFont="1"/>
    <xf numFmtId="3" fontId="12" fillId="0" borderId="6" xfId="0" applyNumberFormat="1" applyFont="1" applyBorder="1"/>
    <xf numFmtId="0" fontId="12" fillId="4" borderId="4" xfId="0" applyFont="1" applyFill="1" applyBorder="1"/>
    <xf numFmtId="3" fontId="8" fillId="2" borderId="2" xfId="0" applyNumberFormat="1" applyFont="1" applyFill="1" applyBorder="1" applyAlignment="1">
      <alignment horizontal="center"/>
    </xf>
    <xf numFmtId="9" fontId="9" fillId="2" borderId="3" xfId="0" applyNumberFormat="1" applyFont="1" applyFill="1" applyBorder="1" applyAlignment="1">
      <alignment horizontal="center"/>
    </xf>
    <xf numFmtId="3" fontId="7" fillId="2" borderId="4" xfId="0" applyNumberFormat="1" applyFont="1" applyFill="1" applyBorder="1" applyAlignment="1">
      <alignment horizontal="center"/>
    </xf>
    <xf numFmtId="3" fontId="12" fillId="4" borderId="4" xfId="0" applyNumberFormat="1" applyFont="1" applyFill="1" applyBorder="1" applyAlignment="1">
      <alignment horizontal="center"/>
    </xf>
    <xf numFmtId="0" fontId="14" fillId="0" borderId="1" xfId="0" applyFont="1" applyBorder="1"/>
    <xf numFmtId="3" fontId="14" fillId="0" borderId="1" xfId="0" applyNumberFormat="1" applyFont="1" applyBorder="1" applyAlignment="1">
      <alignment horizontal="center"/>
    </xf>
    <xf numFmtId="3" fontId="14" fillId="0" borderId="1" xfId="0" applyNumberFormat="1" applyFont="1" applyBorder="1"/>
    <xf numFmtId="3" fontId="14" fillId="3" borderId="1" xfId="0" applyNumberFormat="1" applyFont="1" applyFill="1" applyBorder="1" applyAlignment="1">
      <alignment horizontal="center"/>
    </xf>
    <xf numFmtId="3" fontId="14" fillId="3" borderId="1" xfId="0" applyNumberFormat="1" applyFont="1" applyFill="1" applyBorder="1"/>
    <xf numFmtId="3" fontId="0" fillId="0" borderId="0" xfId="0" applyNumberFormat="1" applyAlignment="1">
      <alignment horizontal="center"/>
    </xf>
    <xf numFmtId="3" fontId="15" fillId="0" borderId="1" xfId="0" applyNumberFormat="1" applyFont="1" applyBorder="1" applyAlignment="1">
      <alignment horizontal="center"/>
    </xf>
    <xf numFmtId="3" fontId="15" fillId="0" borderId="1" xfId="0" applyNumberFormat="1" applyFont="1" applyBorder="1"/>
    <xf numFmtId="0" fontId="15" fillId="0" borderId="1" xfId="0" applyFont="1" applyBorder="1"/>
    <xf numFmtId="0" fontId="0" fillId="0" borderId="1" xfId="0" applyBorder="1" applyAlignment="1">
      <alignment horizontal="center"/>
    </xf>
    <xf numFmtId="0" fontId="8" fillId="2" borderId="4" xfId="0" applyFont="1" applyFill="1" applyBorder="1"/>
    <xf numFmtId="3" fontId="8" fillId="2" borderId="4" xfId="0" applyNumberFormat="1" applyFont="1" applyFill="1" applyBorder="1" applyAlignment="1">
      <alignment horizontal="center"/>
    </xf>
    <xf numFmtId="0" fontId="16" fillId="0" borderId="4" xfId="0" applyFont="1" applyBorder="1"/>
    <xf numFmtId="3" fontId="16" fillId="0" borderId="4" xfId="0" applyNumberFormat="1" applyFont="1" applyBorder="1" applyAlignment="1">
      <alignment horizontal="center"/>
    </xf>
    <xf numFmtId="3" fontId="16" fillId="0" borderId="4" xfId="0" applyNumberFormat="1" applyFont="1" applyBorder="1"/>
    <xf numFmtId="3" fontId="14" fillId="0" borderId="1" xfId="0" applyNumberFormat="1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6" fillId="2" borderId="0" xfId="0" applyFont="1" applyFill="1" applyAlignment="1"/>
    <xf numFmtId="0" fontId="4" fillId="0" borderId="0" xfId="0" applyFont="1" applyAlignment="1">
      <alignment horizontal="center"/>
    </xf>
    <xf numFmtId="0" fontId="17" fillId="0" borderId="0" xfId="0" applyFont="1"/>
    <xf numFmtId="0" fontId="18" fillId="2" borderId="0" xfId="0" applyFont="1" applyFill="1" applyAlignment="1">
      <alignment horizontal="center"/>
    </xf>
    <xf numFmtId="0" fontId="17" fillId="0" borderId="0" xfId="0" applyFont="1" applyAlignment="1">
      <alignment horizontal="center"/>
    </xf>
    <xf numFmtId="3" fontId="18" fillId="0" borderId="0" xfId="0" applyNumberFormat="1" applyFont="1" applyAlignment="1" applyProtection="1">
      <alignment horizontal="right"/>
      <protection locked="0"/>
    </xf>
    <xf numFmtId="0" fontId="19" fillId="0" borderId="0" xfId="1" applyAlignment="1" applyProtection="1"/>
    <xf numFmtId="0" fontId="20" fillId="0" borderId="0" xfId="0" applyFont="1" applyFill="1"/>
    <xf numFmtId="3" fontId="20" fillId="0" borderId="0" xfId="0" applyNumberFormat="1" applyFont="1" applyFill="1"/>
    <xf numFmtId="0" fontId="20" fillId="0" borderId="0" xfId="0" applyNumberFormat="1" applyFont="1" applyFill="1" applyProtection="1">
      <protection locked="0"/>
    </xf>
    <xf numFmtId="0" fontId="0" fillId="5" borderId="0" xfId="0" applyFill="1"/>
    <xf numFmtId="0" fontId="13" fillId="2" borderId="7" xfId="0" applyFont="1" applyFill="1" applyBorder="1" applyAlignment="1">
      <alignment horizontal="center"/>
    </xf>
    <xf numFmtId="0" fontId="13" fillId="2" borderId="8" xfId="0" applyFont="1" applyFill="1" applyBorder="1" applyAlignment="1">
      <alignment horizontal="center"/>
    </xf>
    <xf numFmtId="0" fontId="13" fillId="2" borderId="9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ableau-de-bord-t22284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2:A57"/>
  <sheetViews>
    <sheetView topLeftCell="A23" workbookViewId="0">
      <selection activeCell="J58" sqref="J58"/>
    </sheetView>
  </sheetViews>
  <sheetFormatPr baseColWidth="10" defaultRowHeight="12.75"/>
  <sheetData>
    <row r="2" spans="1:1">
      <c r="A2" t="s">
        <v>123</v>
      </c>
    </row>
    <row r="4" spans="1:1">
      <c r="A4" t="s">
        <v>124</v>
      </c>
    </row>
    <row r="5" spans="1:1">
      <c r="A5" t="s">
        <v>125</v>
      </c>
    </row>
    <row r="6" spans="1:1">
      <c r="A6" t="s">
        <v>126</v>
      </c>
    </row>
    <row r="7" spans="1:1">
      <c r="A7" t="s">
        <v>127</v>
      </c>
    </row>
    <row r="8" spans="1:1">
      <c r="A8" t="s">
        <v>128</v>
      </c>
    </row>
    <row r="9" spans="1:1">
      <c r="A9" t="s">
        <v>131</v>
      </c>
    </row>
    <row r="10" spans="1:1">
      <c r="A10" t="s">
        <v>130</v>
      </c>
    </row>
    <row r="11" spans="1:1">
      <c r="A11" t="s">
        <v>129</v>
      </c>
    </row>
    <row r="12" spans="1:1">
      <c r="A12" t="s">
        <v>166</v>
      </c>
    </row>
    <row r="13" spans="1:1">
      <c r="A13" t="s">
        <v>132</v>
      </c>
    </row>
    <row r="14" spans="1:1">
      <c r="A14" t="s">
        <v>133</v>
      </c>
    </row>
    <row r="17" spans="1:1">
      <c r="A17" t="s">
        <v>134</v>
      </c>
    </row>
    <row r="18" spans="1:1">
      <c r="A18" t="s">
        <v>135</v>
      </c>
    </row>
    <row r="19" spans="1:1">
      <c r="A19" t="s">
        <v>136</v>
      </c>
    </row>
    <row r="21" spans="1:1">
      <c r="A21" t="s">
        <v>137</v>
      </c>
    </row>
    <row r="22" spans="1:1">
      <c r="A22" t="s">
        <v>138</v>
      </c>
    </row>
    <row r="23" spans="1:1">
      <c r="A23" t="s">
        <v>139</v>
      </c>
    </row>
    <row r="24" spans="1:1">
      <c r="A24" t="s">
        <v>140</v>
      </c>
    </row>
    <row r="25" spans="1:1">
      <c r="A25" t="s">
        <v>141</v>
      </c>
    </row>
    <row r="26" spans="1:1">
      <c r="A26" t="s">
        <v>142</v>
      </c>
    </row>
    <row r="27" spans="1:1">
      <c r="A27" t="s">
        <v>143</v>
      </c>
    </row>
    <row r="28" spans="1:1">
      <c r="A28" t="s">
        <v>144</v>
      </c>
    </row>
    <row r="30" spans="1:1">
      <c r="A30" t="s">
        <v>145</v>
      </c>
    </row>
    <row r="31" spans="1:1">
      <c r="A31" t="s">
        <v>146</v>
      </c>
    </row>
    <row r="32" spans="1:1">
      <c r="A32" t="s">
        <v>147</v>
      </c>
    </row>
    <row r="33" spans="1:1">
      <c r="A33" t="s">
        <v>148</v>
      </c>
    </row>
    <row r="34" spans="1:1">
      <c r="A34" t="s">
        <v>149</v>
      </c>
    </row>
    <row r="36" spans="1:1">
      <c r="A36" t="s">
        <v>150</v>
      </c>
    </row>
    <row r="37" spans="1:1">
      <c r="A37" t="s">
        <v>151</v>
      </c>
    </row>
    <row r="38" spans="1:1">
      <c r="A38" t="s">
        <v>152</v>
      </c>
    </row>
    <row r="39" spans="1:1">
      <c r="A39" t="s">
        <v>153</v>
      </c>
    </row>
    <row r="40" spans="1:1">
      <c r="A40" t="s">
        <v>154</v>
      </c>
    </row>
    <row r="41" spans="1:1">
      <c r="A41" t="s">
        <v>155</v>
      </c>
    </row>
    <row r="42" spans="1:1">
      <c r="A42" t="s">
        <v>156</v>
      </c>
    </row>
    <row r="44" spans="1:1">
      <c r="A44" t="s">
        <v>157</v>
      </c>
    </row>
    <row r="45" spans="1:1">
      <c r="A45" t="s">
        <v>158</v>
      </c>
    </row>
    <row r="47" spans="1:1">
      <c r="A47" t="s">
        <v>159</v>
      </c>
    </row>
    <row r="49" spans="1:1">
      <c r="A49" t="s">
        <v>160</v>
      </c>
    </row>
    <row r="50" spans="1:1">
      <c r="A50" t="s">
        <v>161</v>
      </c>
    </row>
    <row r="51" spans="1:1">
      <c r="A51" t="s">
        <v>162</v>
      </c>
    </row>
    <row r="52" spans="1:1">
      <c r="A52" t="s">
        <v>163</v>
      </c>
    </row>
    <row r="53" spans="1:1">
      <c r="A53" t="s">
        <v>164</v>
      </c>
    </row>
    <row r="55" spans="1:1">
      <c r="A55" t="s">
        <v>165</v>
      </c>
    </row>
    <row r="57" spans="1:1">
      <c r="A57" t="s">
        <v>156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Q16"/>
  <sheetViews>
    <sheetView tabSelected="1" workbookViewId="0">
      <pane xSplit="2" ySplit="1" topLeftCell="F2" activePane="bottomRight" state="frozen"/>
      <selection pane="topRight" activeCell="C1" sqref="C1"/>
      <selection pane="bottomLeft" activeCell="A2" sqref="A2"/>
      <selection pane="bottomRight" activeCell="K28" sqref="K28"/>
    </sheetView>
  </sheetViews>
  <sheetFormatPr baseColWidth="10" defaultRowHeight="12.75"/>
  <cols>
    <col min="1" max="1" width="7" bestFit="1" customWidth="1"/>
    <col min="2" max="2" width="21.7109375" customWidth="1"/>
    <col min="3" max="14" width="10.28515625" customWidth="1"/>
  </cols>
  <sheetData>
    <row r="1" spans="1:17" ht="18.75">
      <c r="A1" s="60" t="s">
        <v>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Q1" s="66" t="s">
        <v>117</v>
      </c>
    </row>
    <row r="2" spans="1:17">
      <c r="A2" s="2"/>
    </row>
    <row r="3" spans="1:17">
      <c r="A3" s="2"/>
      <c r="C3" s="14" t="s">
        <v>58</v>
      </c>
      <c r="D3" s="14" t="s">
        <v>71</v>
      </c>
      <c r="E3" s="14" t="s">
        <v>60</v>
      </c>
      <c r="F3" s="14" t="s">
        <v>61</v>
      </c>
      <c r="G3" s="14" t="s">
        <v>62</v>
      </c>
      <c r="H3" s="14" t="s">
        <v>63</v>
      </c>
      <c r="I3" s="14" t="s">
        <v>64</v>
      </c>
      <c r="J3" s="14" t="s">
        <v>65</v>
      </c>
      <c r="K3" s="14" t="s">
        <v>66</v>
      </c>
      <c r="L3" s="14" t="s">
        <v>67</v>
      </c>
      <c r="M3" s="14" t="s">
        <v>68</v>
      </c>
      <c r="N3" s="14" t="s">
        <v>69</v>
      </c>
      <c r="O3" s="9" t="s">
        <v>18</v>
      </c>
    </row>
    <row r="5" spans="1:17">
      <c r="A5" s="1"/>
      <c r="B5" s="15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7">
      <c r="A6" s="6"/>
      <c r="B6" s="15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7">
      <c r="A7" s="1"/>
      <c r="B7" s="15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8"/>
    </row>
    <row r="8" spans="1:17">
      <c r="A8" s="1">
        <v>706100</v>
      </c>
      <c r="B8" s="15" t="s">
        <v>44</v>
      </c>
      <c r="C8" s="17">
        <v>24000</v>
      </c>
      <c r="D8" s="17">
        <v>24000</v>
      </c>
      <c r="E8" s="17">
        <v>24000</v>
      </c>
      <c r="F8" s="17">
        <v>24000</v>
      </c>
      <c r="G8" s="17">
        <v>24000</v>
      </c>
      <c r="H8" s="17">
        <v>24000</v>
      </c>
      <c r="I8" s="17">
        <v>24000</v>
      </c>
      <c r="J8" s="17">
        <v>24000</v>
      </c>
      <c r="K8" s="17">
        <v>24000</v>
      </c>
      <c r="L8" s="17">
        <v>0</v>
      </c>
      <c r="M8" s="17">
        <v>24000</v>
      </c>
      <c r="N8" s="17">
        <v>24000</v>
      </c>
      <c r="O8" s="8">
        <f t="shared" ref="O8:O13" si="0">SUM(C8:N8)</f>
        <v>264000</v>
      </c>
    </row>
    <row r="9" spans="1:17">
      <c r="A9" s="1">
        <v>706900</v>
      </c>
      <c r="B9" s="15" t="s">
        <v>45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8">
        <f t="shared" si="0"/>
        <v>0</v>
      </c>
    </row>
    <row r="10" spans="1:17">
      <c r="A10" s="1">
        <v>706200</v>
      </c>
      <c r="B10" s="15" t="s">
        <v>46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8">
        <f t="shared" si="0"/>
        <v>0</v>
      </c>
    </row>
    <row r="11" spans="1:17">
      <c r="A11" s="1">
        <v>706300</v>
      </c>
      <c r="B11" s="15" t="s">
        <v>50</v>
      </c>
      <c r="C11" s="17">
        <v>14000</v>
      </c>
      <c r="D11" s="17">
        <v>14000</v>
      </c>
      <c r="E11" s="17">
        <v>14000</v>
      </c>
      <c r="F11" s="17">
        <v>14000</v>
      </c>
      <c r="G11" s="17">
        <v>14000</v>
      </c>
      <c r="H11" s="17">
        <v>14000</v>
      </c>
      <c r="I11" s="17">
        <v>14000</v>
      </c>
      <c r="J11" s="17">
        <v>14000</v>
      </c>
      <c r="K11" s="17">
        <v>14000</v>
      </c>
      <c r="L11" s="17">
        <v>14000</v>
      </c>
      <c r="M11" s="17">
        <v>14000</v>
      </c>
      <c r="N11" s="17">
        <v>14000</v>
      </c>
      <c r="O11" s="8">
        <f t="shared" si="0"/>
        <v>168000</v>
      </c>
    </row>
    <row r="12" spans="1:17">
      <c r="A12" s="1">
        <v>706400</v>
      </c>
      <c r="B12" s="15" t="s">
        <v>54</v>
      </c>
      <c r="C12" s="17">
        <v>13000</v>
      </c>
      <c r="D12" s="17">
        <v>13000</v>
      </c>
      <c r="E12" s="17">
        <v>13000</v>
      </c>
      <c r="F12" s="17">
        <v>13000</v>
      </c>
      <c r="G12" s="17">
        <v>13000</v>
      </c>
      <c r="H12" s="17">
        <v>13000</v>
      </c>
      <c r="I12" s="17">
        <v>13000</v>
      </c>
      <c r="J12" s="17">
        <v>13000</v>
      </c>
      <c r="K12" s="17">
        <v>13000</v>
      </c>
      <c r="L12" s="17">
        <v>13000</v>
      </c>
      <c r="M12" s="17">
        <v>0</v>
      </c>
      <c r="N12" s="17">
        <v>13000</v>
      </c>
      <c r="O12" s="8">
        <f t="shared" si="0"/>
        <v>143000</v>
      </c>
    </row>
    <row r="13" spans="1:17">
      <c r="A13" s="1">
        <v>706</v>
      </c>
      <c r="B13" s="15" t="s">
        <v>53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8">
        <f t="shared" si="0"/>
        <v>0</v>
      </c>
    </row>
    <row r="14" spans="1:17">
      <c r="A14" s="1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8"/>
    </row>
    <row r="15" spans="1:17">
      <c r="B15" s="35" t="s">
        <v>16</v>
      </c>
      <c r="C15" s="31">
        <f t="shared" ref="C15:H15" si="1">SUM(C7:C14)</f>
        <v>51000</v>
      </c>
      <c r="D15" s="31">
        <f>SUM(D7:D14)</f>
        <v>51000</v>
      </c>
      <c r="E15" s="31">
        <f t="shared" si="1"/>
        <v>51000</v>
      </c>
      <c r="F15" s="31">
        <f t="shared" si="1"/>
        <v>51000</v>
      </c>
      <c r="G15" s="31">
        <f t="shared" si="1"/>
        <v>51000</v>
      </c>
      <c r="H15" s="31">
        <f t="shared" si="1"/>
        <v>51000</v>
      </c>
      <c r="I15" s="31">
        <f>SUM(I7:I14)</f>
        <v>51000</v>
      </c>
      <c r="J15" s="31">
        <f t="shared" ref="J15:O15" si="2">SUM(J7:J14)</f>
        <v>51000</v>
      </c>
      <c r="K15" s="31">
        <f t="shared" si="2"/>
        <v>51000</v>
      </c>
      <c r="L15" s="31">
        <f t="shared" si="2"/>
        <v>27000</v>
      </c>
      <c r="M15" s="31">
        <f t="shared" si="2"/>
        <v>38000</v>
      </c>
      <c r="N15" s="31">
        <f t="shared" si="2"/>
        <v>51000</v>
      </c>
      <c r="O15" s="31">
        <f t="shared" si="2"/>
        <v>575000</v>
      </c>
    </row>
    <row r="16" spans="1:17">
      <c r="O16" s="8">
        <f>SUM(C15:N15)</f>
        <v>575000</v>
      </c>
    </row>
  </sheetData>
  <phoneticPr fontId="1" type="noConversion"/>
  <hyperlinks>
    <hyperlink ref="Q1" r:id="rId1"/>
  </hyperlinks>
  <pageMargins left="0.28999999999999998" right="0.25" top="0.984251969" bottom="0.984251969" header="0.4921259845" footer="0.4921259845"/>
  <pageSetup paperSize="9" scale="75" orientation="landscape" r:id="rId2"/>
  <headerFooter alignWithMargins="0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U29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G42" sqref="G42"/>
    </sheetView>
  </sheetViews>
  <sheetFormatPr baseColWidth="10" defaultRowHeight="12.75"/>
  <cols>
    <col min="1" max="1" width="13.140625" customWidth="1"/>
    <col min="2" max="2" width="34.140625" bestFit="1" customWidth="1"/>
    <col min="3" max="4" width="12.7109375" bestFit="1" customWidth="1"/>
    <col min="5" max="14" width="10.28515625" customWidth="1"/>
  </cols>
  <sheetData>
    <row r="1" spans="1:15" ht="18.75">
      <c r="A1" s="60" t="s">
        <v>30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8.75">
      <c r="A2" s="60">
        <v>60611</v>
      </c>
      <c r="B2" s="60" t="s">
        <v>72</v>
      </c>
      <c r="C2" s="60">
        <v>26244.85</v>
      </c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</row>
    <row r="3" spans="1:15" ht="18.75">
      <c r="A3" s="60">
        <v>60612</v>
      </c>
      <c r="B3" s="60" t="s">
        <v>73</v>
      </c>
      <c r="C3" s="60">
        <v>65.25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</row>
    <row r="4" spans="1:15" ht="18.75">
      <c r="A4" s="60">
        <v>6064</v>
      </c>
      <c r="B4" s="60" t="s">
        <v>74</v>
      </c>
      <c r="C4" s="60">
        <v>74.34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</row>
    <row r="5" spans="1:15" ht="18.75">
      <c r="A5" s="60">
        <v>613</v>
      </c>
      <c r="B5" s="60" t="s">
        <v>79</v>
      </c>
      <c r="C5" s="60">
        <v>1662.5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</row>
    <row r="6" spans="1:15" ht="18.75">
      <c r="A6" s="60">
        <v>6132</v>
      </c>
      <c r="B6" s="60" t="s">
        <v>80</v>
      </c>
      <c r="C6" s="60">
        <v>2796.92</v>
      </c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</row>
    <row r="7" spans="1:15" ht="18.75">
      <c r="A7" s="60">
        <v>615</v>
      </c>
      <c r="B7" s="60" t="s">
        <v>81</v>
      </c>
      <c r="C7" s="60">
        <v>930.97</v>
      </c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</row>
    <row r="8" spans="1:15" ht="18.75">
      <c r="A8" s="60">
        <v>61553</v>
      </c>
      <c r="B8" s="60" t="s">
        <v>84</v>
      </c>
      <c r="C8" s="60">
        <v>2202.5100000000002</v>
      </c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</row>
    <row r="9" spans="1:15" ht="18.75">
      <c r="A9" s="60">
        <v>6227</v>
      </c>
      <c r="B9" s="60" t="s">
        <v>93</v>
      </c>
      <c r="C9" s="60">
        <v>187.4</v>
      </c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</row>
    <row r="10" spans="1:15" ht="18.75">
      <c r="A10" s="60">
        <v>625</v>
      </c>
      <c r="B10" s="60" t="s">
        <v>94</v>
      </c>
      <c r="C10" s="60">
        <v>627.55999999999995</v>
      </c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</row>
    <row r="11" spans="1:15" ht="18.75">
      <c r="A11" s="60">
        <v>62511</v>
      </c>
      <c r="B11" s="60" t="s">
        <v>95</v>
      </c>
      <c r="C11" s="60">
        <v>2870.86</v>
      </c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</row>
    <row r="12" spans="1:15" ht="18.75">
      <c r="A12" s="60">
        <v>62513</v>
      </c>
      <c r="B12" s="60" t="s">
        <v>96</v>
      </c>
      <c r="C12" s="60">
        <v>4013.36</v>
      </c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</row>
    <row r="13" spans="1:15" ht="18.75">
      <c r="A13" s="60">
        <v>6262</v>
      </c>
      <c r="B13" s="60" t="s">
        <v>97</v>
      </c>
      <c r="C13" s="60">
        <v>43.09</v>
      </c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</row>
    <row r="14" spans="1:15" ht="18.75">
      <c r="A14" s="60">
        <v>6263</v>
      </c>
      <c r="B14" s="60" t="s">
        <v>98</v>
      </c>
      <c r="C14" s="60">
        <v>388.74</v>
      </c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</row>
    <row r="15" spans="1:15" ht="18.75">
      <c r="A15" s="60">
        <v>627</v>
      </c>
      <c r="B15" s="60" t="s">
        <v>99</v>
      </c>
      <c r="C15" s="60">
        <v>455.01</v>
      </c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</row>
    <row r="16" spans="1:15" ht="18.75">
      <c r="A16" s="60">
        <v>63545</v>
      </c>
      <c r="B16" s="60" t="s">
        <v>100</v>
      </c>
      <c r="C16" s="60">
        <v>59.5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</row>
    <row r="17" spans="1:21" ht="18.75">
      <c r="A17" s="60">
        <v>6358</v>
      </c>
      <c r="B17" s="60" t="s">
        <v>101</v>
      </c>
      <c r="C17" s="60">
        <v>516</v>
      </c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</row>
    <row r="18" spans="1:21" ht="18.75">
      <c r="A18" s="60">
        <v>641102</v>
      </c>
      <c r="B18" s="60" t="s">
        <v>102</v>
      </c>
      <c r="C18" s="60">
        <v>3936.58</v>
      </c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</row>
    <row r="19" spans="1:21" ht="18.75">
      <c r="A19" s="60">
        <v>60611</v>
      </c>
      <c r="B19" s="60" t="s">
        <v>72</v>
      </c>
      <c r="C19" s="60"/>
      <c r="D19" s="60">
        <v>26244.85</v>
      </c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</row>
    <row r="21" spans="1:21">
      <c r="C21" s="14" t="s">
        <v>58</v>
      </c>
      <c r="D21" s="14" t="s">
        <v>70</v>
      </c>
      <c r="E21" s="14" t="s">
        <v>60</v>
      </c>
      <c r="F21" s="14" t="s">
        <v>61</v>
      </c>
      <c r="G21" s="14" t="s">
        <v>62</v>
      </c>
      <c r="H21" s="14" t="s">
        <v>63</v>
      </c>
      <c r="I21" s="14" t="s">
        <v>64</v>
      </c>
      <c r="J21" s="14" t="s">
        <v>65</v>
      </c>
      <c r="K21" s="14" t="s">
        <v>66</v>
      </c>
      <c r="L21" s="14" t="s">
        <v>67</v>
      </c>
      <c r="M21" s="14" t="s">
        <v>68</v>
      </c>
      <c r="N21" s="14" t="s">
        <v>69</v>
      </c>
      <c r="O21" s="10" t="s">
        <v>18</v>
      </c>
    </row>
    <row r="24" spans="1:21">
      <c r="A24" s="1"/>
      <c r="B24" s="1"/>
      <c r="O24" s="4"/>
    </row>
    <row r="25" spans="1:21">
      <c r="B25" s="34" t="s">
        <v>23</v>
      </c>
      <c r="C25" s="33">
        <f t="shared" ref="C25:O25" si="0">SUM(C22:C24)</f>
        <v>0</v>
      </c>
      <c r="D25" s="33">
        <f t="shared" si="0"/>
        <v>0</v>
      </c>
      <c r="E25" s="33">
        <f t="shared" si="0"/>
        <v>0</v>
      </c>
      <c r="F25" s="33">
        <f t="shared" si="0"/>
        <v>0</v>
      </c>
      <c r="G25" s="33">
        <f t="shared" si="0"/>
        <v>0</v>
      </c>
      <c r="H25" s="33">
        <f t="shared" si="0"/>
        <v>0</v>
      </c>
      <c r="I25" s="33">
        <f t="shared" si="0"/>
        <v>0</v>
      </c>
      <c r="J25" s="33">
        <f t="shared" si="0"/>
        <v>0</v>
      </c>
      <c r="K25" s="33">
        <f t="shared" si="0"/>
        <v>0</v>
      </c>
      <c r="L25" s="33">
        <f t="shared" si="0"/>
        <v>0</v>
      </c>
      <c r="M25" s="33">
        <f t="shared" si="0"/>
        <v>0</v>
      </c>
      <c r="N25" s="33">
        <f t="shared" si="0"/>
        <v>0</v>
      </c>
      <c r="O25" s="33">
        <f t="shared" si="0"/>
        <v>0</v>
      </c>
    </row>
    <row r="26" spans="1:21">
      <c r="O26" s="4">
        <f>SUM(C25:N25)</f>
        <v>0</v>
      </c>
    </row>
    <row r="27" spans="1:21">
      <c r="O27" s="4"/>
    </row>
    <row r="28" spans="1:21">
      <c r="O28" s="4"/>
    </row>
    <row r="29" spans="1:21">
      <c r="B29" s="34" t="s">
        <v>121</v>
      </c>
      <c r="C29" s="33">
        <f>SUM(C26:C28)</f>
        <v>0</v>
      </c>
      <c r="D29" s="33">
        <f t="shared" ref="D29:N29" si="1">SUM(D15:D18)</f>
        <v>0</v>
      </c>
      <c r="E29" s="33">
        <f t="shared" si="1"/>
        <v>0</v>
      </c>
      <c r="F29" s="33">
        <f t="shared" si="1"/>
        <v>0</v>
      </c>
      <c r="G29" s="33">
        <f t="shared" si="1"/>
        <v>0</v>
      </c>
      <c r="H29" s="33">
        <f t="shared" si="1"/>
        <v>0</v>
      </c>
      <c r="I29" s="33">
        <f t="shared" si="1"/>
        <v>0</v>
      </c>
      <c r="J29" s="33">
        <f t="shared" si="1"/>
        <v>0</v>
      </c>
      <c r="K29" s="33">
        <f t="shared" si="1"/>
        <v>0</v>
      </c>
      <c r="L29" s="33">
        <f t="shared" si="1"/>
        <v>0</v>
      </c>
      <c r="M29" s="33">
        <f t="shared" si="1"/>
        <v>0</v>
      </c>
      <c r="N29" s="33">
        <f t="shared" si="1"/>
        <v>0</v>
      </c>
      <c r="O29" s="33">
        <f>SUM(O15:O18)</f>
        <v>0</v>
      </c>
      <c r="Q29" s="4">
        <f>SUM(C29:N29)</f>
        <v>0</v>
      </c>
      <c r="R29" s="4"/>
      <c r="S29" s="4"/>
      <c r="T29" s="4"/>
      <c r="U29" s="4"/>
    </row>
  </sheetData>
  <phoneticPr fontId="1" type="noConversion"/>
  <pageMargins left="0.28000000000000003" right="0.25" top="0.984251969" bottom="0.984251969" header="0.4921259845" footer="0.4921259845"/>
  <pageSetup paperSize="9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U64"/>
  <sheetViews>
    <sheetView topLeftCell="A22" workbookViewId="0">
      <pane xSplit="2" topLeftCell="C1" activePane="topRight" state="frozenSplit"/>
      <selection activeCell="A13" sqref="A13"/>
      <selection pane="topRight" activeCell="B28" sqref="B28"/>
    </sheetView>
  </sheetViews>
  <sheetFormatPr baseColWidth="10" defaultRowHeight="12.75"/>
  <cols>
    <col min="1" max="1" width="7" bestFit="1" customWidth="1"/>
    <col min="2" max="2" width="32" bestFit="1" customWidth="1"/>
    <col min="3" max="14" width="10.28515625" customWidth="1"/>
  </cols>
  <sheetData>
    <row r="1" spans="1:16" ht="18.75">
      <c r="A1" s="60" t="s">
        <v>26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6">
      <c r="P2" s="62"/>
    </row>
    <row r="3" spans="1:16">
      <c r="C3" s="14" t="s">
        <v>58</v>
      </c>
      <c r="D3" s="14" t="s">
        <v>59</v>
      </c>
      <c r="E3" s="14" t="s">
        <v>60</v>
      </c>
      <c r="F3" s="14" t="s">
        <v>61</v>
      </c>
      <c r="G3" s="14" t="s">
        <v>62</v>
      </c>
      <c r="H3" s="14" t="s">
        <v>63</v>
      </c>
      <c r="I3" s="14" t="s">
        <v>64</v>
      </c>
      <c r="J3" s="14" t="s">
        <v>65</v>
      </c>
      <c r="K3" s="14" t="s">
        <v>66</v>
      </c>
      <c r="L3" s="14" t="s">
        <v>67</v>
      </c>
      <c r="M3" s="14" t="s">
        <v>68</v>
      </c>
      <c r="N3" s="14" t="s">
        <v>69</v>
      </c>
      <c r="O3" s="10" t="s">
        <v>19</v>
      </c>
      <c r="P3" s="63" t="s">
        <v>19</v>
      </c>
    </row>
    <row r="4" spans="1:16">
      <c r="O4" s="61" t="s">
        <v>56</v>
      </c>
      <c r="P4" s="64" t="s">
        <v>57</v>
      </c>
    </row>
    <row r="5" spans="1:16">
      <c r="A5" s="1"/>
      <c r="B5" s="1"/>
      <c r="O5" s="11"/>
      <c r="P5" s="62"/>
    </row>
    <row r="6" spans="1:16">
      <c r="A6" s="1"/>
      <c r="B6" s="1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16"/>
      <c r="P6" s="65">
        <f t="shared" ref="P6:P22" si="0">SUM(C6:N6)</f>
        <v>0</v>
      </c>
    </row>
    <row r="7" spans="1:16">
      <c r="A7" s="1"/>
      <c r="B7" s="1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16"/>
      <c r="P7" s="65">
        <f t="shared" si="0"/>
        <v>0</v>
      </c>
    </row>
    <row r="8" spans="1:16">
      <c r="A8" s="1">
        <v>61221</v>
      </c>
      <c r="B8" s="1" t="s">
        <v>75</v>
      </c>
      <c r="C8" s="5">
        <v>12812.44</v>
      </c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16"/>
      <c r="P8" s="65">
        <f t="shared" si="0"/>
        <v>12812.44</v>
      </c>
    </row>
    <row r="9" spans="1:16">
      <c r="A9" s="1">
        <v>61222</v>
      </c>
      <c r="B9" s="1" t="s">
        <v>76</v>
      </c>
      <c r="C9" s="5">
        <v>554.20000000000005</v>
      </c>
      <c r="D9" s="5">
        <v>554.20000000000005</v>
      </c>
      <c r="E9" s="5"/>
      <c r="F9" s="5"/>
      <c r="G9" s="5"/>
      <c r="H9" s="5"/>
      <c r="I9" s="5"/>
      <c r="J9" s="5"/>
      <c r="K9" s="5"/>
      <c r="L9" s="5"/>
      <c r="M9" s="5"/>
      <c r="N9" s="5"/>
      <c r="O9" s="16"/>
      <c r="P9" s="65">
        <f t="shared" si="0"/>
        <v>1108.4000000000001</v>
      </c>
    </row>
    <row r="10" spans="1:16">
      <c r="A10" s="1">
        <v>61223</v>
      </c>
      <c r="B10" s="1" t="s">
        <v>77</v>
      </c>
      <c r="C10" s="5">
        <v>3264.71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16"/>
      <c r="P10" s="65">
        <f t="shared" si="0"/>
        <v>3264.71</v>
      </c>
    </row>
    <row r="11" spans="1:16">
      <c r="A11" s="1">
        <v>61224</v>
      </c>
      <c r="B11" s="1" t="s">
        <v>78</v>
      </c>
      <c r="C11" s="5">
        <v>719.37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16"/>
      <c r="P11" s="65">
        <f t="shared" si="0"/>
        <v>719.37</v>
      </c>
    </row>
    <row r="12" spans="1:16">
      <c r="A12" s="1">
        <v>61551</v>
      </c>
      <c r="B12" s="1" t="s">
        <v>82</v>
      </c>
      <c r="C12" s="5">
        <v>313.3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16"/>
      <c r="P12" s="65">
        <f t="shared" si="0"/>
        <v>313.3</v>
      </c>
    </row>
    <row r="13" spans="1:16">
      <c r="A13" s="1">
        <v>61552</v>
      </c>
      <c r="B13" s="1" t="s">
        <v>83</v>
      </c>
      <c r="C13" s="5">
        <v>501.23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16"/>
      <c r="P13" s="65">
        <f t="shared" si="0"/>
        <v>501.23</v>
      </c>
    </row>
    <row r="14" spans="1:16">
      <c r="A14" s="1">
        <v>61554</v>
      </c>
      <c r="B14" s="1" t="s">
        <v>85</v>
      </c>
      <c r="C14" s="5">
        <v>282.48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16"/>
      <c r="P14" s="65">
        <f t="shared" si="0"/>
        <v>282.48</v>
      </c>
    </row>
    <row r="15" spans="1:16">
      <c r="A15" s="1">
        <v>61555</v>
      </c>
      <c r="B15" s="1" t="s">
        <v>86</v>
      </c>
      <c r="C15" s="5">
        <v>303.33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16"/>
      <c r="P15" s="65">
        <f t="shared" si="0"/>
        <v>303.33</v>
      </c>
    </row>
    <row r="16" spans="1:16">
      <c r="A16" s="1">
        <v>61556</v>
      </c>
      <c r="B16" s="1" t="s">
        <v>87</v>
      </c>
      <c r="C16" s="5">
        <v>465.87</v>
      </c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16"/>
      <c r="P16" s="65">
        <f t="shared" si="0"/>
        <v>465.87</v>
      </c>
    </row>
    <row r="17" spans="1:17">
      <c r="A17" s="1">
        <v>61559</v>
      </c>
      <c r="B17" s="1" t="s">
        <v>88</v>
      </c>
      <c r="C17" s="5">
        <v>155.4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16"/>
      <c r="P17" s="65">
        <f t="shared" si="0"/>
        <v>155.4</v>
      </c>
    </row>
    <row r="18" spans="1:17">
      <c r="A18" s="1">
        <v>6161</v>
      </c>
      <c r="B18" s="1" t="s">
        <v>89</v>
      </c>
      <c r="C18" s="5">
        <v>124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16"/>
      <c r="P18" s="65">
        <f t="shared" si="0"/>
        <v>124</v>
      </c>
    </row>
    <row r="19" spans="1:17">
      <c r="A19" s="1">
        <v>6163</v>
      </c>
      <c r="B19" s="1" t="s">
        <v>90</v>
      </c>
      <c r="C19" s="5">
        <v>45.73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16"/>
      <c r="P19" s="65">
        <f t="shared" si="0"/>
        <v>45.73</v>
      </c>
    </row>
    <row r="20" spans="1:17">
      <c r="A20" s="1">
        <v>6164</v>
      </c>
      <c r="B20" s="1" t="s">
        <v>91</v>
      </c>
      <c r="C20" s="5">
        <v>117.52</v>
      </c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16"/>
      <c r="P20" s="65">
        <f t="shared" si="0"/>
        <v>117.52</v>
      </c>
    </row>
    <row r="21" spans="1:17">
      <c r="A21" s="1">
        <v>6165</v>
      </c>
      <c r="B21" s="1" t="s">
        <v>92</v>
      </c>
      <c r="C21" s="5">
        <v>136.24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16"/>
      <c r="P21" s="65">
        <f t="shared" si="0"/>
        <v>136.24</v>
      </c>
    </row>
    <row r="22" spans="1:17">
      <c r="A22" s="1">
        <v>6226</v>
      </c>
      <c r="B22" s="1" t="s">
        <v>0</v>
      </c>
      <c r="C22" s="5">
        <v>600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16"/>
      <c r="P22" s="65">
        <f t="shared" si="0"/>
        <v>600</v>
      </c>
    </row>
    <row r="23" spans="1:17">
      <c r="A23" s="1"/>
      <c r="B23" s="1"/>
      <c r="O23" s="11"/>
    </row>
    <row r="24" spans="1:17">
      <c r="B24" s="34" t="s">
        <v>28</v>
      </c>
      <c r="C24" s="33">
        <f>SUM(C8:C22)</f>
        <v>20395.820000000003</v>
      </c>
      <c r="D24" s="33">
        <f t="shared" ref="D24:O24" si="1">SUM(D8:D22)</f>
        <v>554.20000000000005</v>
      </c>
      <c r="E24" s="33">
        <f t="shared" si="1"/>
        <v>0</v>
      </c>
      <c r="F24" s="33">
        <f t="shared" si="1"/>
        <v>0</v>
      </c>
      <c r="G24" s="33">
        <f t="shared" si="1"/>
        <v>0</v>
      </c>
      <c r="H24" s="33">
        <f t="shared" si="1"/>
        <v>0</v>
      </c>
      <c r="I24" s="33">
        <f t="shared" si="1"/>
        <v>0</v>
      </c>
      <c r="J24" s="33">
        <f t="shared" si="1"/>
        <v>0</v>
      </c>
      <c r="K24" s="33">
        <f t="shared" si="1"/>
        <v>0</v>
      </c>
      <c r="L24" s="33">
        <f t="shared" si="1"/>
        <v>0</v>
      </c>
      <c r="M24" s="33">
        <f t="shared" si="1"/>
        <v>0</v>
      </c>
      <c r="N24" s="33">
        <f t="shared" si="1"/>
        <v>0</v>
      </c>
      <c r="O24" s="33">
        <f t="shared" si="1"/>
        <v>0</v>
      </c>
      <c r="Q24" s="4">
        <f>SUM(C24:N24)</f>
        <v>20950.020000000004</v>
      </c>
    </row>
    <row r="25" spans="1:17">
      <c r="O25" s="13"/>
      <c r="P25" s="4"/>
    </row>
    <row r="26" spans="1:17">
      <c r="O26" s="13"/>
      <c r="P26" s="4"/>
    </row>
    <row r="27" spans="1:17">
      <c r="A27">
        <v>641102</v>
      </c>
      <c r="B27" t="s">
        <v>102</v>
      </c>
      <c r="C27">
        <v>3936.58</v>
      </c>
      <c r="O27" s="13"/>
      <c r="P27" s="4"/>
    </row>
    <row r="28" spans="1:17">
      <c r="A28">
        <v>641103</v>
      </c>
      <c r="B28" t="s">
        <v>103</v>
      </c>
      <c r="C28">
        <v>169.74</v>
      </c>
      <c r="O28" s="13"/>
      <c r="P28" s="4"/>
    </row>
    <row r="29" spans="1:17">
      <c r="A29">
        <v>64117</v>
      </c>
      <c r="B29" t="s">
        <v>104</v>
      </c>
      <c r="C29">
        <v>4709.5</v>
      </c>
      <c r="O29" s="13"/>
      <c r="P29" s="4"/>
    </row>
    <row r="30" spans="1:17">
      <c r="A30">
        <v>64118</v>
      </c>
      <c r="B30" t="s">
        <v>105</v>
      </c>
      <c r="C30">
        <v>1062.96</v>
      </c>
      <c r="O30" s="13"/>
      <c r="P30" s="4"/>
    </row>
    <row r="31" spans="1:17">
      <c r="A31">
        <v>6415</v>
      </c>
      <c r="B31" t="s">
        <v>106</v>
      </c>
      <c r="C31">
        <v>2000</v>
      </c>
      <c r="O31" s="13"/>
      <c r="P31" s="4"/>
    </row>
    <row r="32" spans="1:17">
      <c r="A32">
        <v>6416</v>
      </c>
      <c r="B32" t="s">
        <v>107</v>
      </c>
      <c r="C32">
        <v>2000</v>
      </c>
      <c r="O32" s="13"/>
      <c r="P32" s="4"/>
    </row>
    <row r="33" spans="1:21">
      <c r="A33">
        <v>6451</v>
      </c>
      <c r="B33" t="s">
        <v>108</v>
      </c>
      <c r="C33">
        <v>1198.8</v>
      </c>
      <c r="O33" s="13"/>
      <c r="P33" s="4"/>
    </row>
    <row r="34" spans="1:21">
      <c r="A34">
        <v>64532</v>
      </c>
      <c r="B34" t="s">
        <v>109</v>
      </c>
      <c r="C34">
        <v>563.1</v>
      </c>
      <c r="O34" s="13"/>
      <c r="P34" s="4"/>
    </row>
    <row r="35" spans="1:21">
      <c r="A35">
        <v>6454</v>
      </c>
      <c r="B35" t="s">
        <v>110</v>
      </c>
      <c r="C35">
        <v>434.66</v>
      </c>
      <c r="O35" s="13"/>
      <c r="P35" s="4"/>
    </row>
    <row r="36" spans="1:21">
      <c r="A36">
        <v>6458</v>
      </c>
      <c r="B36" t="s">
        <v>111</v>
      </c>
      <c r="C36">
        <v>158.08000000000001</v>
      </c>
      <c r="O36" s="13"/>
      <c r="P36" s="4"/>
    </row>
    <row r="37" spans="1:21">
      <c r="A37">
        <v>6461</v>
      </c>
      <c r="B37" t="s">
        <v>112</v>
      </c>
      <c r="C37">
        <v>48.27</v>
      </c>
      <c r="O37" s="13"/>
      <c r="P37" s="4"/>
    </row>
    <row r="38" spans="1:21">
      <c r="A38">
        <v>64612</v>
      </c>
      <c r="B38" t="s">
        <v>113</v>
      </c>
      <c r="C38">
        <v>48.27</v>
      </c>
      <c r="O38" s="13"/>
      <c r="P38" s="4"/>
    </row>
    <row r="39" spans="1:21">
      <c r="A39">
        <v>6462</v>
      </c>
      <c r="B39" t="s">
        <v>114</v>
      </c>
      <c r="C39">
        <v>851</v>
      </c>
      <c r="O39" s="13"/>
      <c r="P39" s="4"/>
    </row>
    <row r="40" spans="1:21">
      <c r="O40" s="13"/>
      <c r="P40" s="4"/>
    </row>
    <row r="41" spans="1:21">
      <c r="B41" s="34" t="s">
        <v>120</v>
      </c>
      <c r="C41" s="33">
        <f>SUM(C25:C40)</f>
        <v>17180.96</v>
      </c>
      <c r="D41" s="33">
        <f t="shared" ref="D41:O41" si="2">SUM(D19:D24)</f>
        <v>554.20000000000005</v>
      </c>
      <c r="E41" s="33">
        <f t="shared" si="2"/>
        <v>0</v>
      </c>
      <c r="F41" s="33">
        <f t="shared" si="2"/>
        <v>0</v>
      </c>
      <c r="G41" s="33">
        <f t="shared" si="2"/>
        <v>0</v>
      </c>
      <c r="H41" s="33">
        <f t="shared" si="2"/>
        <v>0</v>
      </c>
      <c r="I41" s="33">
        <f t="shared" si="2"/>
        <v>0</v>
      </c>
      <c r="J41" s="33">
        <f t="shared" si="2"/>
        <v>0</v>
      </c>
      <c r="K41" s="33">
        <f t="shared" si="2"/>
        <v>0</v>
      </c>
      <c r="L41" s="33">
        <f t="shared" si="2"/>
        <v>0</v>
      </c>
      <c r="M41" s="33">
        <f t="shared" si="2"/>
        <v>0</v>
      </c>
      <c r="N41" s="33">
        <f t="shared" si="2"/>
        <v>0</v>
      </c>
      <c r="O41" s="33">
        <f t="shared" si="2"/>
        <v>0</v>
      </c>
      <c r="Q41" s="4">
        <f>SUM(C41:N41)</f>
        <v>17735.16</v>
      </c>
      <c r="R41" s="4"/>
      <c r="S41" s="4"/>
      <c r="T41" s="4"/>
      <c r="U41" s="4"/>
    </row>
    <row r="42" spans="1:21">
      <c r="A42" s="1"/>
      <c r="B42" s="1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7"/>
      <c r="P42" s="4"/>
    </row>
    <row r="43" spans="1:21">
      <c r="A43" s="1"/>
      <c r="B43" s="1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7"/>
      <c r="P43" s="4"/>
    </row>
    <row r="44" spans="1:21">
      <c r="A44" s="1">
        <v>63545</v>
      </c>
      <c r="B44" s="1" t="s">
        <v>100</v>
      </c>
      <c r="C44" s="5">
        <v>59.5</v>
      </c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7"/>
      <c r="P44" s="4"/>
    </row>
    <row r="45" spans="1:21">
      <c r="A45" s="1">
        <v>6358</v>
      </c>
      <c r="B45" s="1" t="s">
        <v>101</v>
      </c>
      <c r="C45" s="5">
        <v>516</v>
      </c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7"/>
      <c r="P45" s="4"/>
    </row>
    <row r="46" spans="1:21">
      <c r="O46" s="13"/>
      <c r="P46" s="4"/>
    </row>
    <row r="47" spans="1:21">
      <c r="B47" s="34" t="s">
        <v>122</v>
      </c>
      <c r="C47" s="33">
        <f t="shared" ref="C47:O47" si="3">SUM(C42:C43)</f>
        <v>0</v>
      </c>
      <c r="D47" s="33">
        <f t="shared" si="3"/>
        <v>0</v>
      </c>
      <c r="E47" s="33">
        <f t="shared" si="3"/>
        <v>0</v>
      </c>
      <c r="F47" s="33">
        <f t="shared" si="3"/>
        <v>0</v>
      </c>
      <c r="G47" s="33">
        <f t="shared" si="3"/>
        <v>0</v>
      </c>
      <c r="H47" s="33">
        <f t="shared" si="3"/>
        <v>0</v>
      </c>
      <c r="I47" s="33">
        <f t="shared" si="3"/>
        <v>0</v>
      </c>
      <c r="J47" s="33">
        <f t="shared" si="3"/>
        <v>0</v>
      </c>
      <c r="K47" s="33">
        <f t="shared" si="3"/>
        <v>0</v>
      </c>
      <c r="L47" s="33">
        <f t="shared" si="3"/>
        <v>0</v>
      </c>
      <c r="M47" s="33">
        <f t="shared" si="3"/>
        <v>0</v>
      </c>
      <c r="N47" s="33">
        <f t="shared" si="3"/>
        <v>0</v>
      </c>
      <c r="O47" s="33">
        <f t="shared" si="3"/>
        <v>0</v>
      </c>
      <c r="Q47" s="4">
        <f>SUM(C47:N47)</f>
        <v>0</v>
      </c>
      <c r="R47" s="4"/>
      <c r="S47" s="4"/>
      <c r="T47" s="4"/>
      <c r="U47" s="4"/>
    </row>
    <row r="48" spans="1:21">
      <c r="O48" s="12"/>
      <c r="P48" s="4"/>
    </row>
    <row r="49" spans="1:17">
      <c r="B49" t="s">
        <v>8</v>
      </c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12"/>
      <c r="P49" s="4"/>
    </row>
    <row r="50" spans="1:17">
      <c r="P50" s="4"/>
    </row>
    <row r="51" spans="1:17">
      <c r="B51" s="32" t="s">
        <v>21</v>
      </c>
      <c r="C51" s="33">
        <f t="shared" ref="C51:N51" si="4">SUM(C49:C50)</f>
        <v>0</v>
      </c>
      <c r="D51" s="33">
        <f t="shared" si="4"/>
        <v>0</v>
      </c>
      <c r="E51" s="33">
        <f t="shared" si="4"/>
        <v>0</v>
      </c>
      <c r="F51" s="33">
        <f t="shared" si="4"/>
        <v>0</v>
      </c>
      <c r="G51" s="33">
        <f t="shared" si="4"/>
        <v>0</v>
      </c>
      <c r="H51" s="33">
        <f t="shared" si="4"/>
        <v>0</v>
      </c>
      <c r="I51" s="33">
        <f t="shared" si="4"/>
        <v>0</v>
      </c>
      <c r="J51" s="33">
        <f t="shared" si="4"/>
        <v>0</v>
      </c>
      <c r="K51" s="33">
        <f t="shared" si="4"/>
        <v>0</v>
      </c>
      <c r="L51" s="33">
        <f t="shared" si="4"/>
        <v>0</v>
      </c>
      <c r="M51" s="33">
        <f t="shared" si="4"/>
        <v>0</v>
      </c>
      <c r="N51" s="33">
        <f t="shared" si="4"/>
        <v>0</v>
      </c>
      <c r="O51" s="33">
        <f>SUM(O49:O49)</f>
        <v>0</v>
      </c>
      <c r="Q51" s="4">
        <f>SUM(C51:N51)</f>
        <v>0</v>
      </c>
    </row>
    <row r="52" spans="1:17">
      <c r="P52" s="4"/>
    </row>
    <row r="53" spans="1:17">
      <c r="A53">
        <v>661</v>
      </c>
      <c r="B53" t="s">
        <v>115</v>
      </c>
      <c r="C53">
        <v>155.30000000000001</v>
      </c>
      <c r="P53" s="4"/>
    </row>
    <row r="54" spans="1:17">
      <c r="A54">
        <v>66116</v>
      </c>
      <c r="B54" t="s">
        <v>116</v>
      </c>
      <c r="C54">
        <v>340.25</v>
      </c>
      <c r="P54" s="4"/>
    </row>
    <row r="55" spans="1:17">
      <c r="P55" s="4"/>
    </row>
    <row r="56" spans="1:17">
      <c r="B56" s="31" t="s">
        <v>49</v>
      </c>
      <c r="C56" s="31">
        <v>500</v>
      </c>
      <c r="D56" s="31">
        <v>500</v>
      </c>
      <c r="E56" s="31">
        <v>500</v>
      </c>
      <c r="F56" s="31">
        <v>500</v>
      </c>
      <c r="G56" s="31">
        <v>500</v>
      </c>
      <c r="H56" s="31">
        <v>500</v>
      </c>
      <c r="I56" s="31">
        <v>500</v>
      </c>
      <c r="J56" s="31">
        <v>500</v>
      </c>
      <c r="K56" s="31">
        <v>500</v>
      </c>
      <c r="L56" s="31">
        <v>500</v>
      </c>
      <c r="M56" s="31">
        <v>500</v>
      </c>
      <c r="N56" s="31">
        <v>500</v>
      </c>
      <c r="O56" s="31">
        <f>SUM(C56:N56)</f>
        <v>6000</v>
      </c>
      <c r="Q56" s="4">
        <f>SUM(C56:N56)</f>
        <v>6000</v>
      </c>
    </row>
    <row r="57" spans="1:17"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2"/>
    </row>
    <row r="60" spans="1:17">
      <c r="E60" s="4"/>
      <c r="I60" s="4"/>
      <c r="J60" s="4"/>
      <c r="K60" s="4"/>
      <c r="L60" s="4"/>
      <c r="M60" s="4"/>
      <c r="N60" s="4"/>
      <c r="O60" s="31">
        <f>+O51+O47+O24+O56</f>
        <v>6000</v>
      </c>
      <c r="Q60" s="4">
        <f>SUM(C24:N24,C47:N47,C51:N51,C56:N56)</f>
        <v>26950.020000000004</v>
      </c>
    </row>
    <row r="61" spans="1:17">
      <c r="D61" s="69"/>
      <c r="E61" s="67"/>
      <c r="F61" s="67"/>
    </row>
    <row r="62" spans="1:17">
      <c r="D62" s="69"/>
      <c r="E62" s="67"/>
      <c r="F62" s="67"/>
    </row>
    <row r="63" spans="1:17">
      <c r="D63" s="67"/>
      <c r="E63" s="67"/>
      <c r="F63" s="67"/>
    </row>
    <row r="64" spans="1:17">
      <c r="D64" s="68"/>
      <c r="E64" s="67"/>
      <c r="F64" s="67"/>
    </row>
  </sheetData>
  <phoneticPr fontId="1" type="noConversion"/>
  <pageMargins left="0.25" right="0.35" top="0.43" bottom="0.28000000000000003" header="0.19" footer="0.25"/>
  <pageSetup paperSize="9" scale="58" orientation="landscape" r:id="rId1"/>
  <headerFooter alignWithMargins="0">
    <oddHeader xml:space="preserve">&amp;L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T56"/>
  <sheetViews>
    <sheetView topLeftCell="A13" workbookViewId="0">
      <selection activeCell="A22" sqref="A22"/>
    </sheetView>
  </sheetViews>
  <sheetFormatPr baseColWidth="10" defaultRowHeight="12.75"/>
  <cols>
    <col min="1" max="1" width="42.85546875" customWidth="1"/>
    <col min="2" max="4" width="12" customWidth="1"/>
    <col min="7" max="7" width="11.28515625" bestFit="1" customWidth="1"/>
  </cols>
  <sheetData>
    <row r="1" spans="1:20" ht="20.25">
      <c r="A1" s="71" t="s">
        <v>17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3"/>
    </row>
    <row r="2" spans="1:20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</row>
    <row r="3" spans="1:20">
      <c r="B3" s="75">
        <v>2009</v>
      </c>
      <c r="C3" s="76"/>
      <c r="D3" s="77"/>
      <c r="E3" s="75">
        <v>2010</v>
      </c>
      <c r="F3" s="76"/>
      <c r="G3" s="76"/>
      <c r="H3" s="76"/>
      <c r="I3" s="76"/>
      <c r="J3" s="76"/>
      <c r="K3" s="76"/>
      <c r="L3" s="76"/>
      <c r="M3" s="77"/>
      <c r="N3" s="59"/>
      <c r="O3" s="59"/>
      <c r="P3" s="59"/>
      <c r="Q3" s="59"/>
      <c r="R3" s="59"/>
      <c r="S3" s="59"/>
      <c r="T3" s="30" t="s">
        <v>27</v>
      </c>
    </row>
    <row r="4" spans="1:20">
      <c r="A4" s="21"/>
      <c r="B4" s="14" t="s">
        <v>38</v>
      </c>
      <c r="C4" s="14" t="s">
        <v>39</v>
      </c>
      <c r="D4" s="14" t="s">
        <v>40</v>
      </c>
      <c r="E4" s="14" t="s">
        <v>41</v>
      </c>
      <c r="F4" s="14" t="s">
        <v>42</v>
      </c>
      <c r="G4" s="14" t="s">
        <v>43</v>
      </c>
      <c r="H4" s="14" t="s">
        <v>52</v>
      </c>
      <c r="I4" s="14" t="s">
        <v>51</v>
      </c>
      <c r="J4" s="14" t="s">
        <v>35</v>
      </c>
      <c r="K4" s="14" t="s">
        <v>55</v>
      </c>
      <c r="L4" s="14" t="s">
        <v>36</v>
      </c>
      <c r="M4" s="14" t="s">
        <v>37</v>
      </c>
      <c r="N4" s="20">
        <f ca="1">TODAY()</f>
        <v>40627</v>
      </c>
      <c r="O4" s="4"/>
    </row>
    <row r="5" spans="1:20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4"/>
    </row>
    <row r="6" spans="1:20" ht="15">
      <c r="A6" s="27" t="s">
        <v>1</v>
      </c>
      <c r="B6" s="28">
        <f t="shared" ref="B6:M6" si="0">B9</f>
        <v>51000</v>
      </c>
      <c r="C6" s="28">
        <f t="shared" si="0"/>
        <v>51000</v>
      </c>
      <c r="D6" s="28">
        <f t="shared" si="0"/>
        <v>51000</v>
      </c>
      <c r="E6" s="28">
        <f t="shared" si="0"/>
        <v>51000</v>
      </c>
      <c r="F6" s="28">
        <f t="shared" si="0"/>
        <v>51000</v>
      </c>
      <c r="G6" s="28">
        <f t="shared" si="0"/>
        <v>51000</v>
      </c>
      <c r="H6" s="28">
        <f t="shared" si="0"/>
        <v>51000</v>
      </c>
      <c r="I6" s="28">
        <f t="shared" si="0"/>
        <v>51000</v>
      </c>
      <c r="J6" s="28">
        <f t="shared" si="0"/>
        <v>51000</v>
      </c>
      <c r="K6" s="28">
        <f t="shared" si="0"/>
        <v>27000</v>
      </c>
      <c r="L6" s="28">
        <f t="shared" si="0"/>
        <v>38000</v>
      </c>
      <c r="M6" s="28">
        <f t="shared" si="0"/>
        <v>51000</v>
      </c>
      <c r="N6" s="29">
        <f>SUM(B6:G6)</f>
        <v>306000</v>
      </c>
      <c r="O6" s="4"/>
    </row>
    <row r="7" spans="1:20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9"/>
      <c r="O7" s="4"/>
    </row>
    <row r="8" spans="1:20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4"/>
    </row>
    <row r="9" spans="1:20" ht="13.5">
      <c r="A9" s="43" t="s">
        <v>2</v>
      </c>
      <c r="B9" s="44">
        <f ca="1">C.A.!C15</f>
        <v>51000</v>
      </c>
      <c r="C9" s="44">
        <f ca="1">C.A.!D15</f>
        <v>51000</v>
      </c>
      <c r="D9" s="44">
        <f ca="1">C.A.!E15</f>
        <v>51000</v>
      </c>
      <c r="E9" s="44">
        <f ca="1">C.A.!F15</f>
        <v>51000</v>
      </c>
      <c r="F9" s="44">
        <f ca="1">C.A.!G15</f>
        <v>51000</v>
      </c>
      <c r="G9" s="44">
        <f ca="1">C.A.!H15</f>
        <v>51000</v>
      </c>
      <c r="H9" s="44">
        <f ca="1">C.A.!I15</f>
        <v>51000</v>
      </c>
      <c r="I9" s="44">
        <f ca="1">C.A.!J15</f>
        <v>51000</v>
      </c>
      <c r="J9" s="44">
        <f ca="1">C.A.!K15</f>
        <v>51000</v>
      </c>
      <c r="K9" s="44">
        <f ca="1">C.A.!L15</f>
        <v>27000</v>
      </c>
      <c r="L9" s="44">
        <f ca="1">C.A.!M15</f>
        <v>38000</v>
      </c>
      <c r="M9" s="44">
        <f ca="1">C.A.!N15</f>
        <v>51000</v>
      </c>
      <c r="N9" s="45">
        <f>SUM(B9:M9)</f>
        <v>575000</v>
      </c>
      <c r="O9" s="4"/>
    </row>
    <row r="10" spans="1:20">
      <c r="A10" s="18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18"/>
      <c r="O10" s="4"/>
    </row>
    <row r="11" spans="1:20" ht="13.5">
      <c r="A11" s="43" t="s">
        <v>3</v>
      </c>
      <c r="B11" s="44">
        <v>0</v>
      </c>
      <c r="C11" s="44">
        <f t="shared" ref="C11:M11" si="1">+B12</f>
        <v>0</v>
      </c>
      <c r="D11" s="44">
        <f t="shared" si="1"/>
        <v>0</v>
      </c>
      <c r="E11" s="44">
        <f t="shared" si="1"/>
        <v>0</v>
      </c>
      <c r="F11" s="44">
        <f t="shared" si="1"/>
        <v>0</v>
      </c>
      <c r="G11" s="44">
        <f t="shared" si="1"/>
        <v>0</v>
      </c>
      <c r="H11" s="44">
        <f t="shared" si="1"/>
        <v>0</v>
      </c>
      <c r="I11" s="44">
        <f t="shared" si="1"/>
        <v>0</v>
      </c>
      <c r="J11" s="44">
        <f t="shared" si="1"/>
        <v>0</v>
      </c>
      <c r="K11" s="44">
        <f t="shared" si="1"/>
        <v>0</v>
      </c>
      <c r="L11" s="44">
        <f t="shared" si="1"/>
        <v>0</v>
      </c>
      <c r="M11" s="44">
        <f t="shared" si="1"/>
        <v>0</v>
      </c>
      <c r="N11" s="45">
        <v>0</v>
      </c>
      <c r="O11" s="4"/>
    </row>
    <row r="12" spans="1:20" ht="13.5">
      <c r="A12" s="43" t="s">
        <v>4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7">
        <f>G12</f>
        <v>0</v>
      </c>
      <c r="O12" s="4"/>
    </row>
    <row r="13" spans="1:20">
      <c r="A13" s="53" t="s">
        <v>48</v>
      </c>
      <c r="B13" s="54">
        <f t="shared" ref="B13:M13" si="2">+B9-B11+B12</f>
        <v>51000</v>
      </c>
      <c r="C13" s="54">
        <f t="shared" si="2"/>
        <v>51000</v>
      </c>
      <c r="D13" s="54">
        <f t="shared" si="2"/>
        <v>51000</v>
      </c>
      <c r="E13" s="54">
        <f t="shared" si="2"/>
        <v>51000</v>
      </c>
      <c r="F13" s="54">
        <f t="shared" si="2"/>
        <v>51000</v>
      </c>
      <c r="G13" s="54">
        <f t="shared" si="2"/>
        <v>51000</v>
      </c>
      <c r="H13" s="54">
        <f t="shared" si="2"/>
        <v>51000</v>
      </c>
      <c r="I13" s="54">
        <f t="shared" si="2"/>
        <v>51000</v>
      </c>
      <c r="J13" s="54">
        <f t="shared" si="2"/>
        <v>51000</v>
      </c>
      <c r="K13" s="54">
        <f t="shared" si="2"/>
        <v>27000</v>
      </c>
      <c r="L13" s="54">
        <f t="shared" si="2"/>
        <v>38000</v>
      </c>
      <c r="M13" s="54">
        <f t="shared" si="2"/>
        <v>51000</v>
      </c>
      <c r="N13" s="54">
        <f>+N9-N11+N12</f>
        <v>575000</v>
      </c>
      <c r="O13" s="4"/>
    </row>
    <row r="14" spans="1:20" ht="13.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"/>
    </row>
    <row r="15" spans="1:20" ht="13.5">
      <c r="A15" s="43" t="s">
        <v>24</v>
      </c>
      <c r="B15" s="44">
        <f ca="1">'CHARGES FIXES'!C24</f>
        <v>20395.820000000003</v>
      </c>
      <c r="C15" s="44">
        <f ca="1">'CHARGES FIXES'!D24</f>
        <v>554.20000000000005</v>
      </c>
      <c r="D15" s="44">
        <f ca="1">'CHARGES FIXES'!E24</f>
        <v>0</v>
      </c>
      <c r="E15" s="44">
        <f ca="1">'CHARGES FIXES'!F24</f>
        <v>0</v>
      </c>
      <c r="F15" s="44">
        <f ca="1">'CHARGES FIXES'!G24</f>
        <v>0</v>
      </c>
      <c r="G15" s="44">
        <f ca="1">'CHARGES FIXES'!H24</f>
        <v>0</v>
      </c>
      <c r="H15" s="44">
        <f ca="1">'CHARGES FIXES'!I24</f>
        <v>0</v>
      </c>
      <c r="I15" s="44">
        <f ca="1">'CHARGES FIXES'!J24</f>
        <v>0</v>
      </c>
      <c r="J15" s="44">
        <f ca="1">'CHARGES FIXES'!K24</f>
        <v>0</v>
      </c>
      <c r="K15" s="44">
        <f ca="1">'CHARGES FIXES'!L24</f>
        <v>0</v>
      </c>
      <c r="L15" s="44">
        <f ca="1">'CHARGES FIXES'!M24</f>
        <v>0</v>
      </c>
      <c r="M15" s="44">
        <f ca="1">'CHARGES FIXES'!N24</f>
        <v>0</v>
      </c>
      <c r="N15" s="45">
        <f>SUM(B15:M15)</f>
        <v>20950.020000000004</v>
      </c>
      <c r="O15" s="4"/>
    </row>
    <row r="16" spans="1:20" ht="13.5">
      <c r="A16" s="43" t="s">
        <v>25</v>
      </c>
      <c r="B16" s="44">
        <f ca="1">+'CHARGES VAR'!C25</f>
        <v>0</v>
      </c>
      <c r="C16" s="44">
        <f ca="1">+'CHARGES VAR'!D25</f>
        <v>0</v>
      </c>
      <c r="D16" s="44">
        <f ca="1">+'CHARGES VAR'!E25</f>
        <v>0</v>
      </c>
      <c r="E16" s="44">
        <f ca="1">+'CHARGES VAR'!F25</f>
        <v>0</v>
      </c>
      <c r="F16" s="44">
        <f ca="1">+'CHARGES VAR'!G25</f>
        <v>0</v>
      </c>
      <c r="G16" s="44">
        <f ca="1">+'CHARGES VAR'!H25</f>
        <v>0</v>
      </c>
      <c r="H16" s="44">
        <f ca="1">+'CHARGES VAR'!I25</f>
        <v>0</v>
      </c>
      <c r="I16" s="44">
        <f ca="1">+'CHARGES VAR'!J25</f>
        <v>0</v>
      </c>
      <c r="J16" s="44">
        <f ca="1">+'CHARGES VAR'!K25</f>
        <v>0</v>
      </c>
      <c r="K16" s="44">
        <f ca="1">+'CHARGES VAR'!L25</f>
        <v>0</v>
      </c>
      <c r="L16" s="44">
        <f ca="1">+'CHARGES VAR'!M25</f>
        <v>0</v>
      </c>
      <c r="M16" s="44">
        <f ca="1">+'CHARGES VAR'!N25</f>
        <v>0</v>
      </c>
      <c r="N16" s="45">
        <f>SUM(B16:M16)</f>
        <v>0</v>
      </c>
      <c r="O16" s="4"/>
    </row>
    <row r="17" spans="1:15" ht="13.5">
      <c r="A17" s="55" t="s">
        <v>33</v>
      </c>
      <c r="B17" s="56">
        <f t="shared" ref="B17:M17" si="3">SUM(B15:B16)</f>
        <v>20395.820000000003</v>
      </c>
      <c r="C17" s="56">
        <f t="shared" si="3"/>
        <v>554.20000000000005</v>
      </c>
      <c r="D17" s="56">
        <f t="shared" si="3"/>
        <v>0</v>
      </c>
      <c r="E17" s="56">
        <f t="shared" si="3"/>
        <v>0</v>
      </c>
      <c r="F17" s="56">
        <f t="shared" si="3"/>
        <v>0</v>
      </c>
      <c r="G17" s="56">
        <f t="shared" si="3"/>
        <v>0</v>
      </c>
      <c r="H17" s="56">
        <f t="shared" si="3"/>
        <v>0</v>
      </c>
      <c r="I17" s="56">
        <f t="shared" si="3"/>
        <v>0</v>
      </c>
      <c r="J17" s="56">
        <f t="shared" si="3"/>
        <v>0</v>
      </c>
      <c r="K17" s="56">
        <f t="shared" si="3"/>
        <v>0</v>
      </c>
      <c r="L17" s="56">
        <f t="shared" si="3"/>
        <v>0</v>
      </c>
      <c r="M17" s="56">
        <f t="shared" si="3"/>
        <v>0</v>
      </c>
      <c r="N17" s="57">
        <f>+SUM(N15:N16)</f>
        <v>20950.020000000004</v>
      </c>
      <c r="O17" s="4"/>
    </row>
    <row r="18" spans="1:15" ht="13.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"/>
    </row>
    <row r="19" spans="1:15">
      <c r="A19" s="22" t="s">
        <v>5</v>
      </c>
      <c r="B19" s="39">
        <f t="shared" ref="B19:N19" si="4">IF(ISNUMBER(B15),B13-B17,"")</f>
        <v>30604.179999999997</v>
      </c>
      <c r="C19" s="39">
        <f t="shared" si="4"/>
        <v>50445.8</v>
      </c>
      <c r="D19" s="39">
        <f t="shared" si="4"/>
        <v>51000</v>
      </c>
      <c r="E19" s="39">
        <f t="shared" si="4"/>
        <v>51000</v>
      </c>
      <c r="F19" s="39">
        <f t="shared" si="4"/>
        <v>51000</v>
      </c>
      <c r="G19" s="39">
        <f t="shared" si="4"/>
        <v>51000</v>
      </c>
      <c r="H19" s="39">
        <f t="shared" si="4"/>
        <v>51000</v>
      </c>
      <c r="I19" s="39">
        <f t="shared" si="4"/>
        <v>51000</v>
      </c>
      <c r="J19" s="39">
        <f t="shared" si="4"/>
        <v>51000</v>
      </c>
      <c r="K19" s="39">
        <f t="shared" si="4"/>
        <v>27000</v>
      </c>
      <c r="L19" s="39">
        <f t="shared" si="4"/>
        <v>38000</v>
      </c>
      <c r="M19" s="39">
        <f t="shared" si="4"/>
        <v>51000</v>
      </c>
      <c r="N19" s="39">
        <f t="shared" si="4"/>
        <v>554049.98</v>
      </c>
      <c r="O19" s="4"/>
    </row>
    <row r="20" spans="1:15" ht="13.5">
      <c r="A20" s="24" t="s">
        <v>20</v>
      </c>
      <c r="B20" s="40">
        <f t="shared" ref="B20:N20" si="5">IF(ISNUMBER(B15),B19/B6,"")</f>
        <v>0.60008196078431364</v>
      </c>
      <c r="C20" s="40">
        <f t="shared" si="5"/>
        <v>0.98913333333333342</v>
      </c>
      <c r="D20" s="40">
        <f t="shared" si="5"/>
        <v>1</v>
      </c>
      <c r="E20" s="40">
        <f t="shared" si="5"/>
        <v>1</v>
      </c>
      <c r="F20" s="40">
        <f t="shared" si="5"/>
        <v>1</v>
      </c>
      <c r="G20" s="40">
        <f t="shared" si="5"/>
        <v>1</v>
      </c>
      <c r="H20" s="40">
        <f t="shared" si="5"/>
        <v>1</v>
      </c>
      <c r="I20" s="40">
        <f t="shared" si="5"/>
        <v>1</v>
      </c>
      <c r="J20" s="40">
        <f t="shared" si="5"/>
        <v>1</v>
      </c>
      <c r="K20" s="40">
        <f t="shared" si="5"/>
        <v>1</v>
      </c>
      <c r="L20" s="40">
        <f t="shared" si="5"/>
        <v>1</v>
      </c>
      <c r="M20" s="40">
        <f t="shared" si="5"/>
        <v>1</v>
      </c>
      <c r="N20" s="40">
        <f t="shared" si="5"/>
        <v>1.8106208496732026</v>
      </c>
      <c r="O20" s="4"/>
    </row>
    <row r="21" spans="1:15" ht="13.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"/>
    </row>
    <row r="22" spans="1:15" ht="13.5">
      <c r="A22" s="43" t="s">
        <v>6</v>
      </c>
      <c r="B22" s="44">
        <f ca="1">+'CHARGES FIXES'!C47</f>
        <v>0</v>
      </c>
      <c r="C22" s="44">
        <f ca="1">+'CHARGES FIXES'!D47</f>
        <v>0</v>
      </c>
      <c r="D22" s="44">
        <f ca="1">+'CHARGES FIXES'!E47</f>
        <v>0</v>
      </c>
      <c r="E22" s="44">
        <f ca="1">+'CHARGES FIXES'!F47</f>
        <v>0</v>
      </c>
      <c r="F22" s="44">
        <f ca="1">+'CHARGES FIXES'!G47</f>
        <v>0</v>
      </c>
      <c r="G22" s="44">
        <f ca="1">+'CHARGES FIXES'!H47</f>
        <v>0</v>
      </c>
      <c r="H22" s="44">
        <f ca="1">+'CHARGES FIXES'!I47</f>
        <v>0</v>
      </c>
      <c r="I22" s="44">
        <f ca="1">+'CHARGES FIXES'!J47</f>
        <v>0</v>
      </c>
      <c r="J22" s="44">
        <f ca="1">+'CHARGES FIXES'!K47</f>
        <v>0</v>
      </c>
      <c r="K22" s="44">
        <f ca="1">+'CHARGES FIXES'!L47</f>
        <v>0</v>
      </c>
      <c r="L22" s="44">
        <f ca="1">+'CHARGES FIXES'!M47</f>
        <v>0</v>
      </c>
      <c r="M22" s="44">
        <f ca="1">+'CHARGES FIXES'!N47</f>
        <v>0</v>
      </c>
      <c r="N22" s="45">
        <f>SUM(B22:M22)</f>
        <v>0</v>
      </c>
      <c r="O22" s="4"/>
    </row>
    <row r="23" spans="1:15" ht="13.5">
      <c r="A23" s="43" t="s">
        <v>120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5"/>
      <c r="O23" s="4"/>
    </row>
    <row r="24" spans="1:15" ht="13.5">
      <c r="A24" s="43" t="s">
        <v>47</v>
      </c>
      <c r="B24" s="46">
        <v>3000</v>
      </c>
      <c r="C24" s="46">
        <v>3000</v>
      </c>
      <c r="D24" s="46">
        <v>3000</v>
      </c>
      <c r="E24" s="46">
        <v>3000</v>
      </c>
      <c r="F24" s="46">
        <v>3000</v>
      </c>
      <c r="G24" s="46">
        <v>3000</v>
      </c>
      <c r="H24" s="46">
        <v>3000</v>
      </c>
      <c r="I24" s="46">
        <v>3000</v>
      </c>
      <c r="J24" s="46">
        <v>3000</v>
      </c>
      <c r="K24" s="46">
        <v>3000</v>
      </c>
      <c r="L24" s="46">
        <v>3000</v>
      </c>
      <c r="M24" s="46">
        <v>3000</v>
      </c>
      <c r="N24" s="45">
        <f>SUM(B24:M24)</f>
        <v>36000</v>
      </c>
      <c r="O24" s="4"/>
    </row>
    <row r="25" spans="1:15" ht="13.5">
      <c r="A25" s="43" t="s">
        <v>31</v>
      </c>
      <c r="B25" s="44">
        <v>820</v>
      </c>
      <c r="C25" s="44">
        <v>820</v>
      </c>
      <c r="D25" s="44">
        <v>820</v>
      </c>
      <c r="E25" s="44">
        <v>820</v>
      </c>
      <c r="F25" s="44">
        <v>820</v>
      </c>
      <c r="G25" s="44">
        <v>820</v>
      </c>
      <c r="H25" s="44">
        <v>820</v>
      </c>
      <c r="I25" s="44">
        <v>820</v>
      </c>
      <c r="J25" s="44">
        <v>820</v>
      </c>
      <c r="K25" s="44">
        <v>820</v>
      </c>
      <c r="L25" s="44">
        <v>820</v>
      </c>
      <c r="M25" s="44">
        <v>820</v>
      </c>
      <c r="N25" s="45">
        <f>SUM(B25:M25)</f>
        <v>9840</v>
      </c>
      <c r="O25" s="4"/>
    </row>
    <row r="26" spans="1:15" ht="13.5">
      <c r="A26" s="43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5"/>
      <c r="O26" s="4"/>
    </row>
    <row r="27" spans="1:15" ht="13.5">
      <c r="A27" s="55" t="s">
        <v>32</v>
      </c>
      <c r="B27" s="56">
        <f t="shared" ref="B27:N27" si="6">SUM(B22:B25)</f>
        <v>3820</v>
      </c>
      <c r="C27" s="56">
        <f t="shared" si="6"/>
        <v>3820</v>
      </c>
      <c r="D27" s="56">
        <f t="shared" si="6"/>
        <v>3820</v>
      </c>
      <c r="E27" s="56">
        <f t="shared" si="6"/>
        <v>3820</v>
      </c>
      <c r="F27" s="56">
        <f t="shared" si="6"/>
        <v>3820</v>
      </c>
      <c r="G27" s="56">
        <f t="shared" si="6"/>
        <v>3820</v>
      </c>
      <c r="H27" s="56">
        <f t="shared" si="6"/>
        <v>3820</v>
      </c>
      <c r="I27" s="56">
        <f t="shared" si="6"/>
        <v>3820</v>
      </c>
      <c r="J27" s="56">
        <f t="shared" si="6"/>
        <v>3820</v>
      </c>
      <c r="K27" s="56">
        <f t="shared" si="6"/>
        <v>3820</v>
      </c>
      <c r="L27" s="56">
        <f t="shared" si="6"/>
        <v>3820</v>
      </c>
      <c r="M27" s="56">
        <f t="shared" si="6"/>
        <v>3820</v>
      </c>
      <c r="N27" s="56">
        <f t="shared" si="6"/>
        <v>45840</v>
      </c>
      <c r="O27" s="4"/>
    </row>
    <row r="28" spans="1:15">
      <c r="A28" s="18" t="s">
        <v>34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4"/>
    </row>
    <row r="29" spans="1:15">
      <c r="A29" s="22" t="s">
        <v>7</v>
      </c>
      <c r="B29" s="39">
        <f t="shared" ref="B29:N29" si="7">IF(ISNUMBER(B15),B19-B27,"")</f>
        <v>26784.179999999997</v>
      </c>
      <c r="C29" s="39">
        <f t="shared" si="7"/>
        <v>46625.8</v>
      </c>
      <c r="D29" s="39">
        <f t="shared" si="7"/>
        <v>47180</v>
      </c>
      <c r="E29" s="39">
        <f t="shared" si="7"/>
        <v>47180</v>
      </c>
      <c r="F29" s="39">
        <f t="shared" si="7"/>
        <v>47180</v>
      </c>
      <c r="G29" s="39">
        <f t="shared" si="7"/>
        <v>47180</v>
      </c>
      <c r="H29" s="39">
        <f t="shared" si="7"/>
        <v>47180</v>
      </c>
      <c r="I29" s="39">
        <f t="shared" si="7"/>
        <v>47180</v>
      </c>
      <c r="J29" s="39">
        <f t="shared" si="7"/>
        <v>47180</v>
      </c>
      <c r="K29" s="39">
        <f t="shared" si="7"/>
        <v>23180</v>
      </c>
      <c r="L29" s="39">
        <f t="shared" si="7"/>
        <v>34180</v>
      </c>
      <c r="M29" s="39">
        <f t="shared" si="7"/>
        <v>47180</v>
      </c>
      <c r="N29" s="39">
        <f t="shared" si="7"/>
        <v>508209.98</v>
      </c>
      <c r="O29" s="4"/>
    </row>
    <row r="30" spans="1:15" ht="13.5">
      <c r="A30" s="24" t="s">
        <v>20</v>
      </c>
      <c r="B30" s="40">
        <f t="shared" ref="B30:N30" si="8">IF(ISNUMBER(B15),B29/B6,"")</f>
        <v>0.52517999999999998</v>
      </c>
      <c r="C30" s="40">
        <f t="shared" si="8"/>
        <v>0.91423137254901965</v>
      </c>
      <c r="D30" s="40">
        <f t="shared" si="8"/>
        <v>0.92509803921568623</v>
      </c>
      <c r="E30" s="40">
        <f t="shared" si="8"/>
        <v>0.92509803921568623</v>
      </c>
      <c r="F30" s="40">
        <f t="shared" si="8"/>
        <v>0.92509803921568623</v>
      </c>
      <c r="G30" s="40">
        <f t="shared" si="8"/>
        <v>0.92509803921568623</v>
      </c>
      <c r="H30" s="40">
        <f t="shared" si="8"/>
        <v>0.92509803921568623</v>
      </c>
      <c r="I30" s="40">
        <f t="shared" si="8"/>
        <v>0.92509803921568623</v>
      </c>
      <c r="J30" s="40">
        <f t="shared" si="8"/>
        <v>0.92509803921568623</v>
      </c>
      <c r="K30" s="40">
        <f t="shared" si="8"/>
        <v>0.85851851851851857</v>
      </c>
      <c r="L30" s="40">
        <f t="shared" si="8"/>
        <v>0.89947368421052631</v>
      </c>
      <c r="M30" s="40">
        <f t="shared" si="8"/>
        <v>0.92509803921568623</v>
      </c>
      <c r="N30" s="40">
        <f t="shared" si="8"/>
        <v>1.660816928104575</v>
      </c>
      <c r="O30" s="4"/>
    </row>
    <row r="31" spans="1: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4"/>
    </row>
    <row r="32" spans="1:15" ht="13.5">
      <c r="A32" s="43" t="s">
        <v>22</v>
      </c>
      <c r="B32" s="44">
        <f ca="1">+'CHARGES FIXES'!C49</f>
        <v>0</v>
      </c>
      <c r="C32" s="44">
        <f ca="1">+'CHARGES FIXES'!D49</f>
        <v>0</v>
      </c>
      <c r="D32" s="44">
        <f ca="1">+'CHARGES FIXES'!E49</f>
        <v>0</v>
      </c>
      <c r="E32" s="44">
        <f ca="1">+'CHARGES FIXES'!F49</f>
        <v>0</v>
      </c>
      <c r="F32" s="44">
        <f ca="1">+'CHARGES FIXES'!G49</f>
        <v>0</v>
      </c>
      <c r="G32" s="44">
        <f ca="1">+'CHARGES FIXES'!H49</f>
        <v>0</v>
      </c>
      <c r="H32" s="44">
        <f ca="1">+'CHARGES FIXES'!I49</f>
        <v>0</v>
      </c>
      <c r="I32" s="44">
        <f ca="1">+'CHARGES FIXES'!J49</f>
        <v>0</v>
      </c>
      <c r="J32" s="44">
        <f ca="1">+'CHARGES FIXES'!K49</f>
        <v>0</v>
      </c>
      <c r="K32" s="44">
        <f ca="1">+'CHARGES FIXES'!L49</f>
        <v>0</v>
      </c>
      <c r="L32" s="44">
        <f ca="1">+'CHARGES FIXES'!M49</f>
        <v>0</v>
      </c>
      <c r="M32" s="44">
        <f ca="1">+'CHARGES FIXES'!N49</f>
        <v>0</v>
      </c>
      <c r="N32" s="45">
        <f>SUM(B32:M32)</f>
        <v>0</v>
      </c>
      <c r="O32" s="4"/>
    </row>
    <row r="33" spans="1:20" ht="13.5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"/>
    </row>
    <row r="34" spans="1:20">
      <c r="A34" s="22" t="s">
        <v>9</v>
      </c>
      <c r="B34" s="39">
        <f t="shared" ref="B34:N34" si="9">IF(ISNUMBER(B15),B29-B32,"")</f>
        <v>26784.179999999997</v>
      </c>
      <c r="C34" s="39">
        <f t="shared" si="9"/>
        <v>46625.8</v>
      </c>
      <c r="D34" s="39">
        <f t="shared" si="9"/>
        <v>47180</v>
      </c>
      <c r="E34" s="39">
        <f t="shared" si="9"/>
        <v>47180</v>
      </c>
      <c r="F34" s="39">
        <f t="shared" si="9"/>
        <v>47180</v>
      </c>
      <c r="G34" s="39">
        <f t="shared" si="9"/>
        <v>47180</v>
      </c>
      <c r="H34" s="39">
        <f t="shared" si="9"/>
        <v>47180</v>
      </c>
      <c r="I34" s="39">
        <f t="shared" si="9"/>
        <v>47180</v>
      </c>
      <c r="J34" s="39">
        <f t="shared" si="9"/>
        <v>47180</v>
      </c>
      <c r="K34" s="39">
        <f t="shared" si="9"/>
        <v>23180</v>
      </c>
      <c r="L34" s="39">
        <f t="shared" si="9"/>
        <v>34180</v>
      </c>
      <c r="M34" s="39">
        <f t="shared" si="9"/>
        <v>47180</v>
      </c>
      <c r="N34" s="39">
        <f t="shared" si="9"/>
        <v>508209.98</v>
      </c>
      <c r="O34" s="4"/>
      <c r="P34" s="4"/>
    </row>
    <row r="35" spans="1:20" ht="13.5">
      <c r="A35" s="24" t="s">
        <v>20</v>
      </c>
      <c r="B35" s="40">
        <f t="shared" ref="B35:N35" si="10">IF(ISNUMBER(B15),B34/B6,"")</f>
        <v>0.52517999999999998</v>
      </c>
      <c r="C35" s="40">
        <f t="shared" si="10"/>
        <v>0.91423137254901965</v>
      </c>
      <c r="D35" s="40">
        <f t="shared" si="10"/>
        <v>0.92509803921568623</v>
      </c>
      <c r="E35" s="40">
        <f t="shared" si="10"/>
        <v>0.92509803921568623</v>
      </c>
      <c r="F35" s="40">
        <f t="shared" si="10"/>
        <v>0.92509803921568623</v>
      </c>
      <c r="G35" s="40">
        <f t="shared" si="10"/>
        <v>0.92509803921568623</v>
      </c>
      <c r="H35" s="40">
        <f t="shared" si="10"/>
        <v>0.92509803921568623</v>
      </c>
      <c r="I35" s="40">
        <f t="shared" si="10"/>
        <v>0.92509803921568623</v>
      </c>
      <c r="J35" s="40">
        <f t="shared" si="10"/>
        <v>0.92509803921568623</v>
      </c>
      <c r="K35" s="40">
        <f t="shared" si="10"/>
        <v>0.85851851851851857</v>
      </c>
      <c r="L35" s="40">
        <f t="shared" si="10"/>
        <v>0.89947368421052631</v>
      </c>
      <c r="M35" s="40">
        <f t="shared" si="10"/>
        <v>0.92509803921568623</v>
      </c>
      <c r="N35" s="40">
        <f t="shared" si="10"/>
        <v>1.660816928104575</v>
      </c>
      <c r="O35" s="4"/>
    </row>
    <row r="36" spans="1:20" ht="13.5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"/>
    </row>
    <row r="37" spans="1:20" ht="13.5">
      <c r="A37" s="43" t="s">
        <v>10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5">
        <f>SUM(B37:G37)</f>
        <v>0</v>
      </c>
      <c r="O37" s="4"/>
    </row>
    <row r="38" spans="1:20" ht="13.5">
      <c r="A38" s="43" t="s">
        <v>11</v>
      </c>
      <c r="B38" s="58">
        <f ca="1">+'CHARGES FIXES'!C56</f>
        <v>500</v>
      </c>
      <c r="C38" s="58">
        <f ca="1">+'CHARGES FIXES'!D56</f>
        <v>500</v>
      </c>
      <c r="D38" s="58">
        <f ca="1">+'CHARGES FIXES'!E56</f>
        <v>500</v>
      </c>
      <c r="E38" s="58">
        <f ca="1">+'CHARGES FIXES'!F56</f>
        <v>500</v>
      </c>
      <c r="F38" s="58">
        <f ca="1">+'CHARGES FIXES'!G56</f>
        <v>500</v>
      </c>
      <c r="G38" s="58">
        <f ca="1">+'CHARGES FIXES'!H56</f>
        <v>500</v>
      </c>
      <c r="H38" s="58">
        <f ca="1">+'CHARGES FIXES'!I56</f>
        <v>500</v>
      </c>
      <c r="I38" s="58">
        <f ca="1">+'CHARGES FIXES'!J56</f>
        <v>500</v>
      </c>
      <c r="J38" s="58">
        <f ca="1">+'CHARGES FIXES'!K56</f>
        <v>500</v>
      </c>
      <c r="K38" s="58">
        <f ca="1">+'CHARGES FIXES'!L56</f>
        <v>500</v>
      </c>
      <c r="L38" s="58">
        <f ca="1">+'CHARGES FIXES'!M56</f>
        <v>500</v>
      </c>
      <c r="M38" s="58">
        <f ca="1">+'CHARGES FIXES'!N56</f>
        <v>500</v>
      </c>
      <c r="N38" s="45">
        <f>SUM(B38:M38)</f>
        <v>6000</v>
      </c>
      <c r="O38" s="4"/>
    </row>
    <row r="39" spans="1:20" ht="15">
      <c r="A39" s="51" t="s">
        <v>12</v>
      </c>
      <c r="B39" s="49">
        <f t="shared" ref="B39:N39" si="11">B37-B38</f>
        <v>-500</v>
      </c>
      <c r="C39" s="49">
        <f t="shared" si="11"/>
        <v>-500</v>
      </c>
      <c r="D39" s="49">
        <f t="shared" si="11"/>
        <v>-500</v>
      </c>
      <c r="E39" s="49">
        <f t="shared" si="11"/>
        <v>-500</v>
      </c>
      <c r="F39" s="49">
        <f t="shared" si="11"/>
        <v>-500</v>
      </c>
      <c r="G39" s="49">
        <f t="shared" si="11"/>
        <v>-500</v>
      </c>
      <c r="H39" s="49">
        <f t="shared" si="11"/>
        <v>-500</v>
      </c>
      <c r="I39" s="49">
        <f t="shared" si="11"/>
        <v>-500</v>
      </c>
      <c r="J39" s="49">
        <f t="shared" si="11"/>
        <v>-500</v>
      </c>
      <c r="K39" s="49">
        <f t="shared" si="11"/>
        <v>-500</v>
      </c>
      <c r="L39" s="49">
        <f t="shared" si="11"/>
        <v>-500</v>
      </c>
      <c r="M39" s="49">
        <f t="shared" si="11"/>
        <v>-500</v>
      </c>
      <c r="N39" s="50">
        <f t="shared" si="11"/>
        <v>-6000</v>
      </c>
      <c r="O39" s="4"/>
    </row>
    <row r="40" spans="1:20" ht="13.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"/>
    </row>
    <row r="41" spans="1:20" ht="15">
      <c r="A41" s="25" t="s">
        <v>13</v>
      </c>
      <c r="B41" s="41">
        <f t="shared" ref="B41:M41" si="12">IF(ISNUMBER(B15),B34+B39,"")</f>
        <v>26284.179999999997</v>
      </c>
      <c r="C41" s="41">
        <f t="shared" si="12"/>
        <v>46125.8</v>
      </c>
      <c r="D41" s="41">
        <f t="shared" si="12"/>
        <v>46680</v>
      </c>
      <c r="E41" s="41">
        <f t="shared" si="12"/>
        <v>46680</v>
      </c>
      <c r="F41" s="41">
        <f t="shared" si="12"/>
        <v>46680</v>
      </c>
      <c r="G41" s="41">
        <f t="shared" si="12"/>
        <v>46680</v>
      </c>
      <c r="H41" s="41">
        <f t="shared" si="12"/>
        <v>46680</v>
      </c>
      <c r="I41" s="41">
        <f t="shared" si="12"/>
        <v>46680</v>
      </c>
      <c r="J41" s="41">
        <f t="shared" si="12"/>
        <v>46680</v>
      </c>
      <c r="K41" s="41">
        <f t="shared" si="12"/>
        <v>22680</v>
      </c>
      <c r="L41" s="41">
        <f t="shared" si="12"/>
        <v>33680</v>
      </c>
      <c r="M41" s="41">
        <f t="shared" si="12"/>
        <v>46680</v>
      </c>
      <c r="N41" s="26">
        <f>N34+N39</f>
        <v>502209.98</v>
      </c>
      <c r="O41" s="4"/>
    </row>
    <row r="42" spans="1:20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4"/>
    </row>
    <row r="43" spans="1:20" ht="13.5">
      <c r="A43" s="43" t="s">
        <v>14</v>
      </c>
      <c r="B43" s="46">
        <v>0</v>
      </c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5">
        <f>SUM(B43:G43)</f>
        <v>0</v>
      </c>
      <c r="O43" s="4"/>
    </row>
    <row r="44" spans="1:20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4"/>
    </row>
    <row r="45" spans="1:20">
      <c r="A45" s="22" t="s">
        <v>15</v>
      </c>
      <c r="B45" s="39">
        <f t="shared" ref="B45:M45" si="13">IF(ISNUMBER(B15),B41+B43,"")</f>
        <v>26284.179999999997</v>
      </c>
      <c r="C45" s="39">
        <f t="shared" si="13"/>
        <v>46125.8</v>
      </c>
      <c r="D45" s="39">
        <f t="shared" si="13"/>
        <v>46680</v>
      </c>
      <c r="E45" s="39">
        <f t="shared" si="13"/>
        <v>46680</v>
      </c>
      <c r="F45" s="39">
        <f t="shared" si="13"/>
        <v>46680</v>
      </c>
      <c r="G45" s="39">
        <f t="shared" si="13"/>
        <v>46680</v>
      </c>
      <c r="H45" s="39">
        <f t="shared" si="13"/>
        <v>46680</v>
      </c>
      <c r="I45" s="39">
        <f t="shared" si="13"/>
        <v>46680</v>
      </c>
      <c r="J45" s="39">
        <f t="shared" si="13"/>
        <v>46680</v>
      </c>
      <c r="K45" s="39">
        <f t="shared" si="13"/>
        <v>22680</v>
      </c>
      <c r="L45" s="39">
        <f t="shared" si="13"/>
        <v>33680</v>
      </c>
      <c r="M45" s="39">
        <f t="shared" si="13"/>
        <v>46680</v>
      </c>
      <c r="N45" s="23">
        <f>N41+N43</f>
        <v>502209.98</v>
      </c>
      <c r="O45" s="4"/>
      <c r="P45" s="4"/>
    </row>
    <row r="46" spans="1:20" ht="13.5">
      <c r="A46" s="24" t="s">
        <v>20</v>
      </c>
      <c r="B46" s="40">
        <f t="shared" ref="B46:N46" si="14">IF(ISNUMBER(B15),B45/B6,"")</f>
        <v>0.51537607843137245</v>
      </c>
      <c r="C46" s="40">
        <f t="shared" si="14"/>
        <v>0.90442745098039223</v>
      </c>
      <c r="D46" s="40">
        <f t="shared" si="14"/>
        <v>0.91529411764705881</v>
      </c>
      <c r="E46" s="40">
        <f t="shared" si="14"/>
        <v>0.91529411764705881</v>
      </c>
      <c r="F46" s="40">
        <f t="shared" si="14"/>
        <v>0.91529411764705881</v>
      </c>
      <c r="G46" s="40">
        <f t="shared" si="14"/>
        <v>0.91529411764705881</v>
      </c>
      <c r="H46" s="40">
        <f t="shared" si="14"/>
        <v>0.91529411764705881</v>
      </c>
      <c r="I46" s="40">
        <f t="shared" si="14"/>
        <v>0.91529411764705881</v>
      </c>
      <c r="J46" s="40">
        <f t="shared" si="14"/>
        <v>0.91529411764705881</v>
      </c>
      <c r="K46" s="40">
        <f t="shared" si="14"/>
        <v>0.84</v>
      </c>
      <c r="L46" s="40">
        <f t="shared" si="14"/>
        <v>0.88631578947368417</v>
      </c>
      <c r="M46" s="40">
        <f t="shared" si="14"/>
        <v>0.91529411764705881</v>
      </c>
      <c r="N46" s="40">
        <f t="shared" si="14"/>
        <v>1.6412090849673202</v>
      </c>
    </row>
    <row r="47" spans="1:20" ht="13.5" thickBot="1">
      <c r="A47" s="38" t="s">
        <v>29</v>
      </c>
      <c r="B47" s="42">
        <f>+B45</f>
        <v>26284.179999999997</v>
      </c>
      <c r="C47" s="42">
        <f t="shared" ref="C47:M47" si="15">+B47+C45</f>
        <v>72409.98</v>
      </c>
      <c r="D47" s="42">
        <f t="shared" si="15"/>
        <v>119089.98</v>
      </c>
      <c r="E47" s="42">
        <f t="shared" si="15"/>
        <v>165769.97999999998</v>
      </c>
      <c r="F47" s="42">
        <f t="shared" si="15"/>
        <v>212449.97999999998</v>
      </c>
      <c r="G47" s="42">
        <f t="shared" si="15"/>
        <v>259129.97999999998</v>
      </c>
      <c r="H47" s="42">
        <f t="shared" si="15"/>
        <v>305809.98</v>
      </c>
      <c r="I47" s="42">
        <f t="shared" si="15"/>
        <v>352489.98</v>
      </c>
      <c r="J47" s="42">
        <f t="shared" si="15"/>
        <v>399169.98</v>
      </c>
      <c r="K47" s="42">
        <f t="shared" si="15"/>
        <v>421849.98</v>
      </c>
      <c r="L47" s="42">
        <f t="shared" si="15"/>
        <v>455529.98</v>
      </c>
      <c r="M47" s="42">
        <f t="shared" si="15"/>
        <v>502209.98</v>
      </c>
      <c r="N47" s="36">
        <f>IF(N45&gt;38120,((N45-38120)/3)+5718,IF(N45&gt;0,N45*0.15,"0"))</f>
        <v>160414.66</v>
      </c>
    </row>
    <row r="48" spans="1:20" ht="13.5" thickBot="1">
      <c r="D48" s="48"/>
      <c r="E48" s="48"/>
      <c r="T48" s="37">
        <f>N45-N47</f>
        <v>341795.31999999995</v>
      </c>
    </row>
    <row r="49" spans="4:20">
      <c r="D49" s="48"/>
      <c r="E49" s="48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4:20">
      <c r="D50" s="48"/>
      <c r="E50" s="48"/>
    </row>
    <row r="51" spans="4:20">
      <c r="D51" s="48"/>
      <c r="E51" s="48"/>
      <c r="T51" s="4"/>
    </row>
    <row r="52" spans="4:20">
      <c r="D52" s="4"/>
      <c r="E52" s="4"/>
    </row>
    <row r="53" spans="4:20">
      <c r="D53" s="4"/>
      <c r="E53" s="4"/>
    </row>
    <row r="54" spans="4:20">
      <c r="D54" s="4"/>
      <c r="E54" s="4"/>
    </row>
    <row r="55" spans="4:20">
      <c r="D55" s="4"/>
      <c r="E55" s="4"/>
    </row>
    <row r="56" spans="4:20">
      <c r="D56" s="3"/>
      <c r="E56" s="3"/>
    </row>
  </sheetData>
  <mergeCells count="4">
    <mergeCell ref="A1:T1"/>
    <mergeCell ref="A2:T2"/>
    <mergeCell ref="B3:D3"/>
    <mergeCell ref="E3:M3"/>
  </mergeCells>
  <phoneticPr fontId="1" type="noConversion"/>
  <pageMargins left="0.78740157480314965" right="0.78740157480314965" top="0.39370078740157483" bottom="0.23622047244094491" header="0.15748031496062992" footer="0.23622047244094491"/>
  <pageSetup paperSize="9" scale="5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C6"/>
  <sheetViews>
    <sheetView workbookViewId="0">
      <selection activeCell="E33" sqref="E33"/>
    </sheetView>
  </sheetViews>
  <sheetFormatPr baseColWidth="10" defaultRowHeight="12.75"/>
  <cols>
    <col min="1" max="1" width="29" bestFit="1" customWidth="1"/>
    <col min="2" max="2" width="30" bestFit="1" customWidth="1"/>
  </cols>
  <sheetData>
    <row r="1" spans="1:3">
      <c r="A1" s="70" t="s">
        <v>118</v>
      </c>
      <c r="B1" s="70" t="s">
        <v>119</v>
      </c>
    </row>
    <row r="2" spans="1:3">
      <c r="A2" s="69" t="s">
        <v>28</v>
      </c>
      <c r="B2" s="69" t="s">
        <v>23</v>
      </c>
      <c r="C2" s="67"/>
    </row>
    <row r="3" spans="1:3">
      <c r="A3" s="69" t="s">
        <v>120</v>
      </c>
      <c r="B3" s="69" t="s">
        <v>120</v>
      </c>
      <c r="C3" s="67"/>
    </row>
    <row r="4" spans="1:3">
      <c r="A4" s="69" t="s">
        <v>122</v>
      </c>
      <c r="B4" s="67"/>
      <c r="C4" s="67"/>
    </row>
    <row r="5" spans="1:3">
      <c r="A5" s="67" t="s">
        <v>21</v>
      </c>
      <c r="B5" s="67"/>
      <c r="C5" s="67"/>
    </row>
    <row r="6" spans="1:3">
      <c r="A6" s="68" t="s">
        <v>49</v>
      </c>
      <c r="B6" s="67"/>
      <c r="C6" s="67"/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>
      <selection activeCell="D15" sqref="D15"/>
    </sheetView>
  </sheetViews>
  <sheetFormatPr baseColWidth="10" defaultRowHeight="12.75"/>
  <cols>
    <col min="1" max="1" width="14.42578125" bestFit="1" customWidth="1"/>
    <col min="2" max="2" width="36.140625" bestFit="1" customWidth="1"/>
    <col min="3" max="3" width="9" bestFit="1" customWidth="1"/>
  </cols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Commentaire</vt:lpstr>
      <vt:lpstr>C.A.</vt:lpstr>
      <vt:lpstr>CHARGES VAR</vt:lpstr>
      <vt:lpstr>CHARGES FIXES</vt:lpstr>
      <vt:lpstr>TAB BORD Reel</vt:lpstr>
      <vt:lpstr>Listes</vt:lpstr>
      <vt:lpstr>Nouveau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</dc:creator>
  <cp:lastModifiedBy>Zombai</cp:lastModifiedBy>
  <cp:lastPrinted>2008-03-04T18:15:20Z</cp:lastPrinted>
  <dcterms:created xsi:type="dcterms:W3CDTF">2005-09-21T14:48:30Z</dcterms:created>
  <dcterms:modified xsi:type="dcterms:W3CDTF">2011-03-25T13:07:52Z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1509427396</vt:i4>
  </property>
  <property fmtid="{D5CDD505-2E9C-101B-9397-08002B2CF9AE}" pid="3" name="_EmailSubject">
    <vt:lpwstr>TB</vt:lpwstr>
  </property>
  <property fmtid="{D5CDD505-2E9C-101B-9397-08002B2CF9AE}" pid="4" name="_AuthorEmail">
    <vt:lpwstr>jbruneau@arpegeaudit.com</vt:lpwstr>
  </property>
  <property fmtid="{D5CDD505-2E9C-101B-9397-08002B2CF9AE}" pid="5" name="_AuthorEmailDisplayName">
    <vt:lpwstr>Joseph BRUNEAU</vt:lpwstr>
  </property>
  <property fmtid="{D5CDD505-2E9C-101B-9397-08002B2CF9AE}" pid="6" name="_ReviewingToolsShownOnce">
    <vt:lpwstr/>
  </property>
</Properties>
</file>