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 windowWidth="28350" windowHeight="6225" firstSheet="2" activeTab="2"/>
  </bookViews>
  <sheets>
    <sheet name="Cost CA Micros" sheetId="3" state="hidden" r:id="rId1"/>
    <sheet name="RAPPORT MICROS" sheetId="18" state="hidden" r:id="rId2"/>
    <sheet name="DONNEE" sheetId="24" r:id="rId3"/>
    <sheet name="SAP" sheetId="16" r:id="rId4"/>
    <sheet name="RECEIVIG COST RECAP" sheetId="22" r:id="rId5"/>
    <sheet name="INVENTORY VALUATION" sheetId="23" r:id="rId6"/>
    <sheet name="Original" sheetId="25" r:id="rId7"/>
  </sheets>
  <externalReferences>
    <externalReference r:id="rId8"/>
    <externalReference r:id="rId9"/>
  </externalReferences>
  <definedNames>
    <definedName name="_xlnm._FilterDatabase" localSheetId="5" hidden="1">'INVENTORY VALUATION'!$A$7:$K$2606</definedName>
    <definedName name="_xlnm._FilterDatabase" localSheetId="4" hidden="1">'RECEIVIG COST RECAP'!$A$6:$H$2594</definedName>
    <definedName name="_xlnm.Print_Area" localSheetId="0">'Cost CA Micros'!$A$1:$K$53</definedName>
  </definedNames>
  <calcPr calcId="145621"/>
</workbook>
</file>

<file path=xl/calcChain.xml><?xml version="1.0" encoding="utf-8"?>
<calcChain xmlns="http://schemas.openxmlformats.org/spreadsheetml/2006/main">
  <c r="C20" i="25" l="1"/>
  <c r="B20" i="25"/>
  <c r="C19" i="25"/>
  <c r="B19" i="25"/>
  <c r="C18" i="25"/>
  <c r="B18" i="25"/>
  <c r="C17" i="25"/>
  <c r="B17" i="25"/>
  <c r="C16" i="25"/>
  <c r="B16" i="25"/>
  <c r="C15" i="25"/>
  <c r="B15" i="25"/>
  <c r="F14" i="25"/>
  <c r="E14" i="25"/>
  <c r="C14" i="25"/>
  <c r="B14" i="25"/>
  <c r="F13" i="25"/>
  <c r="E13" i="25"/>
  <c r="C13" i="25"/>
  <c r="B13" i="25"/>
  <c r="F12" i="25"/>
  <c r="E12" i="25"/>
  <c r="C12" i="25"/>
  <c r="B12" i="25"/>
  <c r="F11" i="25"/>
  <c r="E11" i="25"/>
  <c r="C11" i="25"/>
  <c r="B11" i="25"/>
  <c r="F10" i="25"/>
  <c r="E10" i="25"/>
  <c r="C10" i="25"/>
  <c r="B10" i="25"/>
  <c r="F9" i="25"/>
  <c r="E9" i="25"/>
  <c r="C9" i="25"/>
  <c r="B9" i="25"/>
  <c r="I8" i="25"/>
  <c r="H8" i="25"/>
  <c r="F8" i="25"/>
  <c r="E8" i="25"/>
  <c r="C8" i="25"/>
  <c r="B8" i="25"/>
  <c r="I7" i="25"/>
  <c r="H7" i="25"/>
  <c r="G7" i="25"/>
  <c r="G8" i="25" s="1"/>
  <c r="F7" i="25"/>
  <c r="E7" i="25"/>
  <c r="C7" i="25"/>
  <c r="B7" i="25"/>
  <c r="A7" i="25"/>
  <c r="A8" i="25" s="1"/>
  <c r="A9" i="25" s="1"/>
  <c r="A10" i="25" s="1"/>
  <c r="A11" i="25" s="1"/>
  <c r="A12" i="25" s="1"/>
  <c r="A13" i="25" s="1"/>
  <c r="A14" i="25" s="1"/>
  <c r="A15" i="25" s="1"/>
  <c r="A16" i="25" s="1"/>
  <c r="A17" i="25" s="1"/>
  <c r="A18" i="25" s="1"/>
  <c r="A19" i="25" s="1"/>
  <c r="A20" i="25" s="1"/>
  <c r="I6" i="25"/>
  <c r="H6" i="25"/>
  <c r="G6" i="25"/>
  <c r="F6" i="25"/>
  <c r="E6" i="25"/>
  <c r="D6" i="25"/>
  <c r="D7" i="25" s="1"/>
  <c r="D8" i="25" s="1"/>
  <c r="D9" i="25" s="1"/>
  <c r="D10" i="25" s="1"/>
  <c r="D11" i="25" s="1"/>
  <c r="D12" i="25" s="1"/>
  <c r="D13" i="25" s="1"/>
  <c r="D14" i="25" s="1"/>
  <c r="C6" i="25"/>
  <c r="B6" i="25"/>
  <c r="I5" i="25"/>
  <c r="H5" i="25"/>
  <c r="F5" i="25"/>
  <c r="E5" i="25"/>
  <c r="C5" i="25"/>
  <c r="B5" i="25"/>
  <c r="I4" i="25"/>
  <c r="H4" i="25"/>
  <c r="F4" i="25"/>
  <c r="E4" i="25"/>
  <c r="C4" i="25"/>
  <c r="B4" i="25"/>
  <c r="I3" i="25"/>
  <c r="H3" i="25"/>
  <c r="G3" i="25"/>
  <c r="G4" i="25" s="1"/>
  <c r="G5" i="25" s="1"/>
  <c r="F3" i="25"/>
  <c r="E3" i="25"/>
  <c r="D3" i="25"/>
  <c r="D4" i="25" s="1"/>
  <c r="D5" i="25" s="1"/>
  <c r="C3" i="25"/>
  <c r="B3" i="25"/>
  <c r="A3" i="25"/>
  <c r="A4" i="25" s="1"/>
  <c r="A5" i="25" s="1"/>
  <c r="A6" i="25" s="1"/>
  <c r="D12" i="3" l="1"/>
  <c r="E12" i="3"/>
  <c r="F12" i="3"/>
  <c r="H12" i="3"/>
  <c r="D13" i="3"/>
  <c r="F13" i="3"/>
  <c r="H13" i="3"/>
  <c r="C13" i="3"/>
  <c r="E13" i="3"/>
  <c r="H9" i="3"/>
  <c r="H10" i="3"/>
  <c r="B6" i="3"/>
  <c r="K6" i="3" s="1"/>
  <c r="C6" i="3"/>
  <c r="H6" i="3"/>
  <c r="A1" i="3"/>
  <c r="D6" i="3"/>
  <c r="E6" i="3"/>
  <c r="E2" i="3" s="1"/>
  <c r="F6" i="3"/>
  <c r="F2" i="3" s="1"/>
  <c r="K7" i="3"/>
  <c r="K8" i="3"/>
  <c r="B9" i="3"/>
  <c r="K9" i="3" s="1"/>
  <c r="L9" i="3" s="1"/>
  <c r="C9" i="3"/>
  <c r="C44" i="3"/>
  <c r="D9" i="3"/>
  <c r="D44" i="3"/>
  <c r="E9" i="3"/>
  <c r="F9" i="3"/>
  <c r="B10" i="3"/>
  <c r="C10" i="3"/>
  <c r="D10" i="3"/>
  <c r="E10" i="3"/>
  <c r="K10" i="3" s="1"/>
  <c r="F10" i="3"/>
  <c r="G10" i="3"/>
  <c r="G35" i="3"/>
  <c r="K15" i="3"/>
  <c r="K16" i="3"/>
  <c r="A17" i="3"/>
  <c r="B17" i="3"/>
  <c r="K17" i="3" s="1"/>
  <c r="E17" i="3"/>
  <c r="A18" i="3"/>
  <c r="B18" i="3"/>
  <c r="K18" i="3" s="1"/>
  <c r="E18" i="3"/>
  <c r="A19" i="3"/>
  <c r="B19" i="3"/>
  <c r="K19" i="3" s="1"/>
  <c r="C19" i="3"/>
  <c r="A20" i="3"/>
  <c r="B20" i="3"/>
  <c r="K20" i="3" s="1"/>
  <c r="C20" i="3"/>
  <c r="A21" i="3"/>
  <c r="B21" i="3"/>
  <c r="K21" i="3" s="1"/>
  <c r="C21" i="3"/>
  <c r="A22" i="3"/>
  <c r="B22" i="3"/>
  <c r="K22" i="3" s="1"/>
  <c r="D22" i="3"/>
  <c r="A23" i="3"/>
  <c r="B23" i="3"/>
  <c r="K23" i="3" s="1"/>
  <c r="C23" i="3"/>
  <c r="A24" i="3"/>
  <c r="B24" i="3"/>
  <c r="K24" i="3" s="1"/>
  <c r="C24" i="3"/>
  <c r="A25" i="3"/>
  <c r="B25" i="3"/>
  <c r="K25" i="3" s="1"/>
  <c r="C25" i="3"/>
  <c r="A26" i="3"/>
  <c r="B26" i="3"/>
  <c r="K26" i="3" s="1"/>
  <c r="C26" i="3"/>
  <c r="A27" i="3"/>
  <c r="B27" i="3"/>
  <c r="K27" i="3" s="1"/>
  <c r="C27" i="3"/>
  <c r="A28" i="3"/>
  <c r="B28" i="3"/>
  <c r="F28" i="3" s="1"/>
  <c r="F35" i="3" s="1"/>
  <c r="A29" i="3"/>
  <c r="B29" i="3"/>
  <c r="K29" i="3" s="1"/>
  <c r="C29" i="3"/>
  <c r="A30" i="3"/>
  <c r="B30" i="3"/>
  <c r="K30" i="3" s="1"/>
  <c r="C30" i="3"/>
  <c r="A31" i="3"/>
  <c r="B31" i="3"/>
  <c r="K31" i="3" s="1"/>
  <c r="C31" i="3"/>
  <c r="A32" i="3"/>
  <c r="B32" i="3"/>
  <c r="K32" i="3" s="1"/>
  <c r="C32" i="3"/>
  <c r="A33" i="3"/>
  <c r="I35" i="3"/>
  <c r="I37" i="3" s="1"/>
  <c r="J35" i="3"/>
  <c r="J37" i="3" s="1"/>
  <c r="G41" i="3"/>
  <c r="B44" i="3"/>
  <c r="K44" i="3"/>
  <c r="E44" i="3"/>
  <c r="F44" i="3"/>
  <c r="G44" i="3"/>
  <c r="K28" i="3"/>
  <c r="B13" i="3"/>
  <c r="K13" i="3" s="1"/>
  <c r="L13" i="3" s="1"/>
  <c r="B12" i="3"/>
  <c r="H35" i="3"/>
  <c r="H45" i="3" s="1"/>
  <c r="C12" i="3"/>
  <c r="K12" i="3"/>
  <c r="L12" i="3" s="1"/>
  <c r="B35" i="3"/>
  <c r="B45" i="3" s="1"/>
  <c r="H37" i="3"/>
  <c r="H41" i="3" s="1"/>
  <c r="H43" i="3" s="1"/>
  <c r="D2" i="3"/>
  <c r="G43" i="3"/>
  <c r="G46" i="3"/>
  <c r="C2" i="3"/>
  <c r="F3" i="3" l="1"/>
  <c r="L6" i="3"/>
  <c r="G3" i="3"/>
  <c r="C3" i="3"/>
  <c r="B3" i="3"/>
  <c r="K3" i="3" s="1"/>
  <c r="D3" i="3"/>
  <c r="K39" i="3"/>
  <c r="E3" i="3"/>
  <c r="F37" i="3"/>
  <c r="F41" i="3" s="1"/>
  <c r="F45" i="3"/>
  <c r="F43" i="3"/>
  <c r="F46" i="3" s="1"/>
  <c r="K35" i="3"/>
  <c r="B49" i="3"/>
  <c r="D50" i="3"/>
  <c r="D52" i="3" s="1"/>
  <c r="J45" i="3"/>
  <c r="G28" i="3"/>
  <c r="C28" i="3"/>
  <c r="C35" i="3" s="1"/>
  <c r="I45" i="3"/>
  <c r="D28" i="3"/>
  <c r="D35" i="3" s="1"/>
  <c r="B37" i="3"/>
  <c r="B41" i="3" s="1"/>
  <c r="B43" i="3"/>
  <c r="E28" i="3"/>
  <c r="E35" i="3" s="1"/>
  <c r="D45" i="3" l="1"/>
  <c r="D43" i="3"/>
  <c r="D46" i="3" s="1"/>
  <c r="D37" i="3"/>
  <c r="D41" i="3" s="1"/>
  <c r="E45" i="3"/>
  <c r="E43" i="3"/>
  <c r="E46" i="3" s="1"/>
  <c r="E37" i="3"/>
  <c r="E41" i="3" s="1"/>
  <c r="C37" i="3"/>
  <c r="C41" i="3" s="1"/>
  <c r="C50" i="3"/>
  <c r="C43" i="3"/>
  <c r="C46" i="3" s="1"/>
  <c r="C45" i="3"/>
  <c r="K43" i="3"/>
  <c r="B46" i="3"/>
  <c r="K37" i="3"/>
  <c r="K41" i="3" s="1"/>
  <c r="K45" i="3"/>
  <c r="D51" i="3" l="1"/>
  <c r="D53" i="3" s="1"/>
  <c r="K46" i="3"/>
  <c r="C51" i="3"/>
</calcChain>
</file>

<file path=xl/sharedStrings.xml><?xml version="1.0" encoding="utf-8"?>
<sst xmlns="http://schemas.openxmlformats.org/spreadsheetml/2006/main" count="4367" uniqueCount="1262">
  <si>
    <t>bev alcool</t>
  </si>
  <si>
    <t>bev non alcool</t>
  </si>
  <si>
    <t>café</t>
  </si>
  <si>
    <t>Achat</t>
  </si>
  <si>
    <t xml:space="preserve">Inventaire fin de mois </t>
  </si>
  <si>
    <t>COST</t>
  </si>
  <si>
    <t xml:space="preserve">Consommation </t>
  </si>
  <si>
    <t>Déduction personnel /repas</t>
  </si>
  <si>
    <t>bière</t>
  </si>
  <si>
    <t xml:space="preserve">Objectif </t>
  </si>
  <si>
    <t>Différence</t>
  </si>
  <si>
    <t>Différence/ Objectif AT COST</t>
  </si>
  <si>
    <t>Offerts at cost</t>
  </si>
  <si>
    <t>% du CA / catégorie</t>
  </si>
  <si>
    <t>Globale F&amp;B</t>
  </si>
  <si>
    <t xml:space="preserve">Inventaire Mois Précédent </t>
  </si>
  <si>
    <t>COST avec les offerts / rabais</t>
  </si>
  <si>
    <t>Bev cost avec offerts</t>
  </si>
  <si>
    <t>Food + café cost avec offerts</t>
  </si>
  <si>
    <t xml:space="preserve">Chiffre d'affaires  HT </t>
  </si>
  <si>
    <t xml:space="preserve">CA Minibar fidelio HT </t>
  </si>
  <si>
    <t>Vin - consignés</t>
  </si>
  <si>
    <t xml:space="preserve"> </t>
  </si>
  <si>
    <t>Food</t>
  </si>
  <si>
    <t>CA Breakfast fidelio</t>
  </si>
  <si>
    <t>FOOD</t>
  </si>
  <si>
    <t>TOTAL</t>
  </si>
  <si>
    <t>STOCK NOURRITURE</t>
  </si>
  <si>
    <t>EPICERIE</t>
  </si>
  <si>
    <t>FRUITS / LEGUMES</t>
  </si>
  <si>
    <t>ALCOOL CUISINE</t>
  </si>
  <si>
    <t>PDTS LAITIERS / ŒUFS</t>
  </si>
  <si>
    <t>SPIRITUEUX</t>
  </si>
  <si>
    <t>PRODUIT FINIS CUISINE</t>
  </si>
  <si>
    <t>STOCK BOISSON</t>
  </si>
  <si>
    <t>SOFT</t>
  </si>
  <si>
    <t>CONSIGNES EMBALLAGES</t>
  </si>
  <si>
    <t>VINS FRANCE</t>
  </si>
  <si>
    <t>VINS SUISSE</t>
  </si>
  <si>
    <t>VINS ITALIE</t>
  </si>
  <si>
    <t>CHAMPAGNE</t>
  </si>
  <si>
    <t>VINS ETATS UNIS</t>
  </si>
  <si>
    <t>VINS ESPAGNE</t>
  </si>
  <si>
    <t>VINS</t>
  </si>
  <si>
    <t>VINS NOUVELLE ZELANDE</t>
  </si>
  <si>
    <t>VINS CHILI</t>
  </si>
  <si>
    <t>BIERES</t>
  </si>
  <si>
    <t>AMENITIES / GUEST SUPPLIES</t>
  </si>
  <si>
    <t>FOURNITURE BUREAU</t>
  </si>
  <si>
    <t>TOBACCO</t>
  </si>
  <si>
    <t>PRODUITS NETTOYAGE</t>
  </si>
  <si>
    <t>VINS ARGENTINE</t>
  </si>
  <si>
    <t>SURGELES</t>
  </si>
  <si>
    <t>BOULANGERIE</t>
  </si>
  <si>
    <t>POISSONS / PDTS MER</t>
  </si>
  <si>
    <t>VIANDE</t>
  </si>
  <si>
    <t>TRAITEUR</t>
  </si>
  <si>
    <t>Categories Grand Totals Recap</t>
  </si>
  <si>
    <t>Accounts Grand Totals Recap</t>
  </si>
  <si>
    <t>SUBSCRIPTIONS</t>
  </si>
  <si>
    <t>% du CA BEV / catégorie</t>
  </si>
  <si>
    <t>BEVERAGE</t>
  </si>
  <si>
    <t>Rabais CA  HT Micros</t>
  </si>
  <si>
    <t>OPERATING SUPPLIES</t>
  </si>
  <si>
    <t>IMPRIMERIE</t>
  </si>
  <si>
    <t>Today</t>
  </si>
  <si>
    <t>Month to Date</t>
  </si>
  <si>
    <t>Forecast Month to Date</t>
  </si>
  <si>
    <t>Variance MTD</t>
  </si>
  <si>
    <t>Last Year Month to Date</t>
  </si>
  <si>
    <t>Variance LYR</t>
  </si>
  <si>
    <t>#</t>
  </si>
  <si>
    <t>AVE</t>
  </si>
  <si>
    <t>CHF</t>
  </si>
  <si>
    <t>Percent</t>
  </si>
  <si>
    <t>FOOD-BANQUETS</t>
  </si>
  <si>
    <t>LUNCH</t>
  </si>
  <si>
    <t>DINNER</t>
  </si>
  <si>
    <t>BREAK</t>
  </si>
  <si>
    <t>SUBTOTAL - FOOD</t>
  </si>
  <si>
    <t>LUNCH BEV</t>
  </si>
  <si>
    <t>DINNER BEV</t>
  </si>
  <si>
    <t>BREAK BEV</t>
  </si>
  <si>
    <t>SUBTOTAL - BEVERAGE</t>
  </si>
  <si>
    <t>OTHER FOOD</t>
  </si>
  <si>
    <t>AUDIO VISUAL</t>
  </si>
  <si>
    <t>PUBLIC ROOMS-#1</t>
  </si>
  <si>
    <t>OTHER INCOME-GENERAL</t>
  </si>
  <si>
    <t>SUBTOTAL - OTHER FOOD</t>
  </si>
  <si>
    <t>SUBTOTAL - FOOD-BANQUETS</t>
  </si>
  <si>
    <t>FOOD-MUNCHIE BOX</t>
  </si>
  <si>
    <t>ALLOWANCES</t>
  </si>
  <si>
    <t>HONOR BAR</t>
  </si>
  <si>
    <t>ALLOWANCES-DSC/WLK</t>
  </si>
  <si>
    <t>OTHER BEVERAGE</t>
  </si>
  <si>
    <t>SUBTOTAL - FOOD-MUNCHIE BOX</t>
  </si>
  <si>
    <t>FOOD-ROOM SERVICE</t>
  </si>
  <si>
    <t>ALLOWANCES-SERVICE P</t>
  </si>
  <si>
    <t>BREAKFAST</t>
  </si>
  <si>
    <t>HIGH TEA/SNACK</t>
  </si>
  <si>
    <t>OVERNIGHT-FOOD</t>
  </si>
  <si>
    <t>BREAKFAST BEV</t>
  </si>
  <si>
    <t>SNACK BEV</t>
  </si>
  <si>
    <t>NIGHT BEV</t>
  </si>
  <si>
    <t>ROOM SVC -DEL CHARGE</t>
  </si>
  <si>
    <t>SERVICE CHARGE EAME</t>
  </si>
  <si>
    <t>SUBTOTAL - FOOD-ROOM SERVICE</t>
  </si>
  <si>
    <t>FOOD-AROLA</t>
  </si>
  <si>
    <t>SUBTOTAL - FOOD-AROLA</t>
  </si>
  <si>
    <t>FOOD-W CAFE</t>
  </si>
  <si>
    <t>TOBACCO REVENUE</t>
  </si>
  <si>
    <t>SUBTOTAL - FOOD-W CAFE</t>
  </si>
  <si>
    <t>FOOD-EAT HOLA TAPAS</t>
  </si>
  <si>
    <t>SUBTOTAL - FOOD-EAT HOLA TAPAS</t>
  </si>
  <si>
    <t>FOOD-LIVING ROOM</t>
  </si>
  <si>
    <t>SUBTOTAL - FOOD-LIVING ROOM</t>
  </si>
  <si>
    <t>FOOD-OFF PISTE</t>
  </si>
  <si>
    <t>SUBTOTAL - FOOD-OFF PISTE</t>
  </si>
  <si>
    <t xml:space="preserve">Product </t>
  </si>
  <si>
    <t>Product</t>
  </si>
  <si>
    <t>Purchase</t>
  </si>
  <si>
    <t>Inventory</t>
  </si>
  <si>
    <t>Bin</t>
  </si>
  <si>
    <t>Unit</t>
  </si>
  <si>
    <t>Extended</t>
  </si>
  <si>
    <t>Number</t>
  </si>
  <si>
    <t>Description</t>
  </si>
  <si>
    <t>Count</t>
  </si>
  <si>
    <t>Cost</t>
  </si>
  <si>
    <t>Outlet Number</t>
  </si>
  <si>
    <t>OutLet</t>
  </si>
  <si>
    <t>Location</t>
  </si>
  <si>
    <t>STOCK NOURRITURE EPICERIE</t>
  </si>
  <si>
    <t>5 D'EPICES CHINOISES</t>
  </si>
  <si>
    <t>SAC</t>
  </si>
  <si>
    <t xml:space="preserve">SAC </t>
  </si>
  <si>
    <t>PAQUET</t>
  </si>
  <si>
    <t xml:space="preserve">PAQUET </t>
  </si>
  <si>
    <t>CARTON</t>
  </si>
  <si>
    <t xml:space="preserve">CARTON </t>
  </si>
  <si>
    <t>ALGUE WAKAME 200 GR</t>
  </si>
  <si>
    <t>AMANDES BATONNET BLANCHES 1KG</t>
  </si>
  <si>
    <t xml:space="preserve">KILO </t>
  </si>
  <si>
    <t>AMANDES BLANCHES MOULUES KG</t>
  </si>
  <si>
    <t>AMANDES EFFILEES 1KG</t>
  </si>
  <si>
    <t>ANIS ETOILE ENTIER 150GR</t>
  </si>
  <si>
    <t>BOITE</t>
  </si>
  <si>
    <t xml:space="preserve">BOITE </t>
  </si>
  <si>
    <t>BAIES GENIEVRES 270 GR</t>
  </si>
  <si>
    <t>BALISTO CHOCO CORN MIX 37GR</t>
  </si>
  <si>
    <t>BALISTO CHOCO JOBERRY MIX 37 GR</t>
  </si>
  <si>
    <t>BALISTO CHOCO MUESLI MIX 37 GR</t>
  </si>
  <si>
    <t>BEURRE DE CACAO MYCRYO BARRY</t>
  </si>
  <si>
    <t>POT</t>
  </si>
  <si>
    <t xml:space="preserve">POT </t>
  </si>
  <si>
    <t>BICARBONATE DE SOUDE 1KG</t>
  </si>
  <si>
    <t>BIRCHERMUESLI 1KG</t>
  </si>
  <si>
    <t>BLANC D''OEUF IYOPHILISE POUDRE</t>
  </si>
  <si>
    <t>BONITO ZALLO 1KG</t>
  </si>
  <si>
    <t>BOULES CREUSES CHOCOLAT LAIT 504 PCES</t>
  </si>
  <si>
    <t>BOULGOUR BLE DUR 5KG</t>
  </si>
  <si>
    <t>BOUNTY LAIT 57G</t>
  </si>
  <si>
    <t xml:space="preserve">PIECE </t>
  </si>
  <si>
    <t>BRILLANT GEL, GELEE CLAIRE EMPLOI A FROID</t>
  </si>
  <si>
    <t>CAFE CAPSULE ESPRESSO FORTE</t>
  </si>
  <si>
    <t>CAFE DECAFEINE GRAINS 1KG</t>
  </si>
  <si>
    <t>PAQUET ,1 KG</t>
  </si>
  <si>
    <t>CAFE MOCCA ESPRESSO GRAINS 1KG</t>
  </si>
  <si>
    <t>CANDEREL STICK 500PCES</t>
  </si>
  <si>
    <t>CANNELLE EN BATON 100GR</t>
  </si>
  <si>
    <t>CANNELLE MOULU 370GR</t>
  </si>
  <si>
    <t>CAPRES CAPUCINES 810 GR</t>
  </si>
  <si>
    <t>KILO</t>
  </si>
  <si>
    <t>CAPRES ENTIER SICILE 1.8 KG</t>
  </si>
  <si>
    <t>CARDAMOME VERT ENTIER</t>
  </si>
  <si>
    <t>CEREALES CORNFLAKES 1KG</t>
  </si>
  <si>
    <t>CEREALES SMACKS 2 X 500GR</t>
  </si>
  <si>
    <t>CHOCOLAT "PUR CARAIBE" 66% VALRHONA 3 KG</t>
  </si>
  <si>
    <t>CHOCOLAT GOLDKENN MINI GOLDS DEGUSTATION LAIT</t>
  </si>
  <si>
    <t>BOITE ,2 KG</t>
  </si>
  <si>
    <t>COLOR RADO HARIBO 100GR</t>
  </si>
  <si>
    <t>CONFITURE ABRICOT ANDRESY 28GR</t>
  </si>
  <si>
    <t>CARTON ,80 POT</t>
  </si>
  <si>
    <t>CONFITURE MYRTILLES ANDRESY 28GR</t>
  </si>
  <si>
    <t>CONFITURE ORANGE AMERE ANDRESY 28GR</t>
  </si>
  <si>
    <t>CORIANDRE GRAINES 250 GR</t>
  </si>
  <si>
    <t>PACK</t>
  </si>
  <si>
    <t>CORNICHONS LAMINES</t>
  </si>
  <si>
    <t>COUVERTURE CHOCOLAT 55% BARRY 5KG</t>
  </si>
  <si>
    <t>COUVERTURE CHOCOLAT BLANC SATIN BARRY 5KG</t>
  </si>
  <si>
    <t>COUVERTURE DES ALPES LAIT 35%</t>
  </si>
  <si>
    <t>CRANBERRY SEMI-SECHES</t>
  </si>
  <si>
    <t>CREME CAFE 200 PCES</t>
  </si>
  <si>
    <t>CUMIN ENTIER WIBERG 600GR</t>
  </si>
  <si>
    <t>DOUBLE CONCENTRE DE TOMATES MUTTI</t>
  </si>
  <si>
    <t>DRAGEES AMANDES BLANCHES 1KG</t>
  </si>
  <si>
    <t>DROPS CHOCOLAT NOIR 50% CACAO BARRY</t>
  </si>
  <si>
    <t>EBLY BLE DUR 5KG</t>
  </si>
  <si>
    <t>SAC ,5KG</t>
  </si>
  <si>
    <t>FARINE BLANCHE TYPE 400</t>
  </si>
  <si>
    <t>FARINE COMPLETE IPS 25KG</t>
  </si>
  <si>
    <t>FARINE DE RIZ COLLATE 5KG</t>
  </si>
  <si>
    <t>FARINE FLEUR TYPE 550</t>
  </si>
  <si>
    <t>FARINE POUR PATES</t>
  </si>
  <si>
    <t>FARINE TEMPURA</t>
  </si>
  <si>
    <t>PAQUET ,500 GR</t>
  </si>
  <si>
    <t>PAQUET ,150 GR</t>
  </si>
  <si>
    <t>FENOUIL ENTIER 250GR</t>
  </si>
  <si>
    <t>FIDEOS "00" (POUR FIDEUA)</t>
  </si>
  <si>
    <t>FILET DE THON A L'HUILE D'OLIVE</t>
  </si>
  <si>
    <t>FLOCONS AVOINE FINS 5KG</t>
  </si>
  <si>
    <t>FONDANT ABSOLU BLANC</t>
  </si>
  <si>
    <t>SEAU</t>
  </si>
  <si>
    <t xml:space="preserve">SEAU </t>
  </si>
  <si>
    <t>FRAMBOISE CROUSTILLANTE SOSA 300GR</t>
  </si>
  <si>
    <t>FRITO 2000 GOLD 20 LT</t>
  </si>
  <si>
    <t>CARTON ,20 LT</t>
  </si>
  <si>
    <t>GALLETTA MARIA 800 GR</t>
  </si>
  <si>
    <t>GELATINE 500 FEUILLES ARGENT</t>
  </si>
  <si>
    <t>GELATINE VEGETALE EN POUDRE</t>
  </si>
  <si>
    <t>GLUCOSE MARGUERITE</t>
  </si>
  <si>
    <t>KILO ,1 KG</t>
  </si>
  <si>
    <t>GLUCOSE SIROP</t>
  </si>
  <si>
    <t>GRAINE DE TOURNESOL KG</t>
  </si>
  <si>
    <t xml:space="preserve">GRAINS DE SESAME BLANC </t>
  </si>
  <si>
    <t>GRAINS DE SESAME NOIRS</t>
  </si>
  <si>
    <t>GRUE DE CACAO BARRY</t>
  </si>
  <si>
    <t>GUINDILLAS EN VINAIGRE 370 ML</t>
  </si>
  <si>
    <t>HAPPY COLA HARIBO 100GR</t>
  </si>
  <si>
    <t>HUILE DE COLZA 20 L</t>
  </si>
  <si>
    <t>BARIL</t>
  </si>
  <si>
    <t xml:space="preserve">BARIL </t>
  </si>
  <si>
    <t>HUILE OLIVE ARBEQUINE 75 CL</t>
  </si>
  <si>
    <t>BOUTEILLE</t>
  </si>
  <si>
    <t xml:space="preserve">BOUTEILLE </t>
  </si>
  <si>
    <t>HUILE OLIVE CUISSON 5 LT</t>
  </si>
  <si>
    <t>INFUSION CAMOMILLE</t>
  </si>
  <si>
    <t>INFUSION TILLEUL</t>
  </si>
  <si>
    <t>INFUSION VERVEINE</t>
  </si>
  <si>
    <t>KETCHUP 5.7KG</t>
  </si>
  <si>
    <t>KINDER BUENO</t>
  </si>
  <si>
    <t>KIT KAT CHUNKY 48GR</t>
  </si>
  <si>
    <t>LAIT EN POUDRE</t>
  </si>
  <si>
    <t>PAQUET ,300 GR</t>
  </si>
  <si>
    <t>LEVURE CHIMIQUE 1KG</t>
  </si>
  <si>
    <t>M&amp;M'S PEANUTS 125GR</t>
  </si>
  <si>
    <t>M&amp;M'S PEANUTS 45GR</t>
  </si>
  <si>
    <t>MADEIRA CUISINE 1L</t>
  </si>
  <si>
    <t>MAIZENA KNORR 2.5KG</t>
  </si>
  <si>
    <t>MAIZENA KNORR EXPRESS BRUN KG</t>
  </si>
  <si>
    <t>MALTESERS 37 GR</t>
  </si>
  <si>
    <t>MALTOSEC</t>
  </si>
  <si>
    <t>MAYONNAISE ANDRESY 22GR</t>
  </si>
  <si>
    <t xml:space="preserve">MELANGE 7 EPICES SHICHIMI TOGA </t>
  </si>
  <si>
    <t>MELANGE DE 5 CEREALES ZWICKY 5KG</t>
  </si>
  <si>
    <t>MIEL ACACIA ANDRESY 28GR</t>
  </si>
  <si>
    <t>MIEL TOUTES FLEURS 1KG</t>
  </si>
  <si>
    <t>MINI CONES CHOCOLAT AVEC TIGE</t>
  </si>
  <si>
    <t xml:space="preserve">MOUTARDE DIJON FORTE 5KG  </t>
  </si>
  <si>
    <t>MOUTARDE GROS GRAINS 5.25 KG</t>
  </si>
  <si>
    <t>MUESLI KICK SANS GLUTEN 375 GR</t>
  </si>
  <si>
    <t>NOISETTES ENTIERES DECORTIQUEES KG</t>
  </si>
  <si>
    <t>NOISETTES MOULUES</t>
  </si>
  <si>
    <t>NOIX CERNEAUX KG</t>
  </si>
  <si>
    <t>NOIX DE PECAN 1KG</t>
  </si>
  <si>
    <t>PACKAGE</t>
  </si>
  <si>
    <t>NOIX MUSCADE ENTIERE 410 GR</t>
  </si>
  <si>
    <t>NOIX MUSCADE MOULUE 400 GR</t>
  </si>
  <si>
    <t>OLIVE ARAGON 3 KG</t>
  </si>
  <si>
    <t>OLIVE ARBEQUINE 2.3KG</t>
  </si>
  <si>
    <t>BOITE ,2.3 KG</t>
  </si>
  <si>
    <t>OLIVE MANZANILLA 2KG</t>
  </si>
  <si>
    <t>ORGE PERLE N° 3 5KG</t>
  </si>
  <si>
    <t>ORIGAN 140GR</t>
  </si>
  <si>
    <t>PAILLETÉ SUPER FIN CHOCOLAT</t>
  </si>
  <si>
    <t>PANCAKE MIXES BUTTERMILK</t>
  </si>
  <si>
    <t>PANKO 9.07 KG</t>
  </si>
  <si>
    <t>PAPRIKA HOT 420 GR</t>
  </si>
  <si>
    <t>PASSATA DE TOMATE 720 ML</t>
  </si>
  <si>
    <t>PATE DE TURRON ARTISANAL SOSA 1,5 KG</t>
  </si>
  <si>
    <t>PECTINE X58 LOUIS FRANCOIS 1KG</t>
  </si>
  <si>
    <t>PENNE RIGATE 3KG</t>
  </si>
  <si>
    <t>PICOS CAMPEROS 180 GR</t>
  </si>
  <si>
    <t>PIGNONS KG</t>
  </si>
  <si>
    <t>PIMENTON DE LA VERA DULCE 370 GR</t>
  </si>
  <si>
    <t>PIECE</t>
  </si>
  <si>
    <t>POIVRE NOIR GRAIN 440GR</t>
  </si>
  <si>
    <t>POIVRE NOIR MOULU 355GR</t>
  </si>
  <si>
    <t>POIVRONS ROUGES DEL PIQUILLO 390 GR</t>
  </si>
  <si>
    <t>POLENTA NATURELLE HERO KILO</t>
  </si>
  <si>
    <t>POUDRE CACAO EXTRA BRUT 1KG</t>
  </si>
  <si>
    <t>PRINGLES SOUR CREAM OIGNONS 40GR</t>
  </si>
  <si>
    <t>PRUNEAUX SECS 1KG</t>
  </si>
  <si>
    <t>PUREE DE MARRONS SABATON</t>
  </si>
  <si>
    <t>RAISINS SECS 1KG</t>
  </si>
  <si>
    <t>REDUCTION BALSAMICO BERTOLLI 250GR</t>
  </si>
  <si>
    <t>RIZ CARNAROLI GRAN RISOTTO</t>
  </si>
  <si>
    <t>SAC ,5 KG</t>
  </si>
  <si>
    <t>RIZ SAUVAGE ROUGE CAMARGUE 5KG</t>
  </si>
  <si>
    <t>SAKE DOUX HON MIRIN JUNRYO 50 CL</t>
  </si>
  <si>
    <t>SAUCE KIMUCHI NO MOTO 1.8 LT</t>
  </si>
  <si>
    <t>SAUCE PIMENT SRIRACHA BTLE</t>
  </si>
  <si>
    <t xml:space="preserve">SAUCE SOJA SHODA LIGHT </t>
  </si>
  <si>
    <t xml:space="preserve">PACKAGE </t>
  </si>
  <si>
    <t>SAUCE TERIYAKI 2.5 LT</t>
  </si>
  <si>
    <t>SEL DE MER GROS 6.5KG</t>
  </si>
  <si>
    <t>SEL FIN CUISINE AVEC IODE KG</t>
  </si>
  <si>
    <t>SIROP ERABLE 1L</t>
  </si>
  <si>
    <t>SPAGHETTI BARILLA N°5 "ORO"</t>
  </si>
  <si>
    <t xml:space="preserve">PACK </t>
  </si>
  <si>
    <t>SPAGHETTI SANS GLUTEN SEMPER 500GR</t>
  </si>
  <si>
    <t>SUCRE BLANC STICK 5GR</t>
  </si>
  <si>
    <t>SUCRE BRUN STICK 5GR</t>
  </si>
  <si>
    <t>SUCRE CASSONADE BLOND KG</t>
  </si>
  <si>
    <t>SUCRE GLACE</t>
  </si>
  <si>
    <t>SAC ,10 Kg</t>
  </si>
  <si>
    <t>SUCRE MASCOBADO DE CANNE BIO 1KG</t>
  </si>
  <si>
    <t>SUMAC 250GR</t>
  </si>
  <si>
    <t>TABASCO ROUGE 58GR</t>
  </si>
  <si>
    <t>BOUTEILLE ,58 GR</t>
  </si>
  <si>
    <t>TAGLIATELLES</t>
  </si>
  <si>
    <t>THE BE COOL</t>
  </si>
  <si>
    <t>THE DARJEELING N° 37</t>
  </si>
  <si>
    <t>THE DARJEELING VERT BIO</t>
  </si>
  <si>
    <t>THE DETOX</t>
  </si>
  <si>
    <t>THE EARL GREY</t>
  </si>
  <si>
    <t>THE ENGLISH BREAKFAST</t>
  </si>
  <si>
    <t>THE SWEET LOVE</t>
  </si>
  <si>
    <t>THE VERT EN POUDRE MATCHA</t>
  </si>
  <si>
    <t>THE VERT ST PETERSBOURG</t>
  </si>
  <si>
    <t>TOMATE ENTIERE PELÉ MUTTI 2.5 KG</t>
  </si>
  <si>
    <t>TWIX 50 GR</t>
  </si>
  <si>
    <t>VIN BLANC CUISINE 10LT</t>
  </si>
  <si>
    <t>VIN DOUX PX M. VERASTEGUI PEDRO XIMENEZ</t>
  </si>
  <si>
    <t>VINAIGRE BALSAMIQUE DE MODENE 5DL</t>
  </si>
  <si>
    <t>BOUTEILLE ,50 CL</t>
  </si>
  <si>
    <t>VINAIGRE DE VIN BLANC 10LT</t>
  </si>
  <si>
    <t>VINAIGRE JEREZ 5DL</t>
  </si>
  <si>
    <t>VINAIGRETTE JAPONAISE WASABI ET YUZU 1 LT</t>
  </si>
  <si>
    <t>YAOURT CROUSTILLANT SOSA 280GR</t>
  </si>
  <si>
    <t>Total</t>
  </si>
  <si>
    <t>Category Recap</t>
  </si>
  <si>
    <t>Category Number</t>
  </si>
  <si>
    <t>Category Name</t>
  </si>
  <si>
    <t>Category Total</t>
  </si>
  <si>
    <t>Account Recap</t>
  </si>
  <si>
    <t>Account Number</t>
  </si>
  <si>
    <t>Account Name</t>
  </si>
  <si>
    <t>Account Total</t>
  </si>
  <si>
    <t>STOCK BOISSON SOFTS</t>
  </si>
  <si>
    <t>ARIZONA GREEN TEA HONEY 50CL</t>
  </si>
  <si>
    <t>COCA COLA BT 33CL</t>
  </si>
  <si>
    <t>BOITE ,33 CL</t>
  </si>
  <si>
    <t>COCA COLA LIGHT BT 33CL</t>
  </si>
  <si>
    <t>COCA COLA LIGHT PET 50 CL</t>
  </si>
  <si>
    <t>COCA COLA LIGHT VC 33CL</t>
  </si>
  <si>
    <t>CAISSE</t>
  </si>
  <si>
    <t>BOUTEILLE ,33 CL</t>
  </si>
  <si>
    <t>COCA COLA PET 50CL</t>
  </si>
  <si>
    <t>COCA COLA VC 33CL</t>
  </si>
  <si>
    <t>COCA COLA ZERO BT 33CL</t>
  </si>
  <si>
    <t>COCA COLA ZERO PET 50CL</t>
  </si>
  <si>
    <t>COCA COLA ZERO VC 33CL</t>
  </si>
  <si>
    <t>EVIAN PET 50 CL</t>
  </si>
  <si>
    <t>FANTA BT 33CL</t>
  </si>
  <si>
    <t>FANTA PET 50CL</t>
  </si>
  <si>
    <t>FANTA VC 33CL</t>
  </si>
  <si>
    <t>FEVER TREE GINGER BEER 20CL VP</t>
  </si>
  <si>
    <t>BOUTEILLE ,24/CT</t>
  </si>
  <si>
    <t>FEVER TREE TONIC WATER 20CL VP</t>
  </si>
  <si>
    <t>HENNIEZ LEGERE PET 33CL</t>
  </si>
  <si>
    <t>HENNIEZ LEGERE PET 50CL</t>
  </si>
  <si>
    <t>HENNIEZ NATURELLE PET 33CL</t>
  </si>
  <si>
    <t>JUS 3 POMMES OPALINE 25CL</t>
  </si>
  <si>
    <t>BOUTEILLE ,25 CL</t>
  </si>
  <si>
    <t>JUS ABRICOT GRANINI PET 1LT</t>
  </si>
  <si>
    <t>JUS ABRICOT OPALINE 25CL</t>
  </si>
  <si>
    <t>JUS ANANAS MICHEL VC 75CL</t>
  </si>
  <si>
    <t>BOUTEILLE ,75 CL</t>
  </si>
  <si>
    <t>JUS CRANBERRY MICHEL PET 1LT</t>
  </si>
  <si>
    <t>BOUTEILLE ,1 L</t>
  </si>
  <si>
    <t>JUS DE POIRE NATUREL VP 1L</t>
  </si>
  <si>
    <t>BOUTEILLE ,1 LT</t>
  </si>
  <si>
    <t>JUS DE POMME RAMSEIER LITRE</t>
  </si>
  <si>
    <t>JUS ORANGE MICHEL VC 1LT</t>
  </si>
  <si>
    <t>JUS PAMPLEMOUSSE ROSE MICHEL VC 75CL</t>
  </si>
  <si>
    <t>JUS PECHE GRANINI PET 1LT</t>
  </si>
  <si>
    <t>JUS TOMATE MICHEL VC 75CL</t>
  </si>
  <si>
    <t>NESTEA PECHE BT 33CL</t>
  </si>
  <si>
    <t>NESTEA PECHE PET 50CL</t>
  </si>
  <si>
    <t>NESTEA PECHE VC 33CL</t>
  </si>
  <si>
    <t>PERRIER PET 50 CL</t>
  </si>
  <si>
    <t>RAMSEIER JUS DE POMME PET 50 CL</t>
  </si>
  <si>
    <t>RAMSEIER JUS DE POMME VC 30CL</t>
  </si>
  <si>
    <t>BOUTEILLE ,30 CL</t>
  </si>
  <si>
    <t>BOITE ,25 CL</t>
  </si>
  <si>
    <t>RED BULL BT 25CL</t>
  </si>
  <si>
    <t>RIVELLA ROUGE BT 33CL</t>
  </si>
  <si>
    <t>SAN PELLEGRINO VC 50CL</t>
  </si>
  <si>
    <t>SCHWEPPES TONIC PET 50CL</t>
  </si>
  <si>
    <t>SCHWEPPES TONIC VC 20CL</t>
  </si>
  <si>
    <t>BOUTEILLE ,20 CL</t>
  </si>
  <si>
    <t>SEMBRANCHER GAZEUSE VP 37.5 Cl</t>
  </si>
  <si>
    <t>SEMBRANCHER GAZEUSE VP 75 Cl</t>
  </si>
  <si>
    <t>SEMBRANCHER NATURE VP 37.5 Cl</t>
  </si>
  <si>
    <t>SEMBRANCHER NATURE VP 75 Cl</t>
  </si>
  <si>
    <t>SIROP CASSIS 1LT</t>
  </si>
  <si>
    <t>SIROP FRAISE 1LT</t>
  </si>
  <si>
    <t>SIROP FRAMBOISE 1L</t>
  </si>
  <si>
    <t>BOUTEILLE ,1L</t>
  </si>
  <si>
    <t>SIROP GRENADINE 1LT</t>
  </si>
  <si>
    <t>SIROP MENTHE VERTE 1LT</t>
  </si>
  <si>
    <t>SIROP NOIX DE COCO</t>
  </si>
  <si>
    <t>SIROP ORGEAT 1LT</t>
  </si>
  <si>
    <t>SIROP SUCRE DE CANNE 1L</t>
  </si>
  <si>
    <t>SIROP VANILLE 1L</t>
  </si>
  <si>
    <t>SIROP VIOLETTE 1L</t>
  </si>
  <si>
    <t>SPRITE BT 33CL</t>
  </si>
  <si>
    <t>SPRITE PET 50CL</t>
  </si>
  <si>
    <t>SPRITE VC 33CL</t>
  </si>
  <si>
    <t>VALSER CLASSIC PET 50CL</t>
  </si>
  <si>
    <t>VALSER NATURE PET 50CL</t>
  </si>
  <si>
    <t>STOCK BOISSON VINS</t>
  </si>
  <si>
    <t>AMIGNE CAVE DES AMANDIERS 2012</t>
  </si>
  <si>
    <t>AMIGNE DE VERTOZ GD CRU R. PAPILLOUD 2012</t>
  </si>
  <si>
    <t>AMIGNE DE VETROZ MITIS J.R. GERMANIER 37,5 CL 2011</t>
  </si>
  <si>
    <t>APOLOGIA VALAIS AOC BLC MINIBAR</t>
  </si>
  <si>
    <t>BARBARESCO ROCCHE MERRUZANO O. ABRIGO 2010</t>
  </si>
  <si>
    <t>BAROLO REVELLO VIGNA GIACHINI F. 2008</t>
  </si>
  <si>
    <t>BAROQ J.R. GERMAINER 2011</t>
  </si>
  <si>
    <t>BEAUNE 1ER CRU CHAMPS PIMONTS DOMAINE J. PRIEUR 2010</t>
  </si>
  <si>
    <t>BEAUNE PREMIER CRU CLOS DES MOUCHES</t>
  </si>
  <si>
    <t>BILLECART SALMON BRUT</t>
  </si>
  <si>
    <t>BILLECART SALMON ROSE</t>
  </si>
  <si>
    <t>BRUNELLO DI MONTALCINO DOCG MAGNUM</t>
  </si>
  <si>
    <t>BRUNELLO DI MONTALCINO DOCG PIEMONTE 2007</t>
  </si>
  <si>
    <t>CABERNET SAUVIGNON FULLY D EXCEPTION</t>
  </si>
  <si>
    <t>CABERNET SAUVIGNON NAPA VALLEY 2009</t>
  </si>
  <si>
    <t>CARMINOIR 2008</t>
  </si>
  <si>
    <t>CHABLIS 1ER CRU VAILLONS CHRISTIAN MOREAU 2010</t>
  </si>
  <si>
    <t>CHABLIS DOMAINE GERARD TREMBLAY 2012</t>
  </si>
  <si>
    <t>CHABLIS GRAND CRU LES CLOS CHRISTIAN MOREAU 2011</t>
  </si>
  <si>
    <t>CHAMBERTIN DOMAINE ROSSIGNOL TRAPPET 2007</t>
  </si>
  <si>
    <t>CHARDONNAY DOMAINE DES MUSES R. TARAMARCAZ</t>
  </si>
  <si>
    <t>CHARDONNAY DU VALAIS J.R. GERMANIER 2012</t>
  </si>
  <si>
    <t>CHARDONNAY FULLY 2011 50CL CHEROUCHE</t>
  </si>
  <si>
    <t>CHARDONNAY LES PENITENTS A. MELLOT 2010</t>
  </si>
  <si>
    <t>CHARDONNAY LINDAFLOR MONTEVIEJO 2009</t>
  </si>
  <si>
    <t>CHATEAU BEAUCASTEL CHATEAUNEUF DU PAPE 2009</t>
  </si>
  <si>
    <t>COS D'ESTOURNEL 2E CRU CLASSE 2007/2008</t>
  </si>
  <si>
    <t>CHATEAU DE TERTRE MARGAUX 2007</t>
  </si>
  <si>
    <t>CHATEAU FORTIA CHATEAUNEUF DU PAPE 2009</t>
  </si>
  <si>
    <t>CHATEAU GISCOURS MARGAUX 2007</t>
  </si>
  <si>
    <t>CHATEAU GRAND PUY LACOSTE PAUILLAC 2008</t>
  </si>
  <si>
    <t>CHATEAU LA LAGUNE HAUT MEDOC 2005</t>
  </si>
  <si>
    <t>CHATEAU LAGREZETTE CAHORS DOMAINE PERRIN 2009</t>
  </si>
  <si>
    <t>CHATEAU MARQUIS DE TERME MARGAUX 2006</t>
  </si>
  <si>
    <t>CHATEAU MINUTY CUVEE PRESTIGE 2010</t>
  </si>
  <si>
    <t>CHATEAU SOCIANDO MALLET CRU BOURGEOIS 2007</t>
  </si>
  <si>
    <t>CHIANTI CLASSICO LA CASA DI BRICCIANO  RISERVA 2009</t>
  </si>
  <si>
    <t>CLASSIQUE DE RIMAURESQ CRU CLASSE 150CL 2012</t>
  </si>
  <si>
    <t>CLASSIQUE DE RIMAURESQ CRU CLASSE 2012</t>
  </si>
  <si>
    <t>CLOS CORBASIERES (ENO)</t>
  </si>
  <si>
    <t>CONTI ZECCA PRIMITIVO PUGLIA 2009/2010</t>
  </si>
  <si>
    <t>CORNALIN CHAMPMARAIS J.R. GERMANIER 2008</t>
  </si>
  <si>
    <t>CORNALIN CLAUDY CLAVIEN</t>
  </si>
  <si>
    <t>CORNALIN G. ROH</t>
  </si>
  <si>
    <t>CORTON GD CRU RENARDES DOMAINE M.GAY 2007</t>
  </si>
  <si>
    <t>COTE ROTIE DOMAINE NIERO 2010</t>
  </si>
  <si>
    <t>COTEAU D'ARDON G. ROH</t>
  </si>
  <si>
    <t>CROZE HERMITAGE LES FEES BRUNES 2009</t>
  </si>
  <si>
    <t>DEFI BLANC TITANS</t>
  </si>
  <si>
    <t>DEMOISELLE SOCIANDO MALLET 2009 75CL</t>
  </si>
  <si>
    <t>DEMOISELLE SOCIANDO MALLET MAGNUM</t>
  </si>
  <si>
    <t>DIOLINOIR CLAUDY CLAVIEN</t>
  </si>
  <si>
    <t>DOM PERIGNON VINTAGE 2004</t>
  </si>
  <si>
    <t>DOM PERIGNON VINTAGE RSE 2003</t>
  </si>
  <si>
    <t>DOMAINE DU CHAPITRE (ENO)</t>
  </si>
  <si>
    <t>DOMAINE EVECHE AOC (ENO)</t>
  </si>
  <si>
    <t>DOMAINE OTT</t>
  </si>
  <si>
    <t>DOMAINE TOURNELETTE</t>
  </si>
  <si>
    <t>DOMANIERS SELECTION D OTT 2009</t>
  </si>
  <si>
    <t>EL ARTE DE VIVIR BODEGA Y VINEDOS NEO 2012</t>
  </si>
  <si>
    <t>EL SEQUE ALICANTE ARTADI</t>
  </si>
  <si>
    <t>FENDANT BALAVAUD GRAND CRU J.R. GERMANIER 2012</t>
  </si>
  <si>
    <t>FENDANT DE MAZEMBROZ D EXCEPTION H. VALLOTON</t>
  </si>
  <si>
    <t>FENDANT DE SION RESERVE MDC</t>
  </si>
  <si>
    <t>FENDANT GRAND METRAL 2012</t>
  </si>
  <si>
    <t>GAMAY G. ROH</t>
  </si>
  <si>
    <t>GAMAY VIEILLES VIGNES D EXCEPTION H. VALLOTON</t>
  </si>
  <si>
    <t>GEVREY CHAMBERTIN BEL AIR DOMAINE VOUGERAIE 2010</t>
  </si>
  <si>
    <t>GIGONDAS MONTIRIUS TERRES DES AINES 2010</t>
  </si>
  <si>
    <t>GIVRY 1ER CRU LES CHAMPS LALOT DOMAINE SARRAZIN 2011</t>
  </si>
  <si>
    <t>GOULEE BY COS D ESTOURNEL BLC 2010</t>
  </si>
  <si>
    <t>HERITAGE DE CHASSE SPLEEN 2011</t>
  </si>
  <si>
    <t>HESS SELECT MONTEREY CHARDONNAY</t>
  </si>
  <si>
    <t>HUMAGNE BLANCHE DOMAINE DES MUSES</t>
  </si>
  <si>
    <t>HUMAGNE ROUGE ANTICA DOMAINE CORNULUS</t>
  </si>
  <si>
    <t>HUMAGNE ROUGE DU VALAIS RESERVE MDC</t>
  </si>
  <si>
    <t>IBIZA VDT IBIZKUS TINTO TOTEM 2011</t>
  </si>
  <si>
    <t>JOHANNISBERG CLASSIQUE DOMAINE DES MUSES</t>
  </si>
  <si>
    <t>JOHANNISBERG CŒUR DU CLOS DOMAINE CORNULUS 2012</t>
  </si>
  <si>
    <t>JOHANNISBERG DOMAINE DU MONT D'OR 2012</t>
  </si>
  <si>
    <t>KRUG RSE</t>
  </si>
  <si>
    <t>KRUG VINTAGE 2000</t>
  </si>
  <si>
    <t>L. ROEDERER BRUT PREMIER 75CL</t>
  </si>
  <si>
    <t>L. ROEDERER BRUT ROSE VINTAGE 75CL</t>
  </si>
  <si>
    <t>L. ROEDERER CARTE BLANCHE DEMI SEC 75CL</t>
  </si>
  <si>
    <t>L. ROEDERER CRISTAL BLANC 75CL</t>
  </si>
  <si>
    <t>LAPOLA RIBERA SACRA DOMINIO DO BIBEI 2008</t>
  </si>
  <si>
    <t>LE SERRE NUOVE DELL ORNELAIA TOSCANA 2011</t>
  </si>
  <si>
    <t>LE VOLTE DELL ORNELAIA TOSCANA 2011</t>
  </si>
  <si>
    <t>MALLORCA 12 VOLTS</t>
  </si>
  <si>
    <t>MALVOISIE GRAIN NOBLE M. ZUFFEREY 50CL 2011</t>
  </si>
  <si>
    <t>MARSANNE RESERVE DOMAINE DES MUSES</t>
  </si>
  <si>
    <t>MATSU EL PICARO 8 MOIS BARRIQUE</t>
  </si>
  <si>
    <t>MATSU EL RECIO 12 MOIS BARRIQUE</t>
  </si>
  <si>
    <t>MATSU EL VIEJO 21 MOIS BARRIQUE</t>
  </si>
  <si>
    <t>MERLOT BARRIQUE ROBERT TARAMARCAZ (ENO)</t>
  </si>
  <si>
    <t>MERLOT D EXCEPTION H. VALLOTON</t>
  </si>
  <si>
    <t>MERLOT GRANDE RAYE FULLY 2010 50CL CHEROUCHE</t>
  </si>
  <si>
    <t>MERLOT THE VELVET DEVIL CHARLES SMITH</t>
  </si>
  <si>
    <t>MEURSAULT MEIX SOUS LE CHATEAU 2010</t>
  </si>
  <si>
    <t>MEURSAULT MEIX SOUS LE CHATEAU JP FICHET 2008</t>
  </si>
  <si>
    <t>MOET &amp; CHANDON IMPERIAL</t>
  </si>
  <si>
    <t>MOET &amp; CHANDON IMPERIAL MAGNUM</t>
  </si>
  <si>
    <t>MOET &amp; CHANDON IMPERIAL MAGNUM GLOW</t>
  </si>
  <si>
    <t>BTL 150 CL</t>
  </si>
  <si>
    <t>CHAMPAGNE MONOPOLE HEIDSIECK</t>
  </si>
  <si>
    <t>OPUS ONE MONDAVI ROTSCHILD 2009</t>
  </si>
  <si>
    <t>PAIEN H. VALLOTON (ENO)</t>
  </si>
  <si>
    <t>PERRIER JOUET B. EPOQUE 75CL</t>
  </si>
  <si>
    <t>PERRIER JOUET B. EPOQUE ROSE 75CL</t>
  </si>
  <si>
    <t>PETITE ARVINE "LES SEILLES" CAVE DES AMANDIERS</t>
  </si>
  <si>
    <t>PETITE ARVINE D EXCEPTION H. VALLOTON</t>
  </si>
  <si>
    <t>PINOT GRIGGIO VENEZIA GIULIA ATTEMS 2011</t>
  </si>
  <si>
    <t>PINOT GRIS FULLY 2010 50 CL</t>
  </si>
  <si>
    <t>PINOT NOIR SALQUENEN GRD CRU</t>
  </si>
  <si>
    <t>PINOT NOIR VIEILLES VIGNES EXCEPTION H. VALLOTON (ENO)</t>
  </si>
  <si>
    <t>POMMARD 1ER CRU DOMAINE COURCELRUGIENS 2006</t>
  </si>
  <si>
    <t>PORTO RAMOS PINTO QUINTA ERVAMOIRA</t>
  </si>
  <si>
    <t>PORTO RAMOS PINTO WHITE</t>
  </si>
  <si>
    <t>POUILLY FUISSE DOMAINE DES VALANGES 2011</t>
  </si>
  <si>
    <t>POUILLY FUME LES PIERRES DE PIERRE M. BLONDELET 2011</t>
  </si>
  <si>
    <t>PRIORAT CAMINS A. PALACIOS 2012</t>
  </si>
  <si>
    <t>PROSECCO NANI RIZZI VALDOBBIADENE</t>
  </si>
  <si>
    <t>RIAS BAIXAS CAMINO DEL PELEGRINO ALBARINO 2012</t>
  </si>
  <si>
    <t>RIESLING KUNG FU GIRL</t>
  </si>
  <si>
    <t>RIOJA PAGOS VIEGOS ARTADI 2010</t>
  </si>
  <si>
    <t>RIOJA TEMPRANILLO ARTADI 2010</t>
  </si>
  <si>
    <t>ROUGE D'ENFER RESERVE MDC</t>
  </si>
  <si>
    <t>ROUSSANE MEMOIRE DU TEMPS DU VALAIS (ENO) 2007</t>
  </si>
  <si>
    <t>SANCERRE LES CHASSEIGNES DOMAINE FOUASSIERS 2012</t>
  </si>
  <si>
    <t>SANCERRE PETIT CLOS H.BOURGEOIS 2012</t>
  </si>
  <si>
    <t>SANTENAY DOMAINE MARC COLIN 2011</t>
  </si>
  <si>
    <t>SASSICAIA 2010</t>
  </si>
  <si>
    <t>SASSICAIA MAGNUM 2011</t>
  </si>
  <si>
    <t>SAUVIGNON ESTATE CASABLANCA V. ERRAZURIZ 2012</t>
  </si>
  <si>
    <t>ST EMILION LA GRANGE NEUVE FIGEAC 2005</t>
  </si>
  <si>
    <t>ST JOSEPH DOMAINE VALLET 2007</t>
  </si>
  <si>
    <t>ST JULIEN FIEFS DE LAGRANGE2009</t>
  </si>
  <si>
    <t>ST VERAN CUVEE HORS CLASSE DOMAINE DES VALANGES 2011</t>
  </si>
  <si>
    <t>SYRAH CAYAS J..R GERMANIER</t>
  </si>
  <si>
    <t>SYRAH G. ROH 2011</t>
  </si>
  <si>
    <t>TENUTA CASTIGLIONI M. FRESCOBALDI 2010</t>
  </si>
  <si>
    <t>TERRE RARE RISERVA 2009</t>
  </si>
  <si>
    <t>TIGNANELLO 2010</t>
  </si>
  <si>
    <t>VEUVE CLICQUOT LA GDE DAME 2004</t>
  </si>
  <si>
    <t>VEUVE CLICQUOT VINTAGE RESERVE 2004</t>
  </si>
  <si>
    <t>VIN CHAUD CUBIS MAISON</t>
  </si>
  <si>
    <t>LITRE</t>
  </si>
  <si>
    <t xml:space="preserve">LITRE </t>
  </si>
  <si>
    <t>VIN ROUGE (VIN CHAUD) 10LT</t>
  </si>
  <si>
    <t>VOSNE ROMANEE 1ER CRU DOMAINE SUCHOTS CONFURON 2009</t>
  </si>
  <si>
    <t>VOSNE ROMANEE 1ER CRU SUCHOT CONFURON MAGNUM</t>
  </si>
  <si>
    <t>ZINFANDEL TWIN OAKS R. MONDAVI 2010 RGE</t>
  </si>
  <si>
    <t>ZINFANDEL TWIN OAKS R. MONDAVI RSE</t>
  </si>
  <si>
    <t>STOCK BOISSON SPIRITUEUX</t>
  </si>
  <si>
    <t>ABRICOTINE 43% 70CL</t>
  </si>
  <si>
    <t>BOUTEILLE ,70 CL</t>
  </si>
  <si>
    <t>ABSINTHE MORAND 50% 70CL</t>
  </si>
  <si>
    <t>ALIGAL 1 AZOTE CYLINDRE 7KG</t>
  </si>
  <si>
    <t>BOUTEILLE ,7 KG</t>
  </si>
  <si>
    <t>ALIGAL 13 CYLINDRE 7KG</t>
  </si>
  <si>
    <t>ALIGAL 2 CYLINDRE 7kg</t>
  </si>
  <si>
    <t>AMARETTO DI SARONNO 28% 70CL</t>
  </si>
  <si>
    <t>ANGOSTURA BITTER 44.7% 10CL</t>
  </si>
  <si>
    <t>BOUTEILLE ,10 CL</t>
  </si>
  <si>
    <t>APEROL 11% 70CL</t>
  </si>
  <si>
    <t>ARMAGNAC BARONNE J. DE ST PASTOU 30 ANS 70CL</t>
  </si>
  <si>
    <t>ARMAGNAC MARMOT NAPOLEON 40% 70CL</t>
  </si>
  <si>
    <t>BAILEYS IRISH CREAM 17% 70cl</t>
  </si>
  <si>
    <t>BENEDICTINE DOM 40% 70CL</t>
  </si>
  <si>
    <t>CACHACA SAGATIBA AMBREE 38% 70CL</t>
  </si>
  <si>
    <t>CALVADOS CHATEAU DU BREUIL 15 ANS 70CL</t>
  </si>
  <si>
    <t>CAMPARI BITTER 23% 1L</t>
  </si>
  <si>
    <t>CHERRY BRANDY 32% 70 CL</t>
  </si>
  <si>
    <t>CIDRE CLOS NORMAND BRUT 75CL</t>
  </si>
  <si>
    <t>CLAUSTHALER VC 33CL</t>
  </si>
  <si>
    <t>COGNAC HENNESSY FINE DE COGNAC</t>
  </si>
  <si>
    <t>COGNAC HENNESSY PARADIS 40% 70CL</t>
  </si>
  <si>
    <t>COGNAC HENNESSY XO 70CL</t>
  </si>
  <si>
    <t>COGNAC MARTELL XO 40% 70CL</t>
  </si>
  <si>
    <t>COGNAC ORANGE 40% 70CL</t>
  </si>
  <si>
    <t>EAU DE VIE DE COING 43 % 70CL</t>
  </si>
  <si>
    <t>COINTREAU 40% 70cl</t>
  </si>
  <si>
    <t>CREME DE CACAO MORAND 70CL</t>
  </si>
  <si>
    <t>CREME DE CASSIS 20% 70CL</t>
  </si>
  <si>
    <t>CREME MANDARINE 32% 70CL</t>
  </si>
  <si>
    <t>CREME MOCCA 32% 70CL</t>
  </si>
  <si>
    <t>DESPERADOS VC 33CL</t>
  </si>
  <si>
    <t>LIQUEUR GINGEMBRE DOMAINE DE CANTON 70CL</t>
  </si>
  <si>
    <t>DOUCE D'ABRICOT 30%  50CL</t>
  </si>
  <si>
    <t>DOUCE DE WILLIAMINE 30% 50CL</t>
  </si>
  <si>
    <t>DRAMBUIE 40% 70CL</t>
  </si>
  <si>
    <t>EAU DE VIE DE GENIEVRE 40% 1L</t>
  </si>
  <si>
    <t>EAU DE VIE MIRABELLE 43% 70CL</t>
  </si>
  <si>
    <t>ERDINGER VC 33CL</t>
  </si>
  <si>
    <t>FERNET BRANCA 39% 70CL</t>
  </si>
  <si>
    <t>FINE CHAMPAGNE ORANGE 38% 70CL</t>
  </si>
  <si>
    <t>EAU DE VIE DE FRAMBOISE 43 % 70CL</t>
  </si>
  <si>
    <t>LIQUEUR NOISETTE FRANGELICO 20% 70CL</t>
  </si>
  <si>
    <t>COGNAC FRAPIN VSOP GRANDE CHAMPAGNE 40% 70CL</t>
  </si>
  <si>
    <t>LIQUEUR VANILLE GALLIANO 42.3% 70CL</t>
  </si>
  <si>
    <t>GENEPI DES ALPES 41%</t>
  </si>
  <si>
    <t>GET 27 MENTHE VERTE 21% 70CL</t>
  </si>
  <si>
    <t>GIN BEEFEATER 24 - 45 % 70 CL</t>
  </si>
  <si>
    <t>GIN BEEFEATER 40% 70CL</t>
  </si>
  <si>
    <t>GIN BOMBAY SAPPHIRE 40% 70CL</t>
  </si>
  <si>
    <t>GIN BOMBAY SAPPHIRE 5CL</t>
  </si>
  <si>
    <t>BOUTEILLE ,5 CL</t>
  </si>
  <si>
    <t>GIN HENDRICK'S 41.2% 70CL</t>
  </si>
  <si>
    <t>GIN TANQUERAY N° TEN 47.3% 70CL</t>
  </si>
  <si>
    <t>GRAPPA FIOR DI VITE 40% 70CL</t>
  </si>
  <si>
    <t>LIQUEUR DE GRIOTTINE 35% 70CL</t>
  </si>
  <si>
    <t>HEINEKEN FUT 30L</t>
  </si>
  <si>
    <t>FUT</t>
  </si>
  <si>
    <t>FUT ,30 L</t>
  </si>
  <si>
    <t>HIERBA DU VALAIS 31.5% 70CL</t>
  </si>
  <si>
    <t>ITTINGER VC 33CL</t>
  </si>
  <si>
    <t>JAEGERMEISTER 35% 70CL</t>
  </si>
  <si>
    <t>KAHLUA COFFEE 20% 70CL</t>
  </si>
  <si>
    <t>KIRSCH VIEUX 43% 70CL</t>
  </si>
  <si>
    <t>LILLET BLANC 17% 75CL</t>
  </si>
  <si>
    <t>LIMONCELLO 25% 50CL</t>
  </si>
  <si>
    <t>LIQUEUR ABRICOT 28% 70CL</t>
  </si>
  <si>
    <t>LIQUEUR CHAMBORD</t>
  </si>
  <si>
    <t>LIQUEUR DE FRAMBOISE 28% 70CL</t>
  </si>
  <si>
    <t>LIQUEUR GENEPI DES ALPES 32% 70CL</t>
  </si>
  <si>
    <t>LIQUEUR MELON MIDORI 20% 70CL</t>
  </si>
  <si>
    <t>LIQUEUR MIRABELLE 32% 70CL</t>
  </si>
  <si>
    <t>LIQUEUR PECHE PEACH SCHNAPPS 20% 70CL</t>
  </si>
  <si>
    <t>LIQUEUR TRIPLE SEC 70CL</t>
  </si>
  <si>
    <t>LIQUEUR WILLIAMINE 35% 70CL</t>
  </si>
  <si>
    <t>MAGNERS IRISH CIDER VP 33CL</t>
  </si>
  <si>
    <t>MALIBU COCO 21% 70CL</t>
  </si>
  <si>
    <t>MANZANITA 20% 70CL</t>
  </si>
  <si>
    <t>MARTINI BLANC 15% 1L</t>
  </si>
  <si>
    <t>MARTINI DRY 18% 1L</t>
  </si>
  <si>
    <t>MARTINI ROSE 100CL</t>
  </si>
  <si>
    <t>MARTINI ROUGE 15% 1L</t>
  </si>
  <si>
    <t>PASTIS 51 45% 1L</t>
  </si>
  <si>
    <t>PIMM'S N°1 25% 70 CL</t>
  </si>
  <si>
    <t>RHUM BACARDI 5CL</t>
  </si>
  <si>
    <t>RHUM BACARDI SUPERIOR 40% 70CL</t>
  </si>
  <si>
    <t>RHUM DIPLOMATICO 40% 70CL</t>
  </si>
  <si>
    <t>RHUM HAVANA CLUB 3 ANS 40% 70cl</t>
  </si>
  <si>
    <t>RHUM HAVANA CLUB BRUN ANEJO RESERVA 40% 70CL</t>
  </si>
  <si>
    <t>RHUM PAMPERO BRUN 40% 70CL</t>
  </si>
  <si>
    <t>RHUM PYRAT XO</t>
  </si>
  <si>
    <t>SAMBUCA RAMAZZOTTI 38% 70CL</t>
  </si>
  <si>
    <t>SHERRY XERES TIO PEPE 15% 75CL</t>
  </si>
  <si>
    <t>SOL VP 33CL</t>
  </si>
  <si>
    <t>ST BERNARD JAUNE 41% 70CL</t>
  </si>
  <si>
    <t>ST BERNARD VERT 43% 70CL</t>
  </si>
  <si>
    <t>ST GERMAIN LIQUEUR SUREAU 20% 70CL</t>
  </si>
  <si>
    <t>SUZE 20% 1LT</t>
  </si>
  <si>
    <t>SWISS ROCK COFFEE MIX 21% 50CL</t>
  </si>
  <si>
    <t>TEQUILA PATRON SILVER 40% 70CL</t>
  </si>
  <si>
    <t>TEQUILA SAUZA BLANCHE 38% 70CL</t>
  </si>
  <si>
    <t>TEQUILA SAUZA GOLD 70CL</t>
  </si>
  <si>
    <t>VODKA ABSOLUT 40% 70CL</t>
  </si>
  <si>
    <t>VODKA BELUGA NOBLE RUSSIA</t>
  </si>
  <si>
    <t>VODKA BELVEDERE 40% 70CL</t>
  </si>
  <si>
    <t>VODKA BELVEDERE MAGNUM 40% 175CL</t>
  </si>
  <si>
    <t>BOUTEILLE ,175 CL</t>
  </si>
  <si>
    <t>VODKA BELVEDERE RED MAGNUM 40% 175CL</t>
  </si>
  <si>
    <t>VODKA GREY GOOSE 40% 70CL</t>
  </si>
  <si>
    <t>VODKA GREY GOOSE MAGNUM 40% 175CL</t>
  </si>
  <si>
    <t>VODKA WYBOROWA 70 CL</t>
  </si>
  <si>
    <t>VODKA XELLENT SWISS 5CL MINIBAR</t>
  </si>
  <si>
    <t>WHISKY BALLANTINE''S 40% 70CL</t>
  </si>
  <si>
    <t>WHISKY CANADIAN CLUB 40% 70CL</t>
  </si>
  <si>
    <t>WHISKY CHIVAS REGAL 18 ANS</t>
  </si>
  <si>
    <t>WHISKY GENTLEMAN JACK J. DANIELS70CL</t>
  </si>
  <si>
    <t>WHISKY GLENLIVET MALT XXV 25 ANS 70CL</t>
  </si>
  <si>
    <t>WHISKY GLENNFIDDICH A. RESERVE 18 ANS 40% 70CL</t>
  </si>
  <si>
    <t>WHISKY GLENNFIDDICH SOLERA R. 15 ANS 40% 70CL</t>
  </si>
  <si>
    <t>WHISKY JACK DANIEL'S 40% 70CL</t>
  </si>
  <si>
    <t>WHISKY JACK DANIEL'S 5CL MINIBAR</t>
  </si>
  <si>
    <t>WHISKY JACK DANIEL'S JEROBOAM 40% 3LT</t>
  </si>
  <si>
    <t>BOUTEILLE ,3 LT</t>
  </si>
  <si>
    <t>WHISKY JACK DANIEL'S WINTER JACK</t>
  </si>
  <si>
    <t>WHISKY JAMESON 12 ANS</t>
  </si>
  <si>
    <t>WHISKY JIM BEAM 40%</t>
  </si>
  <si>
    <t>WHISKY JOHNNY WALKER BLACK LABEL 70 CL</t>
  </si>
  <si>
    <t>WHISKY LAGAVULIN MALT 16 ANS</t>
  </si>
  <si>
    <t>WHISKY MAKER'S MARK</t>
  </si>
  <si>
    <t>WHISKY SOUTHERN COMFORT 35% 70CL</t>
  </si>
  <si>
    <t>WHISKY TALISKER MALT 10 ANS</t>
  </si>
  <si>
    <t>WHISKY TULLAMORE DEW 40%</t>
  </si>
  <si>
    <t>WHISKY WOODFORD RESERVE 43.2% 70CL</t>
  </si>
  <si>
    <t>WILLIAMINE 43% 70CL</t>
  </si>
  <si>
    <t>STOCK FOURNITURE BUREAU</t>
  </si>
  <si>
    <t>BATONNET EMBALLE IND PS CRISTAL 8CM</t>
  </si>
  <si>
    <t>CELO SOAP 50MG</t>
  </si>
  <si>
    <t>CIGARETTES MARLBORO GOLD BOX</t>
  </si>
  <si>
    <t>CINTRE BLANC SATIN</t>
  </si>
  <si>
    <t>CINTRE HOMME NOIR CHROME HOOK</t>
  </si>
  <si>
    <t>CINTRE HOMME NOIR NON SLIP BAR</t>
  </si>
  <si>
    <t>COUVERCLE SALADIER ROND TRANSPARENT 500 ML</t>
  </si>
  <si>
    <t>EMBALLAGE TRIANGLE GATEAU</t>
  </si>
  <si>
    <t>FACE WASH 30ML</t>
  </si>
  <si>
    <t>GANTS KOLIBRI LATEX NON POUDRE L</t>
  </si>
  <si>
    <t>IN ROOM WRITE IT DOWN SHEET 158 X 127 MM</t>
  </si>
  <si>
    <t>INTERCALAIRE NUMERIQUE 31 POSITIONS</t>
  </si>
  <si>
    <t>MOUCHOIR CUBE KLEENEX</t>
  </si>
  <si>
    <t>MOULE ALU A PATES 80 X 56 MM</t>
  </si>
  <si>
    <t>PAILLE JUMBO 8 X 250 MM  NOIR</t>
  </si>
  <si>
    <t>PAPIER A4 ECONOMIE BLANC 80GR</t>
  </si>
  <si>
    <t>PAPIER A4 EPAIS 160GR</t>
  </si>
  <si>
    <t>PAPIER A4 EPAIS 200 GR MENU SPA</t>
  </si>
  <si>
    <t>PAPIER ESSUIE MAIN WYPALL L20 AIRFLEX BLANC</t>
  </si>
  <si>
    <t>PAPIER TOILETTE 4 COUCHES BLANC</t>
  </si>
  <si>
    <t>PATE COMBUSTIBLE SEAU 4KG</t>
  </si>
  <si>
    <t>POCHE A DOUILLE JETABLE</t>
  </si>
  <si>
    <t>ROLLER ENCRE GEL ARGENT</t>
  </si>
  <si>
    <t>ROULEAU FILM CONSERVATION 300 X 0,30 M</t>
  </si>
  <si>
    <t>ROULEAU FILM CONSERVATION 300 X 0,45 M</t>
  </si>
  <si>
    <t>RUBAN EMBALLAGE TESAPACK</t>
  </si>
  <si>
    <t>RUNNING MAPS (95 X 122 MM)</t>
  </si>
  <si>
    <t>SAC POUBELLE TRANSPARENT 110LT</t>
  </si>
  <si>
    <t>SALADIER ROND 500ML TRANSP. 140 X 633 MM</t>
  </si>
  <si>
    <t>SHOPPING BAG BLACK &amp; YELLOW</t>
  </si>
  <si>
    <t>SLIPPERS "W"</t>
  </si>
  <si>
    <t>STOCK GENERAL</t>
  </si>
  <si>
    <t>MG STYLE HK</t>
  </si>
  <si>
    <t>Category</t>
  </si>
  <si>
    <t>ECOBRITE BOOSTER/MODUL</t>
  </si>
  <si>
    <t>CAFE CAPSULE LUNGO FORTE</t>
  </si>
  <si>
    <t>CONFIT DE CHOCOLAT ANDRESY 28 GR</t>
  </si>
  <si>
    <t>CONFITURE DE FRAISE ANDRESY 28GR</t>
  </si>
  <si>
    <t>HENNIEZ NATURELLE VC 50CL</t>
  </si>
  <si>
    <t>PERRIER VC 33CL</t>
  </si>
  <si>
    <t>PETITE ARVINE DE FULLY RESERVE MDC</t>
  </si>
  <si>
    <t>N AROLA / EAT HOLA</t>
  </si>
  <si>
    <t>LAIT ECREME UHT 1 L</t>
  </si>
  <si>
    <t>MIEL CREMEUX ANDRESY 28GR</t>
  </si>
  <si>
    <t>SIROP D'ERABLE ANDRESY 28 GR</t>
  </si>
  <si>
    <t>B AROLA / EAT HOLA</t>
  </si>
  <si>
    <t>RHUM BACARDI 8 ANS 40% 70CL</t>
  </si>
  <si>
    <t>TEQUILA JOSE CUERVO REPOSADO GOLD 38% 70CL</t>
  </si>
  <si>
    <t>CASILLERO DEL DIABLO CONCHA Y TORO 2011</t>
  </si>
  <si>
    <t>RIBERA DEL DUERO AALTO P.S. 2011</t>
  </si>
  <si>
    <t>RIOJA LA VINA A. ROMEO CONTADOR 2009</t>
  </si>
  <si>
    <t>CHATEAU BROWN PESSAC LEOGNAN 2009</t>
  </si>
  <si>
    <t>CHATEAU CHEVAL BLANC ST EMILION 1986 (CONSIGNE)</t>
  </si>
  <si>
    <t>CHATEAU LATOUR PAUILLAC 1979</t>
  </si>
  <si>
    <t>CHATEAU MOUTON ROTHSCHILD PAUILLAC 2001</t>
  </si>
  <si>
    <t>ORNEILAIA TOSCANA 2008/2009</t>
  </si>
  <si>
    <t>DEFI NOIR TITANS</t>
  </si>
  <si>
    <t>DOLE BALAVAUD GRD CRU J.R. GERMANIER</t>
  </si>
  <si>
    <t>DOLE BLANCHE MDC</t>
  </si>
  <si>
    <t>PINOT NOIR FULLY 2011 50CL</t>
  </si>
  <si>
    <t>SYRAH CLASSIQUE ROBERT TARAMARCAZ (ENO)</t>
  </si>
  <si>
    <t>PROSECO EXTRA DRY PRIMA DONNA</t>
  </si>
  <si>
    <t>EVIAN JUNIOR PET 33CL</t>
  </si>
  <si>
    <t>HENNIEZ NATURELLE VC 75CL</t>
  </si>
  <si>
    <t>STOCK D'ENTRETIEN</t>
  </si>
  <si>
    <t>PUREE DE FRAMBOISE BOIRON 1KG</t>
  </si>
  <si>
    <t>CACAHUETES AU WASABI 7.5 KG</t>
  </si>
  <si>
    <t>HEINEKEN FUT 20 LT</t>
  </si>
  <si>
    <t xml:space="preserve">FUT </t>
  </si>
  <si>
    <t>N CUISINE CENTRALE</t>
  </si>
  <si>
    <t>CALVADOS CUISINE</t>
  </si>
  <si>
    <t>VIN ROUGE CUISINE MONTAGNE 10L</t>
  </si>
  <si>
    <t>BUNS SEIGLE NON COUPE 25 PCES</t>
  </si>
  <si>
    <t>MERINGUES 12 COQUES</t>
  </si>
  <si>
    <t>PAIN BAGNARD 500 GR</t>
  </si>
  <si>
    <t>PAIN DE SEIGLE AOC VALAISAN 500 GR</t>
  </si>
  <si>
    <t>PAIN HAMBURGER SESAME</t>
  </si>
  <si>
    <t>PAIN SANTE AU SON</t>
  </si>
  <si>
    <t>PAIN TOAST CARRÉ CROQUE 11 CM</t>
  </si>
  <si>
    <t>PAIN TOAST CARRE MULTI COUPE 13CM</t>
  </si>
  <si>
    <t>PAIN TOAST ROND BRIOCHE 7 CM PCE</t>
  </si>
  <si>
    <t>PAIN TRABZET PCE</t>
  </si>
  <si>
    <t>PETIT PAIN CLAIR SANS GLUTEN 60 GR</t>
  </si>
  <si>
    <t>TARTELETTE GRAND ROND SUCRE 81X19MM 45P</t>
  </si>
  <si>
    <t>TORTILLAS BLE DIAM25CM</t>
  </si>
  <si>
    <t>ANCHOIS SUR HUILE</t>
  </si>
  <si>
    <t>CALAMAR TUBE 150/200 SG KG</t>
  </si>
  <si>
    <t>CARABINEROS GAMBAS</t>
  </si>
  <si>
    <t xml:space="preserve">ECREVISSE QUEUES SAUMURE 900 GR </t>
  </si>
  <si>
    <t>FILET DE MORUE SALÉE-DESSALÉE 500/1000 GR</t>
  </si>
  <si>
    <t>LOTTE FILET 3/4 KG</t>
  </si>
  <si>
    <t>OMBLE CHEVALIER ENTIER KG</t>
  </si>
  <si>
    <t>POULPE CUIT KG</t>
  </si>
  <si>
    <t>QUEUES DE CREVETTES DECO/CRUE 16/20</t>
  </si>
  <si>
    <t>SAUMON FILET 3/4 FRAIS KG</t>
  </si>
  <si>
    <t>SAUMON FUME TRANCHE KG</t>
  </si>
  <si>
    <t>SEICHE GRANDE KG</t>
  </si>
  <si>
    <t xml:space="preserve">SERIOLE DU JAPON HAMACHI </t>
  </si>
  <si>
    <t>ST JACQUES NOIX US KG</t>
  </si>
  <si>
    <t>18 à 20 PCES / KG</t>
  </si>
  <si>
    <t>THON FUMÉ</t>
  </si>
  <si>
    <t>AIL NOIR BAR 4PC</t>
  </si>
  <si>
    <t>BARQUETTE</t>
  </si>
  <si>
    <t xml:space="preserve">BARQUETTE </t>
  </si>
  <si>
    <t>AIL SEC KG</t>
  </si>
  <si>
    <t>ANANAS PCE</t>
  </si>
  <si>
    <t>ASPERGE VIOLETTE KG</t>
  </si>
  <si>
    <t>AUBERGINE KG</t>
  </si>
  <si>
    <t>AVOCAT HAAS</t>
  </si>
  <si>
    <t>BANANE KG</t>
  </si>
  <si>
    <t>BASILIC SACHET 100 GR</t>
  </si>
  <si>
    <t>BASILIC THAI</t>
  </si>
  <si>
    <t>BETTERAVE ROUGE CRUE KG</t>
  </si>
  <si>
    <t>BETTERAVE ROUGE MINI BARQUETTE</t>
  </si>
  <si>
    <t>BOLET BOUCHON KG</t>
  </si>
  <si>
    <t>BROCOLIS KG</t>
  </si>
  <si>
    <t>CAROTTE KG</t>
  </si>
  <si>
    <t>CAROTTE MINI BARQUETTE  (12 A 16 PC)</t>
  </si>
  <si>
    <t>CEBETTE - OIGNON TIGE</t>
  </si>
  <si>
    <t>CELERI BRANCHE VERT</t>
  </si>
  <si>
    <t>CELERI POMME</t>
  </si>
  <si>
    <t>CERISE KG</t>
  </si>
  <si>
    <t>CHAMPIGNON CHANTERELLE GRISE</t>
  </si>
  <si>
    <t>CHAMPIGNON PARIS KG</t>
  </si>
  <si>
    <t>CHOU DE BRUXELLE</t>
  </si>
  <si>
    <t>CHOU FLEUR KG</t>
  </si>
  <si>
    <t>CHOU FRISÉ VERT (CHOU DE MILAN) CAVOLO NERO</t>
  </si>
  <si>
    <t>CHOU ROUGE</t>
  </si>
  <si>
    <t>CHOUC BLANC KG</t>
  </si>
  <si>
    <t>CIBOULETTE BOTTE 100GR</t>
  </si>
  <si>
    <t>CITRON JAUNE KG</t>
  </si>
  <si>
    <t>CITRON VERT LIME KG</t>
  </si>
  <si>
    <t>CONCOMBRE PCE</t>
  </si>
  <si>
    <t xml:space="preserve">CORIANDRE SACHET 100 GR </t>
  </si>
  <si>
    <t>COURGE MUSCADE KG</t>
  </si>
  <si>
    <t>COURGETTE LONGUE</t>
  </si>
  <si>
    <t>CRESSON FONTAINE EN BQ</t>
  </si>
  <si>
    <t>ECHALOTE KG</t>
  </si>
  <si>
    <t>ENDIVE KG</t>
  </si>
  <si>
    <t>EPINARD POUSSE KG</t>
  </si>
  <si>
    <t>FLEUR DE PENSEE BARQUETTE</t>
  </si>
  <si>
    <t>FRAISE BARQ 500GR</t>
  </si>
  <si>
    <t>FRAMBOISE BARQ 250 GR</t>
  </si>
  <si>
    <t>GINGEMBRE FRAIS KG</t>
  </si>
  <si>
    <t>GRENADE PCE</t>
  </si>
  <si>
    <t>JUS ANANAS PRESSE ZAMBA 1LT</t>
  </si>
  <si>
    <t>JUS BOOSTER PRESSE ZAMBA 1LT</t>
  </si>
  <si>
    <t>KIWI PCE</t>
  </si>
  <si>
    <t>LAURIER SACHET 100GR</t>
  </si>
  <si>
    <t>MANGUE PCE</t>
  </si>
  <si>
    <t>MARRON ENTIER</t>
  </si>
  <si>
    <t>MELON PIECE</t>
  </si>
  <si>
    <t>MENTHE FRAICHE SACHET 100GR</t>
  </si>
  <si>
    <t>MURE 100 GR</t>
  </si>
  <si>
    <t>OIGNON KG</t>
  </si>
  <si>
    <t>OIGNON ROUGE KG</t>
  </si>
  <si>
    <t>OIGNON SAUCE</t>
  </si>
  <si>
    <t>ORANGE 1ERE EXTRA KG</t>
  </si>
  <si>
    <t>PAMPLEMOUSSE / GRAPEFRUIT ROSE  PCE</t>
  </si>
  <si>
    <t>PASTEQUE</t>
  </si>
  <si>
    <t>PDT AGRIA GROS CALIBRE KG</t>
  </si>
  <si>
    <t>PDT PATATE DOUCE KG</t>
  </si>
  <si>
    <t>PDT RACLETTE KG</t>
  </si>
  <si>
    <t>PERSIL PLAT KG</t>
  </si>
  <si>
    <t>PIMENT ROUGE FRAIS KG</t>
  </si>
  <si>
    <t>POIRE CONFERENCE KG</t>
  </si>
  <si>
    <t>POIREAU BLANC KG</t>
  </si>
  <si>
    <t>POIS MANGE TOUT BARQUETTE 250 GR</t>
  </si>
  <si>
    <t xml:space="preserve">GRAMME </t>
  </si>
  <si>
    <t>POIVRON ROUGE KG</t>
  </si>
  <si>
    <t>POIVRON VERT KG</t>
  </si>
  <si>
    <t>POMME GRANNY SMITH KG</t>
  </si>
  <si>
    <t>POMME ROYAL GALA KG</t>
  </si>
  <si>
    <t>POUSSE DE BLETTE ROUGE</t>
  </si>
  <si>
    <t>RADIS BIERE PCE</t>
  </si>
  <si>
    <t>RAIFORT FRAIS KG</t>
  </si>
  <si>
    <t>RAISINET (GROSEILLE ROUGE)</t>
  </si>
  <si>
    <t>ROMARIN FRAIS SACHET 100GR</t>
  </si>
  <si>
    <t>SALADE FEUILLE DE CHENE VERT PCE</t>
  </si>
  <si>
    <t>SALADE LAITUE ROMAINE</t>
  </si>
  <si>
    <t>SALADE MIZUNA ROUGE</t>
  </si>
  <si>
    <t>SALADE MIZUNA VERTE</t>
  </si>
  <si>
    <t>SALADE RAMPON MACHE KG</t>
  </si>
  <si>
    <t>SALADE ROQUETTE KG</t>
  </si>
  <si>
    <t>SAUGE SACHET 100 GR</t>
  </si>
  <si>
    <t>THYM FRAIS SACHET 100 GR</t>
  </si>
  <si>
    <t>TOMATE CHERRY GRAPPE KG</t>
  </si>
  <si>
    <t>TOMATE GRAPPE KG</t>
  </si>
  <si>
    <t>BOEUF COIN KG</t>
  </si>
  <si>
    <t>BOEUF POINTE FILET KG (SUISSE)</t>
  </si>
  <si>
    <t>CHAMOIS ENTRECOTE KG</t>
  </si>
  <si>
    <t>CHEVREUIL ENTRECOTE KG</t>
  </si>
  <si>
    <t>CHIPOLATA DE PORC KG</t>
  </si>
  <si>
    <t>CHORIZO A CUIRE KG</t>
  </si>
  <si>
    <t>CHORIZO IBERIQUE BELLOTA</t>
  </si>
  <si>
    <t>COL VERT SUPREME KG</t>
  </si>
  <si>
    <t>ENTRECOTE DE BOEUF KG</t>
  </si>
  <si>
    <t>FOIE GRAS EVEINE TOP QUALITÉ SURGELÉ</t>
  </si>
  <si>
    <t>HAMBURGER BOEUF 180 GR, 15% MG</t>
  </si>
  <si>
    <t>JAMBON BLANC CUIT TRANCHE  KG</t>
  </si>
  <si>
    <t>JAMBON CRU TRANCHE</t>
  </si>
  <si>
    <t>JAMBON DE DINDE KG</t>
  </si>
  <si>
    <t>JAMBON ENTIER PATA NEGRA DE BELLOTA KG</t>
  </si>
  <si>
    <t>JAMBON PALETA IBERIQUE S/OS BELLOTA</t>
  </si>
  <si>
    <t>JAMBON SERRANO S/ OS NATURAL RIVERA KG</t>
  </si>
  <si>
    <t>JOUE DE PORC IBERIQUE KG</t>
  </si>
  <si>
    <t>LARD FUME TRANCHE (BACON)</t>
  </si>
  <si>
    <t>LARD SEC DU VALAIS</t>
  </si>
  <si>
    <t>PORC JOUE KG</t>
  </si>
  <si>
    <t>POULET AILERON FRAIS KG</t>
  </si>
  <si>
    <t>POULET BLANC KG</t>
  </si>
  <si>
    <t>POULET JAUNE SUPREME A/AILE</t>
  </si>
  <si>
    <t>POULET NUGGETS (SG) KG</t>
  </si>
  <si>
    <t>POULET STICK  FRAIS (PILON) KG</t>
  </si>
  <si>
    <t>SALAMI MILANO PDJ 1 KG</t>
  </si>
  <si>
    <t>SAUCISSON BOEUF NATURE</t>
  </si>
  <si>
    <t>SAUCISSON DE SANGLIER KG</t>
  </si>
  <si>
    <t>SOBRASSADA DE MALLORCA</t>
  </si>
  <si>
    <t>STEAK DE VEAU SANS OS</t>
  </si>
  <si>
    <t>VEAU PARURE KG</t>
  </si>
  <si>
    <t>VIANDE SECHÉE COIN PDJ</t>
  </si>
  <si>
    <t>VIANDE SECHEE DE BOEUF DU VALAIS KG</t>
  </si>
  <si>
    <t>BEURRE KG</t>
  </si>
  <si>
    <t>BLANC D'OEUF LIQUIDE 1KG</t>
  </si>
  <si>
    <t>CHEVRE BUCHE CHAVROUX 150GR</t>
  </si>
  <si>
    <t>CHEVRE CHAVROUX PYRAMIDE 150GR</t>
  </si>
  <si>
    <t>CREME A CAFE 5DL</t>
  </si>
  <si>
    <t>CREME FRAICHE ACIDULE 450GR</t>
  </si>
  <si>
    <t>CREME LIQUIDE ENTIERE 35%</t>
  </si>
  <si>
    <t>FETA 1 KG</t>
  </si>
  <si>
    <t xml:space="preserve">FLEURILEGE DE BREBIS </t>
  </si>
  <si>
    <t>FONDUE MOITIÉ-MOITIÉ 12 x 400 GR</t>
  </si>
  <si>
    <t>FROMAGE TRANCHES QUALITY 1 KG</t>
  </si>
  <si>
    <t>GRUYERE RAPE</t>
  </si>
  <si>
    <t>JAUNE OEUF PASTEURISE OVOTOP 1KILO</t>
  </si>
  <si>
    <t>LAIT ENTIER UHT 3,5%</t>
  </si>
  <si>
    <t>MASCARPONE DOUBLE CREME 500GR</t>
  </si>
  <si>
    <t>MOZZARELLA BUFFALA</t>
  </si>
  <si>
    <t>MOZZARELLA RAPE PIZZA</t>
  </si>
  <si>
    <t>OEUF COMPLET PAST. LIQ.</t>
  </si>
  <si>
    <t>OEUFS BROUILLE OVOSWISS 900 GR</t>
  </si>
  <si>
    <t>PARMESAN GRANA PADANO BLOC</t>
  </si>
  <si>
    <t>PARMESAN GRANA PADANO RAPE</t>
  </si>
  <si>
    <t>PHILADELPHIA NATURE 1.65KG</t>
  </si>
  <si>
    <t>REBIBES FROMAGE KG</t>
  </si>
  <si>
    <t>SOYANA BIO VK LAIT SOJA DRINK 1L</t>
  </si>
  <si>
    <t>TOMME BLANCHE BRUSONINTZE 500 GR</t>
  </si>
  <si>
    <t>*** DO NOT USE ***</t>
  </si>
  <si>
    <t>TOMME DE BREBIS "LA FAYA"</t>
  </si>
  <si>
    <t>TOMME FLEURETTE DE VACHE 180 GR</t>
  </si>
  <si>
    <t>YOGOURT ABRICOT MOLESON</t>
  </si>
  <si>
    <t>YOGOURT CERISE MOLESON</t>
  </si>
  <si>
    <t>YOGOURT FRAISE MOLESON</t>
  </si>
  <si>
    <t>YOGOURT FRAMBOISE MOLESON</t>
  </si>
  <si>
    <t>YOGOURT NATURE MOLESON</t>
  </si>
  <si>
    <t>YOGOURT NESTLE LC1 NATURE 0.1% 150GR</t>
  </si>
  <si>
    <t>ABRICOT MOITIE 2 X 2.5KG</t>
  </si>
  <si>
    <t>BAGUETTE PRECUITE SURG.</t>
  </si>
  <si>
    <t>BALLON BLANC PRECUIT SURG.</t>
  </si>
  <si>
    <t>BALLON MULTIGRAIN PRECUIT SURG.</t>
  </si>
  <si>
    <t>BOLETS ENTIERS CRUS GROS CALIBRE SURG. KG</t>
  </si>
  <si>
    <t>CHAMPIGNON SACCOTI FUNGHI CARTON 4 KG</t>
  </si>
  <si>
    <t>CREVETTES PANES EBI FRY 10PC</t>
  </si>
  <si>
    <t>CROISSANT GRAND SURG.</t>
  </si>
  <si>
    <t>CROISSANT MINI SURG.</t>
  </si>
  <si>
    <t>EDAMAME ECOSSE 500G</t>
  </si>
  <si>
    <t>FEUILLE DE PATE GYOZA 200 GR(35 F)</t>
  </si>
  <si>
    <t>FOIE GRAS CANARD ESCALOPE SURG. KG</t>
  </si>
  <si>
    <t>GALETTES DE ROSTI</t>
  </si>
  <si>
    <t>GAUFRES SURG.</t>
  </si>
  <si>
    <t>GYOZA VEGETARIA KG</t>
  </si>
  <si>
    <t>LANGOUSTINE A/C CRU SURG. KG</t>
  </si>
  <si>
    <t xml:space="preserve">MEAT BALLS </t>
  </si>
  <si>
    <t>MELANGE DE BAIES DES BOIS SURG 2.5KG</t>
  </si>
  <si>
    <t>MINI BAGEL SURG.</t>
  </si>
  <si>
    <t>PAIN AU CHOCOLAT GRAND SURG.</t>
  </si>
  <si>
    <t>PAIN AU CHOCOLAT MINI SURG.</t>
  </si>
  <si>
    <t>PAIN AUX RAISINS MINI SURG.</t>
  </si>
  <si>
    <t>PAIN SANDWICH CIABATTA SURG.</t>
  </si>
  <si>
    <t>PAIN SANDWICH CLAIR SURG.</t>
  </si>
  <si>
    <t>PAIN SANDWICH RUSTIQUE SURG.</t>
  </si>
  <si>
    <t>PETIT POIS MOYEN SURG .</t>
  </si>
  <si>
    <t>PIMIENTOS PADRON  FRIT 100GR</t>
  </si>
  <si>
    <t>POMME DAUPHINE SURG.</t>
  </si>
  <si>
    <t>POULET YAKITORI KG</t>
  </si>
  <si>
    <t>PRESA DE COCHON IBERIQUE KG</t>
  </si>
  <si>
    <t>PUREE CITRON BOIRON 1KG</t>
  </si>
  <si>
    <t>PUREE COCO BOIRON 1KG</t>
  </si>
  <si>
    <t>PUREE DE GRIOTTE KG</t>
  </si>
  <si>
    <t>PUREE DE MANDARINE KG</t>
  </si>
  <si>
    <t>PUREE KALAMANSKI</t>
  </si>
  <si>
    <t>PUREE MANGUE BOIRON 1KG</t>
  </si>
  <si>
    <t>PUREE PASSION BOIRON 1KG</t>
  </si>
  <si>
    <t>PUREE POIRE BOIRON KG</t>
  </si>
  <si>
    <t>SAMOSA AUX LEGUMES KG</t>
  </si>
  <si>
    <t>TWISTER VANILLE CHOCOLAT</t>
  </si>
  <si>
    <t>ACIDE ASCORBIQUE 1KG</t>
  </si>
  <si>
    <t>AGAR AGAR</t>
  </si>
  <si>
    <t>ALGINAT</t>
  </si>
  <si>
    <t>AMANDE POUDRE BLANCHE FINE MARGUERITE 1KG</t>
  </si>
  <si>
    <t>AMANDES ENTIERES BLANCHES KG</t>
  </si>
  <si>
    <t>AROME VIOLETTE 125 ML</t>
  </si>
  <si>
    <t>BERBERECHOS LAVINIFERA BOITE</t>
  </si>
  <si>
    <t>BEURRE DE CACAO 100% CARMA GOUTTE 3KG</t>
  </si>
  <si>
    <t>CEREALES "ALL BRAN"</t>
  </si>
  <si>
    <t xml:space="preserve">CHIPS TORTILLA JAUNE NATURE </t>
  </si>
  <si>
    <t>CHOCOLAT AU LAIT 33.55%</t>
  </si>
  <si>
    <t>CHOCOLAT DROPS BARRY 50%</t>
  </si>
  <si>
    <t>CLOUS DE GIROFLE ENTIER</t>
  </si>
  <si>
    <t>COEUR D'ARTICHAUTS MINI</t>
  </si>
  <si>
    <t>COLORANT ALIMENTAIRE BRONZE SOSA POUDRE 20GR</t>
  </si>
  <si>
    <t>COLORANT JAUNE BANANE SOSA 100 GR</t>
  </si>
  <si>
    <t>COLORANT LAQUE JAUNE</t>
  </si>
  <si>
    <t>COLORANT LAQUE ROUGE</t>
  </si>
  <si>
    <t>COLORANT LAQUE VERT</t>
  </si>
  <si>
    <t>COLORANT OR POUDRE SOSA 30GR</t>
  </si>
  <si>
    <t>CURRY ORANGE POUDRE 280 GR</t>
  </si>
  <si>
    <t>DEXTROSE LOUIS FRANCOIS</t>
  </si>
  <si>
    <t>DULCE DE MEMBRILLO</t>
  </si>
  <si>
    <t>EXTRAIT PUR VANILLE BOURBON 1 LT</t>
  </si>
  <si>
    <t>FARINE DE MARRON KG</t>
  </si>
  <si>
    <t>FEUILLES D'OR CARNET X 25</t>
  </si>
  <si>
    <t>FEVES TONKA 200 GR</t>
  </si>
  <si>
    <t>FLEUR DE SEL CAMARGUE KG</t>
  </si>
  <si>
    <t>FRUTTOSA STABILEAU SORBET</t>
  </si>
  <si>
    <t>GENEVRIER AROME NATUREL SOSA 50GR</t>
  </si>
  <si>
    <t>GLICE 300G</t>
  </si>
  <si>
    <t>GLUCO</t>
  </si>
  <si>
    <t>GLUCOSE ATOMISE 5KG</t>
  </si>
  <si>
    <t>GOUSSE BOURBON MADAGASCAR EUROVANILLE</t>
  </si>
  <si>
    <t>GRAINE DE COURGE</t>
  </si>
  <si>
    <t>HARICOTS FABES BLANCA LAVINIFERA</t>
  </si>
  <si>
    <t>HARICOTS NOIRS 5KG</t>
  </si>
  <si>
    <t>HUILE DE SESAME PURE 1.65 LT</t>
  </si>
  <si>
    <t>ISOMALT RAFFINE SOSA 1KG</t>
  </si>
  <si>
    <t>JUS DE TRUFFE</t>
  </si>
  <si>
    <t>JUS YUZU 18 CL</t>
  </si>
  <si>
    <t>LEVURE FRAICHE EN CUBES</t>
  </si>
  <si>
    <t>MAIS GRAINS</t>
  </si>
  <si>
    <t>MAIS LYOPHILISE SOSA 200GR</t>
  </si>
  <si>
    <t>MASSA TICINO</t>
  </si>
  <si>
    <t xml:space="preserve">MORILLES SECHEES </t>
  </si>
  <si>
    <t>NOIX MACADAMIA CRU</t>
  </si>
  <si>
    <t>OIGNONS RISSOLES KERNSER 2 KG</t>
  </si>
  <si>
    <t>PAILLETE FEUILLETINE BARRY</t>
  </si>
  <si>
    <t>PAQUET ,2.5 KG</t>
  </si>
  <si>
    <t>PAPRIKA DOUX</t>
  </si>
  <si>
    <t>PATE DE PISTACHE FABBRI</t>
  </si>
  <si>
    <t>PATE DE PRALINE NOISETTE 70% BARRY</t>
  </si>
  <si>
    <t>PATE LASAGNE GN 1/1 5KG</t>
  </si>
  <si>
    <t>PATE OLIVE / TAPENADE 180GR</t>
  </si>
  <si>
    <t>PECTINE JAUNE SOSA 500GR</t>
  </si>
  <si>
    <t>PETA CRISPIES CHOCOLAT</t>
  </si>
  <si>
    <t>PETALE DE BLEUET SECHE SOSA 40GR</t>
  </si>
  <si>
    <t>PIMIENTOS SECOS</t>
  </si>
  <si>
    <t>PISTACHE ENTIERE PELEE KG</t>
  </si>
  <si>
    <t>PLAQUETTE CHOC. NOIR "JOYEUX ANNIVERSAIRE" 70PC</t>
  </si>
  <si>
    <t>PLAQUETTE CHOC. NOIR 20MM "W VERBIER"</t>
  </si>
  <si>
    <t>PRALINÉ GRAINS NOISETTES BARRY</t>
  </si>
  <si>
    <t>PROCREMA FROID SOSA 3KG</t>
  </si>
  <si>
    <t>PROESPUMA FROID SOSA 700 GR</t>
  </si>
  <si>
    <t>PULPE D'OLIVE TAGGIASCA 1KG</t>
  </si>
  <si>
    <t>QUINOA GRAINS 1 KG</t>
  </si>
  <si>
    <t>QUINOA NOIR 5 KG</t>
  </si>
  <si>
    <t>RIZ BOMBA LAVINIFERA 5 KG</t>
  </si>
  <si>
    <t>SAFRAN MOULU 25GR</t>
  </si>
  <si>
    <t>SOJA LECITHIN EN POUDRE SOSA 500G</t>
  </si>
  <si>
    <t>SUCRE CRISTALLISE 25KG</t>
  </si>
  <si>
    <t>SUCRE INVERTI TRIMOLINE 4KG</t>
  </si>
  <si>
    <t>SUCRO 600 GR</t>
  </si>
  <si>
    <t>TAGLIOLINI 2 MM BARILLA</t>
  </si>
  <si>
    <t>VINAIGRE DE CHARDONAY "O MED"</t>
  </si>
  <si>
    <t>VIOLETTE ENTIERE CRISTALISEES 400GR</t>
  </si>
  <si>
    <t>XANTANA 600GR</t>
  </si>
  <si>
    <t>TOFU</t>
  </si>
  <si>
    <t>Categories Grand Total</t>
  </si>
  <si>
    <t>Account</t>
  </si>
  <si>
    <t>Accounts Grand Total</t>
  </si>
  <si>
    <t>Generated On :</t>
  </si>
  <si>
    <t>Inventory Valuation (Historical)</t>
  </si>
  <si>
    <t>Receiving Cost Recap</t>
  </si>
  <si>
    <t>Outlet</t>
  </si>
  <si>
    <t>Order Number</t>
  </si>
  <si>
    <t>Order Dt</t>
  </si>
  <si>
    <t>Receiving No.</t>
  </si>
  <si>
    <t>Effective Dt</t>
  </si>
  <si>
    <t>Vendor Number</t>
  </si>
  <si>
    <t>Vendor Name</t>
  </si>
  <si>
    <t>BEVANAR</t>
  </si>
  <si>
    <t>Receiving Unit</t>
  </si>
  <si>
    <t>Quantity</t>
  </si>
  <si>
    <t>Total Charge</t>
  </si>
  <si>
    <t>Retail Attributes</t>
  </si>
  <si>
    <t>Purchase Information</t>
  </si>
  <si>
    <t>SAC [3 KILO]</t>
  </si>
  <si>
    <t>CARTON [80 POT]</t>
  </si>
  <si>
    <t>BOITE [1 KILO]</t>
  </si>
  <si>
    <t>P.O. Total</t>
  </si>
  <si>
    <t>HOWEG</t>
  </si>
  <si>
    <t>SAC [25 KILO]</t>
  </si>
  <si>
    <t>BOITE [355 GRAMME]</t>
  </si>
  <si>
    <t>SAC [10 KILO]</t>
  </si>
  <si>
    <t>SAC [5 KILO]</t>
  </si>
  <si>
    <t>PAQUET [25 KILO]</t>
  </si>
  <si>
    <t>CORNFLAKES 1KG</t>
  </si>
  <si>
    <t>CARTON [4 PAQUET]</t>
  </si>
  <si>
    <t>CAFE CUENDET</t>
  </si>
  <si>
    <t>CARTON [10 PAQUET]</t>
  </si>
  <si>
    <t>PRESTO CAFE SERVICES</t>
  </si>
  <si>
    <t>BOITE [50 PIECE]</t>
  </si>
  <si>
    <t>CAFE CAPSULE RISTRETTO</t>
  </si>
  <si>
    <t>RIVERA SPANISH WINE &amp; GOURMET</t>
  </si>
  <si>
    <t>BOITE [2.3 KILO]</t>
  </si>
  <si>
    <t>BOITE [3 KILO]</t>
  </si>
  <si>
    <t>BOITE [2 KILO]</t>
  </si>
  <si>
    <t>CARTON [16 PAQUET]</t>
  </si>
  <si>
    <t>TERRAPON FILS SA</t>
  </si>
  <si>
    <t>BOITE [25 PIECE]</t>
  </si>
  <si>
    <t>TARTELETTE FRAMBOISE BERGER 74GR</t>
  </si>
  <si>
    <t>CARTON [10 PIECE]</t>
  </si>
  <si>
    <t>TARTELETTE ABRICOT BERGER 74GR</t>
  </si>
  <si>
    <t>CARTON [12 BOITE]</t>
  </si>
  <si>
    <t>CARTON [30 PIECE]</t>
  </si>
  <si>
    <t>CARTON [24 PAQUET]</t>
  </si>
  <si>
    <t>BOITE [100 GRAMME]</t>
  </si>
  <si>
    <t>CARTON [20 LITRE]</t>
  </si>
  <si>
    <t>CARTON [6 BOITE]</t>
  </si>
  <si>
    <t>COMELLA CHOCO DRINK 330ML</t>
  </si>
  <si>
    <t>CARTON [12 BOUTEILLE]</t>
  </si>
  <si>
    <t>HIBISCUS FLEUR</t>
  </si>
  <si>
    <t>POT [600 GRAMME]</t>
  </si>
  <si>
    <t>CARTON [6000 GRAMME]</t>
  </si>
  <si>
    <t>LEGURIVIERA</t>
  </si>
  <si>
    <t>BOUTEILLE [75 CENTILITRE]</t>
  </si>
  <si>
    <t>CHOCO-DIFFUSION SA</t>
  </si>
  <si>
    <t>CARTON [700 PIECE]</t>
  </si>
  <si>
    <t>CHALET GOURMAND / BOUCHERIE COMESTIBLE</t>
  </si>
  <si>
    <t>BOITE [390 GRAMME]</t>
  </si>
  <si>
    <t>BARIL [20 LITRE]</t>
  </si>
  <si>
    <t>POT [5.25 KILO]</t>
  </si>
  <si>
    <t>SAC [1 KILO]</t>
  </si>
  <si>
    <t>PAQUET [3 BOUTEILLE]</t>
  </si>
  <si>
    <t>CARTON [504 PIECE]</t>
  </si>
  <si>
    <t>CARTON [5 KILO]</t>
  </si>
  <si>
    <t>PAQUET [1 KILO]</t>
  </si>
  <si>
    <t>BOITE [5 KILO]</t>
  </si>
  <si>
    <t>CARTON [500 PIECE]</t>
  </si>
  <si>
    <t>CARTON [200 PIECE]</t>
  </si>
  <si>
    <t>BOITE [24 PAQUET]</t>
  </si>
  <si>
    <t>BOITE [24 PIECE]</t>
  </si>
  <si>
    <t>BOITE [20 PIECE]</t>
  </si>
  <si>
    <t>BARRE SPECIAL K CHOCOLAT</t>
  </si>
  <si>
    <t>CARTON [7 BOITE]</t>
  </si>
  <si>
    <t>MORCILLA DE BURGOS 330 GR</t>
  </si>
  <si>
    <t>PIECE [330 GRAMME]</t>
  </si>
  <si>
    <t>PAQUET [325 GRAMME]</t>
  </si>
  <si>
    <t>MORAND &amp; CIE</t>
  </si>
  <si>
    <t>BOUTEILLE VIDE 0.30 FRS</t>
  </si>
  <si>
    <t>FUT VIDE 50 FRS</t>
  </si>
  <si>
    <t>PACK [6 BOUTEILLE]</t>
  </si>
  <si>
    <t>DIVERS BOISSON REPAS UNICEF</t>
  </si>
  <si>
    <t>BOUTEILLE [70 CENTILITRE]</t>
  </si>
  <si>
    <t>CAISSE VIDE 5.00 FRS</t>
  </si>
  <si>
    <t>CARTON [6 BOUTEILLE]</t>
  </si>
  <si>
    <t>CAISSE [6 BOUTEILLE]</t>
  </si>
  <si>
    <t>CAISSE [12 BOUTEILLE]</t>
  </si>
  <si>
    <t>CARTON [24 BOUTEILLE]</t>
  </si>
  <si>
    <t>CAISSE [24 BOUTEILLE]</t>
  </si>
  <si>
    <t>CARTON [24 BOITE]</t>
  </si>
  <si>
    <t>DIVERS SOFT</t>
  </si>
  <si>
    <t>CARTON [18 BOUTEILLE]</t>
  </si>
  <si>
    <t>BOUTEILLE VIDE 0.50 FRS</t>
  </si>
  <si>
    <t>CAISSE [30 BOUTEILLE]</t>
  </si>
  <si>
    <t>BONUS VINUS</t>
  </si>
  <si>
    <t>HUMAGNE ROUGE JR GERMANIER</t>
  </si>
  <si>
    <t>VINABAGNES</t>
  </si>
  <si>
    <t>FUT [30 LITRE]</t>
  </si>
  <si>
    <t>FUT [20 LITRE]</t>
  </si>
  <si>
    <t>HEINEKEN VP 33 CL</t>
  </si>
  <si>
    <t>PACK [24 BOUTEILLE]</t>
  </si>
  <si>
    <t>SCHOECHLI IMPRESSION &amp; COMMUNICATION</t>
  </si>
  <si>
    <t>LIQUIDE NETTOYAGE MACHINE CAFE FRANKE</t>
  </si>
  <si>
    <t>BOUTEILLE [1 LITRE]</t>
  </si>
  <si>
    <t>PASTILLE NETTOYAGE MACHINE CAFE</t>
  </si>
  <si>
    <t>BOITE [100 PIECE]</t>
  </si>
  <si>
    <t>IBA</t>
  </si>
  <si>
    <t>PAQUET [250 FEUILLE]</t>
  </si>
  <si>
    <t>CARTON [5 PAQUET]</t>
  </si>
  <si>
    <t>WEBSTAR</t>
  </si>
  <si>
    <t>PAPIER DE CUISSON GASTRONORM 1/1 BLANC</t>
  </si>
  <si>
    <t>CARTON [300 FEUILLE]</t>
  </si>
  <si>
    <t>CARTON [100 PIECE]</t>
  </si>
  <si>
    <t>SEAU [4 KILO]</t>
  </si>
  <si>
    <t>CARTON [4 PIECE]</t>
  </si>
  <si>
    <t>INTROS</t>
  </si>
  <si>
    <t>CHARBON DE BOIS HOWEG 10KG</t>
  </si>
  <si>
    <t>CARTON [190 PIECE]</t>
  </si>
  <si>
    <t>BOITE [10 PAQUET]</t>
  </si>
  <si>
    <t>DIVERS PRODUITS NETTOYAGE</t>
  </si>
  <si>
    <t>PAQUET [1000 PIECE]</t>
  </si>
  <si>
    <t>CARTON [20 PIECE]</t>
  </si>
  <si>
    <t>PAQUET [50 PIECE]</t>
  </si>
  <si>
    <t>PAQUET [36 PIECE]</t>
  </si>
  <si>
    <t>PAQUET [6 PIECE]</t>
  </si>
  <si>
    <t>PACOVIS</t>
  </si>
  <si>
    <t>CARTON [360 PIECE]</t>
  </si>
  <si>
    <t>PAQUET [100 PIECE]</t>
  </si>
  <si>
    <t>PAQUET [200 PIECE]</t>
  </si>
  <si>
    <t>BOITE [25 KILO]</t>
  </si>
  <si>
    <t>DV STYLE HK</t>
  </si>
  <si>
    <t>HORNBACH RIDDES</t>
  </si>
  <si>
    <t>ETAGERE OFFICE B3</t>
  </si>
  <si>
    <t>**Generic Item - Please See Attachment**</t>
  </si>
  <si>
    <t>THERMOTEX EUROPE</t>
  </si>
  <si>
    <t>ETIQUETTES THERMOCOLLANTE LINGERIE</t>
  </si>
  <si>
    <t>FOURNITURES BLANCHISSERIE</t>
  </si>
  <si>
    <t>DIVERS BOULANGERIE</t>
  </si>
  <si>
    <t xml:space="preserve">CAISSE </t>
  </si>
  <si>
    <t>CYLINDRE GAZ VIDE 100 FRS</t>
  </si>
  <si>
    <t>HENNIEZ LEGERE VC 50CL</t>
  </si>
  <si>
    <t>HENNIEZ LEGERE VC 75CL</t>
  </si>
  <si>
    <t>CEREALES CHOCO KRISPIES</t>
  </si>
  <si>
    <t>PAQUET ,*** DO NOT USE ***</t>
  </si>
  <si>
    <t>KEY CARD ROOM</t>
  </si>
  <si>
    <t>OUTLET</t>
  </si>
  <si>
    <t>CATEGORY NAME</t>
  </si>
  <si>
    <t>INVENTAIRE</t>
  </si>
  <si>
    <t>8/25/2014</t>
  </si>
  <si>
    <t>8/29/2014</t>
  </si>
  <si>
    <t>9/15/2014</t>
  </si>
  <si>
    <t>9/19/2014</t>
  </si>
  <si>
    <t>9/16/2014</t>
  </si>
  <si>
    <t>9/17/2014</t>
  </si>
  <si>
    <t>9/18/2014</t>
  </si>
  <si>
    <t>9/22/2014</t>
  </si>
  <si>
    <t>9/26/2014</t>
  </si>
  <si>
    <t>PLASTICARD LOCKTECH INTL - PLI</t>
  </si>
  <si>
    <t>8/22/2014</t>
  </si>
  <si>
    <t>ACHAT</t>
  </si>
  <si>
    <t>CATEGORY</t>
  </si>
  <si>
    <t>CA</t>
  </si>
  <si>
    <t>W Verbier</t>
  </si>
  <si>
    <t xml:space="preserve"> Monday, 29 Sep 2014 14:16:46</t>
  </si>
  <si>
    <t>Inventory Valuation</t>
  </si>
  <si>
    <t>From: Monday, September 01, 2014 To: Friday, September 26, 2014</t>
  </si>
  <si>
    <t>Sort Order: Inventory</t>
  </si>
  <si>
    <t xml:space="preserve"> Monday, 29 Sep 2014 14:22:07</t>
  </si>
  <si>
    <t>http://forum.excel-pratique.com/excel/traiter-des-donnees-multiples-en-vba-t55814.html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</si>
</sst>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quot;fr.&quot;\ #,##0.00;[Red]&quot;fr.&quot;\ \-#,##0.00"/>
    <numFmt numFmtId="165" formatCode="_ * #,##0.00_ ;_ * \-#,##0.00_ ;_ * &quot;-&quot;??_ ;_ @_ "/>
    <numFmt numFmtId="166" formatCode="_ &quot;SFr.&quot;\ * #,##0.00_ ;_ &quot;SFr.&quot;\ * \-#,##0.00_ ;_ &quot;SFr.&quot;\ * &quot;-&quot;??_ ;_ @_ "/>
    <numFmt numFmtId="167" formatCode="0.0%"/>
  </numFmts>
  <fonts count="17" x14ac:knownFonts="1">
    <font>
      <sz val="10"/>
      <name val="Arial"/>
    </font>
    <font>
      <sz val="10"/>
      <name val="Arial"/>
    </font>
    <font>
      <sz val="10"/>
      <name val="Arial"/>
      <family val="2"/>
    </font>
    <font>
      <sz val="8"/>
      <name val="Arial"/>
      <family val="2"/>
    </font>
    <font>
      <u/>
      <sz val="10"/>
      <color indexed="12"/>
      <name val="Arial"/>
      <family val="2"/>
    </font>
    <font>
      <b/>
      <i/>
      <sz val="11"/>
      <name val="Arial"/>
      <family val="2"/>
    </font>
    <font>
      <sz val="11"/>
      <name val="Arial"/>
      <family val="2"/>
    </font>
    <font>
      <b/>
      <sz val="11"/>
      <name val="Arial"/>
      <family val="2"/>
    </font>
    <font>
      <b/>
      <i/>
      <u/>
      <sz val="11"/>
      <name val="Arial"/>
      <family val="2"/>
    </font>
    <font>
      <b/>
      <sz val="14"/>
      <name val="Arial"/>
      <family val="2"/>
    </font>
    <font>
      <b/>
      <sz val="11"/>
      <name val="Helvetica"/>
    </font>
    <font>
      <b/>
      <sz val="10"/>
      <name val="Helvetica"/>
    </font>
    <font>
      <b/>
      <sz val="7"/>
      <name val="Helvetica"/>
    </font>
    <font>
      <sz val="7"/>
      <name val="Helvetica"/>
    </font>
    <font>
      <sz val="11"/>
      <name val="Calibri"/>
      <family val="2"/>
      <scheme val="minor"/>
    </font>
    <font>
      <sz val="10"/>
      <color rgb="FF000000"/>
      <name val="Helvetica"/>
    </font>
    <font>
      <b/>
      <sz val="8"/>
      <color rgb="FFFFFFFF"/>
      <name val="Helvetica"/>
    </font>
  </fonts>
  <fills count="18">
    <fill>
      <patternFill patternType="none"/>
    </fill>
    <fill>
      <patternFill patternType="gray125"/>
    </fill>
    <fill>
      <patternFill patternType="solid">
        <fgColor indexed="41"/>
        <bgColor indexed="64"/>
      </patternFill>
    </fill>
    <fill>
      <patternFill patternType="solid">
        <fgColor indexed="9"/>
        <bgColor indexed="64"/>
      </patternFill>
    </fill>
    <fill>
      <patternFill patternType="solid">
        <fgColor indexed="40"/>
        <bgColor indexed="64"/>
      </patternFill>
    </fill>
    <fill>
      <patternFill patternType="solid">
        <fgColor indexed="31"/>
        <bgColor indexed="64"/>
      </patternFill>
    </fill>
    <fill>
      <patternFill patternType="solid">
        <fgColor indexed="22"/>
        <bgColor indexed="64"/>
      </patternFill>
    </fill>
    <fill>
      <patternFill patternType="solid">
        <fgColor indexed="43"/>
        <bgColor indexed="64"/>
      </patternFill>
    </fill>
    <fill>
      <patternFill patternType="solid">
        <fgColor indexed="29"/>
        <bgColor indexed="64"/>
      </patternFill>
    </fill>
    <fill>
      <patternFill patternType="solid">
        <fgColor indexed="44"/>
        <bgColor indexed="64"/>
      </patternFill>
    </fill>
    <fill>
      <patternFill patternType="solid">
        <fgColor indexed="13"/>
        <bgColor indexed="64"/>
      </patternFill>
    </fill>
    <fill>
      <patternFill patternType="solid">
        <fgColor indexed="15"/>
        <bgColor indexed="64"/>
      </patternFill>
    </fill>
    <fill>
      <patternFill patternType="solid">
        <fgColor rgb="FF00B0F0"/>
        <bgColor indexed="64"/>
      </patternFill>
    </fill>
    <fill>
      <patternFill patternType="solid">
        <fgColor rgb="FFFFFF00"/>
        <bgColor indexed="64"/>
      </patternFill>
    </fill>
    <fill>
      <patternFill patternType="solid">
        <fgColor theme="4" tint="0.79998168889431442"/>
        <bgColor indexed="64"/>
      </patternFill>
    </fill>
    <fill>
      <patternFill patternType="solid">
        <fgColor theme="6"/>
        <bgColor indexed="64"/>
      </patternFill>
    </fill>
    <fill>
      <patternFill patternType="solid">
        <fgColor rgb="FFC0C0C0"/>
      </patternFill>
    </fill>
    <fill>
      <patternFill patternType="solid">
        <fgColor rgb="FF92D050"/>
        <bgColor indexed="64"/>
      </patternFill>
    </fill>
  </fills>
  <borders count="33">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right style="medium">
        <color indexed="64"/>
      </right>
      <top/>
      <bottom/>
      <diagonal/>
    </border>
    <border>
      <left style="medium">
        <color indexed="64"/>
      </left>
      <right style="medium">
        <color indexed="64"/>
      </right>
      <top/>
      <bottom style="medium">
        <color indexed="64"/>
      </bottom>
      <diagonal/>
    </border>
    <border>
      <left style="thin">
        <color indexed="64"/>
      </left>
      <right style="double">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bottom/>
      <diagonal/>
    </border>
    <border>
      <left/>
      <right/>
      <top/>
      <bottom style="medium">
        <color indexed="64"/>
      </bottom>
      <diagonal/>
    </border>
    <border>
      <left style="medium">
        <color indexed="64"/>
      </left>
      <right/>
      <top/>
      <bottom style="medium">
        <color indexed="64"/>
      </bottom>
      <diagonal/>
    </border>
    <border>
      <left/>
      <right/>
      <top style="thin">
        <color indexed="64"/>
      </top>
      <bottom/>
      <diagonal/>
    </border>
    <border>
      <left/>
      <right/>
      <top style="thin">
        <color indexed="64"/>
      </top>
      <bottom style="thin">
        <color indexed="64"/>
      </bottom>
      <diagonal/>
    </border>
    <border>
      <left style="thin">
        <color indexed="64"/>
      </left>
      <right/>
      <top/>
      <bottom/>
      <diagonal/>
    </border>
    <border>
      <left style="thin">
        <color indexed="64"/>
      </left>
      <right style="thin">
        <color indexed="64"/>
      </right>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s>
  <cellStyleXfs count="5">
    <xf numFmtId="0" fontId="0" fillId="0" borderId="0"/>
    <xf numFmtId="0" fontId="4" fillId="0" borderId="0" applyNumberFormat="0" applyFill="0" applyBorder="0" applyAlignment="0" applyProtection="0">
      <alignment vertical="top"/>
      <protection locked="0"/>
    </xf>
    <xf numFmtId="165" fontId="1" fillId="0" borderId="0" applyFont="0" applyFill="0" applyBorder="0" applyAlignment="0" applyProtection="0"/>
    <xf numFmtId="0" fontId="2" fillId="0" borderId="0"/>
    <xf numFmtId="9" fontId="1" fillId="0" borderId="0" applyFont="0" applyFill="0" applyBorder="0" applyAlignment="0" applyProtection="0"/>
  </cellStyleXfs>
  <cellXfs count="161">
    <xf numFmtId="0" fontId="0" fillId="0" borderId="0" xfId="0"/>
    <xf numFmtId="9" fontId="5" fillId="0" borderId="0" xfId="4" applyFont="1" applyAlignment="1">
      <alignment horizontal="center" vertical="center"/>
    </xf>
    <xf numFmtId="0" fontId="6" fillId="0" borderId="0" xfId="0" applyFont="1"/>
    <xf numFmtId="0" fontId="7" fillId="0" borderId="0" xfId="0" applyFont="1"/>
    <xf numFmtId="10" fontId="7" fillId="0" borderId="0" xfId="4" applyNumberFormat="1" applyFont="1" applyAlignment="1">
      <alignment horizontal="center"/>
    </xf>
    <xf numFmtId="10" fontId="7" fillId="0" borderId="0" xfId="0" applyNumberFormat="1" applyFont="1"/>
    <xf numFmtId="0" fontId="8" fillId="0" borderId="1" xfId="0" applyNumberFormat="1" applyFont="1" applyFill="1" applyBorder="1" applyAlignment="1">
      <alignment horizontal="center" vertical="center" wrapText="1"/>
    </xf>
    <xf numFmtId="0" fontId="8" fillId="2" borderId="2" xfId="0" applyNumberFormat="1" applyFont="1" applyFill="1" applyBorder="1" applyAlignment="1">
      <alignment horizontal="center" vertical="center" wrapText="1"/>
    </xf>
    <xf numFmtId="0" fontId="8" fillId="2" borderId="3" xfId="0" applyNumberFormat="1" applyFont="1" applyFill="1" applyBorder="1" applyAlignment="1">
      <alignment horizontal="center" vertical="center" wrapText="1"/>
    </xf>
    <xf numFmtId="0" fontId="8" fillId="0" borderId="4" xfId="0" applyNumberFormat="1" applyFont="1" applyFill="1" applyBorder="1" applyAlignment="1">
      <alignment horizontal="center" vertical="center" wrapText="1"/>
    </xf>
    <xf numFmtId="0" fontId="8" fillId="3" borderId="4" xfId="0" applyNumberFormat="1" applyFont="1" applyFill="1" applyBorder="1" applyAlignment="1">
      <alignment horizontal="center" vertical="center" wrapText="1"/>
    </xf>
    <xf numFmtId="0" fontId="6" fillId="0" borderId="5" xfId="0" applyFont="1" applyBorder="1"/>
    <xf numFmtId="0" fontId="7" fillId="0" borderId="0" xfId="0" applyFont="1" applyFill="1" applyAlignment="1">
      <alignment wrapText="1"/>
    </xf>
    <xf numFmtId="166" fontId="6" fillId="0" borderId="4" xfId="0" applyNumberFormat="1" applyFont="1" applyFill="1" applyBorder="1" applyAlignment="1">
      <alignment horizontal="left" vertical="center" wrapText="1"/>
    </xf>
    <xf numFmtId="0" fontId="7" fillId="0" borderId="0" xfId="0" applyFont="1" applyFill="1"/>
    <xf numFmtId="166" fontId="6" fillId="0" borderId="4" xfId="0" applyNumberFormat="1" applyFont="1" applyFill="1" applyBorder="1" applyAlignment="1">
      <alignment horizontal="center" vertical="center" wrapText="1"/>
    </xf>
    <xf numFmtId="166" fontId="6" fillId="0" borderId="4" xfId="0" applyNumberFormat="1" applyFont="1" applyFill="1" applyBorder="1"/>
    <xf numFmtId="166" fontId="6" fillId="12" borderId="4" xfId="0" applyNumberFormat="1" applyFont="1" applyFill="1" applyBorder="1"/>
    <xf numFmtId="0" fontId="6" fillId="0" borderId="0" xfId="0" applyFont="1" applyFill="1"/>
    <xf numFmtId="0" fontId="7" fillId="5" borderId="0" xfId="0" applyFont="1" applyFill="1"/>
    <xf numFmtId="0" fontId="7" fillId="6" borderId="0" xfId="0" applyFont="1" applyFill="1"/>
    <xf numFmtId="0" fontId="6" fillId="3" borderId="0" xfId="0" applyFont="1" applyFill="1"/>
    <xf numFmtId="0" fontId="7" fillId="5" borderId="5" xfId="0" applyFont="1" applyFill="1" applyBorder="1"/>
    <xf numFmtId="0" fontId="6" fillId="6" borderId="0" xfId="0" applyFont="1" applyFill="1"/>
    <xf numFmtId="0" fontId="6" fillId="0" borderId="4" xfId="0" applyFont="1" applyFill="1" applyBorder="1"/>
    <xf numFmtId="0" fontId="6" fillId="0" borderId="5" xfId="0" applyFont="1" applyFill="1" applyBorder="1"/>
    <xf numFmtId="0" fontId="7" fillId="3" borderId="0" xfId="0" applyFont="1" applyFill="1"/>
    <xf numFmtId="166" fontId="6" fillId="0" borderId="5" xfId="0" applyNumberFormat="1" applyFont="1" applyFill="1" applyBorder="1"/>
    <xf numFmtId="165" fontId="6" fillId="0" borderId="4" xfId="2" applyFont="1" applyFill="1" applyBorder="1"/>
    <xf numFmtId="165" fontId="6" fillId="12" borderId="4" xfId="0" applyNumberFormat="1" applyFont="1" applyFill="1" applyBorder="1"/>
    <xf numFmtId="0" fontId="6" fillId="6" borderId="4" xfId="0" applyFont="1" applyFill="1" applyBorder="1"/>
    <xf numFmtId="166" fontId="6" fillId="6" borderId="4" xfId="0" applyNumberFormat="1" applyFont="1" applyFill="1" applyBorder="1"/>
    <xf numFmtId="165" fontId="6" fillId="0" borderId="0" xfId="0" applyNumberFormat="1" applyFont="1"/>
    <xf numFmtId="0" fontId="6" fillId="3" borderId="4" xfId="0" applyFont="1" applyFill="1" applyBorder="1"/>
    <xf numFmtId="10" fontId="7" fillId="7" borderId="0" xfId="0" applyNumberFormat="1" applyFont="1" applyFill="1" applyAlignment="1">
      <alignment vertical="center"/>
    </xf>
    <xf numFmtId="10" fontId="7" fillId="7" borderId="6" xfId="0" applyNumberFormat="1" applyFont="1" applyFill="1" applyBorder="1" applyAlignment="1">
      <alignment vertical="center"/>
    </xf>
    <xf numFmtId="10" fontId="6" fillId="0" borderId="0" xfId="0" applyNumberFormat="1" applyFont="1"/>
    <xf numFmtId="0" fontId="6" fillId="0" borderId="4" xfId="0" applyFont="1" applyBorder="1"/>
    <xf numFmtId="10" fontId="7" fillId="8" borderId="0" xfId="0" applyNumberFormat="1" applyFont="1" applyFill="1" applyAlignment="1">
      <alignment vertical="center"/>
    </xf>
    <xf numFmtId="10" fontId="7" fillId="8" borderId="6" xfId="0" applyNumberFormat="1" applyFont="1" applyFill="1" applyBorder="1" applyAlignment="1">
      <alignment vertical="center"/>
    </xf>
    <xf numFmtId="10" fontId="7" fillId="8" borderId="6" xfId="4" applyNumberFormat="1" applyFont="1" applyFill="1" applyBorder="1" applyAlignment="1">
      <alignment vertical="center"/>
    </xf>
    <xf numFmtId="10" fontId="7" fillId="9" borderId="0" xfId="0" applyNumberFormat="1" applyFont="1" applyFill="1" applyAlignment="1">
      <alignment vertical="center"/>
    </xf>
    <xf numFmtId="10" fontId="7" fillId="0" borderId="6" xfId="0" applyNumberFormat="1" applyFont="1" applyFill="1" applyBorder="1" applyAlignment="1">
      <alignment vertical="center"/>
    </xf>
    <xf numFmtId="10" fontId="7" fillId="9" borderId="6" xfId="0" applyNumberFormat="1" applyFont="1" applyFill="1" applyBorder="1" applyAlignment="1">
      <alignment vertical="center"/>
    </xf>
    <xf numFmtId="166" fontId="7" fillId="9" borderId="6" xfId="4" applyNumberFormat="1" applyFont="1" applyFill="1" applyBorder="1" applyAlignment="1">
      <alignment vertical="center"/>
    </xf>
    <xf numFmtId="0" fontId="7" fillId="4" borderId="0" xfId="0" applyFont="1" applyFill="1"/>
    <xf numFmtId="166" fontId="7" fillId="7" borderId="0" xfId="0" applyNumberFormat="1" applyFont="1" applyFill="1" applyBorder="1" applyAlignment="1">
      <alignment vertical="center"/>
    </xf>
    <xf numFmtId="0" fontId="7" fillId="4" borderId="0" xfId="0" applyFont="1" applyFill="1" applyAlignment="1">
      <alignment wrapText="1"/>
    </xf>
    <xf numFmtId="0" fontId="8" fillId="2" borderId="7" xfId="0" applyNumberFormat="1" applyFont="1" applyFill="1" applyBorder="1" applyAlignment="1">
      <alignment horizontal="center" vertical="center" wrapText="1"/>
    </xf>
    <xf numFmtId="0" fontId="8" fillId="2" borderId="8" xfId="0" applyNumberFormat="1" applyFont="1" applyFill="1" applyBorder="1" applyAlignment="1">
      <alignment horizontal="center" vertical="center" wrapText="1"/>
    </xf>
    <xf numFmtId="0" fontId="6" fillId="6" borderId="9" xfId="0" applyFont="1" applyFill="1" applyBorder="1"/>
    <xf numFmtId="0" fontId="6" fillId="6" borderId="0" xfId="0" applyFont="1" applyFill="1" applyBorder="1"/>
    <xf numFmtId="166" fontId="6" fillId="0" borderId="10" xfId="0" applyNumberFormat="1" applyFont="1" applyFill="1" applyBorder="1" applyAlignment="1">
      <alignment horizontal="left" vertical="center" wrapText="1"/>
    </xf>
    <xf numFmtId="166" fontId="6" fillId="0" borderId="0" xfId="0" applyNumberFormat="1" applyFont="1" applyFill="1" applyBorder="1" applyAlignment="1">
      <alignment horizontal="left" vertical="center" wrapText="1"/>
    </xf>
    <xf numFmtId="166" fontId="6" fillId="0" borderId="10" xfId="0" applyNumberFormat="1" applyFont="1" applyFill="1" applyBorder="1" applyAlignment="1">
      <alignment horizontal="center" vertical="center" wrapText="1"/>
    </xf>
    <xf numFmtId="0" fontId="6" fillId="0" borderId="0" xfId="0" applyFont="1" applyFill="1" applyBorder="1"/>
    <xf numFmtId="165" fontId="6" fillId="0" borderId="0" xfId="0" applyNumberFormat="1" applyFont="1" applyFill="1"/>
    <xf numFmtId="166" fontId="6" fillId="0" borderId="10" xfId="0" applyNumberFormat="1" applyFont="1" applyFill="1" applyBorder="1"/>
    <xf numFmtId="0" fontId="6" fillId="4" borderId="0" xfId="0" applyFont="1" applyFill="1" applyBorder="1"/>
    <xf numFmtId="0" fontId="6" fillId="0" borderId="10" xfId="0" applyFont="1" applyFill="1" applyBorder="1"/>
    <xf numFmtId="165" fontId="6" fillId="0" borderId="4" xfId="0" applyNumberFormat="1" applyFont="1" applyFill="1" applyBorder="1"/>
    <xf numFmtId="0" fontId="6" fillId="6" borderId="10" xfId="0" applyFont="1" applyFill="1" applyBorder="1"/>
    <xf numFmtId="166" fontId="6" fillId="4" borderId="10" xfId="0" applyNumberFormat="1" applyFont="1" applyFill="1" applyBorder="1"/>
    <xf numFmtId="166" fontId="6" fillId="4" borderId="0" xfId="0" applyNumberFormat="1" applyFont="1" applyFill="1" applyBorder="1"/>
    <xf numFmtId="10" fontId="6" fillId="8" borderId="11" xfId="0" applyNumberFormat="1" applyFont="1" applyFill="1" applyBorder="1" applyAlignment="1">
      <alignment vertical="center"/>
    </xf>
    <xf numFmtId="10" fontId="6" fillId="6" borderId="0" xfId="0" applyNumberFormat="1" applyFont="1" applyFill="1" applyBorder="1" applyAlignment="1">
      <alignment vertical="center"/>
    </xf>
    <xf numFmtId="10" fontId="7" fillId="9" borderId="12" xfId="0" applyNumberFormat="1" applyFont="1" applyFill="1" applyBorder="1" applyAlignment="1">
      <alignment vertical="center"/>
    </xf>
    <xf numFmtId="10" fontId="7" fillId="7" borderId="0" xfId="0" applyNumberFormat="1" applyFont="1" applyFill="1" applyBorder="1" applyAlignment="1">
      <alignment vertical="center"/>
    </xf>
    <xf numFmtId="10" fontId="7" fillId="13" borderId="0" xfId="4" applyNumberFormat="1" applyFont="1" applyFill="1"/>
    <xf numFmtId="2" fontId="6" fillId="0" borderId="0" xfId="0" applyNumberFormat="1" applyFont="1"/>
    <xf numFmtId="10" fontId="5" fillId="0" borderId="0" xfId="4" applyNumberFormat="1" applyFont="1" applyAlignment="1">
      <alignment horizontal="center" vertical="center"/>
    </xf>
    <xf numFmtId="166" fontId="6" fillId="0" borderId="0" xfId="0" applyNumberFormat="1" applyFont="1" applyFill="1"/>
    <xf numFmtId="165" fontId="6" fillId="14" borderId="4" xfId="2" applyFont="1" applyFill="1" applyBorder="1"/>
    <xf numFmtId="165" fontId="14" fillId="0" borderId="4" xfId="2" applyFont="1" applyFill="1" applyBorder="1"/>
    <xf numFmtId="1" fontId="0" fillId="0" borderId="0" xfId="0" applyNumberFormat="1"/>
    <xf numFmtId="166" fontId="6" fillId="15" borderId="4" xfId="0" applyNumberFormat="1" applyFont="1" applyFill="1" applyBorder="1" applyAlignment="1">
      <alignment horizontal="left" vertical="center" wrapText="1"/>
    </xf>
    <xf numFmtId="166" fontId="6" fillId="15" borderId="0" xfId="0" applyNumberFormat="1" applyFont="1" applyFill="1" applyBorder="1" applyAlignment="1">
      <alignment horizontal="left" vertical="center" wrapText="1"/>
    </xf>
    <xf numFmtId="1" fontId="2" fillId="0" borderId="0" xfId="0" applyNumberFormat="1" applyFont="1" applyFill="1"/>
    <xf numFmtId="1" fontId="2" fillId="11" borderId="0" xfId="0" applyNumberFormat="1" applyFont="1" applyFill="1"/>
    <xf numFmtId="1" fontId="2" fillId="2" borderId="13" xfId="0" applyNumberFormat="1" applyFont="1" applyFill="1" applyBorder="1"/>
    <xf numFmtId="1" fontId="2" fillId="7" borderId="0" xfId="0" applyNumberFormat="1" applyFont="1" applyFill="1" applyBorder="1"/>
    <xf numFmtId="1" fontId="2" fillId="7" borderId="13" xfId="0" applyNumberFormat="1" applyFont="1" applyFill="1" applyBorder="1"/>
    <xf numFmtId="1" fontId="2" fillId="10" borderId="14" xfId="0" applyNumberFormat="1" applyFont="1" applyFill="1" applyBorder="1"/>
    <xf numFmtId="167" fontId="6" fillId="0" borderId="0" xfId="0" applyNumberFormat="1" applyFont="1"/>
    <xf numFmtId="0" fontId="10" fillId="0" borderId="0" xfId="0" applyFont="1" applyBorder="1" applyAlignment="1">
      <alignment horizontal="center" vertical="center"/>
    </xf>
    <xf numFmtId="0" fontId="11" fillId="0" borderId="0" xfId="0" applyFont="1" applyBorder="1" applyAlignment="1">
      <alignment vertical="center"/>
    </xf>
    <xf numFmtId="0" fontId="15" fillId="0" borderId="0" xfId="0" applyFont="1" applyBorder="1" applyAlignment="1">
      <alignment vertical="center"/>
    </xf>
    <xf numFmtId="0" fontId="12" fillId="16" borderId="0" xfId="0" applyFont="1" applyFill="1" applyBorder="1" applyAlignment="1">
      <alignment vertical="center"/>
    </xf>
    <xf numFmtId="0" fontId="12" fillId="16" borderId="0" xfId="0" applyFont="1" applyFill="1" applyBorder="1" applyAlignment="1">
      <alignment horizontal="right" vertical="center"/>
    </xf>
    <xf numFmtId="0" fontId="16" fillId="16" borderId="0" xfId="0" applyFont="1" applyFill="1" applyBorder="1" applyAlignment="1">
      <alignment horizontal="right" vertical="center"/>
    </xf>
    <xf numFmtId="0" fontId="12" fillId="0" borderId="0" xfId="0" applyFont="1" applyBorder="1" applyAlignment="1">
      <alignment vertical="center"/>
    </xf>
    <xf numFmtId="3" fontId="12" fillId="0" borderId="0" xfId="0" applyNumberFormat="1" applyFont="1" applyBorder="1" applyAlignment="1">
      <alignment horizontal="right" vertical="center"/>
    </xf>
    <xf numFmtId="4" fontId="12" fillId="0" borderId="0" xfId="0" applyNumberFormat="1" applyFont="1" applyBorder="1" applyAlignment="1">
      <alignment horizontal="right" vertical="center"/>
    </xf>
    <xf numFmtId="0" fontId="13" fillId="0" borderId="0" xfId="0" applyFont="1" applyBorder="1" applyAlignment="1">
      <alignment vertical="center"/>
    </xf>
    <xf numFmtId="3" fontId="13" fillId="0" borderId="0" xfId="0" applyNumberFormat="1" applyFont="1" applyBorder="1" applyAlignment="1">
      <alignment horizontal="right" vertical="center"/>
    </xf>
    <xf numFmtId="4" fontId="13" fillId="0" borderId="0" xfId="0" applyNumberFormat="1" applyFont="1" applyBorder="1" applyAlignment="1">
      <alignment horizontal="right" vertical="center"/>
    </xf>
    <xf numFmtId="166" fontId="14" fillId="0" borderId="4" xfId="0" applyNumberFormat="1" applyFont="1" applyFill="1" applyBorder="1" applyAlignment="1">
      <alignment horizontal="left" vertical="center" wrapText="1"/>
    </xf>
    <xf numFmtId="1" fontId="2" fillId="0" borderId="15" xfId="3" applyNumberFormat="1" applyFont="1" applyFill="1" applyBorder="1"/>
    <xf numFmtId="39" fontId="2" fillId="0" borderId="15" xfId="3" applyNumberFormat="1" applyFont="1" applyFill="1" applyBorder="1"/>
    <xf numFmtId="1" fontId="2" fillId="0" borderId="16" xfId="3" applyNumberFormat="1" applyFont="1" applyFill="1" applyBorder="1"/>
    <xf numFmtId="1" fontId="2" fillId="2" borderId="17" xfId="3" applyNumberFormat="1" applyFont="1" applyFill="1" applyBorder="1"/>
    <xf numFmtId="1" fontId="2" fillId="2" borderId="18" xfId="3" applyNumberFormat="1" applyFont="1" applyFill="1" applyBorder="1"/>
    <xf numFmtId="1" fontId="2" fillId="7" borderId="15" xfId="3" applyNumberFormat="1" applyFont="1" applyFill="1" applyBorder="1"/>
    <xf numFmtId="39" fontId="2" fillId="7" borderId="15" xfId="3" applyNumberFormat="1" applyFont="1" applyFill="1" applyBorder="1"/>
    <xf numFmtId="1" fontId="2" fillId="7" borderId="16" xfId="3" applyNumberFormat="1" applyFont="1" applyFill="1" applyBorder="1"/>
    <xf numFmtId="1" fontId="2" fillId="10" borderId="19" xfId="3" applyNumberFormat="1" applyFont="1" applyFill="1" applyBorder="1"/>
    <xf numFmtId="39" fontId="2" fillId="10" borderId="19" xfId="3" applyNumberFormat="1" applyFont="1" applyFill="1" applyBorder="1"/>
    <xf numFmtId="1" fontId="2" fillId="10" borderId="20" xfId="3" applyNumberFormat="1" applyFont="1" applyFill="1" applyBorder="1"/>
    <xf numFmtId="1" fontId="2" fillId="7" borderId="17" xfId="3" applyNumberFormat="1" applyFont="1" applyFill="1" applyBorder="1"/>
    <xf numFmtId="39" fontId="2" fillId="7" borderId="17" xfId="3" applyNumberFormat="1" applyFont="1" applyFill="1" applyBorder="1"/>
    <xf numFmtId="1" fontId="2" fillId="7" borderId="18" xfId="3" applyNumberFormat="1" applyFont="1" applyFill="1" applyBorder="1"/>
    <xf numFmtId="2" fontId="6" fillId="0" borderId="4" xfId="0" applyNumberFormat="1" applyFont="1" applyFill="1" applyBorder="1"/>
    <xf numFmtId="4" fontId="6" fillId="15" borderId="4" xfId="0" applyNumberFormat="1" applyFont="1" applyFill="1" applyBorder="1" applyAlignment="1">
      <alignment horizontal="left" vertical="center" wrapText="1"/>
    </xf>
    <xf numFmtId="1" fontId="2" fillId="11" borderId="17" xfId="0" applyNumberFormat="1" applyFont="1" applyFill="1" applyBorder="1"/>
    <xf numFmtId="1" fontId="2" fillId="11" borderId="13" xfId="0" applyNumberFormat="1" applyFont="1" applyFill="1" applyBorder="1"/>
    <xf numFmtId="1" fontId="2" fillId="11" borderId="21" xfId="0" applyNumberFormat="1" applyFont="1" applyFill="1" applyBorder="1"/>
    <xf numFmtId="1" fontId="2" fillId="11" borderId="18" xfId="0" applyNumberFormat="1" applyFont="1" applyFill="1" applyBorder="1"/>
    <xf numFmtId="1" fontId="2" fillId="0" borderId="15" xfId="0" applyNumberFormat="1" applyFont="1" applyFill="1" applyBorder="1"/>
    <xf numFmtId="39" fontId="2" fillId="0" borderId="15" xfId="0" applyNumberFormat="1" applyFont="1" applyFill="1" applyBorder="1"/>
    <xf numFmtId="1" fontId="2" fillId="0" borderId="16" xfId="0" applyNumberFormat="1" applyFont="1" applyFill="1" applyBorder="1"/>
    <xf numFmtId="1" fontId="2" fillId="2" borderId="17" xfId="0" applyNumberFormat="1" applyFont="1" applyFill="1" applyBorder="1"/>
    <xf numFmtId="1" fontId="2" fillId="2" borderId="18" xfId="0" applyNumberFormat="1" applyFont="1" applyFill="1" applyBorder="1"/>
    <xf numFmtId="1" fontId="2" fillId="7" borderId="15" xfId="0" applyNumberFormat="1" applyFont="1" applyFill="1" applyBorder="1"/>
    <xf numFmtId="39" fontId="2" fillId="7" borderId="15" xfId="0" applyNumberFormat="1" applyFont="1" applyFill="1" applyBorder="1"/>
    <xf numFmtId="1" fontId="2" fillId="7" borderId="16" xfId="0" applyNumberFormat="1" applyFont="1" applyFill="1" applyBorder="1"/>
    <xf numFmtId="1" fontId="2" fillId="10" borderId="19" xfId="0" applyNumberFormat="1" applyFont="1" applyFill="1" applyBorder="1"/>
    <xf numFmtId="39" fontId="2" fillId="10" borderId="19" xfId="0" applyNumberFormat="1" applyFont="1" applyFill="1" applyBorder="1"/>
    <xf numFmtId="1" fontId="2" fillId="10" borderId="20" xfId="0" applyNumberFormat="1" applyFont="1" applyFill="1" applyBorder="1"/>
    <xf numFmtId="1" fontId="2" fillId="7" borderId="17" xfId="0" applyNumberFormat="1" applyFont="1" applyFill="1" applyBorder="1"/>
    <xf numFmtId="39" fontId="2" fillId="7" borderId="17" xfId="0" applyNumberFormat="1" applyFont="1" applyFill="1" applyBorder="1"/>
    <xf numFmtId="1" fontId="2" fillId="7" borderId="18" xfId="0" applyNumberFormat="1" applyFont="1" applyFill="1" applyBorder="1"/>
    <xf numFmtId="164" fontId="0" fillId="0" borderId="0" xfId="0" applyNumberFormat="1"/>
    <xf numFmtId="4" fontId="0" fillId="0" borderId="0" xfId="0" applyNumberFormat="1"/>
    <xf numFmtId="16" fontId="0" fillId="0" borderId="0" xfId="0" applyNumberFormat="1"/>
    <xf numFmtId="14" fontId="0" fillId="0" borderId="0" xfId="0" applyNumberFormat="1"/>
    <xf numFmtId="0" fontId="0" fillId="0" borderId="20" xfId="0" applyBorder="1"/>
    <xf numFmtId="1" fontId="0" fillId="0" borderId="20" xfId="0" applyNumberFormat="1" applyBorder="1"/>
    <xf numFmtId="0" fontId="0" fillId="0" borderId="22" xfId="0" applyBorder="1"/>
    <xf numFmtId="0" fontId="0" fillId="0" borderId="23" xfId="0" applyBorder="1"/>
    <xf numFmtId="164" fontId="0" fillId="0" borderId="23" xfId="0" applyNumberFormat="1" applyBorder="1"/>
    <xf numFmtId="1" fontId="0" fillId="0" borderId="22" xfId="0" applyNumberFormat="1" applyBorder="1"/>
    <xf numFmtId="39" fontId="0" fillId="0" borderId="23" xfId="0" applyNumberFormat="1" applyBorder="1"/>
    <xf numFmtId="0" fontId="0" fillId="0" borderId="24" xfId="0" applyBorder="1"/>
    <xf numFmtId="0" fontId="0" fillId="0" borderId="25" xfId="0" applyBorder="1"/>
    <xf numFmtId="164" fontId="0" fillId="0" borderId="26" xfId="0" applyNumberFormat="1" applyBorder="1"/>
    <xf numFmtId="1" fontId="0" fillId="0" borderId="24" xfId="0" applyNumberFormat="1" applyBorder="1"/>
    <xf numFmtId="1" fontId="0" fillId="0" borderId="25" xfId="0" applyNumberFormat="1" applyBorder="1"/>
    <xf numFmtId="39" fontId="0" fillId="0" borderId="26" xfId="0" applyNumberFormat="1" applyBorder="1"/>
    <xf numFmtId="0" fontId="0" fillId="0" borderId="27" xfId="0" applyBorder="1"/>
    <xf numFmtId="0" fontId="0" fillId="0" borderId="28" xfId="0" applyBorder="1"/>
    <xf numFmtId="0" fontId="0" fillId="0" borderId="29" xfId="0" applyBorder="1"/>
    <xf numFmtId="0" fontId="0" fillId="0" borderId="27" xfId="0" applyFill="1" applyBorder="1"/>
    <xf numFmtId="0" fontId="0" fillId="0" borderId="28" xfId="0" applyFill="1" applyBorder="1"/>
    <xf numFmtId="0" fontId="0" fillId="0" borderId="29" xfId="0" applyFill="1" applyBorder="1"/>
    <xf numFmtId="0" fontId="4" fillId="0" borderId="0" xfId="1" applyAlignment="1" applyProtection="1"/>
    <xf numFmtId="0" fontId="0" fillId="13" borderId="0" xfId="0" applyFill="1"/>
    <xf numFmtId="0" fontId="0" fillId="17" borderId="0" xfId="0" applyFill="1"/>
    <xf numFmtId="9" fontId="9" fillId="0" borderId="0" xfId="4" applyFont="1" applyAlignment="1">
      <alignment horizontal="center" vertical="center"/>
    </xf>
    <xf numFmtId="0" fontId="0" fillId="0" borderId="30" xfId="0" applyBorder="1" applyAlignment="1">
      <alignment horizontal="center"/>
    </xf>
    <xf numFmtId="0" fontId="0" fillId="0" borderId="31" xfId="0" applyBorder="1" applyAlignment="1">
      <alignment horizontal="center"/>
    </xf>
    <xf numFmtId="0" fontId="0" fillId="0" borderId="32" xfId="0" applyBorder="1" applyAlignment="1">
      <alignment horizontal="center"/>
    </xf>
  </cellXfs>
  <cellStyles count="5">
    <cellStyle name="Lien hypertexte" xfId="1" builtinId="8"/>
    <cellStyle name="Milliers" xfId="2" builtinId="3"/>
    <cellStyle name="Normal" xfId="0" builtinId="0"/>
    <cellStyle name="Normal 2" xfId="3"/>
    <cellStyle name="Pourcentage" xfId="4"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9</xdr:col>
      <xdr:colOff>95250</xdr:colOff>
      <xdr:row>22</xdr:row>
      <xdr:rowOff>0</xdr:rowOff>
    </xdr:from>
    <xdr:to>
      <xdr:col>22</xdr:col>
      <xdr:colOff>361950</xdr:colOff>
      <xdr:row>45</xdr:row>
      <xdr:rowOff>0</xdr:rowOff>
    </xdr:to>
    <xdr:sp macro="" textlink="">
      <xdr:nvSpPr>
        <xdr:cNvPr id="2" name="ZoneTexte 1"/>
        <xdr:cNvSpPr txBox="1"/>
      </xdr:nvSpPr>
      <xdr:spPr>
        <a:xfrm>
          <a:off x="10458450" y="3571875"/>
          <a:ext cx="10172700" cy="3724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étant totalement incompétent en VBA je me dirige vers ceux qui pourrait m'enlever une grande épine du pied.</a:t>
          </a:r>
          <a:br>
            <a:rPr lang="fr-FR"/>
          </a:br>
          <a:r>
            <a:rPr lang="fr-FR"/>
            <a:t/>
          </a:r>
          <a:br>
            <a:rPr lang="fr-FR"/>
          </a:br>
          <a:r>
            <a:rPr lang="fr-FR"/>
            <a:t>Voici mon problème:</a:t>
          </a:r>
          <a:br>
            <a:rPr lang="fr-FR"/>
          </a:br>
          <a:r>
            <a:rPr lang="fr-FR"/>
            <a:t/>
          </a:r>
          <a:br>
            <a:rPr lang="fr-FR"/>
          </a:br>
          <a:r>
            <a:rPr lang="fr-FR"/>
            <a:t>J'ai 3 onglet ou je colle des données "brut" (SAP, INVENTORY VALUATION et RECEIVE COST RECAP).</a:t>
          </a:r>
          <a:br>
            <a:rPr lang="fr-FR"/>
          </a:br>
          <a:r>
            <a:rPr lang="fr-FR"/>
            <a:t/>
          </a:r>
          <a:br>
            <a:rPr lang="fr-FR"/>
          </a:br>
          <a:r>
            <a:rPr lang="fr-FR"/>
            <a:t>le but est de retraiter automatiquement ces données dans l'onglet DONNEE sous la forme indiqué.</a:t>
          </a:r>
          <a:br>
            <a:rPr lang="fr-FR"/>
          </a:br>
          <a:r>
            <a:rPr lang="fr-FR"/>
            <a:t/>
          </a:r>
          <a:br>
            <a:rPr lang="fr-FR"/>
          </a:br>
          <a:r>
            <a:rPr lang="fr-FR"/>
            <a:t>J'ai donc rempli qq exemple des lignes et information que je veux récupérer.</a:t>
          </a:r>
          <a:br>
            <a:rPr lang="fr-FR"/>
          </a:br>
          <a:r>
            <a:rPr lang="fr-FR"/>
            <a:t>les éléments sont généralement dans la même colonne mais la ligne peux changer. le but est donc de trouver en général l'outlet et ensuite chercher les différentes catégories et le total correspondant.</a:t>
          </a:r>
          <a:br>
            <a:rPr lang="fr-FR"/>
          </a:br>
          <a:r>
            <a:rPr lang="fr-FR"/>
            <a:t/>
          </a:r>
          <a:br>
            <a:rPr lang="fr-FR"/>
          </a:br>
          <a:r>
            <a:rPr lang="fr-FR"/>
            <a:t>J'espère que mon fichiers est claire pour l'exemple.(j'ai du le tronquer car il fait qq Mo et ça passe pas sinon mais le principe est le même sur tout)</a:t>
          </a:r>
          <a:br>
            <a:rPr lang="fr-FR"/>
          </a:br>
          <a:r>
            <a:rPr lang="fr-FR"/>
            <a:t/>
          </a:r>
          <a:br>
            <a:rPr lang="fr-FR"/>
          </a:br>
          <a:r>
            <a:rPr lang="fr-FR"/>
            <a:t>Merci par avance a ceux qui pourront m'aider.</a:t>
          </a:r>
          <a:endParaRPr lang="fr-FR" sz="1100"/>
        </a:p>
      </xdr:txBody>
    </xdr:sp>
    <xdr:clientData/>
  </xdr:twoCellAnchor>
  <xdr:twoCellAnchor>
    <xdr:from>
      <xdr:col>10</xdr:col>
      <xdr:colOff>28575</xdr:colOff>
      <xdr:row>5</xdr:row>
      <xdr:rowOff>47625</xdr:rowOff>
    </xdr:from>
    <xdr:to>
      <xdr:col>14</xdr:col>
      <xdr:colOff>438150</xdr:colOff>
      <xdr:row>12</xdr:row>
      <xdr:rowOff>152400</xdr:rowOff>
    </xdr:to>
    <xdr:sp macro="[0]!Synthese" textlink="">
      <xdr:nvSpPr>
        <xdr:cNvPr id="3" name="Rogner et arrondir un rectangle à un seul coin 2"/>
        <xdr:cNvSpPr/>
      </xdr:nvSpPr>
      <xdr:spPr>
        <a:xfrm>
          <a:off x="11153775" y="866775"/>
          <a:ext cx="3457575" cy="1238250"/>
        </a:xfrm>
        <a:prstGeom prst="snip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5400" b="1">
              <a:solidFill>
                <a:srgbClr val="FF0000"/>
              </a:solidFill>
            </a:rPr>
            <a:t>Synthèse</a:t>
          </a:r>
          <a:endParaRPr lang="fr-FR" sz="1100" b="1">
            <a:solidFill>
              <a:srgbClr val="FF0000"/>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A%20-%20PHAR/Consulting%20W%20Verbier/2014/07%20JUILLET%202014/Cost%20Juillet.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A%20-%20PHAR/Consulting%20W%20Verbier/2014/08%20AOUT/Cost%20Aout.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st CA Micros"/>
      <sheetName val="Cost CA Opera"/>
      <sheetName val="ACHATS + INV"/>
      <sheetName val="RAPPORT MICROS"/>
      <sheetName val="SAP MOIS PRECEDENT 1-31"/>
      <sheetName val="SAP MOIS EN COURS"/>
      <sheetName val="RECEIVING COST RECAP"/>
      <sheetName val="INVENTORY VALUATION"/>
    </sheetNames>
    <sheetDataSet>
      <sheetData sheetId="0"/>
      <sheetData sheetId="1"/>
      <sheetData sheetId="2"/>
      <sheetData sheetId="3"/>
      <sheetData sheetId="4"/>
      <sheetData sheetId="5">
        <row r="62">
          <cell r="H62">
            <v>33654.120000000003</v>
          </cell>
        </row>
      </sheetData>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st CA Micros"/>
      <sheetName val="Cost CA Opera"/>
      <sheetName val="ACHATS + INV"/>
      <sheetName val="RAPPORT MICROS"/>
      <sheetName val="SAP MOIS PRECEDENT 1-31"/>
      <sheetName val="SAP MOIS EN COURS"/>
      <sheetName val="RECEIVING COST RECAP"/>
      <sheetName val="INVENTORY VALUATION"/>
    </sheetNames>
    <sheetDataSet>
      <sheetData sheetId="0">
        <row r="13">
          <cell r="B13">
            <v>32072.840799999998</v>
          </cell>
          <cell r="C13">
            <v>84246.508499999996</v>
          </cell>
          <cell r="D13">
            <v>23835.776600000001</v>
          </cell>
          <cell r="E13">
            <v>9534.0221999999994</v>
          </cell>
          <cell r="F13">
            <v>1885.9318000000001</v>
          </cell>
          <cell r="H13">
            <v>165378.5907</v>
          </cell>
        </row>
      </sheetData>
      <sheetData sheetId="1"/>
      <sheetData sheetId="2"/>
      <sheetData sheetId="3"/>
      <sheetData sheetId="4"/>
      <sheetData sheetId="5"/>
      <sheetData sheetId="6"/>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traiter-des-donnees-multiples-en-vba-t5581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61"/>
  <sheetViews>
    <sheetView workbookViewId="0">
      <selection sqref="A1:K1"/>
    </sheetView>
  </sheetViews>
  <sheetFormatPr baseColWidth="10" defaultColWidth="9.140625" defaultRowHeight="14.25" x14ac:dyDescent="0.2"/>
  <cols>
    <col min="1" max="1" width="67.7109375" style="2" bestFit="1" customWidth="1"/>
    <col min="2" max="2" width="20.140625" style="2" bestFit="1" customWidth="1"/>
    <col min="3" max="3" width="26.28515625" style="21" bestFit="1" customWidth="1"/>
    <col min="4" max="4" width="35.85546875" style="2" bestFit="1" customWidth="1"/>
    <col min="5" max="5" width="20.7109375" style="2" bestFit="1" customWidth="1"/>
    <col min="6" max="6" width="24.85546875" style="2" customWidth="1"/>
    <col min="7" max="7" width="44.5703125" style="2" hidden="1" customWidth="1"/>
    <col min="8" max="8" width="17.85546875" style="2" customWidth="1"/>
    <col min="9" max="9" width="10" style="2" hidden="1" customWidth="1"/>
    <col min="10" max="10" width="10.140625" style="2" hidden="1" customWidth="1"/>
    <col min="11" max="11" width="16.28515625" style="2" customWidth="1"/>
    <col min="12" max="12" width="26.140625" style="2" customWidth="1"/>
    <col min="13" max="13" width="29" style="2" customWidth="1"/>
    <col min="14" max="14" width="24.28515625" style="2" bestFit="1" customWidth="1"/>
    <col min="15" max="16384" width="9.140625" style="2"/>
  </cols>
  <sheetData>
    <row r="1" spans="1:14" ht="18" x14ac:dyDescent="0.2">
      <c r="A1" s="157" t="str">
        <f>+"COST HOTEL W " &amp; M21 &amp;" 2014"</f>
        <v>COST HOTEL W  2014</v>
      </c>
      <c r="B1" s="157"/>
      <c r="C1" s="157"/>
      <c r="D1" s="157"/>
      <c r="E1" s="157"/>
      <c r="F1" s="157"/>
      <c r="G1" s="157"/>
      <c r="H1" s="157"/>
      <c r="I1" s="157"/>
      <c r="J1" s="157"/>
      <c r="K1" s="157"/>
      <c r="N1" s="83"/>
    </row>
    <row r="2" spans="1:14" ht="15" x14ac:dyDescent="0.25">
      <c r="A2" s="3" t="s">
        <v>60</v>
      </c>
      <c r="B2" s="53"/>
      <c r="C2" s="70" t="e">
        <f>+C6/SUM($C$6:$F$6)</f>
        <v>#REF!</v>
      </c>
      <c r="D2" s="70" t="e">
        <f>+D6/SUM($C$6:$F$6)</f>
        <v>#REF!</v>
      </c>
      <c r="E2" s="70" t="e">
        <f>+E6/SUM($C$6:$F$6)</f>
        <v>#REF!</v>
      </c>
      <c r="F2" s="70" t="e">
        <f>+F6/SUM($C$6:$F$6)</f>
        <v>#REF!</v>
      </c>
      <c r="G2" s="13"/>
      <c r="H2" s="1"/>
      <c r="I2" s="1"/>
      <c r="J2" s="1"/>
      <c r="K2" s="1"/>
    </row>
    <row r="3" spans="1:14" ht="15.75" thickBot="1" x14ac:dyDescent="0.3">
      <c r="A3" s="3" t="s">
        <v>13</v>
      </c>
      <c r="B3" s="4" t="e">
        <f t="shared" ref="B3:G3" si="0">+B6/$K$6</f>
        <v>#REF!</v>
      </c>
      <c r="C3" s="4" t="e">
        <f t="shared" si="0"/>
        <v>#REF!</v>
      </c>
      <c r="D3" s="4" t="e">
        <f t="shared" si="0"/>
        <v>#REF!</v>
      </c>
      <c r="E3" s="4" t="e">
        <f t="shared" si="0"/>
        <v>#REF!</v>
      </c>
      <c r="F3" s="4" t="e">
        <f t="shared" si="0"/>
        <v>#REF!</v>
      </c>
      <c r="G3" s="4" t="e">
        <f t="shared" si="0"/>
        <v>#REF!</v>
      </c>
      <c r="K3" s="5" t="e">
        <f>SUM(B3:J3)</f>
        <v>#REF!</v>
      </c>
    </row>
    <row r="4" spans="1:14" ht="15" thickBot="1" x14ac:dyDescent="0.25">
      <c r="A4" s="2" t="s">
        <v>22</v>
      </c>
      <c r="B4" s="6" t="s">
        <v>23</v>
      </c>
      <c r="C4" s="7" t="s">
        <v>21</v>
      </c>
      <c r="D4" s="7" t="s">
        <v>0</v>
      </c>
      <c r="E4" s="7" t="s">
        <v>1</v>
      </c>
      <c r="F4" s="7" t="s">
        <v>8</v>
      </c>
      <c r="G4" s="7" t="s">
        <v>2</v>
      </c>
      <c r="H4" s="48"/>
      <c r="I4" s="49"/>
      <c r="J4" s="50"/>
      <c r="K4" s="8" t="s">
        <v>14</v>
      </c>
    </row>
    <row r="5" spans="1:14" x14ac:dyDescent="0.2">
      <c r="B5" s="9"/>
      <c r="C5" s="10"/>
      <c r="D5" s="9"/>
      <c r="E5" s="9"/>
      <c r="F5" s="9"/>
      <c r="G5" s="9"/>
      <c r="H5" s="9"/>
      <c r="I5" s="9"/>
      <c r="J5" s="51"/>
      <c r="K5" s="11"/>
      <c r="L5" s="32"/>
    </row>
    <row r="6" spans="1:14" ht="15" x14ac:dyDescent="0.25">
      <c r="A6" s="12" t="s">
        <v>19</v>
      </c>
      <c r="B6" s="75" t="e">
        <f>+#REF!+#REF!+(SAP!H60+#REF!-'[1]SAP MOIS EN COURS'!$H$62)</f>
        <v>#REF!</v>
      </c>
      <c r="C6" s="75" t="e">
        <f>+#REF!</f>
        <v>#REF!</v>
      </c>
      <c r="D6" s="75" t="e">
        <f>+#REF!</f>
        <v>#REF!</v>
      </c>
      <c r="E6" s="75" t="e">
        <f>+#REF!</f>
        <v>#REF!</v>
      </c>
      <c r="F6" s="75" t="e">
        <f>+#REF!</f>
        <v>#REF!</v>
      </c>
      <c r="G6" s="13"/>
      <c r="H6" s="112" t="e">
        <f>+#REF!+#REF!</f>
        <v>#REF!</v>
      </c>
      <c r="I6" s="52"/>
      <c r="J6" s="53"/>
      <c r="K6" s="76" t="e">
        <f>SUM(B6:G6)</f>
        <v>#REF!</v>
      </c>
      <c r="L6" s="32" t="e">
        <f>IF($K$6+$H$6=VLOOKUP("Totals:",'RAPPORT MICROS'!$A:$K,7,FALSE),"Verification OK","Erreur Verification")</f>
        <v>#REF!</v>
      </c>
      <c r="M6" s="32"/>
      <c r="N6" s="32"/>
    </row>
    <row r="7" spans="1:14" ht="15" x14ac:dyDescent="0.25">
      <c r="A7" s="12" t="s">
        <v>24</v>
      </c>
      <c r="B7" s="13"/>
      <c r="C7" s="13"/>
      <c r="D7" s="13"/>
      <c r="E7" s="13"/>
      <c r="F7" s="13"/>
      <c r="G7" s="13"/>
      <c r="H7" s="13"/>
      <c r="I7" s="52"/>
      <c r="J7" s="53"/>
      <c r="K7" s="16">
        <f>SUM(B7:G7)</f>
        <v>0</v>
      </c>
      <c r="L7" s="32"/>
      <c r="M7" s="32"/>
      <c r="N7" s="32"/>
    </row>
    <row r="8" spans="1:14" ht="15" x14ac:dyDescent="0.25">
      <c r="A8" s="14" t="s">
        <v>20</v>
      </c>
      <c r="B8" s="15"/>
      <c r="C8" s="15"/>
      <c r="D8" s="15"/>
      <c r="E8" s="15"/>
      <c r="F8" s="15"/>
      <c r="G8" s="15"/>
      <c r="H8" s="15"/>
      <c r="I8" s="54"/>
      <c r="J8" s="55"/>
      <c r="K8" s="16">
        <f>SUM(B8:J8)</f>
        <v>0</v>
      </c>
    </row>
    <row r="9" spans="1:14" s="18" customFormat="1" ht="15" x14ac:dyDescent="0.25">
      <c r="A9" s="12" t="s">
        <v>62</v>
      </c>
      <c r="B9" s="75" t="e">
        <f>+#REF!+#REF!</f>
        <v>#REF!</v>
      </c>
      <c r="C9" s="75" t="e">
        <f>+#REF!</f>
        <v>#REF!</v>
      </c>
      <c r="D9" s="75" t="e">
        <f>+#REF!</f>
        <v>#REF!</v>
      </c>
      <c r="E9" s="75" t="e">
        <f>+#REF!</f>
        <v>#REF!</v>
      </c>
      <c r="F9" s="75" t="e">
        <f>+#REF!</f>
        <v>#REF!</v>
      </c>
      <c r="G9" s="13"/>
      <c r="H9" s="75" t="e">
        <f>+#REF!+#REF!</f>
        <v>#REF!</v>
      </c>
      <c r="I9" s="52"/>
      <c r="J9" s="53"/>
      <c r="K9" s="76" t="e">
        <f>SUM(B9:G9)</f>
        <v>#REF!</v>
      </c>
      <c r="L9" s="32" t="e">
        <f>IF($K$9+$H$9=VLOOKUP("Totals:",'RAPPORT MICROS'!$A:$K,6,FALSE),"Verification OK","Erreur Verification")</f>
        <v>#REF!</v>
      </c>
      <c r="M9" s="56"/>
    </row>
    <row r="10" spans="1:14" ht="15" x14ac:dyDescent="0.25">
      <c r="A10" s="19" t="s">
        <v>15</v>
      </c>
      <c r="B10" s="17">
        <f>+'[2]Cost CA Micros'!B$13</f>
        <v>32072.840799999998</v>
      </c>
      <c r="C10" s="17">
        <f>+'[2]Cost CA Micros'!C$13</f>
        <v>84246.508499999996</v>
      </c>
      <c r="D10" s="17">
        <f>+'[2]Cost CA Micros'!D$13</f>
        <v>23835.776600000001</v>
      </c>
      <c r="E10" s="17">
        <f>+'[2]Cost CA Micros'!E$13</f>
        <v>9534.0221999999994</v>
      </c>
      <c r="F10" s="17">
        <f>+'[2]Cost CA Micros'!F$13</f>
        <v>1885.9318000000001</v>
      </c>
      <c r="G10" s="17">
        <f>+'[2]Cost CA Micros'!G$13</f>
        <v>0</v>
      </c>
      <c r="H10" s="17">
        <f>+'[2]Cost CA Micros'!H$13</f>
        <v>165378.5907</v>
      </c>
      <c r="I10" s="57"/>
      <c r="J10" s="55"/>
      <c r="K10" s="16">
        <f>SUM(B10:F10)</f>
        <v>151575.07990000001</v>
      </c>
    </row>
    <row r="11" spans="1:14" ht="15" x14ac:dyDescent="0.25">
      <c r="A11" s="20"/>
      <c r="B11" s="24"/>
      <c r="C11" s="24"/>
      <c r="D11" s="24"/>
      <c r="E11" s="25"/>
      <c r="F11" s="16"/>
      <c r="G11" s="16"/>
      <c r="H11" s="24"/>
      <c r="I11" s="59"/>
      <c r="J11" s="55"/>
      <c r="K11" s="16"/>
    </row>
    <row r="12" spans="1:14" s="21" customFormat="1" ht="15" x14ac:dyDescent="0.25">
      <c r="A12" s="3" t="s">
        <v>3</v>
      </c>
      <c r="B12" s="75" t="e">
        <f>+#REF!</f>
        <v>#REF!</v>
      </c>
      <c r="C12" s="75" t="e">
        <f>+#REF!</f>
        <v>#REF!</v>
      </c>
      <c r="D12" s="75" t="e">
        <f>+#REF!</f>
        <v>#REF!</v>
      </c>
      <c r="E12" s="75" t="e">
        <f>+#REF!</f>
        <v>#REF!</v>
      </c>
      <c r="F12" s="75" t="e">
        <f>+#REF!</f>
        <v>#REF!</v>
      </c>
      <c r="G12" s="13"/>
      <c r="H12" s="75" t="e">
        <f>+#REF!</f>
        <v>#REF!</v>
      </c>
      <c r="I12" s="52"/>
      <c r="J12" s="53"/>
      <c r="K12" s="76" t="e">
        <f>SUM(B12:F12)</f>
        <v>#REF!</v>
      </c>
      <c r="L12" s="32" t="e">
        <f>IF($K$12+$H$12=VLOOKUP("Categories Grand Total",#REF!,11,FALSE),"Verification OK","Erreur Verification")</f>
        <v>#REF!</v>
      </c>
    </row>
    <row r="13" spans="1:14" s="21" customFormat="1" ht="15" x14ac:dyDescent="0.25">
      <c r="A13" s="22" t="s">
        <v>4</v>
      </c>
      <c r="B13" s="75" t="e">
        <f>+#REF!</f>
        <v>#REF!</v>
      </c>
      <c r="C13" s="75" t="e">
        <f>+#REF!</f>
        <v>#REF!</v>
      </c>
      <c r="D13" s="75" t="e">
        <f>+#REF!</f>
        <v>#REF!</v>
      </c>
      <c r="E13" s="75" t="e">
        <f>+#REF!</f>
        <v>#REF!</v>
      </c>
      <c r="F13" s="75" t="e">
        <f>+#REF!</f>
        <v>#REF!</v>
      </c>
      <c r="G13" s="13"/>
      <c r="H13" s="75" t="e">
        <f>+#REF!</f>
        <v>#REF!</v>
      </c>
      <c r="I13" s="52"/>
      <c r="J13" s="53"/>
      <c r="K13" s="76" t="e">
        <f>SUM(B13:F13)</f>
        <v>#REF!</v>
      </c>
      <c r="L13" s="32" t="e">
        <f>IF($K$13+$H$13=VLOOKUP("Categories Grand Total",#REF!,13,FALSE),"Verification OK","Erreur Verification")</f>
        <v>#REF!</v>
      </c>
    </row>
    <row r="14" spans="1:14" x14ac:dyDescent="0.2">
      <c r="A14" s="23"/>
      <c r="B14" s="24"/>
      <c r="C14" s="16"/>
      <c r="D14" s="24"/>
      <c r="E14" s="25"/>
      <c r="F14" s="16"/>
      <c r="G14" s="16"/>
      <c r="H14" s="24"/>
      <c r="I14" s="59"/>
      <c r="J14" s="55"/>
      <c r="K14" s="16"/>
    </row>
    <row r="15" spans="1:14" s="21" customFormat="1" ht="15" x14ac:dyDescent="0.25">
      <c r="A15" s="26" t="s">
        <v>7</v>
      </c>
      <c r="B15" s="28"/>
      <c r="C15" s="16"/>
      <c r="D15" s="60"/>
      <c r="E15" s="27"/>
      <c r="F15" s="16"/>
      <c r="G15" s="27"/>
      <c r="H15" s="16"/>
      <c r="I15" s="57"/>
      <c r="J15" s="55"/>
      <c r="K15" s="16">
        <f>SUM(B15:J15)</f>
        <v>0</v>
      </c>
    </row>
    <row r="16" spans="1:14" ht="15" x14ac:dyDescent="0.25">
      <c r="A16" s="20"/>
      <c r="B16" s="24"/>
      <c r="C16" s="24"/>
      <c r="D16" s="60"/>
      <c r="E16" s="24"/>
      <c r="F16" s="24"/>
      <c r="G16" s="24"/>
      <c r="H16" s="24"/>
      <c r="I16" s="59"/>
      <c r="J16" s="55"/>
      <c r="K16" s="16">
        <f t="shared" ref="K16:K31" si="1">SUM(B16:J16)</f>
        <v>0</v>
      </c>
    </row>
    <row r="17" spans="1:11" ht="15" x14ac:dyDescent="0.25">
      <c r="A17" s="12" t="e">
        <f>+#REF!</f>
        <v>#REF!</v>
      </c>
      <c r="B17" s="73" t="e">
        <f>+#REF!</f>
        <v>#REF!</v>
      </c>
      <c r="D17" s="28"/>
      <c r="E17" s="96" t="e">
        <f>+#REF!</f>
        <v>#REF!</v>
      </c>
      <c r="F17" s="60"/>
      <c r="G17" s="60"/>
      <c r="H17" s="24"/>
      <c r="I17" s="59"/>
      <c r="J17" s="55"/>
      <c r="K17" s="16" t="e">
        <f t="shared" si="1"/>
        <v>#REF!</v>
      </c>
    </row>
    <row r="18" spans="1:11" ht="15" x14ac:dyDescent="0.25">
      <c r="A18" s="12" t="e">
        <f>+#REF!</f>
        <v>#REF!</v>
      </c>
      <c r="B18" s="73" t="e">
        <f>+#REF!</f>
        <v>#REF!</v>
      </c>
      <c r="D18" s="28"/>
      <c r="E18" s="96" t="e">
        <f>+#REF!</f>
        <v>#REF!</v>
      </c>
      <c r="F18" s="16"/>
      <c r="G18" s="28"/>
      <c r="H18" s="24"/>
      <c r="I18" s="59"/>
      <c r="J18" s="55"/>
      <c r="K18" s="16" t="e">
        <f t="shared" si="1"/>
        <v>#REF!</v>
      </c>
    </row>
    <row r="19" spans="1:11" ht="15" x14ac:dyDescent="0.25">
      <c r="A19" s="12" t="e">
        <f>+#REF!</f>
        <v>#REF!</v>
      </c>
      <c r="B19" s="73" t="e">
        <f>+#REF!</f>
        <v>#REF!</v>
      </c>
      <c r="C19" s="96" t="e">
        <f>+#REF!</f>
        <v>#REF!</v>
      </c>
      <c r="D19" s="28"/>
      <c r="E19" s="16"/>
      <c r="F19" s="16"/>
      <c r="G19" s="28"/>
      <c r="H19" s="24"/>
      <c r="I19" s="59"/>
      <c r="J19" s="55"/>
      <c r="K19" s="16" t="e">
        <f t="shared" si="1"/>
        <v>#REF!</v>
      </c>
    </row>
    <row r="20" spans="1:11" ht="15" x14ac:dyDescent="0.25">
      <c r="A20" s="12" t="e">
        <f>+#REF!</f>
        <v>#REF!</v>
      </c>
      <c r="B20" s="73" t="e">
        <f>+#REF!</f>
        <v>#REF!</v>
      </c>
      <c r="C20" s="96" t="e">
        <f>+#REF!</f>
        <v>#REF!</v>
      </c>
      <c r="D20" s="16"/>
      <c r="E20" s="16"/>
      <c r="F20" s="16"/>
      <c r="G20" s="28"/>
      <c r="H20" s="24"/>
      <c r="I20" s="59"/>
      <c r="J20" s="55"/>
      <c r="K20" s="16" t="e">
        <f t="shared" si="1"/>
        <v>#REF!</v>
      </c>
    </row>
    <row r="21" spans="1:11" ht="15" x14ac:dyDescent="0.25">
      <c r="A21" s="12" t="e">
        <f>+#REF!</f>
        <v>#REF!</v>
      </c>
      <c r="B21" s="73" t="e">
        <f>+#REF!</f>
        <v>#REF!</v>
      </c>
      <c r="C21" s="96" t="e">
        <f>+#REF!</f>
        <v>#REF!</v>
      </c>
      <c r="D21" s="28"/>
      <c r="E21" s="16"/>
      <c r="F21" s="16"/>
      <c r="G21" s="24"/>
      <c r="H21" s="24"/>
      <c r="I21" s="59"/>
      <c r="J21" s="55"/>
      <c r="K21" s="16" t="e">
        <f t="shared" si="1"/>
        <v>#REF!</v>
      </c>
    </row>
    <row r="22" spans="1:11" ht="15" x14ac:dyDescent="0.25">
      <c r="A22" s="12" t="e">
        <f>+#REF!</f>
        <v>#REF!</v>
      </c>
      <c r="B22" s="73" t="e">
        <f>+#REF!</f>
        <v>#REF!</v>
      </c>
      <c r="D22" s="96" t="e">
        <f>+#REF!</f>
        <v>#REF!</v>
      </c>
      <c r="E22" s="28"/>
      <c r="F22" s="16"/>
      <c r="G22" s="24"/>
      <c r="H22" s="24"/>
      <c r="I22" s="59"/>
      <c r="J22" s="55"/>
      <c r="K22" s="16" t="e">
        <f t="shared" si="1"/>
        <v>#REF!</v>
      </c>
    </row>
    <row r="23" spans="1:11" ht="15" x14ac:dyDescent="0.25">
      <c r="A23" s="12" t="e">
        <f>+#REF!</f>
        <v>#REF!</v>
      </c>
      <c r="B23" s="73" t="e">
        <f>+#REF!</f>
        <v>#REF!</v>
      </c>
      <c r="C23" s="96" t="e">
        <f>+#REF!</f>
        <v>#REF!</v>
      </c>
      <c r="D23" s="28"/>
      <c r="E23" s="16"/>
      <c r="F23" s="16"/>
      <c r="G23" s="24"/>
      <c r="H23" s="24"/>
      <c r="I23" s="59"/>
      <c r="J23" s="55"/>
      <c r="K23" s="16" t="e">
        <f t="shared" si="1"/>
        <v>#REF!</v>
      </c>
    </row>
    <row r="24" spans="1:11" ht="15" x14ac:dyDescent="0.25">
      <c r="A24" s="12" t="e">
        <f>+#REF!</f>
        <v>#REF!</v>
      </c>
      <c r="B24" s="73" t="e">
        <f>+#REF!</f>
        <v>#REF!</v>
      </c>
      <c r="C24" s="96" t="e">
        <f>+#REF!</f>
        <v>#REF!</v>
      </c>
      <c r="D24" s="24"/>
      <c r="E24" s="24"/>
      <c r="F24" s="24"/>
      <c r="G24" s="24"/>
      <c r="H24" s="24"/>
      <c r="I24" s="59"/>
      <c r="J24" s="55"/>
      <c r="K24" s="16" t="e">
        <f t="shared" si="1"/>
        <v>#REF!</v>
      </c>
    </row>
    <row r="25" spans="1:11" ht="15" x14ac:dyDescent="0.25">
      <c r="A25" s="12" t="e">
        <f>+#REF!</f>
        <v>#REF!</v>
      </c>
      <c r="B25" s="73" t="e">
        <f>+#REF!</f>
        <v>#REF!</v>
      </c>
      <c r="C25" s="96" t="e">
        <f>+#REF!</f>
        <v>#REF!</v>
      </c>
      <c r="D25" s="24"/>
      <c r="E25" s="24"/>
      <c r="F25" s="24"/>
      <c r="G25" s="28"/>
      <c r="H25" s="24"/>
      <c r="I25" s="59"/>
      <c r="J25" s="55"/>
      <c r="K25" s="16" t="e">
        <f t="shared" si="1"/>
        <v>#REF!</v>
      </c>
    </row>
    <row r="26" spans="1:11" ht="15" x14ac:dyDescent="0.25">
      <c r="A26" s="12" t="e">
        <f>+#REF!</f>
        <v>#REF!</v>
      </c>
      <c r="B26" s="73" t="e">
        <f>+#REF!</f>
        <v>#REF!</v>
      </c>
      <c r="C26" s="96" t="e">
        <f>+#REF!</f>
        <v>#REF!</v>
      </c>
      <c r="D26" s="24"/>
      <c r="E26" s="24"/>
      <c r="F26" s="24"/>
      <c r="G26" s="24"/>
      <c r="H26" s="24"/>
      <c r="I26" s="59"/>
      <c r="J26" s="55"/>
      <c r="K26" s="16" t="e">
        <f t="shared" si="1"/>
        <v>#REF!</v>
      </c>
    </row>
    <row r="27" spans="1:11" ht="15" x14ac:dyDescent="0.25">
      <c r="A27" s="12" t="e">
        <f>+#REF!</f>
        <v>#REF!</v>
      </c>
      <c r="B27" s="73" t="e">
        <f>+#REF!</f>
        <v>#REF!</v>
      </c>
      <c r="C27" s="96" t="e">
        <f>+#REF!</f>
        <v>#REF!</v>
      </c>
      <c r="D27" s="24"/>
      <c r="E27" s="24"/>
      <c r="F27" s="24"/>
      <c r="G27" s="24"/>
      <c r="H27" s="24"/>
      <c r="I27" s="59"/>
      <c r="J27" s="55"/>
      <c r="K27" s="16" t="e">
        <f t="shared" si="1"/>
        <v>#REF!</v>
      </c>
    </row>
    <row r="28" spans="1:11" ht="15" x14ac:dyDescent="0.25">
      <c r="A28" s="12" t="e">
        <f>+#REF!</f>
        <v>#REF!</v>
      </c>
      <c r="B28" s="73" t="e">
        <f>+#REF!</f>
        <v>#REF!</v>
      </c>
      <c r="C28" s="96" t="e">
        <f>-$B$28*C6/SUM($C$6:$F$6)</f>
        <v>#REF!</v>
      </c>
      <c r="D28" s="96" t="e">
        <f>-$B$28*D6/SUM($C$6:$F$6)</f>
        <v>#REF!</v>
      </c>
      <c r="E28" s="96" t="e">
        <f>-$B$28*E6/SUM($C$6:$F$6)</f>
        <v>#REF!</v>
      </c>
      <c r="F28" s="96" t="e">
        <f>-$B$28*F6/SUM($C$6:$F$6)</f>
        <v>#REF!</v>
      </c>
      <c r="G28" s="96" t="e">
        <f>-$B$28*G6/SUM($C$6:$F$6)</f>
        <v>#REF!</v>
      </c>
      <c r="H28" s="96"/>
      <c r="I28" s="59"/>
      <c r="J28" s="55"/>
      <c r="K28" s="16" t="e">
        <f t="shared" si="1"/>
        <v>#REF!</v>
      </c>
    </row>
    <row r="29" spans="1:11" ht="15" x14ac:dyDescent="0.25">
      <c r="A29" s="12" t="e">
        <f>+#REF!</f>
        <v>#REF!</v>
      </c>
      <c r="B29" s="73" t="e">
        <f>+#REF!</f>
        <v>#REF!</v>
      </c>
      <c r="C29" s="96" t="e">
        <f>+#REF!</f>
        <v>#REF!</v>
      </c>
      <c r="D29" s="24"/>
      <c r="E29" s="24"/>
      <c r="F29" s="24"/>
      <c r="G29" s="24"/>
      <c r="H29" s="24"/>
      <c r="I29" s="59"/>
      <c r="J29" s="55"/>
      <c r="K29" s="16" t="e">
        <f t="shared" si="1"/>
        <v>#REF!</v>
      </c>
    </row>
    <row r="30" spans="1:11" ht="15" x14ac:dyDescent="0.25">
      <c r="A30" s="12" t="e">
        <f>+#REF!</f>
        <v>#REF!</v>
      </c>
      <c r="B30" s="73" t="e">
        <f>+#REF!</f>
        <v>#REF!</v>
      </c>
      <c r="C30" s="96" t="e">
        <f>+#REF!</f>
        <v>#REF!</v>
      </c>
      <c r="D30" s="24"/>
      <c r="E30" s="24"/>
      <c r="F30" s="24"/>
      <c r="G30" s="24"/>
      <c r="H30" s="24"/>
      <c r="I30" s="59"/>
      <c r="J30" s="55"/>
      <c r="K30" s="16" t="e">
        <f t="shared" si="1"/>
        <v>#REF!</v>
      </c>
    </row>
    <row r="31" spans="1:11" ht="15" x14ac:dyDescent="0.25">
      <c r="A31" s="12" t="e">
        <f>+#REF!</f>
        <v>#REF!</v>
      </c>
      <c r="B31" s="73" t="e">
        <f>+#REF!</f>
        <v>#REF!</v>
      </c>
      <c r="C31" s="96" t="e">
        <f>+#REF!</f>
        <v>#REF!</v>
      </c>
      <c r="D31" s="111"/>
      <c r="E31" s="111"/>
      <c r="F31" s="111"/>
      <c r="G31" s="24"/>
      <c r="H31" s="24"/>
      <c r="I31" s="59"/>
      <c r="J31" s="55"/>
      <c r="K31" s="16" t="e">
        <f t="shared" si="1"/>
        <v>#REF!</v>
      </c>
    </row>
    <row r="32" spans="1:11" ht="15" x14ac:dyDescent="0.25">
      <c r="A32" s="12" t="e">
        <f>+#REF!</f>
        <v>#REF!</v>
      </c>
      <c r="B32" s="73" t="e">
        <f>+#REF!</f>
        <v>#REF!</v>
      </c>
      <c r="C32" s="96" t="e">
        <f>+#REF!</f>
        <v>#REF!</v>
      </c>
      <c r="D32" s="24"/>
      <c r="E32" s="24"/>
      <c r="F32" s="24"/>
      <c r="G32" s="24"/>
      <c r="H32" s="24"/>
      <c r="I32" s="59"/>
      <c r="J32" s="55"/>
      <c r="K32" s="16" t="e">
        <f>SUM(B32:J32)</f>
        <v>#REF!</v>
      </c>
    </row>
    <row r="33" spans="1:11" ht="15" x14ac:dyDescent="0.25">
      <c r="A33" s="12" t="e">
        <f>+#REF!</f>
        <v>#REF!</v>
      </c>
      <c r="B33" s="18"/>
      <c r="C33" s="24"/>
      <c r="D33" s="24"/>
      <c r="E33" s="24"/>
      <c r="F33" s="24"/>
      <c r="G33" s="24"/>
      <c r="H33" s="24"/>
      <c r="I33" s="59"/>
      <c r="J33" s="55"/>
      <c r="K33" s="16"/>
    </row>
    <row r="34" spans="1:11" ht="15" x14ac:dyDescent="0.25">
      <c r="A34" s="20"/>
      <c r="B34" s="20"/>
      <c r="C34" s="30"/>
      <c r="D34" s="30"/>
      <c r="E34" s="30"/>
      <c r="F34" s="30"/>
      <c r="G34" s="30"/>
      <c r="H34" s="30"/>
      <c r="I34" s="61"/>
      <c r="J34" s="51"/>
      <c r="K34" s="31"/>
    </row>
    <row r="35" spans="1:11" ht="15" x14ac:dyDescent="0.25">
      <c r="A35" s="3" t="s">
        <v>6</v>
      </c>
      <c r="B35" s="17" t="e">
        <f>B10+B12-B13+B15+B17+B23+B32+B24+B31+B18+B21+B25+B27+B26+B30+B29+B28+B19+B19+B22+B20</f>
        <v>#REF!</v>
      </c>
      <c r="C35" s="17" t="e">
        <f>C10+C12-C13+C15+C23+D22+C32+C24+C31+E18+C21+C27+C26+C30+C29+C28+C19</f>
        <v>#REF!</v>
      </c>
      <c r="D35" s="17" t="e">
        <f>D10+D12-D13+D15+D23+D32+D24+D31+D18+D21+D27+D28+D26+D30+D29+D28+D20+D19+D33</f>
        <v>#REF!</v>
      </c>
      <c r="E35" s="17" t="e">
        <f>E10+E12-E13+E15+E23+E32+E24+E31+E18+E21+E27+E28+E26+E30+E29+E28+E20+E19+E33</f>
        <v>#REF!</v>
      </c>
      <c r="F35" s="17" t="e">
        <f>F10+F12-F13+F15+F23+F32+F24+F31+F18+F21+F27+F26+F30+F29+F28+F22</f>
        <v>#REF!</v>
      </c>
      <c r="G35" s="29">
        <f>G10+G12-G13+G15+G23+G32+G24+G31+G18+G21+G27+G26+G30+G29+G25</f>
        <v>0</v>
      </c>
      <c r="H35" s="17" t="e">
        <f>H10+H12-H13-H15-H23-H32+H24</f>
        <v>#REF!</v>
      </c>
      <c r="I35" s="62">
        <f>I10+I12-I13-I15-I23-I32+I24</f>
        <v>0</v>
      </c>
      <c r="J35" s="63">
        <f>J10+J12-J13-J15-J23-J32+J24</f>
        <v>0</v>
      </c>
      <c r="K35" s="17" t="e">
        <f>K10+K12-K13+K15+K23+K32+K24+K31+K18+K21+K27+K26+K30+K29</f>
        <v>#REF!</v>
      </c>
    </row>
    <row r="36" spans="1:11" x14ac:dyDescent="0.2">
      <c r="A36" s="18"/>
      <c r="B36" s="24"/>
      <c r="C36" s="33"/>
      <c r="D36" s="24"/>
      <c r="E36" s="24"/>
      <c r="F36" s="24"/>
      <c r="G36" s="24"/>
      <c r="H36" s="24"/>
      <c r="I36" s="59"/>
      <c r="J36" s="51"/>
      <c r="K36" s="16"/>
    </row>
    <row r="37" spans="1:11" s="36" customFormat="1" ht="15.75" thickBot="1" x14ac:dyDescent="0.25">
      <c r="A37" s="34" t="s">
        <v>5</v>
      </c>
      <c r="B37" s="35" t="e">
        <f>B35/(B6+B8)</f>
        <v>#REF!</v>
      </c>
      <c r="C37" s="35" t="e">
        <f>C35/(C6+C8)</f>
        <v>#REF!</v>
      </c>
      <c r="D37" s="35" t="e">
        <f>D35/(D6+D8)</f>
        <v>#REF!</v>
      </c>
      <c r="E37" s="35" t="e">
        <f>E35/(E6+E8)</f>
        <v>#REF!</v>
      </c>
      <c r="F37" s="35" t="e">
        <f>F35/(F6+F8)</f>
        <v>#REF!</v>
      </c>
      <c r="G37" s="35"/>
      <c r="H37" s="35" t="e">
        <f>H35/(H6+H8)</f>
        <v>#REF!</v>
      </c>
      <c r="I37" s="35" t="e">
        <f>I35/(I6+I8)</f>
        <v>#DIV/0!</v>
      </c>
      <c r="J37" s="35" t="e">
        <f>J35/(J6+J8)</f>
        <v>#DIV/0!</v>
      </c>
      <c r="K37" s="35" t="e">
        <f>K35/(K6+K8)</f>
        <v>#REF!</v>
      </c>
    </row>
    <row r="38" spans="1:11" x14ac:dyDescent="0.2">
      <c r="B38" s="18"/>
      <c r="K38" s="37"/>
    </row>
    <row r="39" spans="1:11" ht="15.75" thickBot="1" x14ac:dyDescent="0.25">
      <c r="A39" s="38" t="s">
        <v>9</v>
      </c>
      <c r="B39" s="39">
        <v>0.28000000000000003</v>
      </c>
      <c r="C39" s="39">
        <v>0.28000000000000003</v>
      </c>
      <c r="D39" s="39">
        <v>0.18</v>
      </c>
      <c r="E39" s="39">
        <v>0.2</v>
      </c>
      <c r="F39" s="39">
        <v>0.25</v>
      </c>
      <c r="G39" s="39">
        <v>0.16</v>
      </c>
      <c r="H39" s="39">
        <v>0.09</v>
      </c>
      <c r="I39" s="64"/>
      <c r="J39" s="65"/>
      <c r="K39" s="40" t="e">
        <f>((C6*C39)+(D6*D39)+(E6*E39)+(F6*F39)+(G6*G39)+(B6*B39))/K6</f>
        <v>#REF!</v>
      </c>
    </row>
    <row r="40" spans="1:11" x14ac:dyDescent="0.2">
      <c r="B40" s="18"/>
      <c r="C40" s="2"/>
      <c r="J40" s="65"/>
      <c r="K40" s="37"/>
    </row>
    <row r="41" spans="1:11" ht="15.75" thickBot="1" x14ac:dyDescent="0.25">
      <c r="A41" s="41" t="s">
        <v>10</v>
      </c>
      <c r="B41" s="42" t="e">
        <f>+B37-B39</f>
        <v>#REF!</v>
      </c>
      <c r="C41" s="43" t="e">
        <f t="shared" ref="C41:H41" si="2">+C37-C39</f>
        <v>#REF!</v>
      </c>
      <c r="D41" s="43" t="e">
        <f t="shared" si="2"/>
        <v>#REF!</v>
      </c>
      <c r="E41" s="43" t="e">
        <f t="shared" si="2"/>
        <v>#REF!</v>
      </c>
      <c r="F41" s="43" t="e">
        <f t="shared" si="2"/>
        <v>#REF!</v>
      </c>
      <c r="G41" s="43">
        <f t="shared" si="2"/>
        <v>-0.16</v>
      </c>
      <c r="H41" s="43" t="e">
        <f t="shared" si="2"/>
        <v>#REF!</v>
      </c>
      <c r="I41" s="66"/>
      <c r="J41" s="65"/>
      <c r="K41" s="43" t="e">
        <f>+K37-K39</f>
        <v>#REF!</v>
      </c>
    </row>
    <row r="42" spans="1:11" x14ac:dyDescent="0.2">
      <c r="B42" s="18"/>
      <c r="K42" s="37"/>
    </row>
    <row r="43" spans="1:11" ht="15.75" thickBot="1" x14ac:dyDescent="0.25">
      <c r="A43" s="41" t="s">
        <v>11</v>
      </c>
      <c r="B43" s="44" t="e">
        <f t="shared" ref="B43:G43" si="3">+B35-(B6*B39)</f>
        <v>#REF!</v>
      </c>
      <c r="C43" s="44" t="e">
        <f t="shared" si="3"/>
        <v>#REF!</v>
      </c>
      <c r="D43" s="44" t="e">
        <f t="shared" si="3"/>
        <v>#REF!</v>
      </c>
      <c r="E43" s="44" t="e">
        <f t="shared" si="3"/>
        <v>#REF!</v>
      </c>
      <c r="F43" s="44" t="e">
        <f t="shared" si="3"/>
        <v>#REF!</v>
      </c>
      <c r="G43" s="44">
        <f t="shared" si="3"/>
        <v>0</v>
      </c>
      <c r="H43" s="43" t="e">
        <f>+H39-H41</f>
        <v>#REF!</v>
      </c>
      <c r="I43" s="66"/>
      <c r="J43" s="65"/>
      <c r="K43" s="44" t="e">
        <f>SUM(B43:G43)</f>
        <v>#REF!</v>
      </c>
    </row>
    <row r="44" spans="1:11" ht="15" x14ac:dyDescent="0.25">
      <c r="A44" s="45" t="s">
        <v>12</v>
      </c>
      <c r="B44" s="17" t="e">
        <f t="shared" ref="B44:G44" si="4">+B9*B39</f>
        <v>#REF!</v>
      </c>
      <c r="C44" s="17" t="e">
        <f t="shared" si="4"/>
        <v>#REF!</v>
      </c>
      <c r="D44" s="17" t="e">
        <f t="shared" si="4"/>
        <v>#REF!</v>
      </c>
      <c r="E44" s="17" t="e">
        <f t="shared" si="4"/>
        <v>#REF!</v>
      </c>
      <c r="F44" s="17" t="e">
        <f t="shared" si="4"/>
        <v>#REF!</v>
      </c>
      <c r="G44" s="17">
        <f t="shared" si="4"/>
        <v>0</v>
      </c>
      <c r="H44" s="17"/>
      <c r="I44" s="62"/>
      <c r="J44" s="58"/>
      <c r="K44" s="17" t="e">
        <f>SUM(B44:J44)</f>
        <v>#REF!</v>
      </c>
    </row>
    <row r="45" spans="1:11" ht="15.75" thickBot="1" x14ac:dyDescent="0.25">
      <c r="A45" s="34" t="s">
        <v>16</v>
      </c>
      <c r="B45" s="35" t="e">
        <f>+(B35+B44)/(B6+B8)</f>
        <v>#REF!</v>
      </c>
      <c r="C45" s="35" t="e">
        <f>+(C35+C44)/(C6+C8)</f>
        <v>#REF!</v>
      </c>
      <c r="D45" s="35" t="e">
        <f>+(D35+D44)/(D6+D8)</f>
        <v>#REF!</v>
      </c>
      <c r="E45" s="35" t="e">
        <f>+(E35+E44)/(E6+E8)</f>
        <v>#REF!</v>
      </c>
      <c r="F45" s="35" t="e">
        <f>+(F35+F44)/(F6+F8)</f>
        <v>#REF!</v>
      </c>
      <c r="G45" s="35"/>
      <c r="H45" s="35" t="e">
        <f>+(H35+H44)/H6</f>
        <v>#REF!</v>
      </c>
      <c r="I45" s="35" t="e">
        <f>+(I35+I44)/I6</f>
        <v>#DIV/0!</v>
      </c>
      <c r="J45" s="35" t="e">
        <f>+(J35+J44)/J6</f>
        <v>#DIV/0!</v>
      </c>
      <c r="K45" s="35" t="e">
        <f>+(K35+K44)/(K6+K8)</f>
        <v>#REF!</v>
      </c>
    </row>
    <row r="46" spans="1:11" ht="15" x14ac:dyDescent="0.2">
      <c r="A46" s="34"/>
      <c r="B46" s="46" t="e">
        <f t="shared" ref="B46:G46" si="5">+B43+B44</f>
        <v>#REF!</v>
      </c>
      <c r="C46" s="46" t="e">
        <f t="shared" si="5"/>
        <v>#REF!</v>
      </c>
      <c r="D46" s="46" t="e">
        <f t="shared" si="5"/>
        <v>#REF!</v>
      </c>
      <c r="E46" s="46" t="e">
        <f t="shared" si="5"/>
        <v>#REF!</v>
      </c>
      <c r="F46" s="46" t="e">
        <f t="shared" si="5"/>
        <v>#REF!</v>
      </c>
      <c r="G46" s="46">
        <f t="shared" si="5"/>
        <v>0</v>
      </c>
      <c r="H46" s="67"/>
      <c r="I46" s="67"/>
      <c r="J46" s="67"/>
      <c r="K46" s="46" t="e">
        <f>SUM(B46:G46)</f>
        <v>#REF!</v>
      </c>
    </row>
    <row r="48" spans="1:11" x14ac:dyDescent="0.2">
      <c r="C48" s="2"/>
      <c r="F48" s="18"/>
      <c r="G48" s="18"/>
      <c r="H48" s="18"/>
      <c r="I48" s="18"/>
      <c r="J48" s="18"/>
      <c r="K48" s="18"/>
    </row>
    <row r="49" spans="2:11" ht="15" x14ac:dyDescent="0.25">
      <c r="B49" s="72" t="e">
        <f>+B10-B13+B12</f>
        <v>#REF!</v>
      </c>
      <c r="C49" s="47" t="s">
        <v>17</v>
      </c>
      <c r="D49" s="47" t="s">
        <v>18</v>
      </c>
      <c r="E49" s="18"/>
      <c r="F49" s="12"/>
      <c r="G49" s="12"/>
      <c r="H49" s="18"/>
      <c r="I49" s="18"/>
      <c r="J49" s="18"/>
      <c r="K49" s="12"/>
    </row>
    <row r="50" spans="2:11" ht="15" x14ac:dyDescent="0.25">
      <c r="C50" s="68" t="e">
        <f>(C35+C44+D35+D44+E35+E44+F35+F44)/(C6+D6+E6+F6)</f>
        <v>#REF!</v>
      </c>
      <c r="D50" s="68" t="e">
        <f>(B35+B44+G35+G44)/(B6+G6)</f>
        <v>#REF!</v>
      </c>
      <c r="F50" s="56"/>
      <c r="G50" s="56"/>
      <c r="H50" s="18"/>
      <c r="I50" s="18"/>
      <c r="J50" s="18"/>
      <c r="K50" s="56"/>
    </row>
    <row r="51" spans="2:11" ht="15" x14ac:dyDescent="0.25">
      <c r="C51" s="32" t="e">
        <f>(C46+D46+E46+F46)</f>
        <v>#REF!</v>
      </c>
      <c r="D51" s="32" t="e">
        <f>+B46+G46</f>
        <v>#REF!</v>
      </c>
      <c r="F51" s="12"/>
      <c r="G51" s="12"/>
      <c r="H51" s="18"/>
      <c r="I51" s="18"/>
      <c r="J51" s="18"/>
      <c r="K51" s="12"/>
    </row>
    <row r="52" spans="2:11" x14ac:dyDescent="0.2">
      <c r="C52" s="2"/>
      <c r="D52" s="36" t="e">
        <f>+D50-B39</f>
        <v>#REF!</v>
      </c>
      <c r="F52" s="71"/>
      <c r="G52" s="71"/>
      <c r="H52" s="18"/>
      <c r="I52" s="18"/>
      <c r="J52" s="18"/>
      <c r="K52" s="18"/>
    </row>
    <row r="53" spans="2:11" x14ac:dyDescent="0.2">
      <c r="C53" s="2"/>
      <c r="D53" s="69" t="e">
        <f>+D51/2.02</f>
        <v>#REF!</v>
      </c>
    </row>
    <row r="54" spans="2:11" ht="39" customHeight="1" x14ac:dyDescent="0.2"/>
    <row r="55" spans="2:11" ht="67.5" customHeight="1" x14ac:dyDescent="0.2"/>
    <row r="56" spans="2:11" ht="39" customHeight="1" x14ac:dyDescent="0.2"/>
    <row r="57" spans="2:11" ht="65.25" customHeight="1" x14ac:dyDescent="0.2"/>
    <row r="58" spans="2:11" ht="48.75" customHeight="1" x14ac:dyDescent="0.2"/>
    <row r="59" spans="2:11" ht="35.25" customHeight="1" x14ac:dyDescent="0.2"/>
    <row r="60" spans="2:11" ht="60" customHeight="1" x14ac:dyDescent="0.2"/>
    <row r="61" spans="2:11" ht="48.75" customHeight="1" x14ac:dyDescent="0.2"/>
  </sheetData>
  <mergeCells count="1">
    <mergeCell ref="A1:K1"/>
  </mergeCells>
  <phoneticPr fontId="3" type="noConversion"/>
  <printOptions horizontalCentered="1" verticalCentered="1"/>
  <pageMargins left="0.39370078740157483" right="0.39370078740157483" top="0.59055118110236227" bottom="0.59055118110236227" header="0.19685039370078741" footer="0.19685039370078741"/>
  <pageSetup paperSize="9" scale="20" orientation="landscape" r:id="rId1"/>
  <headerFooter alignWithMargins="0">
    <oddHeader>&amp;C&amp;"Arial,Gras"&amp;12Trois Couronnes</oddHeader>
    <oddFooter>&amp;C&amp;12 1/2</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7"/>
  <sheetViews>
    <sheetView workbookViewId="0"/>
  </sheetViews>
  <sheetFormatPr baseColWidth="10" defaultColWidth="9.140625" defaultRowHeight="12.75" x14ac:dyDescent="0.2"/>
  <cols>
    <col min="1" max="1" width="20.42578125" bestFit="1" customWidth="1"/>
    <col min="2" max="2" width="30" bestFit="1" customWidth="1"/>
    <col min="3" max="3" width="5.85546875" bestFit="1" customWidth="1"/>
    <col min="4" max="4" width="0.7109375" bestFit="1" customWidth="1"/>
    <col min="5" max="5" width="14.42578125" bestFit="1" customWidth="1"/>
    <col min="6" max="6" width="10.5703125" bestFit="1" customWidth="1"/>
    <col min="7" max="7" width="13.140625" bestFit="1" customWidth="1"/>
    <col min="8" max="8" width="0.7109375" bestFit="1" customWidth="1"/>
    <col min="9" max="9" width="13.140625" bestFit="1" customWidth="1"/>
    <col min="10" max="10" width="8.7109375" bestFit="1" customWidth="1"/>
    <col min="11" max="11" width="13.7109375" bestFit="1" customWidth="1"/>
  </cols>
  <sheetData>
    <row r="1" spans="1:11" ht="15" x14ac:dyDescent="0.2">
      <c r="A1" s="84"/>
    </row>
    <row r="2" spans="1:11" x14ac:dyDescent="0.2">
      <c r="A2" s="85"/>
      <c r="B2" s="86"/>
    </row>
    <row r="3" spans="1:11" x14ac:dyDescent="0.2">
      <c r="A3" s="85"/>
      <c r="B3" s="86"/>
    </row>
    <row r="4" spans="1:11" x14ac:dyDescent="0.2">
      <c r="A4" s="85"/>
      <c r="B4" s="86"/>
    </row>
    <row r="5" spans="1:11" x14ac:dyDescent="0.2">
      <c r="A5" s="87"/>
      <c r="B5" s="88"/>
      <c r="C5" s="88"/>
      <c r="D5" s="89"/>
      <c r="E5" s="88"/>
      <c r="F5" s="88"/>
      <c r="G5" s="88"/>
      <c r="H5" s="89"/>
      <c r="I5" s="88"/>
      <c r="J5" s="88"/>
      <c r="K5" s="88"/>
    </row>
    <row r="6" spans="1:11" x14ac:dyDescent="0.2">
      <c r="A6" s="90"/>
      <c r="B6" s="91"/>
      <c r="C6" s="91"/>
      <c r="D6" s="89"/>
      <c r="E6" s="92"/>
      <c r="F6" s="92"/>
      <c r="G6" s="92"/>
      <c r="H6" s="89"/>
      <c r="I6" s="92"/>
      <c r="J6" s="92"/>
      <c r="K6" s="92"/>
    </row>
    <row r="7" spans="1:11" x14ac:dyDescent="0.2">
      <c r="A7" s="93"/>
      <c r="B7" s="94"/>
      <c r="C7" s="94"/>
      <c r="D7" s="89"/>
      <c r="E7" s="95"/>
      <c r="F7" s="95"/>
      <c r="G7" s="95"/>
      <c r="H7" s="89"/>
      <c r="I7" s="95"/>
      <c r="J7" s="95"/>
      <c r="K7" s="95"/>
    </row>
    <row r="8" spans="1:11" x14ac:dyDescent="0.2">
      <c r="A8" s="93"/>
      <c r="B8" s="94"/>
      <c r="C8" s="94"/>
      <c r="D8" s="89"/>
      <c r="E8" s="95"/>
      <c r="F8" s="95"/>
      <c r="G8" s="95"/>
      <c r="H8" s="89"/>
      <c r="I8" s="95"/>
      <c r="J8" s="95"/>
      <c r="K8" s="95"/>
    </row>
    <row r="9" spans="1:11" x14ac:dyDescent="0.2">
      <c r="A9" s="93"/>
      <c r="B9" s="94"/>
      <c r="C9" s="94"/>
      <c r="D9" s="89"/>
      <c r="E9" s="95"/>
      <c r="F9" s="95"/>
      <c r="G9" s="95"/>
      <c r="H9" s="89"/>
      <c r="I9" s="95"/>
      <c r="J9" s="95"/>
      <c r="K9" s="95"/>
    </row>
    <row r="10" spans="1:11" x14ac:dyDescent="0.2">
      <c r="A10" s="93"/>
      <c r="B10" s="94"/>
      <c r="C10" s="94"/>
      <c r="D10" s="89"/>
      <c r="E10" s="95"/>
      <c r="F10" s="95"/>
      <c r="G10" s="95"/>
      <c r="H10" s="89"/>
      <c r="I10" s="95"/>
      <c r="J10" s="95"/>
      <c r="K10" s="95"/>
    </row>
    <row r="11" spans="1:11" x14ac:dyDescent="0.2">
      <c r="A11" s="93"/>
      <c r="B11" s="94"/>
      <c r="C11" s="94"/>
      <c r="D11" s="89"/>
      <c r="E11" s="95"/>
      <c r="F11" s="95"/>
      <c r="G11" s="95"/>
      <c r="H11" s="89"/>
      <c r="I11" s="95"/>
      <c r="J11" s="95"/>
      <c r="K11" s="95"/>
    </row>
    <row r="12" spans="1:11" x14ac:dyDescent="0.2">
      <c r="A12" s="93"/>
      <c r="B12" s="94"/>
      <c r="C12" s="94"/>
      <c r="D12" s="89"/>
      <c r="E12" s="95"/>
      <c r="F12" s="95"/>
      <c r="G12" s="95"/>
      <c r="H12" s="89"/>
      <c r="I12" s="95"/>
      <c r="J12" s="95"/>
      <c r="K12" s="95"/>
    </row>
    <row r="13" spans="1:11" x14ac:dyDescent="0.2">
      <c r="A13" s="93"/>
      <c r="B13" s="94"/>
      <c r="C13" s="94"/>
      <c r="D13" s="89"/>
      <c r="E13" s="95"/>
      <c r="F13" s="95"/>
      <c r="G13" s="95"/>
      <c r="H13" s="89"/>
      <c r="I13" s="95"/>
      <c r="J13" s="95"/>
      <c r="K13" s="95"/>
    </row>
    <row r="14" spans="1:11" x14ac:dyDescent="0.2">
      <c r="A14" s="93"/>
      <c r="B14" s="94"/>
      <c r="C14" s="94"/>
      <c r="D14" s="89"/>
      <c r="E14" s="95"/>
      <c r="F14" s="95"/>
      <c r="G14" s="95"/>
      <c r="H14" s="89"/>
      <c r="I14" s="95"/>
      <c r="J14" s="95"/>
      <c r="K14" s="95"/>
    </row>
    <row r="15" spans="1:11" x14ac:dyDescent="0.2">
      <c r="A15" s="93"/>
      <c r="B15" s="94"/>
      <c r="C15" s="94"/>
      <c r="D15" s="89"/>
      <c r="E15" s="95"/>
      <c r="F15" s="95"/>
      <c r="G15" s="95"/>
      <c r="H15" s="89"/>
      <c r="I15" s="95"/>
      <c r="J15" s="95"/>
      <c r="K15" s="95"/>
    </row>
    <row r="16" spans="1:11" x14ac:dyDescent="0.2">
      <c r="A16" s="93"/>
      <c r="B16" s="94"/>
      <c r="C16" s="94"/>
      <c r="D16" s="89"/>
      <c r="E16" s="95"/>
      <c r="F16" s="95"/>
      <c r="G16" s="95"/>
      <c r="H16" s="89"/>
      <c r="I16" s="95"/>
      <c r="J16" s="95"/>
      <c r="K16" s="95"/>
    </row>
    <row r="17" spans="1:11" x14ac:dyDescent="0.2">
      <c r="A17" s="93"/>
      <c r="B17" s="94"/>
      <c r="C17" s="94"/>
      <c r="D17" s="89"/>
      <c r="E17" s="95"/>
      <c r="F17" s="95"/>
      <c r="G17" s="95"/>
      <c r="H17" s="89"/>
      <c r="I17" s="95"/>
      <c r="J17" s="95"/>
      <c r="K17" s="9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22"/>
  <sheetViews>
    <sheetView tabSelected="1" workbookViewId="0">
      <selection activeCell="G33" sqref="G33"/>
    </sheetView>
  </sheetViews>
  <sheetFormatPr baseColWidth="10" defaultRowHeight="12.75" x14ac:dyDescent="0.2"/>
  <cols>
    <col min="1" max="1" width="19.85546875" style="137" bestFit="1" customWidth="1"/>
    <col min="2" max="2" width="25.5703125" style="135" bestFit="1" customWidth="1"/>
    <col min="3" max="3" width="11" style="138" bestFit="1" customWidth="1"/>
    <col min="4" max="4" width="19.85546875" style="137" bestFit="1" customWidth="1"/>
    <col min="5" max="5" width="25.5703125" style="135" bestFit="1" customWidth="1"/>
    <col min="6" max="6" width="11.28515625" style="138" bestFit="1" customWidth="1"/>
    <col min="7" max="7" width="19.7109375" style="137" bestFit="1" customWidth="1"/>
    <col min="8" max="8" width="13.140625" style="135" bestFit="1" customWidth="1"/>
    <col min="9" max="9" width="10.7109375" style="138" bestFit="1" customWidth="1"/>
  </cols>
  <sheetData>
    <row r="1" spans="1:13" x14ac:dyDescent="0.2">
      <c r="A1" s="158" t="s">
        <v>1240</v>
      </c>
      <c r="B1" s="159"/>
      <c r="C1" s="160"/>
      <c r="D1" s="158" t="s">
        <v>1252</v>
      </c>
      <c r="E1" s="159"/>
      <c r="F1" s="160"/>
      <c r="G1" s="158" t="s">
        <v>1254</v>
      </c>
      <c r="H1" s="159"/>
      <c r="I1" s="160"/>
      <c r="M1" s="154" t="s">
        <v>1261</v>
      </c>
    </row>
    <row r="2" spans="1:13" ht="13.5" thickBot="1" x14ac:dyDescent="0.25">
      <c r="A2" s="148" t="s">
        <v>1238</v>
      </c>
      <c r="B2" s="149" t="s">
        <v>1239</v>
      </c>
      <c r="C2" s="150" t="s">
        <v>26</v>
      </c>
      <c r="D2" s="148" t="s">
        <v>1238</v>
      </c>
      <c r="E2" s="149" t="s">
        <v>1239</v>
      </c>
      <c r="F2" s="150" t="s">
        <v>26</v>
      </c>
      <c r="G2" s="151" t="s">
        <v>1238</v>
      </c>
      <c r="H2" s="152" t="s">
        <v>1253</v>
      </c>
      <c r="I2" s="153" t="s">
        <v>26</v>
      </c>
    </row>
    <row r="3" spans="1:13" x14ac:dyDescent="0.2">
      <c r="A3" s="142"/>
      <c r="B3" s="143"/>
      <c r="C3" s="144"/>
      <c r="D3" s="142"/>
      <c r="E3" s="143"/>
      <c r="F3" s="144"/>
      <c r="G3" s="145"/>
      <c r="H3" s="146"/>
      <c r="I3" s="147"/>
    </row>
    <row r="4" spans="1:13" x14ac:dyDescent="0.2">
      <c r="C4" s="139"/>
      <c r="F4" s="144"/>
      <c r="G4" s="140"/>
      <c r="H4" s="136"/>
      <c r="I4" s="141"/>
    </row>
    <row r="5" spans="1:13" x14ac:dyDescent="0.2">
      <c r="C5" s="139"/>
      <c r="F5" s="144"/>
      <c r="G5" s="140"/>
      <c r="H5" s="136"/>
      <c r="I5" s="141"/>
    </row>
    <row r="6" spans="1:13" x14ac:dyDescent="0.2">
      <c r="C6" s="139"/>
      <c r="F6" s="139"/>
      <c r="G6" s="140"/>
      <c r="H6" s="136"/>
      <c r="I6" s="141"/>
    </row>
    <row r="7" spans="1:13" x14ac:dyDescent="0.2">
      <c r="C7" s="139"/>
      <c r="F7" s="139"/>
      <c r="G7" s="140"/>
      <c r="H7" s="136"/>
      <c r="I7" s="141"/>
    </row>
    <row r="8" spans="1:13" x14ac:dyDescent="0.2">
      <c r="C8" s="139"/>
      <c r="F8" s="139"/>
      <c r="G8" s="140"/>
      <c r="H8" s="136"/>
      <c r="I8" s="141"/>
    </row>
    <row r="9" spans="1:13" x14ac:dyDescent="0.2">
      <c r="C9" s="139"/>
      <c r="F9" s="139"/>
    </row>
    <row r="10" spans="1:13" x14ac:dyDescent="0.2">
      <c r="C10" s="139"/>
      <c r="F10" s="139"/>
    </row>
    <row r="11" spans="1:13" x14ac:dyDescent="0.2">
      <c r="C11" s="139"/>
      <c r="F11" s="139"/>
    </row>
    <row r="12" spans="1:13" x14ac:dyDescent="0.2">
      <c r="C12" s="139"/>
      <c r="F12" s="139"/>
    </row>
    <row r="13" spans="1:13" x14ac:dyDescent="0.2">
      <c r="C13" s="139"/>
      <c r="F13" s="139"/>
    </row>
    <row r="14" spans="1:13" x14ac:dyDescent="0.2">
      <c r="C14" s="139"/>
      <c r="F14" s="139"/>
    </row>
    <row r="15" spans="1:13" x14ac:dyDescent="0.2">
      <c r="C15" s="139"/>
      <c r="F15" s="139"/>
    </row>
    <row r="16" spans="1:13" x14ac:dyDescent="0.2">
      <c r="C16" s="139"/>
      <c r="F16" s="139"/>
    </row>
    <row r="17" spans="3:6" x14ac:dyDescent="0.2">
      <c r="C17" s="139"/>
      <c r="F17" s="139"/>
    </row>
    <row r="18" spans="3:6" x14ac:dyDescent="0.2">
      <c r="C18" s="139"/>
      <c r="F18" s="139"/>
    </row>
    <row r="19" spans="3:6" x14ac:dyDescent="0.2">
      <c r="C19" s="139"/>
      <c r="F19" s="139"/>
    </row>
    <row r="20" spans="3:6" x14ac:dyDescent="0.2">
      <c r="C20" s="139"/>
      <c r="F20" s="139"/>
    </row>
    <row r="21" spans="3:6" x14ac:dyDescent="0.2">
      <c r="F21" s="139"/>
    </row>
    <row r="22" spans="3:6" x14ac:dyDescent="0.2">
      <c r="F22" s="139"/>
    </row>
  </sheetData>
  <mergeCells count="3">
    <mergeCell ref="A1:C1"/>
    <mergeCell ref="D1:F1"/>
    <mergeCell ref="G1:I1"/>
  </mergeCells>
  <hyperlinks>
    <hyperlink ref="M1" r:id="rId1"/>
  </hyperlinks>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U148"/>
  <sheetViews>
    <sheetView workbookViewId="0">
      <selection activeCell="A14" sqref="A14"/>
    </sheetView>
  </sheetViews>
  <sheetFormatPr baseColWidth="10" defaultColWidth="9.140625" defaultRowHeight="12.75" x14ac:dyDescent="0.2"/>
  <cols>
    <col min="1" max="1" width="34.85546875" style="74" bestFit="1" customWidth="1"/>
    <col min="2" max="3" width="7.140625" style="74" bestFit="1" customWidth="1"/>
    <col min="4" max="4" width="9.7109375" style="74" bestFit="1" customWidth="1"/>
    <col min="5" max="5" width="8.140625" style="74" bestFit="1" customWidth="1"/>
    <col min="6" max="6" width="12.7109375" style="74" bestFit="1" customWidth="1"/>
    <col min="7" max="7" width="7.140625" style="74" bestFit="1" customWidth="1"/>
    <col min="8" max="8" width="10.7109375" style="74" bestFit="1" customWidth="1"/>
    <col min="9" max="9" width="8.140625" style="74" bestFit="1" customWidth="1"/>
    <col min="10" max="10" width="20.85546875" style="74" bestFit="1" customWidth="1"/>
    <col min="11" max="11" width="7.140625" style="74" bestFit="1" customWidth="1"/>
    <col min="12" max="12" width="10.7109375" style="74" bestFit="1" customWidth="1"/>
    <col min="13" max="13" width="8.140625" style="74" bestFit="1" customWidth="1"/>
    <col min="14" max="14" width="12.7109375" style="74" bestFit="1" customWidth="1"/>
    <col min="15" max="15" width="8.7109375" style="74" bestFit="1" customWidth="1"/>
    <col min="16" max="16" width="21.7109375" style="74" bestFit="1" customWidth="1"/>
    <col min="17" max="17" width="4.85546875" style="74" bestFit="1" customWidth="1"/>
    <col min="18" max="18" width="4.7109375" style="74" bestFit="1" customWidth="1"/>
    <col min="19" max="19" width="7.42578125" style="74" bestFit="1" customWidth="1"/>
    <col min="20" max="20" width="12.42578125" style="74" bestFit="1" customWidth="1"/>
    <col min="21" max="21" width="7.42578125" style="74" bestFit="1" customWidth="1"/>
    <col min="22" max="16384" width="9.140625" style="74"/>
  </cols>
  <sheetData>
    <row r="1" spans="1:21" s="77" customFormat="1" x14ac:dyDescent="0.2"/>
    <row r="2" spans="1:21" s="77" customFormat="1" x14ac:dyDescent="0.2"/>
    <row r="3" spans="1:21" s="77" customFormat="1" x14ac:dyDescent="0.2"/>
    <row r="4" spans="1:21" s="78" customFormat="1" x14ac:dyDescent="0.2">
      <c r="B4" s="113" t="s">
        <v>65</v>
      </c>
      <c r="C4" s="114"/>
      <c r="D4" s="114"/>
      <c r="E4" s="114"/>
      <c r="F4" s="113" t="s">
        <v>66</v>
      </c>
      <c r="G4" s="114"/>
      <c r="H4" s="114"/>
      <c r="I4" s="114"/>
      <c r="J4" s="113" t="s">
        <v>67</v>
      </c>
      <c r="K4" s="114"/>
      <c r="L4" s="114"/>
      <c r="M4" s="114"/>
      <c r="N4" s="113" t="s">
        <v>68</v>
      </c>
      <c r="O4" s="114"/>
      <c r="P4" s="113" t="s">
        <v>69</v>
      </c>
      <c r="Q4" s="114"/>
      <c r="R4" s="114"/>
      <c r="S4" s="114"/>
      <c r="T4" s="113" t="s">
        <v>70</v>
      </c>
      <c r="U4" s="115"/>
    </row>
    <row r="5" spans="1:21" s="78" customFormat="1" x14ac:dyDescent="0.2">
      <c r="B5" s="113" t="s">
        <v>71</v>
      </c>
      <c r="C5" s="113" t="s">
        <v>72</v>
      </c>
      <c r="D5" s="113" t="s">
        <v>73</v>
      </c>
      <c r="E5" s="113" t="s">
        <v>74</v>
      </c>
      <c r="F5" s="113" t="s">
        <v>71</v>
      </c>
      <c r="G5" s="113" t="s">
        <v>72</v>
      </c>
      <c r="H5" s="113" t="s">
        <v>73</v>
      </c>
      <c r="I5" s="113" t="s">
        <v>74</v>
      </c>
      <c r="J5" s="113" t="s">
        <v>71</v>
      </c>
      <c r="K5" s="113" t="s">
        <v>72</v>
      </c>
      <c r="L5" s="113" t="s">
        <v>73</v>
      </c>
      <c r="M5" s="113" t="s">
        <v>74</v>
      </c>
      <c r="N5" s="113" t="s">
        <v>73</v>
      </c>
      <c r="O5" s="113" t="s">
        <v>74</v>
      </c>
      <c r="P5" s="113" t="s">
        <v>71</v>
      </c>
      <c r="Q5" s="113" t="s">
        <v>72</v>
      </c>
      <c r="R5" s="113" t="s">
        <v>73</v>
      </c>
      <c r="S5" s="113" t="s">
        <v>74</v>
      </c>
      <c r="T5" s="113" t="s">
        <v>73</v>
      </c>
      <c r="U5" s="116" t="s">
        <v>74</v>
      </c>
    </row>
    <row r="6" spans="1:21" s="79" customFormat="1" x14ac:dyDescent="0.2">
      <c r="A6" s="120" t="s">
        <v>75</v>
      </c>
      <c r="B6" s="120"/>
      <c r="C6" s="120"/>
      <c r="D6" s="120"/>
      <c r="E6" s="120"/>
      <c r="F6" s="120"/>
      <c r="G6" s="120"/>
      <c r="H6" s="120"/>
      <c r="I6" s="120"/>
      <c r="J6" s="120"/>
      <c r="K6" s="120"/>
      <c r="L6" s="120"/>
      <c r="M6" s="120"/>
      <c r="N6" s="120"/>
      <c r="O6" s="120"/>
      <c r="P6" s="120"/>
      <c r="Q6" s="120"/>
      <c r="R6" s="120"/>
      <c r="S6" s="120"/>
      <c r="T6" s="120"/>
      <c r="U6" s="121"/>
    </row>
    <row r="7" spans="1:21" s="79" customFormat="1" x14ac:dyDescent="0.2">
      <c r="A7" s="120" t="s">
        <v>25</v>
      </c>
      <c r="B7" s="120"/>
      <c r="C7" s="120"/>
      <c r="D7" s="120"/>
      <c r="E7" s="120"/>
      <c r="F7" s="120"/>
      <c r="G7" s="120"/>
      <c r="H7" s="120"/>
      <c r="I7" s="120"/>
      <c r="J7" s="120"/>
      <c r="K7" s="120"/>
      <c r="L7" s="120"/>
      <c r="M7" s="120"/>
      <c r="N7" s="120"/>
      <c r="O7" s="120"/>
      <c r="P7" s="120"/>
      <c r="Q7" s="120"/>
      <c r="R7" s="120"/>
      <c r="S7" s="120"/>
      <c r="T7" s="120"/>
      <c r="U7" s="121"/>
    </row>
    <row r="8" spans="1:21" s="77" customFormat="1" x14ac:dyDescent="0.2">
      <c r="A8" s="117" t="s">
        <v>76</v>
      </c>
      <c r="B8" s="117"/>
      <c r="C8" s="117"/>
      <c r="D8" s="117"/>
      <c r="E8" s="117"/>
      <c r="F8" s="118">
        <v>145</v>
      </c>
      <c r="G8" s="118">
        <v>41.21</v>
      </c>
      <c r="H8" s="118">
        <v>5975</v>
      </c>
      <c r="I8" s="118">
        <v>32.33</v>
      </c>
      <c r="J8" s="118">
        <v>114</v>
      </c>
      <c r="K8" s="118">
        <v>50</v>
      </c>
      <c r="L8" s="118">
        <v>5700</v>
      </c>
      <c r="M8" s="118">
        <v>33.08</v>
      </c>
      <c r="N8" s="118">
        <v>275</v>
      </c>
      <c r="O8" s="118">
        <v>4.82</v>
      </c>
      <c r="P8" s="117"/>
      <c r="Q8" s="117"/>
      <c r="R8" s="117"/>
      <c r="S8" s="117"/>
      <c r="T8" s="118">
        <v>5975</v>
      </c>
      <c r="U8" s="119"/>
    </row>
    <row r="9" spans="1:21" s="77" customFormat="1" x14ac:dyDescent="0.2">
      <c r="A9" s="117" t="s">
        <v>77</v>
      </c>
      <c r="B9" s="117"/>
      <c r="C9" s="117"/>
      <c r="D9" s="117"/>
      <c r="E9" s="117"/>
      <c r="F9" s="118">
        <v>149</v>
      </c>
      <c r="G9" s="118">
        <v>32.72</v>
      </c>
      <c r="H9" s="118">
        <v>4875.01</v>
      </c>
      <c r="I9" s="118">
        <v>26.38</v>
      </c>
      <c r="J9" s="117"/>
      <c r="K9" s="117"/>
      <c r="L9" s="117"/>
      <c r="M9" s="117"/>
      <c r="N9" s="118">
        <v>4875.01</v>
      </c>
      <c r="O9" s="117"/>
      <c r="P9" s="117"/>
      <c r="Q9" s="117"/>
      <c r="R9" s="117"/>
      <c r="S9" s="117"/>
      <c r="T9" s="118">
        <v>4875.01</v>
      </c>
      <c r="U9" s="119"/>
    </row>
    <row r="10" spans="1:21" s="77" customFormat="1" x14ac:dyDescent="0.2">
      <c r="A10" s="117" t="s">
        <v>78</v>
      </c>
      <c r="B10" s="117"/>
      <c r="C10" s="117"/>
      <c r="D10" s="117"/>
      <c r="E10" s="117"/>
      <c r="F10" s="118">
        <v>74</v>
      </c>
      <c r="G10" s="118">
        <v>28.28</v>
      </c>
      <c r="H10" s="118">
        <v>2092.6</v>
      </c>
      <c r="I10" s="118">
        <v>11.32</v>
      </c>
      <c r="J10" s="117"/>
      <c r="K10" s="117"/>
      <c r="L10" s="117"/>
      <c r="M10" s="117"/>
      <c r="N10" s="118">
        <v>2092.6</v>
      </c>
      <c r="O10" s="117"/>
      <c r="P10" s="117"/>
      <c r="Q10" s="117"/>
      <c r="R10" s="117"/>
      <c r="S10" s="117"/>
      <c r="T10" s="118">
        <v>2092.6</v>
      </c>
      <c r="U10" s="119"/>
    </row>
    <row r="11" spans="1:21" s="77" customFormat="1" x14ac:dyDescent="0.2">
      <c r="A11" s="122" t="s">
        <v>79</v>
      </c>
      <c r="B11" s="122"/>
      <c r="C11" s="122"/>
      <c r="D11" s="122"/>
      <c r="E11" s="122"/>
      <c r="F11" s="123">
        <v>368</v>
      </c>
      <c r="G11" s="123">
        <v>35.17</v>
      </c>
      <c r="H11" s="123">
        <v>12942.61</v>
      </c>
      <c r="I11" s="123">
        <v>70.040000000000006</v>
      </c>
      <c r="J11" s="123">
        <v>114</v>
      </c>
      <c r="K11" s="123">
        <v>50</v>
      </c>
      <c r="L11" s="123">
        <v>5700</v>
      </c>
      <c r="M11" s="123">
        <v>33.08</v>
      </c>
      <c r="N11" s="123">
        <v>7242.61</v>
      </c>
      <c r="O11" s="123">
        <v>127.06</v>
      </c>
      <c r="P11" s="122"/>
      <c r="Q11" s="122"/>
      <c r="R11" s="122"/>
      <c r="S11" s="122"/>
      <c r="T11" s="123">
        <v>12942.61</v>
      </c>
      <c r="U11" s="124"/>
    </row>
    <row r="12" spans="1:21" s="80" customFormat="1" x14ac:dyDescent="0.2">
      <c r="A12" s="120" t="s">
        <v>61</v>
      </c>
      <c r="B12" s="120"/>
      <c r="C12" s="120"/>
      <c r="D12" s="120"/>
      <c r="E12" s="120"/>
      <c r="F12" s="120"/>
      <c r="G12" s="120"/>
      <c r="H12" s="120"/>
      <c r="I12" s="120"/>
      <c r="J12" s="120"/>
      <c r="K12" s="120"/>
      <c r="L12" s="120"/>
      <c r="M12" s="120"/>
      <c r="N12" s="120"/>
      <c r="O12" s="120"/>
      <c r="P12" s="120"/>
      <c r="Q12" s="120"/>
      <c r="R12" s="120"/>
      <c r="S12" s="120"/>
      <c r="T12" s="120"/>
      <c r="U12" s="121"/>
    </row>
    <row r="13" spans="1:21" s="79" customFormat="1" x14ac:dyDescent="0.2">
      <c r="A13" s="117" t="s">
        <v>80</v>
      </c>
      <c r="B13" s="117"/>
      <c r="C13" s="117"/>
      <c r="D13" s="117"/>
      <c r="E13" s="117"/>
      <c r="F13" s="117"/>
      <c r="G13" s="117"/>
      <c r="H13" s="118">
        <v>1828.7</v>
      </c>
      <c r="I13" s="118">
        <v>9.9</v>
      </c>
      <c r="J13" s="117"/>
      <c r="K13" s="117"/>
      <c r="L13" s="118">
        <v>1710</v>
      </c>
      <c r="M13" s="118">
        <v>9.92</v>
      </c>
      <c r="N13" s="118">
        <v>118.7</v>
      </c>
      <c r="O13" s="118">
        <v>6.94</v>
      </c>
      <c r="P13" s="117"/>
      <c r="Q13" s="117"/>
      <c r="R13" s="117"/>
      <c r="S13" s="117"/>
      <c r="T13" s="118">
        <v>1828.7</v>
      </c>
      <c r="U13" s="119"/>
    </row>
    <row r="14" spans="1:21" s="77" customFormat="1" x14ac:dyDescent="0.2">
      <c r="A14" s="117" t="s">
        <v>81</v>
      </c>
      <c r="B14" s="117"/>
      <c r="C14" s="117"/>
      <c r="D14" s="117"/>
      <c r="E14" s="117"/>
      <c r="F14" s="117"/>
      <c r="G14" s="117"/>
      <c r="H14" s="118">
        <v>637.02</v>
      </c>
      <c r="I14" s="118">
        <v>3.45</v>
      </c>
      <c r="J14" s="117"/>
      <c r="K14" s="117"/>
      <c r="L14" s="117"/>
      <c r="M14" s="117"/>
      <c r="N14" s="118">
        <v>637.02</v>
      </c>
      <c r="O14" s="117"/>
      <c r="P14" s="117"/>
      <c r="Q14" s="117"/>
      <c r="R14" s="117"/>
      <c r="S14" s="117"/>
      <c r="T14" s="118">
        <v>637.02</v>
      </c>
      <c r="U14" s="119"/>
    </row>
    <row r="15" spans="1:21" s="77" customFormat="1" x14ac:dyDescent="0.2">
      <c r="A15" s="117" t="s">
        <v>82</v>
      </c>
      <c r="B15" s="117"/>
      <c r="C15" s="117"/>
      <c r="D15" s="117"/>
      <c r="E15" s="117"/>
      <c r="F15" s="117"/>
      <c r="G15" s="117"/>
      <c r="H15" s="118">
        <v>1069.44</v>
      </c>
      <c r="I15" s="118">
        <v>5.79</v>
      </c>
      <c r="J15" s="117"/>
      <c r="K15" s="117"/>
      <c r="L15" s="117"/>
      <c r="M15" s="117"/>
      <c r="N15" s="118">
        <v>1069.44</v>
      </c>
      <c r="O15" s="117"/>
      <c r="P15" s="117"/>
      <c r="Q15" s="117"/>
      <c r="R15" s="117"/>
      <c r="S15" s="117"/>
      <c r="T15" s="118">
        <v>1069.44</v>
      </c>
      <c r="U15" s="119"/>
    </row>
    <row r="16" spans="1:21" s="77" customFormat="1" x14ac:dyDescent="0.2">
      <c r="A16" s="122" t="s">
        <v>83</v>
      </c>
      <c r="B16" s="122"/>
      <c r="C16" s="122"/>
      <c r="D16" s="122"/>
      <c r="E16" s="122"/>
      <c r="F16" s="122"/>
      <c r="G16" s="122"/>
      <c r="H16" s="123">
        <v>3535.16</v>
      </c>
      <c r="I16" s="123">
        <v>19.13</v>
      </c>
      <c r="J16" s="122"/>
      <c r="K16" s="122"/>
      <c r="L16" s="123">
        <v>1710</v>
      </c>
      <c r="M16" s="123">
        <v>9.92</v>
      </c>
      <c r="N16" s="123">
        <v>1825.16</v>
      </c>
      <c r="O16" s="123">
        <v>106.73</v>
      </c>
      <c r="P16" s="122"/>
      <c r="Q16" s="122"/>
      <c r="R16" s="122"/>
      <c r="S16" s="122"/>
      <c r="T16" s="123">
        <v>3535.16</v>
      </c>
      <c r="U16" s="124"/>
    </row>
    <row r="17" spans="1:21" s="77" customFormat="1" x14ac:dyDescent="0.2">
      <c r="A17" s="120" t="s">
        <v>84</v>
      </c>
      <c r="B17" s="120"/>
      <c r="C17" s="120"/>
      <c r="D17" s="120"/>
      <c r="E17" s="120"/>
      <c r="F17" s="120"/>
      <c r="G17" s="120"/>
      <c r="H17" s="120"/>
      <c r="I17" s="120"/>
      <c r="J17" s="120"/>
      <c r="K17" s="120"/>
      <c r="L17" s="120"/>
      <c r="M17" s="120"/>
      <c r="N17" s="120"/>
      <c r="O17" s="120"/>
      <c r="P17" s="120"/>
      <c r="Q17" s="120"/>
      <c r="R17" s="120"/>
      <c r="S17" s="120"/>
      <c r="T17" s="120"/>
      <c r="U17" s="121"/>
    </row>
    <row r="18" spans="1:21" s="80" customFormat="1" x14ac:dyDescent="0.2">
      <c r="A18" s="117" t="s">
        <v>85</v>
      </c>
      <c r="B18" s="117"/>
      <c r="C18" s="117"/>
      <c r="D18" s="117"/>
      <c r="E18" s="117"/>
      <c r="F18" s="117"/>
      <c r="G18" s="117"/>
      <c r="H18" s="117"/>
      <c r="I18" s="117"/>
      <c r="J18" s="117"/>
      <c r="K18" s="117"/>
      <c r="L18" s="118">
        <v>345</v>
      </c>
      <c r="M18" s="118">
        <v>2</v>
      </c>
      <c r="N18" s="118">
        <v>-345</v>
      </c>
      <c r="O18" s="118">
        <v>-100</v>
      </c>
      <c r="P18" s="117"/>
      <c r="Q18" s="117"/>
      <c r="R18" s="117"/>
      <c r="S18" s="117"/>
      <c r="T18" s="117"/>
      <c r="U18" s="119"/>
    </row>
    <row r="19" spans="1:21" s="79" customFormat="1" x14ac:dyDescent="0.2">
      <c r="A19" s="117" t="s">
        <v>86</v>
      </c>
      <c r="B19" s="117"/>
      <c r="C19" s="117"/>
      <c r="D19" s="117"/>
      <c r="E19" s="117"/>
      <c r="F19" s="117"/>
      <c r="G19" s="117"/>
      <c r="H19" s="118">
        <v>2001.85</v>
      </c>
      <c r="I19" s="118">
        <v>10.83</v>
      </c>
      <c r="J19" s="117"/>
      <c r="K19" s="117"/>
      <c r="L19" s="118">
        <v>9200</v>
      </c>
      <c r="M19" s="118">
        <v>53.39</v>
      </c>
      <c r="N19" s="118">
        <v>-7198.15</v>
      </c>
      <c r="O19" s="118">
        <v>-78.239999999999995</v>
      </c>
      <c r="P19" s="117"/>
      <c r="Q19" s="117"/>
      <c r="R19" s="117"/>
      <c r="S19" s="117"/>
      <c r="T19" s="118">
        <v>2001.85</v>
      </c>
      <c r="U19" s="119"/>
    </row>
    <row r="20" spans="1:21" s="77" customFormat="1" x14ac:dyDescent="0.2">
      <c r="A20" s="117" t="s">
        <v>87</v>
      </c>
      <c r="B20" s="117"/>
      <c r="C20" s="117"/>
      <c r="D20" s="117"/>
      <c r="E20" s="117"/>
      <c r="F20" s="117"/>
      <c r="G20" s="117"/>
      <c r="H20" s="117"/>
      <c r="I20" s="117"/>
      <c r="J20" s="117"/>
      <c r="K20" s="117"/>
      <c r="L20" s="118">
        <v>276</v>
      </c>
      <c r="M20" s="118">
        <v>1.6</v>
      </c>
      <c r="N20" s="118">
        <v>-276</v>
      </c>
      <c r="O20" s="118">
        <v>-100</v>
      </c>
      <c r="P20" s="117"/>
      <c r="Q20" s="117"/>
      <c r="R20" s="117"/>
      <c r="S20" s="117"/>
      <c r="T20" s="117"/>
      <c r="U20" s="119"/>
    </row>
    <row r="21" spans="1:21" s="77" customFormat="1" x14ac:dyDescent="0.2">
      <c r="A21" s="122" t="s">
        <v>88</v>
      </c>
      <c r="B21" s="122"/>
      <c r="C21" s="122"/>
      <c r="D21" s="122"/>
      <c r="E21" s="122"/>
      <c r="F21" s="122"/>
      <c r="G21" s="122"/>
      <c r="H21" s="123">
        <v>2001.85</v>
      </c>
      <c r="I21" s="123">
        <v>10.83</v>
      </c>
      <c r="J21" s="122"/>
      <c r="K21" s="122"/>
      <c r="L21" s="123">
        <v>9821</v>
      </c>
      <c r="M21" s="123">
        <v>57</v>
      </c>
      <c r="N21" s="123">
        <v>-7819.15</v>
      </c>
      <c r="O21" s="123">
        <v>-79.62</v>
      </c>
      <c r="P21" s="122"/>
      <c r="Q21" s="122"/>
      <c r="R21" s="122"/>
      <c r="S21" s="122"/>
      <c r="T21" s="123">
        <v>2001.85</v>
      </c>
      <c r="U21" s="124"/>
    </row>
    <row r="22" spans="1:21" s="77" customFormat="1" x14ac:dyDescent="0.2">
      <c r="A22" s="128" t="s">
        <v>89</v>
      </c>
      <c r="B22" s="128"/>
      <c r="C22" s="128"/>
      <c r="D22" s="128"/>
      <c r="E22" s="128"/>
      <c r="F22" s="129">
        <v>368</v>
      </c>
      <c r="G22" s="129">
        <v>35.17</v>
      </c>
      <c r="H22" s="129">
        <v>18479.62</v>
      </c>
      <c r="I22" s="129">
        <v>100</v>
      </c>
      <c r="J22" s="129">
        <v>114</v>
      </c>
      <c r="K22" s="129">
        <v>50</v>
      </c>
      <c r="L22" s="129">
        <v>17231</v>
      </c>
      <c r="M22" s="129">
        <v>100</v>
      </c>
      <c r="N22" s="129">
        <v>1248.6199999999999</v>
      </c>
      <c r="O22" s="129">
        <v>7.25</v>
      </c>
      <c r="P22" s="128"/>
      <c r="Q22" s="128"/>
      <c r="R22" s="128"/>
      <c r="S22" s="128"/>
      <c r="T22" s="129">
        <v>18479.62</v>
      </c>
      <c r="U22" s="130"/>
    </row>
    <row r="23" spans="1:21" s="77" customFormat="1" x14ac:dyDescent="0.2">
      <c r="A23" s="120" t="s">
        <v>90</v>
      </c>
      <c r="B23" s="120"/>
      <c r="C23" s="120"/>
      <c r="D23" s="120"/>
      <c r="E23" s="120"/>
      <c r="F23" s="120"/>
      <c r="G23" s="120"/>
      <c r="H23" s="120"/>
      <c r="I23" s="120"/>
      <c r="J23" s="120"/>
      <c r="K23" s="120"/>
      <c r="L23" s="120"/>
      <c r="M23" s="120"/>
      <c r="N23" s="120"/>
      <c r="O23" s="120"/>
      <c r="P23" s="120"/>
      <c r="Q23" s="120"/>
      <c r="R23" s="120"/>
      <c r="S23" s="120"/>
      <c r="T23" s="120"/>
      <c r="U23" s="121"/>
    </row>
    <row r="24" spans="1:21" s="80" customFormat="1" x14ac:dyDescent="0.2">
      <c r="A24" s="120" t="s">
        <v>25</v>
      </c>
      <c r="B24" s="120"/>
      <c r="C24" s="120"/>
      <c r="D24" s="120"/>
      <c r="E24" s="120"/>
      <c r="F24" s="120"/>
      <c r="G24" s="120"/>
      <c r="H24" s="120"/>
      <c r="I24" s="120"/>
      <c r="J24" s="120"/>
      <c r="K24" s="120"/>
      <c r="L24" s="120"/>
      <c r="M24" s="120"/>
      <c r="N24" s="120"/>
      <c r="O24" s="120"/>
      <c r="P24" s="120"/>
      <c r="Q24" s="120"/>
      <c r="R24" s="120"/>
      <c r="S24" s="120"/>
      <c r="T24" s="120"/>
      <c r="U24" s="121"/>
    </row>
    <row r="25" spans="1:21" s="81" customFormat="1" x14ac:dyDescent="0.2">
      <c r="A25" s="117" t="s">
        <v>91</v>
      </c>
      <c r="B25" s="117"/>
      <c r="C25" s="117"/>
      <c r="D25" s="117"/>
      <c r="E25" s="117"/>
      <c r="F25" s="117"/>
      <c r="G25" s="117"/>
      <c r="H25" s="118">
        <v>-259.27</v>
      </c>
      <c r="I25" s="118">
        <v>-7.25</v>
      </c>
      <c r="J25" s="117"/>
      <c r="K25" s="117"/>
      <c r="L25" s="117"/>
      <c r="M25" s="117"/>
      <c r="N25" s="118">
        <v>-259.27</v>
      </c>
      <c r="O25" s="117"/>
      <c r="P25" s="117"/>
      <c r="Q25" s="117"/>
      <c r="R25" s="117"/>
      <c r="S25" s="117"/>
      <c r="T25" s="118">
        <v>-259.27</v>
      </c>
      <c r="U25" s="119"/>
    </row>
    <row r="26" spans="1:21" s="79" customFormat="1" x14ac:dyDescent="0.2">
      <c r="A26" s="117" t="s">
        <v>92</v>
      </c>
      <c r="B26" s="117"/>
      <c r="C26" s="117"/>
      <c r="D26" s="118">
        <v>50</v>
      </c>
      <c r="E26" s="118">
        <v>23.89</v>
      </c>
      <c r="F26" s="117"/>
      <c r="G26" s="117"/>
      <c r="H26" s="118">
        <v>760.09</v>
      </c>
      <c r="I26" s="118">
        <v>21.26</v>
      </c>
      <c r="J26" s="117"/>
      <c r="K26" s="117"/>
      <c r="L26" s="118">
        <v>390.94</v>
      </c>
      <c r="M26" s="118">
        <v>18.18</v>
      </c>
      <c r="N26" s="118">
        <v>369.15</v>
      </c>
      <c r="O26" s="118">
        <v>94.43</v>
      </c>
      <c r="P26" s="117"/>
      <c r="Q26" s="117"/>
      <c r="R26" s="117"/>
      <c r="S26" s="117"/>
      <c r="T26" s="118">
        <v>760.09</v>
      </c>
      <c r="U26" s="119"/>
    </row>
    <row r="27" spans="1:21" s="79" customFormat="1" x14ac:dyDescent="0.2">
      <c r="A27" s="122" t="s">
        <v>79</v>
      </c>
      <c r="B27" s="122"/>
      <c r="C27" s="122"/>
      <c r="D27" s="123">
        <v>50</v>
      </c>
      <c r="E27" s="123">
        <v>23.89</v>
      </c>
      <c r="F27" s="122"/>
      <c r="G27" s="122"/>
      <c r="H27" s="123">
        <v>500.82</v>
      </c>
      <c r="I27" s="123">
        <v>14.01</v>
      </c>
      <c r="J27" s="122"/>
      <c r="K27" s="122"/>
      <c r="L27" s="123">
        <v>390.94</v>
      </c>
      <c r="M27" s="123">
        <v>18.18</v>
      </c>
      <c r="N27" s="123">
        <v>109.88</v>
      </c>
      <c r="O27" s="123">
        <v>28.11</v>
      </c>
      <c r="P27" s="122"/>
      <c r="Q27" s="122"/>
      <c r="R27" s="122"/>
      <c r="S27" s="122"/>
      <c r="T27" s="123">
        <v>500.82</v>
      </c>
      <c r="U27" s="124"/>
    </row>
    <row r="28" spans="1:21" s="77" customFormat="1" x14ac:dyDescent="0.2">
      <c r="A28" s="120" t="s">
        <v>61</v>
      </c>
      <c r="B28" s="120"/>
      <c r="C28" s="120"/>
      <c r="D28" s="120"/>
      <c r="E28" s="120"/>
      <c r="F28" s="120"/>
      <c r="G28" s="120"/>
      <c r="H28" s="120"/>
      <c r="I28" s="120"/>
      <c r="J28" s="120"/>
      <c r="K28" s="120"/>
      <c r="L28" s="120"/>
      <c r="M28" s="120"/>
      <c r="N28" s="120"/>
      <c r="O28" s="120"/>
      <c r="P28" s="120"/>
      <c r="Q28" s="120"/>
      <c r="R28" s="120"/>
      <c r="S28" s="120"/>
      <c r="T28" s="120"/>
      <c r="U28" s="121"/>
    </row>
    <row r="29" spans="1:21" s="77" customFormat="1" x14ac:dyDescent="0.2">
      <c r="A29" s="117" t="s">
        <v>91</v>
      </c>
      <c r="B29" s="117"/>
      <c r="C29" s="117"/>
      <c r="D29" s="117"/>
      <c r="E29" s="117"/>
      <c r="F29" s="117"/>
      <c r="G29" s="117"/>
      <c r="H29" s="118">
        <v>-176.85</v>
      </c>
      <c r="I29" s="118">
        <v>-4.95</v>
      </c>
      <c r="J29" s="117"/>
      <c r="K29" s="117"/>
      <c r="L29" s="117"/>
      <c r="M29" s="117"/>
      <c r="N29" s="118">
        <v>-176.85</v>
      </c>
      <c r="O29" s="117"/>
      <c r="P29" s="117"/>
      <c r="Q29" s="117"/>
      <c r="R29" s="117"/>
      <c r="S29" s="117"/>
      <c r="T29" s="118">
        <v>-176.85</v>
      </c>
      <c r="U29" s="119"/>
    </row>
    <row r="30" spans="1:21" s="77" customFormat="1" x14ac:dyDescent="0.2">
      <c r="A30" s="117" t="s">
        <v>93</v>
      </c>
      <c r="B30" s="117"/>
      <c r="C30" s="117"/>
      <c r="D30" s="117"/>
      <c r="E30" s="117"/>
      <c r="F30" s="117"/>
      <c r="G30" s="117"/>
      <c r="H30" s="118">
        <v>-50</v>
      </c>
      <c r="I30" s="118">
        <v>-1.4</v>
      </c>
      <c r="J30" s="117"/>
      <c r="K30" s="117"/>
      <c r="L30" s="117"/>
      <c r="M30" s="117"/>
      <c r="N30" s="118">
        <v>-50</v>
      </c>
      <c r="O30" s="117"/>
      <c r="P30" s="117"/>
      <c r="Q30" s="117"/>
      <c r="R30" s="117"/>
      <c r="S30" s="117"/>
      <c r="T30" s="118">
        <v>-50</v>
      </c>
      <c r="U30" s="119"/>
    </row>
    <row r="31" spans="1:21" s="77" customFormat="1" x14ac:dyDescent="0.2">
      <c r="A31" s="117" t="s">
        <v>94</v>
      </c>
      <c r="B31" s="117"/>
      <c r="C31" s="117"/>
      <c r="D31" s="118">
        <v>159.27000000000001</v>
      </c>
      <c r="E31" s="118">
        <v>76.11</v>
      </c>
      <c r="F31" s="117"/>
      <c r="G31" s="117"/>
      <c r="H31" s="118">
        <v>2282.41</v>
      </c>
      <c r="I31" s="118">
        <v>63.85</v>
      </c>
      <c r="J31" s="117"/>
      <c r="K31" s="117"/>
      <c r="L31" s="118">
        <v>1759.67</v>
      </c>
      <c r="M31" s="118">
        <v>81.819999999999993</v>
      </c>
      <c r="N31" s="118">
        <v>522.74</v>
      </c>
      <c r="O31" s="118">
        <v>29.71</v>
      </c>
      <c r="P31" s="117"/>
      <c r="Q31" s="117"/>
      <c r="R31" s="117"/>
      <c r="S31" s="117"/>
      <c r="T31" s="118">
        <v>2282.41</v>
      </c>
      <c r="U31" s="119"/>
    </row>
    <row r="32" spans="1:21" s="80" customFormat="1" x14ac:dyDescent="0.2">
      <c r="A32" s="122" t="s">
        <v>83</v>
      </c>
      <c r="B32" s="122"/>
      <c r="C32" s="122"/>
      <c r="D32" s="123">
        <v>159.27000000000001</v>
      </c>
      <c r="E32" s="123">
        <v>76.11</v>
      </c>
      <c r="F32" s="122"/>
      <c r="G32" s="122"/>
      <c r="H32" s="123">
        <v>2055.56</v>
      </c>
      <c r="I32" s="123">
        <v>57.5</v>
      </c>
      <c r="J32" s="122"/>
      <c r="K32" s="122"/>
      <c r="L32" s="123">
        <v>1759.67</v>
      </c>
      <c r="M32" s="123">
        <v>81.819999999999993</v>
      </c>
      <c r="N32" s="123">
        <v>295.89</v>
      </c>
      <c r="O32" s="123">
        <v>16.82</v>
      </c>
      <c r="P32" s="122"/>
      <c r="Q32" s="122"/>
      <c r="R32" s="122"/>
      <c r="S32" s="122"/>
      <c r="T32" s="123">
        <v>2055.56</v>
      </c>
      <c r="U32" s="124"/>
    </row>
    <row r="33" spans="1:21" s="79" customFormat="1" x14ac:dyDescent="0.2">
      <c r="A33" s="120" t="s">
        <v>84</v>
      </c>
      <c r="B33" s="120"/>
      <c r="C33" s="120"/>
      <c r="D33" s="120"/>
      <c r="E33" s="120"/>
      <c r="F33" s="120"/>
      <c r="G33" s="120"/>
      <c r="H33" s="120"/>
      <c r="I33" s="120"/>
      <c r="J33" s="120"/>
      <c r="K33" s="120"/>
      <c r="L33" s="120"/>
      <c r="M33" s="120"/>
      <c r="N33" s="120"/>
      <c r="O33" s="120"/>
      <c r="P33" s="120"/>
      <c r="Q33" s="120"/>
      <c r="R33" s="120"/>
      <c r="S33" s="120"/>
      <c r="T33" s="120"/>
      <c r="U33" s="121"/>
    </row>
    <row r="34" spans="1:21" s="77" customFormat="1" x14ac:dyDescent="0.2">
      <c r="A34" s="117" t="s">
        <v>87</v>
      </c>
      <c r="B34" s="117"/>
      <c r="C34" s="117"/>
      <c r="D34" s="117"/>
      <c r="E34" s="117"/>
      <c r="F34" s="117"/>
      <c r="G34" s="117"/>
      <c r="H34" s="118">
        <v>1018.54</v>
      </c>
      <c r="I34" s="118">
        <v>28.49</v>
      </c>
      <c r="J34" s="117"/>
      <c r="K34" s="117"/>
      <c r="L34" s="117"/>
      <c r="M34" s="117"/>
      <c r="N34" s="118">
        <v>1018.54</v>
      </c>
      <c r="O34" s="117"/>
      <c r="P34" s="117"/>
      <c r="Q34" s="117"/>
      <c r="R34" s="117"/>
      <c r="S34" s="117"/>
      <c r="T34" s="118">
        <v>1018.54</v>
      </c>
      <c r="U34" s="119"/>
    </row>
    <row r="35" spans="1:21" s="77" customFormat="1" x14ac:dyDescent="0.2">
      <c r="A35" s="122" t="s">
        <v>88</v>
      </c>
      <c r="B35" s="122"/>
      <c r="C35" s="122"/>
      <c r="D35" s="122"/>
      <c r="E35" s="122"/>
      <c r="F35" s="122"/>
      <c r="G35" s="122"/>
      <c r="H35" s="123">
        <v>1018.54</v>
      </c>
      <c r="I35" s="123">
        <v>28.49</v>
      </c>
      <c r="J35" s="122"/>
      <c r="K35" s="122"/>
      <c r="L35" s="122"/>
      <c r="M35" s="122"/>
      <c r="N35" s="123">
        <v>1018.54</v>
      </c>
      <c r="O35" s="122"/>
      <c r="P35" s="122"/>
      <c r="Q35" s="122"/>
      <c r="R35" s="122"/>
      <c r="S35" s="122"/>
      <c r="T35" s="123">
        <v>1018.54</v>
      </c>
      <c r="U35" s="124"/>
    </row>
    <row r="36" spans="1:21" s="77" customFormat="1" x14ac:dyDescent="0.2">
      <c r="A36" s="128" t="s">
        <v>95</v>
      </c>
      <c r="B36" s="128"/>
      <c r="C36" s="128"/>
      <c r="D36" s="129">
        <v>209.27</v>
      </c>
      <c r="E36" s="129">
        <v>100</v>
      </c>
      <c r="F36" s="128"/>
      <c r="G36" s="128"/>
      <c r="H36" s="129">
        <v>3574.92</v>
      </c>
      <c r="I36" s="129">
        <v>100</v>
      </c>
      <c r="J36" s="128"/>
      <c r="K36" s="128"/>
      <c r="L36" s="129">
        <v>2150.61</v>
      </c>
      <c r="M36" s="129">
        <v>100</v>
      </c>
      <c r="N36" s="129">
        <v>1424.31</v>
      </c>
      <c r="O36" s="129">
        <v>66.23</v>
      </c>
      <c r="P36" s="128"/>
      <c r="Q36" s="128"/>
      <c r="R36" s="128"/>
      <c r="S36" s="128"/>
      <c r="T36" s="129">
        <v>3574.92</v>
      </c>
      <c r="U36" s="130"/>
    </row>
    <row r="37" spans="1:21" s="80" customFormat="1" x14ac:dyDescent="0.2">
      <c r="A37" s="120" t="s">
        <v>96</v>
      </c>
      <c r="B37" s="120"/>
      <c r="C37" s="120"/>
      <c r="D37" s="120"/>
      <c r="E37" s="120"/>
      <c r="F37" s="120"/>
      <c r="G37" s="120"/>
      <c r="H37" s="120"/>
      <c r="I37" s="120"/>
      <c r="J37" s="120"/>
      <c r="K37" s="120"/>
      <c r="L37" s="120"/>
      <c r="M37" s="120"/>
      <c r="N37" s="120"/>
      <c r="O37" s="120"/>
      <c r="P37" s="120"/>
      <c r="Q37" s="120"/>
      <c r="R37" s="120"/>
      <c r="S37" s="120"/>
      <c r="T37" s="120"/>
      <c r="U37" s="121"/>
    </row>
    <row r="38" spans="1:21" s="79" customFormat="1" x14ac:dyDescent="0.2">
      <c r="A38" s="120" t="s">
        <v>25</v>
      </c>
      <c r="B38" s="120"/>
      <c r="C38" s="120"/>
      <c r="D38" s="120"/>
      <c r="E38" s="120"/>
      <c r="F38" s="120"/>
      <c r="G38" s="120"/>
      <c r="H38" s="120"/>
      <c r="I38" s="120"/>
      <c r="J38" s="120"/>
      <c r="K38" s="120"/>
      <c r="L38" s="120"/>
      <c r="M38" s="120"/>
      <c r="N38" s="120"/>
      <c r="O38" s="120"/>
      <c r="P38" s="120"/>
      <c r="Q38" s="120"/>
      <c r="R38" s="120"/>
      <c r="S38" s="120"/>
      <c r="T38" s="120"/>
      <c r="U38" s="121"/>
    </row>
    <row r="39" spans="1:21" s="77" customFormat="1" x14ac:dyDescent="0.2">
      <c r="A39" s="117" t="s">
        <v>97</v>
      </c>
      <c r="B39" s="117"/>
      <c r="C39" s="117"/>
      <c r="D39" s="117"/>
      <c r="E39" s="117"/>
      <c r="F39" s="117"/>
      <c r="G39" s="117"/>
      <c r="H39" s="118">
        <v>-54.63</v>
      </c>
      <c r="I39" s="118">
        <v>-2.71</v>
      </c>
      <c r="J39" s="117"/>
      <c r="K39" s="117"/>
      <c r="L39" s="117"/>
      <c r="M39" s="117"/>
      <c r="N39" s="118">
        <v>-54.63</v>
      </c>
      <c r="O39" s="117"/>
      <c r="P39" s="117"/>
      <c r="Q39" s="117"/>
      <c r="R39" s="117"/>
      <c r="S39" s="117"/>
      <c r="T39" s="118">
        <v>-54.63</v>
      </c>
      <c r="U39" s="119"/>
    </row>
    <row r="40" spans="1:21" s="80" customFormat="1" x14ac:dyDescent="0.2">
      <c r="A40" s="117" t="s">
        <v>98</v>
      </c>
      <c r="B40" s="117"/>
      <c r="C40" s="117"/>
      <c r="D40" s="118">
        <v>7.41</v>
      </c>
      <c r="E40" s="118">
        <v>7.41</v>
      </c>
      <c r="F40" s="118">
        <v>12</v>
      </c>
      <c r="G40" s="118">
        <v>23.46</v>
      </c>
      <c r="H40" s="118">
        <v>281.49</v>
      </c>
      <c r="I40" s="118">
        <v>13.99</v>
      </c>
      <c r="J40" s="118">
        <v>51</v>
      </c>
      <c r="K40" s="118">
        <v>18</v>
      </c>
      <c r="L40" s="118">
        <v>918</v>
      </c>
      <c r="M40" s="118">
        <v>18.850000000000001</v>
      </c>
      <c r="N40" s="118">
        <v>-636.51</v>
      </c>
      <c r="O40" s="118">
        <v>-69.34</v>
      </c>
      <c r="P40" s="117"/>
      <c r="Q40" s="117"/>
      <c r="R40" s="117"/>
      <c r="S40" s="117"/>
      <c r="T40" s="118">
        <v>281.49</v>
      </c>
      <c r="U40" s="119"/>
    </row>
    <row r="41" spans="1:21" s="81" customFormat="1" x14ac:dyDescent="0.2">
      <c r="A41" s="117" t="s">
        <v>76</v>
      </c>
      <c r="B41" s="117"/>
      <c r="C41" s="117"/>
      <c r="D41" s="117"/>
      <c r="E41" s="117"/>
      <c r="F41" s="118">
        <v>5</v>
      </c>
      <c r="G41" s="118">
        <v>18.7</v>
      </c>
      <c r="H41" s="118">
        <v>93.52</v>
      </c>
      <c r="I41" s="118">
        <v>4.6500000000000004</v>
      </c>
      <c r="J41" s="118">
        <v>22</v>
      </c>
      <c r="K41" s="118">
        <v>28</v>
      </c>
      <c r="L41" s="118">
        <v>616</v>
      </c>
      <c r="M41" s="118">
        <v>12.65</v>
      </c>
      <c r="N41" s="118">
        <v>-522.48</v>
      </c>
      <c r="O41" s="118">
        <v>-84.82</v>
      </c>
      <c r="P41" s="117"/>
      <c r="Q41" s="117"/>
      <c r="R41" s="117"/>
      <c r="S41" s="117"/>
      <c r="T41" s="118">
        <v>93.52</v>
      </c>
      <c r="U41" s="119"/>
    </row>
    <row r="42" spans="1:21" s="79" customFormat="1" x14ac:dyDescent="0.2">
      <c r="A42" s="117" t="s">
        <v>77</v>
      </c>
      <c r="B42" s="118">
        <v>2</v>
      </c>
      <c r="C42" s="118">
        <v>37.97</v>
      </c>
      <c r="D42" s="118">
        <v>75.930000000000007</v>
      </c>
      <c r="E42" s="118">
        <v>75.930000000000007</v>
      </c>
      <c r="F42" s="118">
        <v>34</v>
      </c>
      <c r="G42" s="118">
        <v>35.56</v>
      </c>
      <c r="H42" s="118">
        <v>1209.1600000000001</v>
      </c>
      <c r="I42" s="118">
        <v>60.09</v>
      </c>
      <c r="J42" s="118">
        <v>44</v>
      </c>
      <c r="K42" s="118">
        <v>40</v>
      </c>
      <c r="L42" s="118">
        <v>1760</v>
      </c>
      <c r="M42" s="118">
        <v>36.130000000000003</v>
      </c>
      <c r="N42" s="118">
        <v>-550.84</v>
      </c>
      <c r="O42" s="118">
        <v>-31.3</v>
      </c>
      <c r="P42" s="117"/>
      <c r="Q42" s="117"/>
      <c r="R42" s="117"/>
      <c r="S42" s="117"/>
      <c r="T42" s="118">
        <v>1209.1600000000001</v>
      </c>
      <c r="U42" s="119"/>
    </row>
    <row r="43" spans="1:21" s="79" customFormat="1" x14ac:dyDescent="0.2">
      <c r="A43" s="117" t="s">
        <v>99</v>
      </c>
      <c r="B43" s="117"/>
      <c r="C43" s="117"/>
      <c r="D43" s="117"/>
      <c r="E43" s="117"/>
      <c r="F43" s="118">
        <v>2</v>
      </c>
      <c r="G43" s="118">
        <v>36.11</v>
      </c>
      <c r="H43" s="118">
        <v>72.22</v>
      </c>
      <c r="I43" s="118">
        <v>3.59</v>
      </c>
      <c r="J43" s="117"/>
      <c r="K43" s="117"/>
      <c r="L43" s="117"/>
      <c r="M43" s="117"/>
      <c r="N43" s="118">
        <v>72.22</v>
      </c>
      <c r="O43" s="117"/>
      <c r="P43" s="117"/>
      <c r="Q43" s="117"/>
      <c r="R43" s="117"/>
      <c r="S43" s="117"/>
      <c r="T43" s="118">
        <v>72.22</v>
      </c>
      <c r="U43" s="119"/>
    </row>
    <row r="44" spans="1:21" s="77" customFormat="1" x14ac:dyDescent="0.2">
      <c r="A44" s="117" t="s">
        <v>100</v>
      </c>
      <c r="B44" s="117"/>
      <c r="C44" s="117"/>
      <c r="D44" s="117"/>
      <c r="E44" s="117"/>
      <c r="F44" s="118">
        <v>3</v>
      </c>
      <c r="G44" s="118">
        <v>20.99</v>
      </c>
      <c r="H44" s="118">
        <v>62.96</v>
      </c>
      <c r="I44" s="118">
        <v>3.13</v>
      </c>
      <c r="J44" s="118">
        <v>5</v>
      </c>
      <c r="K44" s="118">
        <v>15</v>
      </c>
      <c r="L44" s="118">
        <v>75</v>
      </c>
      <c r="M44" s="118">
        <v>1.54</v>
      </c>
      <c r="N44" s="118">
        <v>-12.04</v>
      </c>
      <c r="O44" s="118">
        <v>-16.05</v>
      </c>
      <c r="P44" s="117"/>
      <c r="Q44" s="117"/>
      <c r="R44" s="117"/>
      <c r="S44" s="117"/>
      <c r="T44" s="118">
        <v>62.96</v>
      </c>
      <c r="U44" s="119"/>
    </row>
    <row r="45" spans="1:21" s="77" customFormat="1" x14ac:dyDescent="0.2">
      <c r="A45" s="122" t="s">
        <v>79</v>
      </c>
      <c r="B45" s="123">
        <v>2</v>
      </c>
      <c r="C45" s="123">
        <v>41.67</v>
      </c>
      <c r="D45" s="123">
        <v>83.34</v>
      </c>
      <c r="E45" s="123">
        <v>83.34</v>
      </c>
      <c r="F45" s="123">
        <v>56</v>
      </c>
      <c r="G45" s="123">
        <v>29.73</v>
      </c>
      <c r="H45" s="123">
        <v>1664.72</v>
      </c>
      <c r="I45" s="123">
        <v>82.72</v>
      </c>
      <c r="J45" s="123">
        <v>122</v>
      </c>
      <c r="K45" s="123">
        <v>27.61</v>
      </c>
      <c r="L45" s="123">
        <v>3369</v>
      </c>
      <c r="M45" s="123">
        <v>69.16</v>
      </c>
      <c r="N45" s="123">
        <v>-1704.28</v>
      </c>
      <c r="O45" s="123">
        <v>-50.59</v>
      </c>
      <c r="P45" s="122"/>
      <c r="Q45" s="122"/>
      <c r="R45" s="122"/>
      <c r="S45" s="122"/>
      <c r="T45" s="123">
        <v>1664.72</v>
      </c>
      <c r="U45" s="124"/>
    </row>
    <row r="46" spans="1:21" s="77" customFormat="1" x14ac:dyDescent="0.2">
      <c r="A46" s="120" t="s">
        <v>61</v>
      </c>
      <c r="B46" s="120"/>
      <c r="C46" s="120"/>
      <c r="D46" s="120"/>
      <c r="E46" s="120"/>
      <c r="F46" s="120"/>
      <c r="G46" s="120"/>
      <c r="H46" s="120"/>
      <c r="I46" s="120"/>
      <c r="J46" s="120"/>
      <c r="K46" s="120"/>
      <c r="L46" s="120"/>
      <c r="M46" s="120"/>
      <c r="N46" s="120"/>
      <c r="O46" s="120"/>
      <c r="P46" s="120"/>
      <c r="Q46" s="120"/>
      <c r="R46" s="120"/>
      <c r="S46" s="120"/>
      <c r="T46" s="120"/>
      <c r="U46" s="121"/>
    </row>
    <row r="47" spans="1:21" s="77" customFormat="1" x14ac:dyDescent="0.2">
      <c r="A47" s="117" t="s">
        <v>101</v>
      </c>
      <c r="B47" s="117"/>
      <c r="C47" s="117"/>
      <c r="D47" s="117"/>
      <c r="E47" s="117"/>
      <c r="F47" s="117"/>
      <c r="G47" s="117"/>
      <c r="H47" s="117"/>
      <c r="I47" s="117"/>
      <c r="J47" s="117"/>
      <c r="K47" s="117"/>
      <c r="L47" s="118">
        <v>102</v>
      </c>
      <c r="M47" s="118">
        <v>2.09</v>
      </c>
      <c r="N47" s="118">
        <v>-102</v>
      </c>
      <c r="O47" s="118">
        <v>-100</v>
      </c>
      <c r="P47" s="117"/>
      <c r="Q47" s="117"/>
      <c r="R47" s="117"/>
      <c r="S47" s="117"/>
      <c r="T47" s="117"/>
      <c r="U47" s="119"/>
    </row>
    <row r="48" spans="1:21" s="77" customFormat="1" x14ac:dyDescent="0.2">
      <c r="A48" s="117" t="s">
        <v>80</v>
      </c>
      <c r="B48" s="117"/>
      <c r="C48" s="117"/>
      <c r="D48" s="117"/>
      <c r="E48" s="117"/>
      <c r="F48" s="117"/>
      <c r="G48" s="117"/>
      <c r="H48" s="118">
        <v>9.26</v>
      </c>
      <c r="I48" s="118">
        <v>0.46</v>
      </c>
      <c r="J48" s="117"/>
      <c r="K48" s="117"/>
      <c r="L48" s="118">
        <v>220</v>
      </c>
      <c r="M48" s="118">
        <v>4.5199999999999996</v>
      </c>
      <c r="N48" s="118">
        <v>-210.74</v>
      </c>
      <c r="O48" s="118">
        <v>-95.79</v>
      </c>
      <c r="P48" s="117"/>
      <c r="Q48" s="117"/>
      <c r="R48" s="117"/>
      <c r="S48" s="117"/>
      <c r="T48" s="118">
        <v>9.26</v>
      </c>
      <c r="U48" s="119"/>
    </row>
    <row r="49" spans="1:21" s="80" customFormat="1" x14ac:dyDescent="0.2">
      <c r="A49" s="117" t="s">
        <v>81</v>
      </c>
      <c r="B49" s="117"/>
      <c r="C49" s="117"/>
      <c r="D49" s="117"/>
      <c r="E49" s="117"/>
      <c r="F49" s="117"/>
      <c r="G49" s="117"/>
      <c r="H49" s="118">
        <v>94.44</v>
      </c>
      <c r="I49" s="118">
        <v>4.6900000000000004</v>
      </c>
      <c r="J49" s="117"/>
      <c r="K49" s="117"/>
      <c r="L49" s="118">
        <v>660</v>
      </c>
      <c r="M49" s="118">
        <v>13.55</v>
      </c>
      <c r="N49" s="118">
        <v>-565.55999999999995</v>
      </c>
      <c r="O49" s="118">
        <v>-85.69</v>
      </c>
      <c r="P49" s="117"/>
      <c r="Q49" s="117"/>
      <c r="R49" s="117"/>
      <c r="S49" s="117"/>
      <c r="T49" s="118">
        <v>94.44</v>
      </c>
      <c r="U49" s="119"/>
    </row>
    <row r="50" spans="1:21" s="79" customFormat="1" x14ac:dyDescent="0.2">
      <c r="A50" s="117" t="s">
        <v>102</v>
      </c>
      <c r="B50" s="117"/>
      <c r="C50" s="117"/>
      <c r="D50" s="117"/>
      <c r="E50" s="117"/>
      <c r="F50" s="117"/>
      <c r="G50" s="117"/>
      <c r="H50" s="118">
        <v>7.41</v>
      </c>
      <c r="I50" s="118">
        <v>0.37</v>
      </c>
      <c r="J50" s="117"/>
      <c r="K50" s="117"/>
      <c r="L50" s="117"/>
      <c r="M50" s="117"/>
      <c r="N50" s="118">
        <v>7.41</v>
      </c>
      <c r="O50" s="117"/>
      <c r="P50" s="117"/>
      <c r="Q50" s="117"/>
      <c r="R50" s="117"/>
      <c r="S50" s="117"/>
      <c r="T50" s="118">
        <v>7.41</v>
      </c>
      <c r="U50" s="119"/>
    </row>
    <row r="51" spans="1:21" s="77" customFormat="1" x14ac:dyDescent="0.2">
      <c r="A51" s="117" t="s">
        <v>103</v>
      </c>
      <c r="B51" s="117"/>
      <c r="C51" s="117"/>
      <c r="D51" s="117"/>
      <c r="E51" s="117"/>
      <c r="F51" s="117"/>
      <c r="G51" s="117"/>
      <c r="H51" s="117"/>
      <c r="I51" s="117"/>
      <c r="J51" s="117"/>
      <c r="K51" s="117"/>
      <c r="L51" s="118">
        <v>25</v>
      </c>
      <c r="M51" s="118">
        <v>0.51</v>
      </c>
      <c r="N51" s="118">
        <v>-25</v>
      </c>
      <c r="O51" s="118">
        <v>-100</v>
      </c>
      <c r="P51" s="117"/>
      <c r="Q51" s="117"/>
      <c r="R51" s="117"/>
      <c r="S51" s="117"/>
      <c r="T51" s="117"/>
      <c r="U51" s="119"/>
    </row>
    <row r="52" spans="1:21" s="77" customFormat="1" x14ac:dyDescent="0.2">
      <c r="A52" s="122" t="s">
        <v>83</v>
      </c>
      <c r="B52" s="122"/>
      <c r="C52" s="122"/>
      <c r="D52" s="122"/>
      <c r="E52" s="122"/>
      <c r="F52" s="122"/>
      <c r="G52" s="122"/>
      <c r="H52" s="123">
        <v>111.11</v>
      </c>
      <c r="I52" s="123">
        <v>5.52</v>
      </c>
      <c r="J52" s="122"/>
      <c r="K52" s="122"/>
      <c r="L52" s="123">
        <v>1007</v>
      </c>
      <c r="M52" s="123">
        <v>20.67</v>
      </c>
      <c r="N52" s="123">
        <v>-895.89</v>
      </c>
      <c r="O52" s="123">
        <v>-88.97</v>
      </c>
      <c r="P52" s="122"/>
      <c r="Q52" s="122"/>
      <c r="R52" s="122"/>
      <c r="S52" s="122"/>
      <c r="T52" s="123">
        <v>111.11</v>
      </c>
      <c r="U52" s="124"/>
    </row>
    <row r="53" spans="1:21" s="77" customFormat="1" x14ac:dyDescent="0.2">
      <c r="A53" s="120" t="s">
        <v>84</v>
      </c>
      <c r="B53" s="120"/>
      <c r="C53" s="120"/>
      <c r="D53" s="120"/>
      <c r="E53" s="120"/>
      <c r="F53" s="120"/>
      <c r="G53" s="120"/>
      <c r="H53" s="120"/>
      <c r="I53" s="120"/>
      <c r="J53" s="120"/>
      <c r="K53" s="120"/>
      <c r="L53" s="120"/>
      <c r="M53" s="120"/>
      <c r="N53" s="120"/>
      <c r="O53" s="120"/>
      <c r="P53" s="120"/>
      <c r="Q53" s="120"/>
      <c r="R53" s="120"/>
      <c r="S53" s="120"/>
      <c r="T53" s="120"/>
      <c r="U53" s="121"/>
    </row>
    <row r="54" spans="1:21" s="77" customFormat="1" x14ac:dyDescent="0.2">
      <c r="A54" s="117" t="s">
        <v>104</v>
      </c>
      <c r="B54" s="117"/>
      <c r="C54" s="117"/>
      <c r="D54" s="118">
        <v>16.66</v>
      </c>
      <c r="E54" s="118">
        <v>16.66</v>
      </c>
      <c r="F54" s="117"/>
      <c r="G54" s="117"/>
      <c r="H54" s="118">
        <v>236.58</v>
      </c>
      <c r="I54" s="118">
        <v>11.76</v>
      </c>
      <c r="J54" s="117"/>
      <c r="K54" s="117"/>
      <c r="L54" s="117"/>
      <c r="M54" s="117"/>
      <c r="N54" s="118">
        <v>236.58</v>
      </c>
      <c r="O54" s="117"/>
      <c r="P54" s="117"/>
      <c r="Q54" s="117"/>
      <c r="R54" s="117"/>
      <c r="S54" s="117"/>
      <c r="T54" s="118">
        <v>236.58</v>
      </c>
      <c r="U54" s="119"/>
    </row>
    <row r="55" spans="1:21" s="77" customFormat="1" x14ac:dyDescent="0.2">
      <c r="A55" s="117" t="s">
        <v>105</v>
      </c>
      <c r="B55" s="117"/>
      <c r="C55" s="117"/>
      <c r="D55" s="117"/>
      <c r="E55" s="117"/>
      <c r="F55" s="117"/>
      <c r="G55" s="117"/>
      <c r="H55" s="117"/>
      <c r="I55" s="117"/>
      <c r="J55" s="117"/>
      <c r="K55" s="117"/>
      <c r="L55" s="118">
        <v>495</v>
      </c>
      <c r="M55" s="118">
        <v>10.16</v>
      </c>
      <c r="N55" s="118">
        <v>-495</v>
      </c>
      <c r="O55" s="118">
        <v>-100</v>
      </c>
      <c r="P55" s="117"/>
      <c r="Q55" s="117"/>
      <c r="R55" s="117"/>
      <c r="S55" s="117"/>
      <c r="T55" s="117"/>
      <c r="U55" s="119"/>
    </row>
    <row r="56" spans="1:21" s="80" customFormat="1" x14ac:dyDescent="0.2">
      <c r="A56" s="122" t="s">
        <v>88</v>
      </c>
      <c r="B56" s="122"/>
      <c r="C56" s="122"/>
      <c r="D56" s="123">
        <v>16.66</v>
      </c>
      <c r="E56" s="123">
        <v>16.66</v>
      </c>
      <c r="F56" s="122"/>
      <c r="G56" s="122"/>
      <c r="H56" s="123">
        <v>236.58</v>
      </c>
      <c r="I56" s="123">
        <v>11.76</v>
      </c>
      <c r="J56" s="122"/>
      <c r="K56" s="122"/>
      <c r="L56" s="123">
        <v>495</v>
      </c>
      <c r="M56" s="123">
        <v>10.16</v>
      </c>
      <c r="N56" s="123">
        <v>-258.42</v>
      </c>
      <c r="O56" s="123">
        <v>-52.21</v>
      </c>
      <c r="P56" s="122"/>
      <c r="Q56" s="122"/>
      <c r="R56" s="122"/>
      <c r="S56" s="122"/>
      <c r="T56" s="123">
        <v>236.58</v>
      </c>
      <c r="U56" s="124"/>
    </row>
    <row r="57" spans="1:21" s="79" customFormat="1" x14ac:dyDescent="0.2">
      <c r="A57" s="128" t="s">
        <v>106</v>
      </c>
      <c r="B57" s="129">
        <v>2</v>
      </c>
      <c r="C57" s="129">
        <v>41.67</v>
      </c>
      <c r="D57" s="129">
        <v>100</v>
      </c>
      <c r="E57" s="129">
        <v>100</v>
      </c>
      <c r="F57" s="129">
        <v>56</v>
      </c>
      <c r="G57" s="129">
        <v>29.73</v>
      </c>
      <c r="H57" s="129">
        <v>2012.41</v>
      </c>
      <c r="I57" s="129">
        <v>100</v>
      </c>
      <c r="J57" s="129">
        <v>122</v>
      </c>
      <c r="K57" s="129">
        <v>27.61</v>
      </c>
      <c r="L57" s="129">
        <v>4871</v>
      </c>
      <c r="M57" s="129">
        <v>100</v>
      </c>
      <c r="N57" s="129">
        <v>-2858.59</v>
      </c>
      <c r="O57" s="129">
        <v>-58.69</v>
      </c>
      <c r="P57" s="128"/>
      <c r="Q57" s="128"/>
      <c r="R57" s="128"/>
      <c r="S57" s="128"/>
      <c r="T57" s="129">
        <v>2012.41</v>
      </c>
      <c r="U57" s="130"/>
    </row>
    <row r="58" spans="1:21" s="77" customFormat="1" x14ac:dyDescent="0.2">
      <c r="A58" s="120" t="s">
        <v>107</v>
      </c>
      <c r="B58" s="120"/>
      <c r="C58" s="120"/>
      <c r="D58" s="120"/>
      <c r="E58" s="120"/>
      <c r="F58" s="120"/>
      <c r="G58" s="120"/>
      <c r="H58" s="120"/>
      <c r="I58" s="120"/>
      <c r="J58" s="120"/>
      <c r="K58" s="120"/>
      <c r="L58" s="120"/>
      <c r="M58" s="120"/>
      <c r="N58" s="120"/>
      <c r="O58" s="120"/>
      <c r="P58" s="120"/>
      <c r="Q58" s="120"/>
      <c r="R58" s="120"/>
      <c r="S58" s="120"/>
      <c r="T58" s="120"/>
      <c r="U58" s="121"/>
    </row>
    <row r="59" spans="1:21" s="77" customFormat="1" x14ac:dyDescent="0.2">
      <c r="A59" s="120" t="s">
        <v>25</v>
      </c>
      <c r="B59" s="120"/>
      <c r="C59" s="120"/>
      <c r="D59" s="120"/>
      <c r="E59" s="120"/>
      <c r="F59" s="120"/>
      <c r="G59" s="120"/>
      <c r="H59" s="120"/>
      <c r="I59" s="120"/>
      <c r="J59" s="120"/>
      <c r="K59" s="120"/>
      <c r="L59" s="120"/>
      <c r="M59" s="120"/>
      <c r="N59" s="120"/>
      <c r="O59" s="120"/>
      <c r="P59" s="120"/>
      <c r="Q59" s="120"/>
      <c r="R59" s="120"/>
      <c r="S59" s="120"/>
      <c r="T59" s="120"/>
      <c r="U59" s="121"/>
    </row>
    <row r="60" spans="1:21" s="80" customFormat="1" x14ac:dyDescent="0.2">
      <c r="A60" s="117" t="s">
        <v>98</v>
      </c>
      <c r="B60" s="117"/>
      <c r="C60" s="117"/>
      <c r="D60" s="118">
        <v>751.51</v>
      </c>
      <c r="E60" s="118">
        <v>100</v>
      </c>
      <c r="F60" s="118">
        <v>723</v>
      </c>
      <c r="G60" s="118">
        <v>31.51</v>
      </c>
      <c r="H60" s="118">
        <v>22783.85</v>
      </c>
      <c r="I60" s="118">
        <v>61.05</v>
      </c>
      <c r="J60" s="118">
        <v>424</v>
      </c>
      <c r="K60" s="118">
        <v>33</v>
      </c>
      <c r="L60" s="118">
        <v>13992</v>
      </c>
      <c r="M60" s="118">
        <v>33.61</v>
      </c>
      <c r="N60" s="118">
        <v>8791.85</v>
      </c>
      <c r="O60" s="118">
        <v>62.83</v>
      </c>
      <c r="P60" s="117"/>
      <c r="Q60" s="117"/>
      <c r="R60" s="117"/>
      <c r="S60" s="117"/>
      <c r="T60" s="118">
        <v>22783.85</v>
      </c>
      <c r="U60" s="119"/>
    </row>
    <row r="61" spans="1:21" s="81" customFormat="1" x14ac:dyDescent="0.2">
      <c r="A61" s="117" t="s">
        <v>76</v>
      </c>
      <c r="B61" s="117"/>
      <c r="C61" s="117"/>
      <c r="D61" s="117"/>
      <c r="E61" s="117"/>
      <c r="F61" s="118">
        <v>157</v>
      </c>
      <c r="G61" s="118">
        <v>6.65</v>
      </c>
      <c r="H61" s="118">
        <v>1043.57</v>
      </c>
      <c r="I61" s="118">
        <v>2.8</v>
      </c>
      <c r="J61" s="118">
        <v>109</v>
      </c>
      <c r="K61" s="118">
        <v>35.79</v>
      </c>
      <c r="L61" s="118">
        <v>3901.2</v>
      </c>
      <c r="M61" s="118">
        <v>9.3699999999999992</v>
      </c>
      <c r="N61" s="118">
        <v>-2857.63</v>
      </c>
      <c r="O61" s="118">
        <v>-73.25</v>
      </c>
      <c r="P61" s="117"/>
      <c r="Q61" s="117"/>
      <c r="R61" s="117"/>
      <c r="S61" s="117"/>
      <c r="T61" s="118">
        <v>1043.57</v>
      </c>
      <c r="U61" s="119"/>
    </row>
    <row r="62" spans="1:21" s="79" customFormat="1" x14ac:dyDescent="0.2">
      <c r="A62" s="117" t="s">
        <v>77</v>
      </c>
      <c r="B62" s="117"/>
      <c r="C62" s="117"/>
      <c r="D62" s="117"/>
      <c r="E62" s="117"/>
      <c r="F62" s="118">
        <v>142</v>
      </c>
      <c r="G62" s="118">
        <v>58.6</v>
      </c>
      <c r="H62" s="118">
        <v>8321.39</v>
      </c>
      <c r="I62" s="118">
        <v>22.3</v>
      </c>
      <c r="J62" s="118">
        <v>233</v>
      </c>
      <c r="K62" s="118">
        <v>70</v>
      </c>
      <c r="L62" s="118">
        <v>16310</v>
      </c>
      <c r="M62" s="118">
        <v>39.18</v>
      </c>
      <c r="N62" s="118">
        <v>-7988.61</v>
      </c>
      <c r="O62" s="118">
        <v>-48.98</v>
      </c>
      <c r="P62" s="117"/>
      <c r="Q62" s="117"/>
      <c r="R62" s="117"/>
      <c r="S62" s="117"/>
      <c r="T62" s="118">
        <v>8321.39</v>
      </c>
      <c r="U62" s="119"/>
    </row>
    <row r="63" spans="1:21" s="79" customFormat="1" x14ac:dyDescent="0.2">
      <c r="A63" s="117" t="s">
        <v>99</v>
      </c>
      <c r="B63" s="117"/>
      <c r="C63" s="117"/>
      <c r="D63" s="117"/>
      <c r="E63" s="117"/>
      <c r="F63" s="118">
        <v>5</v>
      </c>
      <c r="G63" s="118">
        <v>26.3</v>
      </c>
      <c r="H63" s="118">
        <v>131.47999999999999</v>
      </c>
      <c r="I63" s="118">
        <v>0.35</v>
      </c>
      <c r="J63" s="117"/>
      <c r="K63" s="117"/>
      <c r="L63" s="117"/>
      <c r="M63" s="117"/>
      <c r="N63" s="118">
        <v>131.47999999999999</v>
      </c>
      <c r="O63" s="117"/>
      <c r="P63" s="117"/>
      <c r="Q63" s="117"/>
      <c r="R63" s="117"/>
      <c r="S63" s="117"/>
      <c r="T63" s="118">
        <v>131.47999999999999</v>
      </c>
      <c r="U63" s="119"/>
    </row>
    <row r="64" spans="1:21" s="77" customFormat="1" x14ac:dyDescent="0.2">
      <c r="A64" s="122" t="s">
        <v>79</v>
      </c>
      <c r="B64" s="122"/>
      <c r="C64" s="122"/>
      <c r="D64" s="123">
        <v>751.51</v>
      </c>
      <c r="E64" s="123">
        <v>100</v>
      </c>
      <c r="F64" s="123">
        <v>1027</v>
      </c>
      <c r="G64" s="123">
        <v>31.43</v>
      </c>
      <c r="H64" s="123">
        <v>32280.29</v>
      </c>
      <c r="I64" s="123">
        <v>86.5</v>
      </c>
      <c r="J64" s="123">
        <v>766</v>
      </c>
      <c r="K64" s="123">
        <v>44.65</v>
      </c>
      <c r="L64" s="123">
        <v>34203.199999999997</v>
      </c>
      <c r="M64" s="123">
        <v>82.17</v>
      </c>
      <c r="N64" s="123">
        <v>-1922.91</v>
      </c>
      <c r="O64" s="123">
        <v>-5.62</v>
      </c>
      <c r="P64" s="122"/>
      <c r="Q64" s="122"/>
      <c r="R64" s="122"/>
      <c r="S64" s="122"/>
      <c r="T64" s="123">
        <v>32280.29</v>
      </c>
      <c r="U64" s="124"/>
    </row>
    <row r="65" spans="1:21" s="77" customFormat="1" x14ac:dyDescent="0.2">
      <c r="A65" s="120" t="s">
        <v>61</v>
      </c>
      <c r="B65" s="120"/>
      <c r="C65" s="120"/>
      <c r="D65" s="120"/>
      <c r="E65" s="120"/>
      <c r="F65" s="120"/>
      <c r="G65" s="120"/>
      <c r="H65" s="120"/>
      <c r="I65" s="120"/>
      <c r="J65" s="120"/>
      <c r="K65" s="120"/>
      <c r="L65" s="120"/>
      <c r="M65" s="120"/>
      <c r="N65" s="120"/>
      <c r="O65" s="120"/>
      <c r="P65" s="120"/>
      <c r="Q65" s="120"/>
      <c r="R65" s="120"/>
      <c r="S65" s="120"/>
      <c r="T65" s="120"/>
      <c r="U65" s="121"/>
    </row>
    <row r="66" spans="1:21" s="77" customFormat="1" x14ac:dyDescent="0.2">
      <c r="A66" s="117" t="s">
        <v>101</v>
      </c>
      <c r="B66" s="117"/>
      <c r="C66" s="117"/>
      <c r="D66" s="117"/>
      <c r="E66" s="117"/>
      <c r="F66" s="117"/>
      <c r="G66" s="117"/>
      <c r="H66" s="118">
        <v>7.41</v>
      </c>
      <c r="I66" s="118">
        <v>0.02</v>
      </c>
      <c r="J66" s="117"/>
      <c r="K66" s="117"/>
      <c r="L66" s="118">
        <v>424</v>
      </c>
      <c r="M66" s="118">
        <v>1.02</v>
      </c>
      <c r="N66" s="118">
        <v>-416.59</v>
      </c>
      <c r="O66" s="118">
        <v>-98.25</v>
      </c>
      <c r="P66" s="117"/>
      <c r="Q66" s="117"/>
      <c r="R66" s="117"/>
      <c r="S66" s="117"/>
      <c r="T66" s="118">
        <v>7.41</v>
      </c>
      <c r="U66" s="119"/>
    </row>
    <row r="67" spans="1:21" s="77" customFormat="1" x14ac:dyDescent="0.2">
      <c r="A67" s="117" t="s">
        <v>80</v>
      </c>
      <c r="B67" s="117"/>
      <c r="C67" s="117"/>
      <c r="D67" s="117"/>
      <c r="E67" s="117"/>
      <c r="F67" s="117"/>
      <c r="G67" s="117"/>
      <c r="H67" s="118">
        <v>255.55</v>
      </c>
      <c r="I67" s="118">
        <v>0.68</v>
      </c>
      <c r="J67" s="117"/>
      <c r="K67" s="117"/>
      <c r="L67" s="118">
        <v>1172.2</v>
      </c>
      <c r="M67" s="118">
        <v>2.82</v>
      </c>
      <c r="N67" s="118">
        <v>-916.65</v>
      </c>
      <c r="O67" s="118">
        <v>-78.2</v>
      </c>
      <c r="P67" s="117"/>
      <c r="Q67" s="117"/>
      <c r="R67" s="117"/>
      <c r="S67" s="117"/>
      <c r="T67" s="118">
        <v>255.55</v>
      </c>
      <c r="U67" s="119"/>
    </row>
    <row r="68" spans="1:21" s="80" customFormat="1" x14ac:dyDescent="0.2">
      <c r="A68" s="117" t="s">
        <v>81</v>
      </c>
      <c r="B68" s="117"/>
      <c r="C68" s="117"/>
      <c r="D68" s="117"/>
      <c r="E68" s="117"/>
      <c r="F68" s="117"/>
      <c r="G68" s="117"/>
      <c r="H68" s="118">
        <v>4711.88</v>
      </c>
      <c r="I68" s="118">
        <v>12.63</v>
      </c>
      <c r="J68" s="117"/>
      <c r="K68" s="117"/>
      <c r="L68" s="118">
        <v>5825</v>
      </c>
      <c r="M68" s="118">
        <v>13.99</v>
      </c>
      <c r="N68" s="118">
        <v>-1113.1199999999999</v>
      </c>
      <c r="O68" s="118">
        <v>-19.11</v>
      </c>
      <c r="P68" s="117"/>
      <c r="Q68" s="117"/>
      <c r="R68" s="117"/>
      <c r="S68" s="117"/>
      <c r="T68" s="118">
        <v>4711.88</v>
      </c>
      <c r="U68" s="119"/>
    </row>
    <row r="69" spans="1:21" s="79" customFormat="1" x14ac:dyDescent="0.2">
      <c r="A69" s="117" t="s">
        <v>102</v>
      </c>
      <c r="B69" s="117"/>
      <c r="C69" s="117"/>
      <c r="D69" s="117"/>
      <c r="E69" s="117"/>
      <c r="F69" s="117"/>
      <c r="G69" s="117"/>
      <c r="H69" s="118">
        <v>62.97</v>
      </c>
      <c r="I69" s="118">
        <v>0.17</v>
      </c>
      <c r="J69" s="117"/>
      <c r="K69" s="117"/>
      <c r="L69" s="117"/>
      <c r="M69" s="117"/>
      <c r="N69" s="118">
        <v>62.97</v>
      </c>
      <c r="O69" s="117"/>
      <c r="P69" s="117"/>
      <c r="Q69" s="117"/>
      <c r="R69" s="117"/>
      <c r="S69" s="117"/>
      <c r="T69" s="118">
        <v>62.97</v>
      </c>
      <c r="U69" s="119"/>
    </row>
    <row r="70" spans="1:21" s="77" customFormat="1" x14ac:dyDescent="0.2">
      <c r="A70" s="122" t="s">
        <v>83</v>
      </c>
      <c r="B70" s="122"/>
      <c r="C70" s="122"/>
      <c r="D70" s="122"/>
      <c r="E70" s="122"/>
      <c r="F70" s="122"/>
      <c r="G70" s="122"/>
      <c r="H70" s="123">
        <v>5037.8100000000004</v>
      </c>
      <c r="I70" s="123">
        <v>13.5</v>
      </c>
      <c r="J70" s="122"/>
      <c r="K70" s="122"/>
      <c r="L70" s="123">
        <v>7421.2</v>
      </c>
      <c r="M70" s="123">
        <v>17.829999999999998</v>
      </c>
      <c r="N70" s="123">
        <v>-2383.39</v>
      </c>
      <c r="O70" s="123">
        <v>-32.119999999999997</v>
      </c>
      <c r="P70" s="122"/>
      <c r="Q70" s="122"/>
      <c r="R70" s="122"/>
      <c r="S70" s="122"/>
      <c r="T70" s="123">
        <v>5037.8100000000004</v>
      </c>
      <c r="U70" s="124"/>
    </row>
    <row r="71" spans="1:21" s="77" customFormat="1" x14ac:dyDescent="0.2">
      <c r="A71" s="128" t="s">
        <v>108</v>
      </c>
      <c r="B71" s="128"/>
      <c r="C71" s="128"/>
      <c r="D71" s="129">
        <v>751.51</v>
      </c>
      <c r="E71" s="129">
        <v>100</v>
      </c>
      <c r="F71" s="129">
        <v>1027</v>
      </c>
      <c r="G71" s="129">
        <v>31.43</v>
      </c>
      <c r="H71" s="129">
        <v>37318.1</v>
      </c>
      <c r="I71" s="129">
        <v>100</v>
      </c>
      <c r="J71" s="129">
        <v>766</v>
      </c>
      <c r="K71" s="129">
        <v>44.65</v>
      </c>
      <c r="L71" s="129">
        <v>41624.400000000001</v>
      </c>
      <c r="M71" s="129">
        <v>100</v>
      </c>
      <c r="N71" s="129">
        <v>-4306.3</v>
      </c>
      <c r="O71" s="129">
        <v>-10.35</v>
      </c>
      <c r="P71" s="128"/>
      <c r="Q71" s="128"/>
      <c r="R71" s="128"/>
      <c r="S71" s="128"/>
      <c r="T71" s="129">
        <v>37318.1</v>
      </c>
      <c r="U71" s="130"/>
    </row>
    <row r="72" spans="1:21" s="77" customFormat="1" x14ac:dyDescent="0.2">
      <c r="A72" s="120" t="s">
        <v>109</v>
      </c>
      <c r="B72" s="120"/>
      <c r="C72" s="120"/>
      <c r="D72" s="120"/>
      <c r="E72" s="120"/>
      <c r="F72" s="120"/>
      <c r="G72" s="120"/>
      <c r="H72" s="120"/>
      <c r="I72" s="120"/>
      <c r="J72" s="120"/>
      <c r="K72" s="120"/>
      <c r="L72" s="120"/>
      <c r="M72" s="120"/>
      <c r="N72" s="120"/>
      <c r="O72" s="120"/>
      <c r="P72" s="120"/>
      <c r="Q72" s="120"/>
      <c r="R72" s="120"/>
      <c r="S72" s="120"/>
      <c r="T72" s="120"/>
      <c r="U72" s="121"/>
    </row>
    <row r="73" spans="1:21" s="77" customFormat="1" x14ac:dyDescent="0.2">
      <c r="A73" s="120" t="s">
        <v>25</v>
      </c>
      <c r="B73" s="120"/>
      <c r="C73" s="120"/>
      <c r="D73" s="120"/>
      <c r="E73" s="120"/>
      <c r="F73" s="120"/>
      <c r="G73" s="120"/>
      <c r="H73" s="120"/>
      <c r="I73" s="120"/>
      <c r="J73" s="120"/>
      <c r="K73" s="120"/>
      <c r="L73" s="120"/>
      <c r="M73" s="120"/>
      <c r="N73" s="120"/>
      <c r="O73" s="120"/>
      <c r="P73" s="120"/>
      <c r="Q73" s="120"/>
      <c r="R73" s="120"/>
      <c r="S73" s="120"/>
      <c r="T73" s="120"/>
      <c r="U73" s="121"/>
    </row>
    <row r="74" spans="1:21" s="80" customFormat="1" x14ac:dyDescent="0.2">
      <c r="A74" s="117" t="s">
        <v>98</v>
      </c>
      <c r="B74" s="118">
        <v>25</v>
      </c>
      <c r="C74" s="118">
        <v>6.24</v>
      </c>
      <c r="D74" s="118">
        <v>156.01</v>
      </c>
      <c r="E74" s="118">
        <v>23.9</v>
      </c>
      <c r="F74" s="118">
        <v>347</v>
      </c>
      <c r="G74" s="118">
        <v>4.8499999999999996</v>
      </c>
      <c r="H74" s="118">
        <v>1683</v>
      </c>
      <c r="I74" s="118">
        <v>21.08</v>
      </c>
      <c r="J74" s="118">
        <v>35</v>
      </c>
      <c r="K74" s="118">
        <v>5.31</v>
      </c>
      <c r="L74" s="118">
        <v>186</v>
      </c>
      <c r="M74" s="118">
        <v>5.63</v>
      </c>
      <c r="N74" s="118">
        <v>1497</v>
      </c>
      <c r="O74" s="118">
        <v>804.84</v>
      </c>
      <c r="P74" s="117"/>
      <c r="Q74" s="117"/>
      <c r="R74" s="117"/>
      <c r="S74" s="117"/>
      <c r="T74" s="118">
        <v>1683</v>
      </c>
      <c r="U74" s="119"/>
    </row>
    <row r="75" spans="1:21" s="81" customFormat="1" x14ac:dyDescent="0.2">
      <c r="A75" s="117" t="s">
        <v>76</v>
      </c>
      <c r="B75" s="118">
        <v>28</v>
      </c>
      <c r="C75" s="118">
        <v>11.96</v>
      </c>
      <c r="D75" s="118">
        <v>334.74</v>
      </c>
      <c r="E75" s="118">
        <v>51.28</v>
      </c>
      <c r="F75" s="118">
        <v>390</v>
      </c>
      <c r="G75" s="118">
        <v>7.8</v>
      </c>
      <c r="H75" s="118">
        <v>3040.35</v>
      </c>
      <c r="I75" s="118">
        <v>38.090000000000003</v>
      </c>
      <c r="J75" s="118">
        <v>86</v>
      </c>
      <c r="K75" s="118">
        <v>26.91</v>
      </c>
      <c r="L75" s="118">
        <v>2313.84</v>
      </c>
      <c r="M75" s="118">
        <v>69.989999999999995</v>
      </c>
      <c r="N75" s="118">
        <v>726.51</v>
      </c>
      <c r="O75" s="118">
        <v>31.4</v>
      </c>
      <c r="P75" s="117"/>
      <c r="Q75" s="117"/>
      <c r="R75" s="117"/>
      <c r="S75" s="117"/>
      <c r="T75" s="118">
        <v>3040.35</v>
      </c>
      <c r="U75" s="119"/>
    </row>
    <row r="76" spans="1:21" s="79" customFormat="1" x14ac:dyDescent="0.2">
      <c r="A76" s="117" t="s">
        <v>99</v>
      </c>
      <c r="B76" s="118">
        <v>1</v>
      </c>
      <c r="C76" s="118">
        <v>33.340000000000003</v>
      </c>
      <c r="D76" s="118">
        <v>33.340000000000003</v>
      </c>
      <c r="E76" s="118">
        <v>5.1100000000000003</v>
      </c>
      <c r="F76" s="118">
        <v>166</v>
      </c>
      <c r="G76" s="118">
        <v>6.42</v>
      </c>
      <c r="H76" s="118">
        <v>1065.24</v>
      </c>
      <c r="I76" s="118">
        <v>13.34</v>
      </c>
      <c r="J76" s="117"/>
      <c r="K76" s="117"/>
      <c r="L76" s="117"/>
      <c r="M76" s="117"/>
      <c r="N76" s="118">
        <v>1065.24</v>
      </c>
      <c r="O76" s="117"/>
      <c r="P76" s="117"/>
      <c r="Q76" s="117"/>
      <c r="R76" s="117"/>
      <c r="S76" s="117"/>
      <c r="T76" s="118">
        <v>1065.24</v>
      </c>
      <c r="U76" s="119"/>
    </row>
    <row r="77" spans="1:21" s="79" customFormat="1" x14ac:dyDescent="0.2">
      <c r="A77" s="122" t="s">
        <v>79</v>
      </c>
      <c r="B77" s="123">
        <v>54</v>
      </c>
      <c r="C77" s="123">
        <v>9.7100000000000009</v>
      </c>
      <c r="D77" s="123">
        <v>524.09</v>
      </c>
      <c r="E77" s="123">
        <v>80.28</v>
      </c>
      <c r="F77" s="123">
        <v>903</v>
      </c>
      <c r="G77" s="123">
        <v>6.41</v>
      </c>
      <c r="H77" s="123">
        <v>5788.59</v>
      </c>
      <c r="I77" s="123">
        <v>72.510000000000005</v>
      </c>
      <c r="J77" s="123">
        <v>121</v>
      </c>
      <c r="K77" s="123">
        <v>20.66</v>
      </c>
      <c r="L77" s="123">
        <v>2499.84</v>
      </c>
      <c r="M77" s="123">
        <v>75.62</v>
      </c>
      <c r="N77" s="123">
        <v>3288.75</v>
      </c>
      <c r="O77" s="123">
        <v>131.56</v>
      </c>
      <c r="P77" s="122"/>
      <c r="Q77" s="122"/>
      <c r="R77" s="122"/>
      <c r="S77" s="122"/>
      <c r="T77" s="123">
        <v>5788.59</v>
      </c>
      <c r="U77" s="124"/>
    </row>
    <row r="78" spans="1:21" s="77" customFormat="1" x14ac:dyDescent="0.2">
      <c r="A78" s="120" t="s">
        <v>61</v>
      </c>
      <c r="B78" s="120"/>
      <c r="C78" s="120"/>
      <c r="D78" s="120"/>
      <c r="E78" s="120"/>
      <c r="F78" s="120"/>
      <c r="G78" s="120"/>
      <c r="H78" s="120"/>
      <c r="I78" s="120"/>
      <c r="J78" s="120"/>
      <c r="K78" s="120"/>
      <c r="L78" s="120"/>
      <c r="M78" s="120"/>
      <c r="N78" s="120"/>
      <c r="O78" s="120"/>
      <c r="P78" s="120"/>
      <c r="Q78" s="120"/>
      <c r="R78" s="120"/>
      <c r="S78" s="120"/>
      <c r="T78" s="120"/>
      <c r="U78" s="121"/>
    </row>
    <row r="79" spans="1:21" s="77" customFormat="1" x14ac:dyDescent="0.2">
      <c r="A79" s="117" t="s">
        <v>101</v>
      </c>
      <c r="B79" s="117"/>
      <c r="C79" s="117"/>
      <c r="D79" s="118">
        <v>20.37</v>
      </c>
      <c r="E79" s="118">
        <v>3.12</v>
      </c>
      <c r="F79" s="117"/>
      <c r="G79" s="117"/>
      <c r="H79" s="118">
        <v>464.45</v>
      </c>
      <c r="I79" s="118">
        <v>5.82</v>
      </c>
      <c r="J79" s="117"/>
      <c r="K79" s="117"/>
      <c r="L79" s="118">
        <v>140</v>
      </c>
      <c r="M79" s="118">
        <v>4.2300000000000004</v>
      </c>
      <c r="N79" s="118">
        <v>324.45</v>
      </c>
      <c r="O79" s="118">
        <v>231.75</v>
      </c>
      <c r="P79" s="117"/>
      <c r="Q79" s="117"/>
      <c r="R79" s="117"/>
      <c r="S79" s="117"/>
      <c r="T79" s="118">
        <v>464.45</v>
      </c>
      <c r="U79" s="119"/>
    </row>
    <row r="80" spans="1:21" s="77" customFormat="1" x14ac:dyDescent="0.2">
      <c r="A80" s="117" t="s">
        <v>80</v>
      </c>
      <c r="B80" s="117"/>
      <c r="C80" s="117"/>
      <c r="D80" s="118">
        <v>102.77</v>
      </c>
      <c r="E80" s="118">
        <v>15.74</v>
      </c>
      <c r="F80" s="117"/>
      <c r="G80" s="117"/>
      <c r="H80" s="118">
        <v>930.47</v>
      </c>
      <c r="I80" s="118">
        <v>11.66</v>
      </c>
      <c r="J80" s="117"/>
      <c r="K80" s="117"/>
      <c r="L80" s="118">
        <v>666.08</v>
      </c>
      <c r="M80" s="118">
        <v>20.149999999999999</v>
      </c>
      <c r="N80" s="118">
        <v>264.39</v>
      </c>
      <c r="O80" s="118">
        <v>39.69</v>
      </c>
      <c r="P80" s="117"/>
      <c r="Q80" s="117"/>
      <c r="R80" s="117"/>
      <c r="S80" s="117"/>
      <c r="T80" s="118">
        <v>930.47</v>
      </c>
      <c r="U80" s="119"/>
    </row>
    <row r="81" spans="1:21" s="77" customFormat="1" x14ac:dyDescent="0.2">
      <c r="A81" s="117" t="s">
        <v>102</v>
      </c>
      <c r="B81" s="117"/>
      <c r="C81" s="117"/>
      <c r="D81" s="118">
        <v>5.56</v>
      </c>
      <c r="E81" s="118">
        <v>0.85</v>
      </c>
      <c r="F81" s="117"/>
      <c r="G81" s="117"/>
      <c r="H81" s="118">
        <v>669.6</v>
      </c>
      <c r="I81" s="118">
        <v>8.39</v>
      </c>
      <c r="J81" s="117"/>
      <c r="K81" s="117"/>
      <c r="L81" s="117"/>
      <c r="M81" s="117"/>
      <c r="N81" s="118">
        <v>669.6</v>
      </c>
      <c r="O81" s="117"/>
      <c r="P81" s="117"/>
      <c r="Q81" s="117"/>
      <c r="R81" s="117"/>
      <c r="S81" s="117"/>
      <c r="T81" s="118">
        <v>669.6</v>
      </c>
      <c r="U81" s="119"/>
    </row>
    <row r="82" spans="1:21" s="80" customFormat="1" x14ac:dyDescent="0.2">
      <c r="A82" s="122" t="s">
        <v>83</v>
      </c>
      <c r="B82" s="122"/>
      <c r="C82" s="122"/>
      <c r="D82" s="123">
        <v>128.69999999999999</v>
      </c>
      <c r="E82" s="123">
        <v>19.72</v>
      </c>
      <c r="F82" s="122"/>
      <c r="G82" s="122"/>
      <c r="H82" s="123">
        <v>2064.52</v>
      </c>
      <c r="I82" s="123">
        <v>25.86</v>
      </c>
      <c r="J82" s="122"/>
      <c r="K82" s="122"/>
      <c r="L82" s="123">
        <v>806.08</v>
      </c>
      <c r="M82" s="123">
        <v>24.38</v>
      </c>
      <c r="N82" s="123">
        <v>1258.44</v>
      </c>
      <c r="O82" s="123">
        <v>156.12</v>
      </c>
      <c r="P82" s="122"/>
      <c r="Q82" s="122"/>
      <c r="R82" s="122"/>
      <c r="S82" s="122"/>
      <c r="T82" s="123">
        <v>2064.52</v>
      </c>
      <c r="U82" s="124"/>
    </row>
    <row r="83" spans="1:21" s="79" customFormat="1" x14ac:dyDescent="0.2">
      <c r="A83" s="120" t="s">
        <v>84</v>
      </c>
      <c r="B83" s="120"/>
      <c r="C83" s="120"/>
      <c r="D83" s="120"/>
      <c r="E83" s="120"/>
      <c r="F83" s="120"/>
      <c r="G83" s="120"/>
      <c r="H83" s="120"/>
      <c r="I83" s="120"/>
      <c r="J83" s="120"/>
      <c r="K83" s="120"/>
      <c r="L83" s="120"/>
      <c r="M83" s="120"/>
      <c r="N83" s="120"/>
      <c r="O83" s="120"/>
      <c r="P83" s="120"/>
      <c r="Q83" s="120"/>
      <c r="R83" s="120"/>
      <c r="S83" s="120"/>
      <c r="T83" s="120"/>
      <c r="U83" s="121"/>
    </row>
    <row r="84" spans="1:21" s="77" customFormat="1" x14ac:dyDescent="0.2">
      <c r="A84" s="117" t="s">
        <v>110</v>
      </c>
      <c r="B84" s="117"/>
      <c r="C84" s="117"/>
      <c r="D84" s="117"/>
      <c r="E84" s="117"/>
      <c r="F84" s="117"/>
      <c r="G84" s="117"/>
      <c r="H84" s="118">
        <v>129.63999999999999</v>
      </c>
      <c r="I84" s="118">
        <v>1.62</v>
      </c>
      <c r="J84" s="117"/>
      <c r="K84" s="117"/>
      <c r="L84" s="117"/>
      <c r="M84" s="117"/>
      <c r="N84" s="118">
        <v>129.63999999999999</v>
      </c>
      <c r="O84" s="117"/>
      <c r="P84" s="117"/>
      <c r="Q84" s="117"/>
      <c r="R84" s="117"/>
      <c r="S84" s="117"/>
      <c r="T84" s="118">
        <v>129.63999999999999</v>
      </c>
      <c r="U84" s="119"/>
    </row>
    <row r="85" spans="1:21" s="77" customFormat="1" x14ac:dyDescent="0.2">
      <c r="A85" s="122" t="s">
        <v>88</v>
      </c>
      <c r="B85" s="122"/>
      <c r="C85" s="122"/>
      <c r="D85" s="122"/>
      <c r="E85" s="122"/>
      <c r="F85" s="122"/>
      <c r="G85" s="122"/>
      <c r="H85" s="123">
        <v>129.63999999999999</v>
      </c>
      <c r="I85" s="123">
        <v>1.62</v>
      </c>
      <c r="J85" s="122"/>
      <c r="K85" s="122"/>
      <c r="L85" s="122"/>
      <c r="M85" s="122"/>
      <c r="N85" s="123">
        <v>129.63999999999999</v>
      </c>
      <c r="O85" s="122"/>
      <c r="P85" s="122"/>
      <c r="Q85" s="122"/>
      <c r="R85" s="122"/>
      <c r="S85" s="122"/>
      <c r="T85" s="123">
        <v>129.63999999999999</v>
      </c>
      <c r="U85" s="124"/>
    </row>
    <row r="86" spans="1:21" s="77" customFormat="1" x14ac:dyDescent="0.2">
      <c r="A86" s="128" t="s">
        <v>111</v>
      </c>
      <c r="B86" s="129">
        <v>54</v>
      </c>
      <c r="C86" s="129">
        <v>9.7100000000000009</v>
      </c>
      <c r="D86" s="129">
        <v>652.79</v>
      </c>
      <c r="E86" s="129">
        <v>100</v>
      </c>
      <c r="F86" s="129">
        <v>903</v>
      </c>
      <c r="G86" s="129">
        <v>6.41</v>
      </c>
      <c r="H86" s="129">
        <v>7982.75</v>
      </c>
      <c r="I86" s="129">
        <v>100</v>
      </c>
      <c r="J86" s="129">
        <v>121</v>
      </c>
      <c r="K86" s="129">
        <v>20.66</v>
      </c>
      <c r="L86" s="129">
        <v>3305.92</v>
      </c>
      <c r="M86" s="129">
        <v>100</v>
      </c>
      <c r="N86" s="129">
        <v>4676.83</v>
      </c>
      <c r="O86" s="129">
        <v>141.47</v>
      </c>
      <c r="P86" s="128"/>
      <c r="Q86" s="128"/>
      <c r="R86" s="128"/>
      <c r="S86" s="128"/>
      <c r="T86" s="129">
        <v>7982.75</v>
      </c>
      <c r="U86" s="130"/>
    </row>
    <row r="87" spans="1:21" s="80" customFormat="1" x14ac:dyDescent="0.2">
      <c r="A87" s="120" t="s">
        <v>112</v>
      </c>
      <c r="B87" s="120"/>
      <c r="C87" s="120"/>
      <c r="D87" s="120"/>
      <c r="E87" s="120"/>
      <c r="F87" s="120"/>
      <c r="G87" s="120"/>
      <c r="H87" s="120"/>
      <c r="I87" s="120"/>
      <c r="J87" s="120"/>
      <c r="K87" s="120"/>
      <c r="L87" s="120"/>
      <c r="M87" s="120"/>
      <c r="N87" s="120"/>
      <c r="O87" s="120"/>
      <c r="P87" s="120"/>
      <c r="Q87" s="120"/>
      <c r="R87" s="120"/>
      <c r="S87" s="120"/>
      <c r="T87" s="120"/>
      <c r="U87" s="121"/>
    </row>
    <row r="88" spans="1:21" s="79" customFormat="1" x14ac:dyDescent="0.2">
      <c r="A88" s="120" t="s">
        <v>25</v>
      </c>
      <c r="B88" s="120"/>
      <c r="C88" s="120"/>
      <c r="D88" s="120"/>
      <c r="E88" s="120"/>
      <c r="F88" s="120"/>
      <c r="G88" s="120"/>
      <c r="H88" s="120"/>
      <c r="I88" s="120"/>
      <c r="J88" s="120"/>
      <c r="K88" s="120"/>
      <c r="L88" s="120"/>
      <c r="M88" s="120"/>
      <c r="N88" s="120"/>
      <c r="O88" s="120"/>
      <c r="P88" s="120"/>
      <c r="Q88" s="120"/>
      <c r="R88" s="120"/>
      <c r="S88" s="120"/>
      <c r="T88" s="120"/>
      <c r="U88" s="121"/>
    </row>
    <row r="89" spans="1:21" s="77" customFormat="1" x14ac:dyDescent="0.2">
      <c r="A89" s="117" t="s">
        <v>77</v>
      </c>
      <c r="B89" s="118">
        <v>4</v>
      </c>
      <c r="C89" s="118">
        <v>39.79</v>
      </c>
      <c r="D89" s="118">
        <v>159.16</v>
      </c>
      <c r="E89" s="118">
        <v>45.91</v>
      </c>
      <c r="F89" s="118">
        <v>58</v>
      </c>
      <c r="G89" s="118">
        <v>36.11</v>
      </c>
      <c r="H89" s="118">
        <v>2094.33</v>
      </c>
      <c r="I89" s="118">
        <v>66.260000000000005</v>
      </c>
      <c r="J89" s="117"/>
      <c r="K89" s="117"/>
      <c r="L89" s="117"/>
      <c r="M89" s="117"/>
      <c r="N89" s="118">
        <v>2094.33</v>
      </c>
      <c r="O89" s="117"/>
      <c r="P89" s="117"/>
      <c r="Q89" s="117"/>
      <c r="R89" s="117"/>
      <c r="S89" s="117"/>
      <c r="T89" s="118">
        <v>2094.33</v>
      </c>
      <c r="U89" s="119"/>
    </row>
    <row r="90" spans="1:21" s="77" customFormat="1" x14ac:dyDescent="0.2">
      <c r="A90" s="117" t="s">
        <v>99</v>
      </c>
      <c r="B90" s="117"/>
      <c r="C90" s="117"/>
      <c r="D90" s="117"/>
      <c r="E90" s="117"/>
      <c r="F90" s="118">
        <v>1</v>
      </c>
      <c r="G90" s="118">
        <v>28.7</v>
      </c>
      <c r="H90" s="118">
        <v>28.7</v>
      </c>
      <c r="I90" s="118">
        <v>0.91</v>
      </c>
      <c r="J90" s="117"/>
      <c r="K90" s="117"/>
      <c r="L90" s="117"/>
      <c r="M90" s="117"/>
      <c r="N90" s="118">
        <v>28.7</v>
      </c>
      <c r="O90" s="117"/>
      <c r="P90" s="117"/>
      <c r="Q90" s="117"/>
      <c r="R90" s="117"/>
      <c r="S90" s="117"/>
      <c r="T90" s="118">
        <v>28.7</v>
      </c>
      <c r="U90" s="119"/>
    </row>
    <row r="91" spans="1:21" s="80" customFormat="1" x14ac:dyDescent="0.2">
      <c r="A91" s="122" t="s">
        <v>79</v>
      </c>
      <c r="B91" s="123">
        <v>4</v>
      </c>
      <c r="C91" s="123">
        <v>39.79</v>
      </c>
      <c r="D91" s="123">
        <v>159.16</v>
      </c>
      <c r="E91" s="123">
        <v>45.91</v>
      </c>
      <c r="F91" s="123">
        <v>59</v>
      </c>
      <c r="G91" s="123">
        <v>35.979999999999997</v>
      </c>
      <c r="H91" s="123">
        <v>2123.0300000000002</v>
      </c>
      <c r="I91" s="123">
        <v>67.17</v>
      </c>
      <c r="J91" s="122"/>
      <c r="K91" s="122"/>
      <c r="L91" s="122"/>
      <c r="M91" s="122"/>
      <c r="N91" s="123">
        <v>2123.0300000000002</v>
      </c>
      <c r="O91" s="122"/>
      <c r="P91" s="122"/>
      <c r="Q91" s="122"/>
      <c r="R91" s="122"/>
      <c r="S91" s="122"/>
      <c r="T91" s="123">
        <v>2123.0300000000002</v>
      </c>
      <c r="U91" s="124"/>
    </row>
    <row r="92" spans="1:21" s="81" customFormat="1" x14ac:dyDescent="0.2">
      <c r="A92" s="120" t="s">
        <v>61</v>
      </c>
      <c r="B92" s="120"/>
      <c r="C92" s="120"/>
      <c r="D92" s="120"/>
      <c r="E92" s="120"/>
      <c r="F92" s="120"/>
      <c r="G92" s="120"/>
      <c r="H92" s="120"/>
      <c r="I92" s="120"/>
      <c r="J92" s="120"/>
      <c r="K92" s="120"/>
      <c r="L92" s="120"/>
      <c r="M92" s="120"/>
      <c r="N92" s="120"/>
      <c r="O92" s="120"/>
      <c r="P92" s="120"/>
      <c r="Q92" s="120"/>
      <c r="R92" s="120"/>
      <c r="S92" s="120"/>
      <c r="T92" s="120"/>
      <c r="U92" s="121"/>
    </row>
    <row r="93" spans="1:21" s="79" customFormat="1" x14ac:dyDescent="0.2">
      <c r="A93" s="117" t="s">
        <v>81</v>
      </c>
      <c r="B93" s="117"/>
      <c r="C93" s="117"/>
      <c r="D93" s="118">
        <v>187.49</v>
      </c>
      <c r="E93" s="118">
        <v>54.09</v>
      </c>
      <c r="F93" s="117"/>
      <c r="G93" s="117"/>
      <c r="H93" s="118">
        <v>1029.19</v>
      </c>
      <c r="I93" s="118">
        <v>32.56</v>
      </c>
      <c r="J93" s="117"/>
      <c r="K93" s="117"/>
      <c r="L93" s="117"/>
      <c r="M93" s="117"/>
      <c r="N93" s="118">
        <v>1029.19</v>
      </c>
      <c r="O93" s="117"/>
      <c r="P93" s="117"/>
      <c r="Q93" s="117"/>
      <c r="R93" s="117"/>
      <c r="S93" s="117"/>
      <c r="T93" s="118">
        <v>1029.19</v>
      </c>
      <c r="U93" s="119"/>
    </row>
    <row r="94" spans="1:21" s="79" customFormat="1" x14ac:dyDescent="0.2">
      <c r="A94" s="117" t="s">
        <v>102</v>
      </c>
      <c r="B94" s="117"/>
      <c r="C94" s="117"/>
      <c r="D94" s="117"/>
      <c r="E94" s="117"/>
      <c r="F94" s="117"/>
      <c r="G94" s="117"/>
      <c r="H94" s="118">
        <v>8.33</v>
      </c>
      <c r="I94" s="118">
        <v>0.26</v>
      </c>
      <c r="J94" s="117"/>
      <c r="K94" s="117"/>
      <c r="L94" s="117"/>
      <c r="M94" s="117"/>
      <c r="N94" s="118">
        <v>8.33</v>
      </c>
      <c r="O94" s="117"/>
      <c r="P94" s="117"/>
      <c r="Q94" s="117"/>
      <c r="R94" s="117"/>
      <c r="S94" s="117"/>
      <c r="T94" s="118">
        <v>8.33</v>
      </c>
      <c r="U94" s="119"/>
    </row>
    <row r="95" spans="1:21" s="77" customFormat="1" x14ac:dyDescent="0.2">
      <c r="A95" s="122" t="s">
        <v>83</v>
      </c>
      <c r="B95" s="122"/>
      <c r="C95" s="122"/>
      <c r="D95" s="123">
        <v>187.49</v>
      </c>
      <c r="E95" s="123">
        <v>54.09</v>
      </c>
      <c r="F95" s="122"/>
      <c r="G95" s="122"/>
      <c r="H95" s="123">
        <v>1037.52</v>
      </c>
      <c r="I95" s="123">
        <v>32.83</v>
      </c>
      <c r="J95" s="122"/>
      <c r="K95" s="122"/>
      <c r="L95" s="122"/>
      <c r="M95" s="122"/>
      <c r="N95" s="123">
        <v>1037.52</v>
      </c>
      <c r="O95" s="122"/>
      <c r="P95" s="122"/>
      <c r="Q95" s="122"/>
      <c r="R95" s="122"/>
      <c r="S95" s="122"/>
      <c r="T95" s="123">
        <v>1037.52</v>
      </c>
      <c r="U95" s="124"/>
    </row>
    <row r="96" spans="1:21" s="80" customFormat="1" x14ac:dyDescent="0.2">
      <c r="A96" s="128" t="s">
        <v>113</v>
      </c>
      <c r="B96" s="129">
        <v>4</v>
      </c>
      <c r="C96" s="129">
        <v>39.79</v>
      </c>
      <c r="D96" s="129">
        <v>346.65</v>
      </c>
      <c r="E96" s="129">
        <v>100</v>
      </c>
      <c r="F96" s="129">
        <v>59</v>
      </c>
      <c r="G96" s="129">
        <v>35.979999999999997</v>
      </c>
      <c r="H96" s="129">
        <v>3160.55</v>
      </c>
      <c r="I96" s="129">
        <v>100</v>
      </c>
      <c r="J96" s="128"/>
      <c r="K96" s="128"/>
      <c r="L96" s="128"/>
      <c r="M96" s="128"/>
      <c r="N96" s="129">
        <v>3160.55</v>
      </c>
      <c r="O96" s="128"/>
      <c r="P96" s="128"/>
      <c r="Q96" s="128"/>
      <c r="R96" s="128"/>
      <c r="S96" s="128"/>
      <c r="T96" s="129">
        <v>3160.55</v>
      </c>
      <c r="U96" s="130"/>
    </row>
    <row r="97" spans="1:21" s="79" customFormat="1" x14ac:dyDescent="0.2">
      <c r="A97" s="120" t="s">
        <v>114</v>
      </c>
      <c r="B97" s="120"/>
      <c r="C97" s="120"/>
      <c r="D97" s="120"/>
      <c r="E97" s="120"/>
      <c r="F97" s="120"/>
      <c r="G97" s="120"/>
      <c r="H97" s="120"/>
      <c r="I97" s="120"/>
      <c r="J97" s="120"/>
      <c r="K97" s="120"/>
      <c r="L97" s="120"/>
      <c r="M97" s="120"/>
      <c r="N97" s="120"/>
      <c r="O97" s="120"/>
      <c r="P97" s="120"/>
      <c r="Q97" s="120"/>
      <c r="R97" s="120"/>
      <c r="S97" s="120"/>
      <c r="T97" s="120"/>
      <c r="U97" s="121"/>
    </row>
    <row r="98" spans="1:21" s="77" customFormat="1" x14ac:dyDescent="0.2">
      <c r="A98" s="120" t="s">
        <v>25</v>
      </c>
      <c r="B98" s="120"/>
      <c r="C98" s="120"/>
      <c r="D98" s="120"/>
      <c r="E98" s="120"/>
      <c r="F98" s="120"/>
      <c r="G98" s="120"/>
      <c r="H98" s="120"/>
      <c r="I98" s="120"/>
      <c r="J98" s="120"/>
      <c r="K98" s="120"/>
      <c r="L98" s="120"/>
      <c r="M98" s="120"/>
      <c r="N98" s="120"/>
      <c r="O98" s="120"/>
      <c r="P98" s="120"/>
      <c r="Q98" s="120"/>
      <c r="R98" s="120"/>
      <c r="S98" s="120"/>
      <c r="T98" s="120"/>
      <c r="U98" s="121"/>
    </row>
    <row r="99" spans="1:21" s="80" customFormat="1" x14ac:dyDescent="0.2">
      <c r="A99" s="117" t="s">
        <v>98</v>
      </c>
      <c r="B99" s="117"/>
      <c r="C99" s="117"/>
      <c r="D99" s="117"/>
      <c r="E99" s="117"/>
      <c r="F99" s="118">
        <v>1</v>
      </c>
      <c r="G99" s="118">
        <v>13.89</v>
      </c>
      <c r="H99" s="118">
        <v>13.89</v>
      </c>
      <c r="I99" s="118">
        <v>0.13</v>
      </c>
      <c r="J99" s="117"/>
      <c r="K99" s="117"/>
      <c r="L99" s="117"/>
      <c r="M99" s="117"/>
      <c r="N99" s="118">
        <v>13.89</v>
      </c>
      <c r="O99" s="117"/>
      <c r="P99" s="117"/>
      <c r="Q99" s="117"/>
      <c r="R99" s="117"/>
      <c r="S99" s="117"/>
      <c r="T99" s="118">
        <v>13.89</v>
      </c>
      <c r="U99" s="119"/>
    </row>
    <row r="100" spans="1:21" s="81" customFormat="1" x14ac:dyDescent="0.2">
      <c r="A100" s="117" t="s">
        <v>76</v>
      </c>
      <c r="B100" s="118">
        <v>2</v>
      </c>
      <c r="C100" s="118">
        <v>35.19</v>
      </c>
      <c r="D100" s="118">
        <v>70.37</v>
      </c>
      <c r="E100" s="118">
        <v>17.27</v>
      </c>
      <c r="F100" s="118">
        <v>10</v>
      </c>
      <c r="G100" s="118">
        <v>25.93</v>
      </c>
      <c r="H100" s="118">
        <v>259.26</v>
      </c>
      <c r="I100" s="118">
        <v>2.4500000000000002</v>
      </c>
      <c r="J100" s="118">
        <v>192</v>
      </c>
      <c r="K100" s="118">
        <v>15</v>
      </c>
      <c r="L100" s="118">
        <v>2880</v>
      </c>
      <c r="M100" s="118">
        <v>21.27</v>
      </c>
      <c r="N100" s="118">
        <v>-2620.7399999999998</v>
      </c>
      <c r="O100" s="118">
        <v>-91</v>
      </c>
      <c r="P100" s="117"/>
      <c r="Q100" s="117"/>
      <c r="R100" s="117"/>
      <c r="S100" s="117"/>
      <c r="T100" s="118">
        <v>259.26</v>
      </c>
      <c r="U100" s="119"/>
    </row>
    <row r="101" spans="1:21" s="79" customFormat="1" x14ac:dyDescent="0.2">
      <c r="A101" s="117" t="s">
        <v>77</v>
      </c>
      <c r="B101" s="118">
        <v>4</v>
      </c>
      <c r="C101" s="118">
        <v>20.6</v>
      </c>
      <c r="D101" s="118">
        <v>82.41</v>
      </c>
      <c r="E101" s="118">
        <v>20.23</v>
      </c>
      <c r="F101" s="118">
        <v>72</v>
      </c>
      <c r="G101" s="118">
        <v>25.78</v>
      </c>
      <c r="H101" s="118">
        <v>1856.18</v>
      </c>
      <c r="I101" s="118">
        <v>17.57</v>
      </c>
      <c r="J101" s="118">
        <v>230</v>
      </c>
      <c r="K101" s="118">
        <v>20</v>
      </c>
      <c r="L101" s="118">
        <v>4600</v>
      </c>
      <c r="M101" s="118">
        <v>33.97</v>
      </c>
      <c r="N101" s="118">
        <v>-2743.82</v>
      </c>
      <c r="O101" s="118">
        <v>-59.65</v>
      </c>
      <c r="P101" s="117"/>
      <c r="Q101" s="117"/>
      <c r="R101" s="117"/>
      <c r="S101" s="117"/>
      <c r="T101" s="118">
        <v>1856.18</v>
      </c>
      <c r="U101" s="119"/>
    </row>
    <row r="102" spans="1:21" s="79" customFormat="1" x14ac:dyDescent="0.2">
      <c r="A102" s="117" t="s">
        <v>99</v>
      </c>
      <c r="B102" s="117"/>
      <c r="C102" s="117"/>
      <c r="D102" s="118">
        <v>4.63</v>
      </c>
      <c r="E102" s="118">
        <v>1.1399999999999999</v>
      </c>
      <c r="F102" s="118">
        <v>19</v>
      </c>
      <c r="G102" s="118">
        <v>18.45</v>
      </c>
      <c r="H102" s="118">
        <v>350.47</v>
      </c>
      <c r="I102" s="118">
        <v>3.32</v>
      </c>
      <c r="J102" s="117"/>
      <c r="K102" s="117"/>
      <c r="L102" s="117"/>
      <c r="M102" s="117"/>
      <c r="N102" s="118">
        <v>350.47</v>
      </c>
      <c r="O102" s="117"/>
      <c r="P102" s="117"/>
      <c r="Q102" s="117"/>
      <c r="R102" s="117"/>
      <c r="S102" s="117"/>
      <c r="T102" s="118">
        <v>350.47</v>
      </c>
      <c r="U102" s="119"/>
    </row>
    <row r="103" spans="1:21" s="77" customFormat="1" x14ac:dyDescent="0.2">
      <c r="A103" s="122" t="s">
        <v>79</v>
      </c>
      <c r="B103" s="123">
        <v>6</v>
      </c>
      <c r="C103" s="123">
        <v>26.24</v>
      </c>
      <c r="D103" s="123">
        <v>157.41</v>
      </c>
      <c r="E103" s="123">
        <v>38.64</v>
      </c>
      <c r="F103" s="123">
        <v>102</v>
      </c>
      <c r="G103" s="123">
        <v>24.31</v>
      </c>
      <c r="H103" s="123">
        <v>2479.8000000000002</v>
      </c>
      <c r="I103" s="123">
        <v>23.47</v>
      </c>
      <c r="J103" s="123">
        <v>422</v>
      </c>
      <c r="K103" s="123">
        <v>17.73</v>
      </c>
      <c r="L103" s="123">
        <v>7480</v>
      </c>
      <c r="M103" s="123">
        <v>55.24</v>
      </c>
      <c r="N103" s="123">
        <v>-5000.2</v>
      </c>
      <c r="O103" s="123">
        <v>-66.849999999999994</v>
      </c>
      <c r="P103" s="122"/>
      <c r="Q103" s="122"/>
      <c r="R103" s="122"/>
      <c r="S103" s="122"/>
      <c r="T103" s="123">
        <v>2479.8000000000002</v>
      </c>
      <c r="U103" s="124"/>
    </row>
    <row r="104" spans="1:21" s="77" customFormat="1" x14ac:dyDescent="0.2">
      <c r="A104" s="120" t="s">
        <v>61</v>
      </c>
      <c r="B104" s="120"/>
      <c r="C104" s="120"/>
      <c r="D104" s="120"/>
      <c r="E104" s="120"/>
      <c r="F104" s="120"/>
      <c r="G104" s="120"/>
      <c r="H104" s="120"/>
      <c r="I104" s="120"/>
      <c r="J104" s="120"/>
      <c r="K104" s="120"/>
      <c r="L104" s="120"/>
      <c r="M104" s="120"/>
      <c r="N104" s="120"/>
      <c r="O104" s="120"/>
      <c r="P104" s="120"/>
      <c r="Q104" s="120"/>
      <c r="R104" s="120"/>
      <c r="S104" s="120"/>
      <c r="T104" s="120"/>
      <c r="U104" s="121"/>
    </row>
    <row r="105" spans="1:21" s="77" customFormat="1" x14ac:dyDescent="0.2">
      <c r="A105" s="117" t="s">
        <v>91</v>
      </c>
      <c r="B105" s="117"/>
      <c r="C105" s="117"/>
      <c r="D105" s="117"/>
      <c r="E105" s="117"/>
      <c r="F105" s="117"/>
      <c r="G105" s="117"/>
      <c r="H105" s="118">
        <v>-9.26</v>
      </c>
      <c r="I105" s="118">
        <v>-0.09</v>
      </c>
      <c r="J105" s="117"/>
      <c r="K105" s="117"/>
      <c r="L105" s="117"/>
      <c r="M105" s="117"/>
      <c r="N105" s="118">
        <v>-9.26</v>
      </c>
      <c r="O105" s="117"/>
      <c r="P105" s="117"/>
      <c r="Q105" s="117"/>
      <c r="R105" s="117"/>
      <c r="S105" s="117"/>
      <c r="T105" s="118">
        <v>-9.26</v>
      </c>
      <c r="U105" s="119"/>
    </row>
    <row r="106" spans="1:21" s="77" customFormat="1" x14ac:dyDescent="0.2">
      <c r="A106" s="117" t="s">
        <v>80</v>
      </c>
      <c r="B106" s="117"/>
      <c r="C106" s="117"/>
      <c r="D106" s="118">
        <v>22.22</v>
      </c>
      <c r="E106" s="118">
        <v>5.45</v>
      </c>
      <c r="F106" s="117"/>
      <c r="G106" s="117"/>
      <c r="H106" s="118">
        <v>149.07</v>
      </c>
      <c r="I106" s="118">
        <v>1.41</v>
      </c>
      <c r="J106" s="117"/>
      <c r="K106" s="117"/>
      <c r="L106" s="118">
        <v>1920</v>
      </c>
      <c r="M106" s="118">
        <v>14.18</v>
      </c>
      <c r="N106" s="118">
        <v>-1770.93</v>
      </c>
      <c r="O106" s="118">
        <v>-92.24</v>
      </c>
      <c r="P106" s="117"/>
      <c r="Q106" s="117"/>
      <c r="R106" s="117"/>
      <c r="S106" s="117"/>
      <c r="T106" s="118">
        <v>149.07</v>
      </c>
      <c r="U106" s="119"/>
    </row>
    <row r="107" spans="1:21" s="77" customFormat="1" x14ac:dyDescent="0.2">
      <c r="A107" s="117" t="s">
        <v>81</v>
      </c>
      <c r="B107" s="117"/>
      <c r="C107" s="117"/>
      <c r="D107" s="118">
        <v>168.52</v>
      </c>
      <c r="E107" s="118">
        <v>41.36</v>
      </c>
      <c r="F107" s="117"/>
      <c r="G107" s="117"/>
      <c r="H107" s="118">
        <v>6453.15</v>
      </c>
      <c r="I107" s="118">
        <v>61.07</v>
      </c>
      <c r="J107" s="117"/>
      <c r="K107" s="117"/>
      <c r="L107" s="118">
        <v>4140</v>
      </c>
      <c r="M107" s="118">
        <v>30.58</v>
      </c>
      <c r="N107" s="118">
        <v>2313.15</v>
      </c>
      <c r="O107" s="118">
        <v>55.87</v>
      </c>
      <c r="P107" s="117"/>
      <c r="Q107" s="117"/>
      <c r="R107" s="117"/>
      <c r="S107" s="117"/>
      <c r="T107" s="118">
        <v>6453.15</v>
      </c>
      <c r="U107" s="119"/>
    </row>
    <row r="108" spans="1:21" s="80" customFormat="1" x14ac:dyDescent="0.2">
      <c r="A108" s="117" t="s">
        <v>102</v>
      </c>
      <c r="B108" s="117"/>
      <c r="C108" s="117"/>
      <c r="D108" s="118">
        <v>50</v>
      </c>
      <c r="E108" s="118">
        <v>12.27</v>
      </c>
      <c r="F108" s="117"/>
      <c r="G108" s="117"/>
      <c r="H108" s="118">
        <v>1030.57</v>
      </c>
      <c r="I108" s="118">
        <v>9.75</v>
      </c>
      <c r="J108" s="117"/>
      <c r="K108" s="117"/>
      <c r="L108" s="117"/>
      <c r="M108" s="117"/>
      <c r="N108" s="118">
        <v>1030.57</v>
      </c>
      <c r="O108" s="117"/>
      <c r="P108" s="117"/>
      <c r="Q108" s="117"/>
      <c r="R108" s="117"/>
      <c r="S108" s="117"/>
      <c r="T108" s="118">
        <v>1030.57</v>
      </c>
      <c r="U108" s="119"/>
    </row>
    <row r="109" spans="1:21" s="79" customFormat="1" x14ac:dyDescent="0.2">
      <c r="A109" s="117" t="s">
        <v>103</v>
      </c>
      <c r="B109" s="117"/>
      <c r="C109" s="117"/>
      <c r="D109" s="117"/>
      <c r="E109" s="117"/>
      <c r="F109" s="117"/>
      <c r="G109" s="117"/>
      <c r="H109" s="118">
        <v>37.96</v>
      </c>
      <c r="I109" s="118">
        <v>0.36</v>
      </c>
      <c r="J109" s="117"/>
      <c r="K109" s="117"/>
      <c r="L109" s="117"/>
      <c r="M109" s="117"/>
      <c r="N109" s="118">
        <v>37.96</v>
      </c>
      <c r="O109" s="117"/>
      <c r="P109" s="117"/>
      <c r="Q109" s="117"/>
      <c r="R109" s="117"/>
      <c r="S109" s="117"/>
      <c r="T109" s="118">
        <v>37.96</v>
      </c>
      <c r="U109" s="119"/>
    </row>
    <row r="110" spans="1:21" s="77" customFormat="1" x14ac:dyDescent="0.2">
      <c r="A110" s="122" t="s">
        <v>83</v>
      </c>
      <c r="B110" s="122"/>
      <c r="C110" s="122"/>
      <c r="D110" s="123">
        <v>240.74</v>
      </c>
      <c r="E110" s="123">
        <v>59.09</v>
      </c>
      <c r="F110" s="122"/>
      <c r="G110" s="122"/>
      <c r="H110" s="123">
        <v>7661.49</v>
      </c>
      <c r="I110" s="123">
        <v>72.5</v>
      </c>
      <c r="J110" s="122"/>
      <c r="K110" s="122"/>
      <c r="L110" s="123">
        <v>6060</v>
      </c>
      <c r="M110" s="123">
        <v>44.76</v>
      </c>
      <c r="N110" s="123">
        <v>1601.49</v>
      </c>
      <c r="O110" s="123">
        <v>26.43</v>
      </c>
      <c r="P110" s="122"/>
      <c r="Q110" s="122"/>
      <c r="R110" s="122"/>
      <c r="S110" s="122"/>
      <c r="T110" s="123">
        <v>7661.49</v>
      </c>
      <c r="U110" s="124"/>
    </row>
    <row r="111" spans="1:21" s="77" customFormat="1" x14ac:dyDescent="0.2">
      <c r="A111" s="120" t="s">
        <v>84</v>
      </c>
      <c r="B111" s="120"/>
      <c r="C111" s="120"/>
      <c r="D111" s="120"/>
      <c r="E111" s="120"/>
      <c r="F111" s="120"/>
      <c r="G111" s="120"/>
      <c r="H111" s="120"/>
      <c r="I111" s="120"/>
      <c r="J111" s="120"/>
      <c r="K111" s="120"/>
      <c r="L111" s="120"/>
      <c r="M111" s="120"/>
      <c r="N111" s="120"/>
      <c r="O111" s="120"/>
      <c r="P111" s="120"/>
      <c r="Q111" s="120"/>
      <c r="R111" s="120"/>
      <c r="S111" s="120"/>
      <c r="T111" s="120"/>
      <c r="U111" s="121"/>
    </row>
    <row r="112" spans="1:21" s="77" customFormat="1" x14ac:dyDescent="0.2">
      <c r="A112" s="117" t="s">
        <v>110</v>
      </c>
      <c r="B112" s="117"/>
      <c r="C112" s="117"/>
      <c r="D112" s="118">
        <v>9.26</v>
      </c>
      <c r="E112" s="118">
        <v>2.27</v>
      </c>
      <c r="F112" s="117"/>
      <c r="G112" s="117"/>
      <c r="H112" s="118">
        <v>425.96</v>
      </c>
      <c r="I112" s="118">
        <v>4.03</v>
      </c>
      <c r="J112" s="117"/>
      <c r="K112" s="117"/>
      <c r="L112" s="117"/>
      <c r="M112" s="117"/>
      <c r="N112" s="118">
        <v>425.96</v>
      </c>
      <c r="O112" s="117"/>
      <c r="P112" s="117"/>
      <c r="Q112" s="117"/>
      <c r="R112" s="117"/>
      <c r="S112" s="117"/>
      <c r="T112" s="118">
        <v>425.96</v>
      </c>
      <c r="U112" s="119"/>
    </row>
    <row r="113" spans="1:21" s="77" customFormat="1" x14ac:dyDescent="0.2">
      <c r="A113" s="122" t="s">
        <v>88</v>
      </c>
      <c r="B113" s="122"/>
      <c r="C113" s="122"/>
      <c r="D113" s="123">
        <v>9.26</v>
      </c>
      <c r="E113" s="123">
        <v>2.27</v>
      </c>
      <c r="F113" s="122"/>
      <c r="G113" s="122"/>
      <c r="H113" s="123">
        <v>425.96</v>
      </c>
      <c r="I113" s="123">
        <v>4.03</v>
      </c>
      <c r="J113" s="122"/>
      <c r="K113" s="122"/>
      <c r="L113" s="122"/>
      <c r="M113" s="122"/>
      <c r="N113" s="123">
        <v>425.96</v>
      </c>
      <c r="O113" s="122"/>
      <c r="P113" s="122"/>
      <c r="Q113" s="122"/>
      <c r="R113" s="122"/>
      <c r="S113" s="122"/>
      <c r="T113" s="123">
        <v>425.96</v>
      </c>
      <c r="U113" s="124"/>
    </row>
    <row r="114" spans="1:21" s="77" customFormat="1" x14ac:dyDescent="0.2">
      <c r="A114" s="128" t="s">
        <v>115</v>
      </c>
      <c r="B114" s="129">
        <v>6</v>
      </c>
      <c r="C114" s="129">
        <v>26.24</v>
      </c>
      <c r="D114" s="129">
        <v>407.41</v>
      </c>
      <c r="E114" s="129">
        <v>100</v>
      </c>
      <c r="F114" s="129">
        <v>102</v>
      </c>
      <c r="G114" s="129">
        <v>24.31</v>
      </c>
      <c r="H114" s="129">
        <v>10567.25</v>
      </c>
      <c r="I114" s="129">
        <v>100</v>
      </c>
      <c r="J114" s="129">
        <v>422</v>
      </c>
      <c r="K114" s="129">
        <v>17.73</v>
      </c>
      <c r="L114" s="129">
        <v>13540</v>
      </c>
      <c r="M114" s="129">
        <v>100</v>
      </c>
      <c r="N114" s="129">
        <v>-2972.75</v>
      </c>
      <c r="O114" s="129">
        <v>-21.96</v>
      </c>
      <c r="P114" s="128"/>
      <c r="Q114" s="128"/>
      <c r="R114" s="128"/>
      <c r="S114" s="128"/>
      <c r="T114" s="129">
        <v>10567.25</v>
      </c>
      <c r="U114" s="130"/>
    </row>
    <row r="115" spans="1:21" s="80" customFormat="1" x14ac:dyDescent="0.2">
      <c r="A115" s="120" t="s">
        <v>116</v>
      </c>
      <c r="B115" s="120"/>
      <c r="C115" s="120"/>
      <c r="D115" s="120"/>
      <c r="E115" s="120"/>
      <c r="F115" s="120"/>
      <c r="G115" s="120"/>
      <c r="H115" s="120"/>
      <c r="I115" s="120"/>
      <c r="J115" s="120"/>
      <c r="K115" s="120"/>
      <c r="L115" s="120"/>
      <c r="M115" s="120"/>
      <c r="N115" s="120"/>
      <c r="O115" s="120"/>
      <c r="P115" s="120"/>
      <c r="Q115" s="120"/>
      <c r="R115" s="120"/>
      <c r="S115" s="120"/>
      <c r="T115" s="120"/>
      <c r="U115" s="121"/>
    </row>
    <row r="116" spans="1:21" s="79" customFormat="1" x14ac:dyDescent="0.2">
      <c r="A116" s="120" t="s">
        <v>25</v>
      </c>
      <c r="B116" s="120"/>
      <c r="C116" s="120"/>
      <c r="D116" s="120"/>
      <c r="E116" s="120"/>
      <c r="F116" s="120"/>
      <c r="G116" s="120"/>
      <c r="H116" s="120"/>
      <c r="I116" s="120"/>
      <c r="J116" s="120"/>
      <c r="K116" s="120"/>
      <c r="L116" s="120"/>
      <c r="M116" s="120"/>
      <c r="N116" s="120"/>
      <c r="O116" s="120"/>
      <c r="P116" s="120"/>
      <c r="Q116" s="120"/>
      <c r="R116" s="120"/>
      <c r="S116" s="120"/>
      <c r="T116" s="120"/>
      <c r="U116" s="121"/>
    </row>
    <row r="117" spans="1:21" s="77" customFormat="1" x14ac:dyDescent="0.2">
      <c r="A117" s="117" t="s">
        <v>98</v>
      </c>
      <c r="B117" s="117"/>
      <c r="C117" s="117"/>
      <c r="D117" s="117"/>
      <c r="E117" s="117"/>
      <c r="F117" s="118">
        <v>15</v>
      </c>
      <c r="G117" s="118">
        <v>7.55</v>
      </c>
      <c r="H117" s="118">
        <v>113.18</v>
      </c>
      <c r="I117" s="118">
        <v>1.82</v>
      </c>
      <c r="J117" s="117"/>
      <c r="K117" s="117"/>
      <c r="L117" s="117"/>
      <c r="M117" s="117"/>
      <c r="N117" s="118">
        <v>113.18</v>
      </c>
      <c r="O117" s="117"/>
      <c r="P117" s="117"/>
      <c r="Q117" s="117"/>
      <c r="R117" s="117"/>
      <c r="S117" s="117"/>
      <c r="T117" s="118">
        <v>113.18</v>
      </c>
      <c r="U117" s="119"/>
    </row>
    <row r="118" spans="1:21" s="80" customFormat="1" x14ac:dyDescent="0.2">
      <c r="A118" s="117" t="s">
        <v>76</v>
      </c>
      <c r="B118" s="117"/>
      <c r="C118" s="117"/>
      <c r="D118" s="117"/>
      <c r="E118" s="117"/>
      <c r="F118" s="118">
        <v>64</v>
      </c>
      <c r="G118" s="118">
        <v>15.14</v>
      </c>
      <c r="H118" s="118">
        <v>968.67</v>
      </c>
      <c r="I118" s="118">
        <v>15.57</v>
      </c>
      <c r="J118" s="117"/>
      <c r="K118" s="117"/>
      <c r="L118" s="117"/>
      <c r="M118" s="117"/>
      <c r="N118" s="118">
        <v>968.67</v>
      </c>
      <c r="O118" s="117"/>
      <c r="P118" s="117"/>
      <c r="Q118" s="117"/>
      <c r="R118" s="117"/>
      <c r="S118" s="117"/>
      <c r="T118" s="118">
        <v>968.67</v>
      </c>
      <c r="U118" s="119"/>
    </row>
    <row r="119" spans="1:21" s="81" customFormat="1" x14ac:dyDescent="0.2">
      <c r="A119" s="117" t="s">
        <v>77</v>
      </c>
      <c r="B119" s="117"/>
      <c r="C119" s="117"/>
      <c r="D119" s="117"/>
      <c r="E119" s="117"/>
      <c r="F119" s="118">
        <v>4</v>
      </c>
      <c r="G119" s="118">
        <v>3.7</v>
      </c>
      <c r="H119" s="118">
        <v>14.81</v>
      </c>
      <c r="I119" s="118">
        <v>0.24</v>
      </c>
      <c r="J119" s="117"/>
      <c r="K119" s="117"/>
      <c r="L119" s="117"/>
      <c r="M119" s="117"/>
      <c r="N119" s="118">
        <v>14.81</v>
      </c>
      <c r="O119" s="117"/>
      <c r="P119" s="117"/>
      <c r="Q119" s="117"/>
      <c r="R119" s="117"/>
      <c r="S119" s="117"/>
      <c r="T119" s="118">
        <v>14.81</v>
      </c>
      <c r="U119" s="119"/>
    </row>
    <row r="120" spans="1:21" s="79" customFormat="1" x14ac:dyDescent="0.2">
      <c r="A120" s="117" t="s">
        <v>99</v>
      </c>
      <c r="B120" s="117"/>
      <c r="C120" s="117"/>
      <c r="D120" s="117"/>
      <c r="E120" s="117"/>
      <c r="F120" s="118">
        <v>44</v>
      </c>
      <c r="G120" s="118">
        <v>16.36</v>
      </c>
      <c r="H120" s="118">
        <v>719.86</v>
      </c>
      <c r="I120" s="118">
        <v>11.57</v>
      </c>
      <c r="J120" s="117"/>
      <c r="K120" s="117"/>
      <c r="L120" s="117"/>
      <c r="M120" s="117"/>
      <c r="N120" s="118">
        <v>719.86</v>
      </c>
      <c r="O120" s="117"/>
      <c r="P120" s="117"/>
      <c r="Q120" s="117"/>
      <c r="R120" s="117"/>
      <c r="S120" s="117"/>
      <c r="T120" s="118">
        <v>719.86</v>
      </c>
      <c r="U120" s="119"/>
    </row>
    <row r="121" spans="1:21" s="79" customFormat="1" x14ac:dyDescent="0.2">
      <c r="A121" s="122" t="s">
        <v>79</v>
      </c>
      <c r="B121" s="122"/>
      <c r="C121" s="122"/>
      <c r="D121" s="122"/>
      <c r="E121" s="122"/>
      <c r="F121" s="123">
        <v>127</v>
      </c>
      <c r="G121" s="123">
        <v>14.3</v>
      </c>
      <c r="H121" s="123">
        <v>1816.52</v>
      </c>
      <c r="I121" s="123">
        <v>29.2</v>
      </c>
      <c r="J121" s="122"/>
      <c r="K121" s="122"/>
      <c r="L121" s="122"/>
      <c r="M121" s="122"/>
      <c r="N121" s="123">
        <v>1816.52</v>
      </c>
      <c r="O121" s="122"/>
      <c r="P121" s="122"/>
      <c r="Q121" s="122"/>
      <c r="R121" s="122"/>
      <c r="S121" s="122"/>
      <c r="T121" s="123">
        <v>1816.52</v>
      </c>
      <c r="U121" s="124"/>
    </row>
    <row r="122" spans="1:21" s="77" customFormat="1" x14ac:dyDescent="0.2">
      <c r="A122" s="120" t="s">
        <v>61</v>
      </c>
      <c r="B122" s="120"/>
      <c r="C122" s="120"/>
      <c r="D122" s="120"/>
      <c r="E122" s="120"/>
      <c r="F122" s="120"/>
      <c r="G122" s="120"/>
      <c r="H122" s="120"/>
      <c r="I122" s="120"/>
      <c r="J122" s="120"/>
      <c r="K122" s="120"/>
      <c r="L122" s="120"/>
      <c r="M122" s="120"/>
      <c r="N122" s="120"/>
      <c r="O122" s="120"/>
      <c r="P122" s="120"/>
      <c r="Q122" s="120"/>
      <c r="R122" s="120"/>
      <c r="S122" s="120"/>
      <c r="T122" s="120"/>
      <c r="U122" s="121"/>
    </row>
    <row r="123" spans="1:21" s="80" customFormat="1" x14ac:dyDescent="0.2">
      <c r="A123" s="117" t="s">
        <v>101</v>
      </c>
      <c r="B123" s="117"/>
      <c r="C123" s="117"/>
      <c r="D123" s="117"/>
      <c r="E123" s="117"/>
      <c r="F123" s="117"/>
      <c r="G123" s="117"/>
      <c r="H123" s="118">
        <v>223.72</v>
      </c>
      <c r="I123" s="118">
        <v>3.6</v>
      </c>
      <c r="J123" s="117"/>
      <c r="K123" s="117"/>
      <c r="L123" s="117"/>
      <c r="M123" s="117"/>
      <c r="N123" s="118">
        <v>223.72</v>
      </c>
      <c r="O123" s="117"/>
      <c r="P123" s="117"/>
      <c r="Q123" s="117"/>
      <c r="R123" s="117"/>
      <c r="S123" s="117"/>
      <c r="T123" s="118">
        <v>223.72</v>
      </c>
      <c r="U123" s="119"/>
    </row>
    <row r="124" spans="1:21" s="81" customFormat="1" x14ac:dyDescent="0.2">
      <c r="A124" s="117" t="s">
        <v>80</v>
      </c>
      <c r="B124" s="117"/>
      <c r="C124" s="117"/>
      <c r="D124" s="117"/>
      <c r="E124" s="117"/>
      <c r="F124" s="117"/>
      <c r="G124" s="117"/>
      <c r="H124" s="118">
        <v>1289.78</v>
      </c>
      <c r="I124" s="118">
        <v>20.73</v>
      </c>
      <c r="J124" s="117"/>
      <c r="K124" s="117"/>
      <c r="L124" s="117"/>
      <c r="M124" s="117"/>
      <c r="N124" s="118">
        <v>1289.78</v>
      </c>
      <c r="O124" s="117"/>
      <c r="P124" s="117"/>
      <c r="Q124" s="117"/>
      <c r="R124" s="117"/>
      <c r="S124" s="117"/>
      <c r="T124" s="118">
        <v>1289.78</v>
      </c>
      <c r="U124" s="119"/>
    </row>
    <row r="125" spans="1:21" s="82" customFormat="1" x14ac:dyDescent="0.2">
      <c r="A125" s="117" t="s">
        <v>81</v>
      </c>
      <c r="B125" s="117"/>
      <c r="C125" s="117"/>
      <c r="D125" s="117"/>
      <c r="E125" s="117"/>
      <c r="F125" s="117"/>
      <c r="G125" s="117"/>
      <c r="H125" s="118">
        <v>465.74</v>
      </c>
      <c r="I125" s="118">
        <v>7.49</v>
      </c>
      <c r="J125" s="117"/>
      <c r="K125" s="117"/>
      <c r="L125" s="117"/>
      <c r="M125" s="117"/>
      <c r="N125" s="118">
        <v>465.74</v>
      </c>
      <c r="O125" s="117"/>
      <c r="P125" s="117"/>
      <c r="Q125" s="117"/>
      <c r="R125" s="117"/>
      <c r="S125" s="117"/>
      <c r="T125" s="118">
        <v>465.74</v>
      </c>
      <c r="U125" s="119"/>
    </row>
    <row r="126" spans="1:21" x14ac:dyDescent="0.2">
      <c r="A126" s="117" t="s">
        <v>102</v>
      </c>
      <c r="B126" s="117"/>
      <c r="C126" s="117"/>
      <c r="D126" s="117"/>
      <c r="E126" s="117"/>
      <c r="F126" s="117"/>
      <c r="G126" s="117"/>
      <c r="H126" s="118">
        <v>2388.11</v>
      </c>
      <c r="I126" s="118">
        <v>38.39</v>
      </c>
      <c r="J126" s="117"/>
      <c r="K126" s="117"/>
      <c r="L126" s="117"/>
      <c r="M126" s="117"/>
      <c r="N126" s="118">
        <v>2388.11</v>
      </c>
      <c r="O126" s="117"/>
      <c r="P126" s="117"/>
      <c r="Q126" s="117"/>
      <c r="R126" s="117"/>
      <c r="S126" s="117"/>
      <c r="T126" s="118">
        <v>2388.11</v>
      </c>
      <c r="U126" s="119"/>
    </row>
    <row r="127" spans="1:21" x14ac:dyDescent="0.2">
      <c r="A127" s="122" t="s">
        <v>83</v>
      </c>
      <c r="B127" s="122"/>
      <c r="C127" s="122"/>
      <c r="D127" s="122"/>
      <c r="E127" s="122"/>
      <c r="F127" s="122"/>
      <c r="G127" s="122"/>
      <c r="H127" s="123">
        <v>4367.3500000000004</v>
      </c>
      <c r="I127" s="123">
        <v>70.2</v>
      </c>
      <c r="J127" s="122"/>
      <c r="K127" s="122"/>
      <c r="L127" s="122"/>
      <c r="M127" s="122"/>
      <c r="N127" s="123">
        <v>4367.3500000000004</v>
      </c>
      <c r="O127" s="122"/>
      <c r="P127" s="122"/>
      <c r="Q127" s="122"/>
      <c r="R127" s="122"/>
      <c r="S127" s="122"/>
      <c r="T127" s="123">
        <v>4367.3500000000004</v>
      </c>
      <c r="U127" s="124"/>
    </row>
    <row r="128" spans="1:21" x14ac:dyDescent="0.2">
      <c r="A128" s="120" t="s">
        <v>84</v>
      </c>
      <c r="B128" s="120"/>
      <c r="C128" s="120"/>
      <c r="D128" s="120"/>
      <c r="E128" s="120"/>
      <c r="F128" s="120"/>
      <c r="G128" s="120"/>
      <c r="H128" s="120"/>
      <c r="I128" s="120"/>
      <c r="J128" s="120"/>
      <c r="K128" s="120"/>
      <c r="L128" s="120"/>
      <c r="M128" s="120"/>
      <c r="N128" s="120"/>
      <c r="O128" s="120"/>
      <c r="P128" s="120"/>
      <c r="Q128" s="120"/>
      <c r="R128" s="120"/>
      <c r="S128" s="120"/>
      <c r="T128" s="120"/>
      <c r="U128" s="121"/>
    </row>
    <row r="129" spans="1:21" x14ac:dyDescent="0.2">
      <c r="A129" s="117" t="s">
        <v>110</v>
      </c>
      <c r="B129" s="117"/>
      <c r="C129" s="117"/>
      <c r="D129" s="117"/>
      <c r="E129" s="117"/>
      <c r="F129" s="117"/>
      <c r="G129" s="117"/>
      <c r="H129" s="118">
        <v>37.04</v>
      </c>
      <c r="I129" s="118">
        <v>0.6</v>
      </c>
      <c r="J129" s="117"/>
      <c r="K129" s="117"/>
      <c r="L129" s="117"/>
      <c r="M129" s="117"/>
      <c r="N129" s="118">
        <v>37.04</v>
      </c>
      <c r="O129" s="117"/>
      <c r="P129" s="117"/>
      <c r="Q129" s="117"/>
      <c r="R129" s="117"/>
      <c r="S129" s="117"/>
      <c r="T129" s="118">
        <v>37.04</v>
      </c>
      <c r="U129" s="119"/>
    </row>
    <row r="130" spans="1:21" x14ac:dyDescent="0.2">
      <c r="A130" s="122" t="s">
        <v>88</v>
      </c>
      <c r="B130" s="122"/>
      <c r="C130" s="122"/>
      <c r="D130" s="122"/>
      <c r="E130" s="122"/>
      <c r="F130" s="122"/>
      <c r="G130" s="122"/>
      <c r="H130" s="123">
        <v>37.04</v>
      </c>
      <c r="I130" s="123">
        <v>0.6</v>
      </c>
      <c r="J130" s="122"/>
      <c r="K130" s="122"/>
      <c r="L130" s="122"/>
      <c r="M130" s="122"/>
      <c r="N130" s="123">
        <v>37.04</v>
      </c>
      <c r="O130" s="122"/>
      <c r="P130" s="122"/>
      <c r="Q130" s="122"/>
      <c r="R130" s="122"/>
      <c r="S130" s="122"/>
      <c r="T130" s="123">
        <v>37.04</v>
      </c>
      <c r="U130" s="124"/>
    </row>
    <row r="131" spans="1:21" x14ac:dyDescent="0.2">
      <c r="A131" s="128" t="s">
        <v>117</v>
      </c>
      <c r="B131" s="128"/>
      <c r="C131" s="128"/>
      <c r="D131" s="128"/>
      <c r="E131" s="128"/>
      <c r="F131" s="129">
        <v>127</v>
      </c>
      <c r="G131" s="129">
        <v>14.3</v>
      </c>
      <c r="H131" s="129">
        <v>6220.91</v>
      </c>
      <c r="I131" s="129">
        <v>100</v>
      </c>
      <c r="J131" s="128"/>
      <c r="K131" s="128"/>
      <c r="L131" s="128"/>
      <c r="M131" s="128"/>
      <c r="N131" s="129">
        <v>6220.91</v>
      </c>
      <c r="O131" s="128"/>
      <c r="P131" s="128"/>
      <c r="Q131" s="128"/>
      <c r="R131" s="128"/>
      <c r="S131" s="128"/>
      <c r="T131" s="129">
        <v>6220.91</v>
      </c>
      <c r="U131" s="130"/>
    </row>
    <row r="132" spans="1:21" x14ac:dyDescent="0.2">
      <c r="A132" s="125" t="s">
        <v>26</v>
      </c>
      <c r="B132" s="126">
        <v>66</v>
      </c>
      <c r="C132" s="126">
        <v>37.39</v>
      </c>
      <c r="D132" s="126">
        <v>2467.63</v>
      </c>
      <c r="E132" s="126">
        <v>100</v>
      </c>
      <c r="F132" s="126">
        <v>2642</v>
      </c>
      <c r="G132" s="126">
        <v>33.81</v>
      </c>
      <c r="H132" s="126">
        <v>89316.51</v>
      </c>
      <c r="I132" s="126">
        <v>100</v>
      </c>
      <c r="J132" s="126">
        <v>1545</v>
      </c>
      <c r="K132" s="126">
        <v>53.54</v>
      </c>
      <c r="L132" s="126">
        <v>82722.929999999993</v>
      </c>
      <c r="M132" s="126">
        <v>100</v>
      </c>
      <c r="N132" s="126">
        <v>6593.58</v>
      </c>
      <c r="O132" s="126">
        <v>7.97</v>
      </c>
      <c r="P132" s="125"/>
      <c r="Q132" s="125"/>
      <c r="R132" s="125"/>
      <c r="S132" s="125"/>
      <c r="T132" s="126">
        <v>89316.51</v>
      </c>
      <c r="U132" s="127"/>
    </row>
    <row r="133" spans="1:21" x14ac:dyDescent="0.2">
      <c r="A133" s="97"/>
      <c r="B133" s="97"/>
      <c r="C133" s="97"/>
      <c r="D133" s="97"/>
      <c r="E133" s="97"/>
      <c r="F133" s="97"/>
      <c r="G133" s="97"/>
      <c r="H133" s="98"/>
      <c r="I133" s="98"/>
      <c r="J133" s="97"/>
      <c r="K133" s="97"/>
      <c r="L133" s="97"/>
      <c r="M133" s="97"/>
      <c r="N133" s="98"/>
      <c r="O133" s="97"/>
      <c r="P133" s="97"/>
      <c r="Q133" s="97"/>
      <c r="R133" s="97"/>
      <c r="S133" s="97"/>
      <c r="T133" s="98"/>
      <c r="U133" s="99"/>
    </row>
    <row r="134" spans="1:21" x14ac:dyDescent="0.2">
      <c r="A134" s="97"/>
      <c r="B134" s="97"/>
      <c r="C134" s="97"/>
      <c r="D134" s="98"/>
      <c r="E134" s="98"/>
      <c r="F134" s="97"/>
      <c r="G134" s="97"/>
      <c r="H134" s="98"/>
      <c r="I134" s="98"/>
      <c r="J134" s="97"/>
      <c r="K134" s="97"/>
      <c r="L134" s="97"/>
      <c r="M134" s="97"/>
      <c r="N134" s="98"/>
      <c r="O134" s="97"/>
      <c r="P134" s="97"/>
      <c r="Q134" s="97"/>
      <c r="R134" s="97"/>
      <c r="S134" s="97"/>
      <c r="T134" s="98"/>
      <c r="U134" s="99"/>
    </row>
    <row r="135" spans="1:21" x14ac:dyDescent="0.2">
      <c r="A135" s="97"/>
      <c r="B135" s="97"/>
      <c r="C135" s="97"/>
      <c r="D135" s="97"/>
      <c r="E135" s="97"/>
      <c r="F135" s="97"/>
      <c r="G135" s="97"/>
      <c r="H135" s="98"/>
      <c r="I135" s="98"/>
      <c r="J135" s="97"/>
      <c r="K135" s="97"/>
      <c r="L135" s="97"/>
      <c r="M135" s="97"/>
      <c r="N135" s="98"/>
      <c r="O135" s="97"/>
      <c r="P135" s="97"/>
      <c r="Q135" s="97"/>
      <c r="R135" s="97"/>
      <c r="S135" s="97"/>
      <c r="T135" s="98"/>
      <c r="U135" s="99"/>
    </row>
    <row r="136" spans="1:21" x14ac:dyDescent="0.2">
      <c r="A136" s="97"/>
      <c r="B136" s="97"/>
      <c r="C136" s="97"/>
      <c r="D136" s="97"/>
      <c r="E136" s="97"/>
      <c r="F136" s="97"/>
      <c r="G136" s="97"/>
      <c r="H136" s="98"/>
      <c r="I136" s="98"/>
      <c r="J136" s="97"/>
      <c r="K136" s="97"/>
      <c r="L136" s="97"/>
      <c r="M136" s="97"/>
      <c r="N136" s="98"/>
      <c r="O136" s="97"/>
      <c r="P136" s="97"/>
      <c r="Q136" s="97"/>
      <c r="R136" s="97"/>
      <c r="S136" s="97"/>
      <c r="T136" s="98"/>
      <c r="U136" s="99"/>
    </row>
    <row r="137" spans="1:21" x14ac:dyDescent="0.2">
      <c r="A137" s="102"/>
      <c r="B137" s="102"/>
      <c r="C137" s="102"/>
      <c r="D137" s="103"/>
      <c r="E137" s="103"/>
      <c r="F137" s="102"/>
      <c r="G137" s="102"/>
      <c r="H137" s="103"/>
      <c r="I137" s="103"/>
      <c r="J137" s="102"/>
      <c r="K137" s="102"/>
      <c r="L137" s="102"/>
      <c r="M137" s="102"/>
      <c r="N137" s="103"/>
      <c r="O137" s="102"/>
      <c r="P137" s="102"/>
      <c r="Q137" s="102"/>
      <c r="R137" s="102"/>
      <c r="S137" s="102"/>
      <c r="T137" s="103"/>
      <c r="U137" s="104"/>
    </row>
    <row r="138" spans="1:21" x14ac:dyDescent="0.2">
      <c r="A138" s="100"/>
      <c r="B138" s="100"/>
      <c r="C138" s="100"/>
      <c r="D138" s="100"/>
      <c r="E138" s="100"/>
      <c r="F138" s="100"/>
      <c r="G138" s="100"/>
      <c r="H138" s="100"/>
      <c r="I138" s="100"/>
      <c r="J138" s="100"/>
      <c r="K138" s="100"/>
      <c r="L138" s="100"/>
      <c r="M138" s="100"/>
      <c r="N138" s="100"/>
      <c r="O138" s="100"/>
      <c r="P138" s="100"/>
      <c r="Q138" s="100"/>
      <c r="R138" s="100"/>
      <c r="S138" s="100"/>
      <c r="T138" s="100"/>
      <c r="U138" s="101"/>
    </row>
    <row r="139" spans="1:21" x14ac:dyDescent="0.2">
      <c r="A139" s="97"/>
      <c r="B139" s="97"/>
      <c r="C139" s="97"/>
      <c r="D139" s="97"/>
      <c r="E139" s="97"/>
      <c r="F139" s="97"/>
      <c r="G139" s="97"/>
      <c r="H139" s="98"/>
      <c r="I139" s="98"/>
      <c r="J139" s="97"/>
      <c r="K139" s="97"/>
      <c r="L139" s="97"/>
      <c r="M139" s="97"/>
      <c r="N139" s="98"/>
      <c r="O139" s="97"/>
      <c r="P139" s="97"/>
      <c r="Q139" s="97"/>
      <c r="R139" s="97"/>
      <c r="S139" s="97"/>
      <c r="T139" s="98"/>
      <c r="U139" s="99"/>
    </row>
    <row r="140" spans="1:21" x14ac:dyDescent="0.2">
      <c r="A140" s="102"/>
      <c r="B140" s="102"/>
      <c r="C140" s="102"/>
      <c r="D140" s="102"/>
      <c r="E140" s="102"/>
      <c r="F140" s="102"/>
      <c r="G140" s="102"/>
      <c r="H140" s="103"/>
      <c r="I140" s="103"/>
      <c r="J140" s="102"/>
      <c r="K140" s="102"/>
      <c r="L140" s="102"/>
      <c r="M140" s="102"/>
      <c r="N140" s="103"/>
      <c r="O140" s="102"/>
      <c r="P140" s="102"/>
      <c r="Q140" s="102"/>
      <c r="R140" s="102"/>
      <c r="S140" s="102"/>
      <c r="T140" s="103"/>
      <c r="U140" s="104"/>
    </row>
    <row r="141" spans="1:21" x14ac:dyDescent="0.2">
      <c r="A141" s="108"/>
      <c r="B141" s="109"/>
      <c r="C141" s="109"/>
      <c r="D141" s="109"/>
      <c r="E141" s="109"/>
      <c r="F141" s="109"/>
      <c r="G141" s="109"/>
      <c r="H141" s="109"/>
      <c r="I141" s="109"/>
      <c r="J141" s="108"/>
      <c r="K141" s="108"/>
      <c r="L141" s="108"/>
      <c r="M141" s="108"/>
      <c r="N141" s="109"/>
      <c r="O141" s="108"/>
      <c r="P141" s="108"/>
      <c r="Q141" s="108"/>
      <c r="R141" s="108"/>
      <c r="S141" s="108"/>
      <c r="T141" s="109"/>
      <c r="U141" s="110"/>
    </row>
    <row r="142" spans="1:21" x14ac:dyDescent="0.2">
      <c r="A142" s="100"/>
      <c r="B142" s="100"/>
      <c r="C142" s="100"/>
      <c r="D142" s="100"/>
      <c r="E142" s="100"/>
      <c r="F142" s="100"/>
      <c r="G142" s="100"/>
      <c r="H142" s="100"/>
      <c r="I142" s="100"/>
      <c r="J142" s="100"/>
      <c r="K142" s="100"/>
      <c r="L142" s="100"/>
      <c r="M142" s="100"/>
      <c r="N142" s="100"/>
      <c r="O142" s="100"/>
      <c r="P142" s="100"/>
      <c r="Q142" s="100"/>
      <c r="R142" s="100"/>
      <c r="S142" s="100"/>
      <c r="T142" s="100"/>
      <c r="U142" s="101"/>
    </row>
    <row r="143" spans="1:21" x14ac:dyDescent="0.2">
      <c r="A143" s="100"/>
      <c r="B143" s="100"/>
      <c r="C143" s="100"/>
      <c r="D143" s="100"/>
      <c r="E143" s="100"/>
      <c r="F143" s="100"/>
      <c r="G143" s="100"/>
      <c r="H143" s="100"/>
      <c r="I143" s="100"/>
      <c r="J143" s="100"/>
      <c r="K143" s="100"/>
      <c r="L143" s="100"/>
      <c r="M143" s="100"/>
      <c r="N143" s="100"/>
      <c r="O143" s="100"/>
      <c r="P143" s="100"/>
      <c r="Q143" s="100"/>
      <c r="R143" s="100"/>
      <c r="S143" s="100"/>
      <c r="T143" s="100"/>
      <c r="U143" s="101"/>
    </row>
    <row r="144" spans="1:21" x14ac:dyDescent="0.2">
      <c r="A144" s="97"/>
      <c r="B144" s="97"/>
      <c r="C144" s="97"/>
      <c r="D144" s="97"/>
      <c r="E144" s="97"/>
      <c r="F144" s="97"/>
      <c r="G144" s="97"/>
      <c r="H144" s="98"/>
      <c r="I144" s="98"/>
      <c r="J144" s="97"/>
      <c r="K144" s="97"/>
      <c r="L144" s="97"/>
      <c r="M144" s="97"/>
      <c r="N144" s="98"/>
      <c r="O144" s="97"/>
      <c r="P144" s="97"/>
      <c r="Q144" s="97"/>
      <c r="R144" s="97"/>
      <c r="S144" s="97"/>
      <c r="T144" s="98"/>
      <c r="U144" s="99"/>
    </row>
    <row r="145" spans="1:21" x14ac:dyDescent="0.2">
      <c r="A145" s="97"/>
      <c r="B145" s="97"/>
      <c r="C145" s="97"/>
      <c r="D145" s="97"/>
      <c r="E145" s="97"/>
      <c r="F145" s="97"/>
      <c r="G145" s="97"/>
      <c r="H145" s="98"/>
      <c r="I145" s="98"/>
      <c r="J145" s="97"/>
      <c r="K145" s="97"/>
      <c r="L145" s="97"/>
      <c r="M145" s="97"/>
      <c r="N145" s="98"/>
      <c r="O145" s="97"/>
      <c r="P145" s="97"/>
      <c r="Q145" s="97"/>
      <c r="R145" s="97"/>
      <c r="S145" s="97"/>
      <c r="T145" s="98"/>
      <c r="U145" s="99"/>
    </row>
    <row r="146" spans="1:21" x14ac:dyDescent="0.2">
      <c r="A146" s="102"/>
      <c r="B146" s="102"/>
      <c r="C146" s="102"/>
      <c r="D146" s="102"/>
      <c r="E146" s="102"/>
      <c r="F146" s="102"/>
      <c r="G146" s="102"/>
      <c r="H146" s="103"/>
      <c r="I146" s="103"/>
      <c r="J146" s="102"/>
      <c r="K146" s="102"/>
      <c r="L146" s="102"/>
      <c r="M146" s="102"/>
      <c r="N146" s="103"/>
      <c r="O146" s="102"/>
      <c r="P146" s="102"/>
      <c r="Q146" s="102"/>
      <c r="R146" s="102"/>
      <c r="S146" s="102"/>
      <c r="T146" s="103"/>
      <c r="U146" s="104"/>
    </row>
    <row r="147" spans="1:21" x14ac:dyDescent="0.2">
      <c r="A147" s="108"/>
      <c r="B147" s="108"/>
      <c r="C147" s="108"/>
      <c r="D147" s="108"/>
      <c r="E147" s="108"/>
      <c r="F147" s="108"/>
      <c r="G147" s="108"/>
      <c r="H147" s="109"/>
      <c r="I147" s="109"/>
      <c r="J147" s="108"/>
      <c r="K147" s="108"/>
      <c r="L147" s="108"/>
      <c r="M147" s="108"/>
      <c r="N147" s="109"/>
      <c r="O147" s="108"/>
      <c r="P147" s="108"/>
      <c r="Q147" s="108"/>
      <c r="R147" s="108"/>
      <c r="S147" s="108"/>
      <c r="T147" s="109"/>
      <c r="U147" s="110"/>
    </row>
    <row r="148" spans="1:21" x14ac:dyDescent="0.2">
      <c r="A148" s="105"/>
      <c r="B148" s="106"/>
      <c r="C148" s="106"/>
      <c r="D148" s="106"/>
      <c r="E148" s="106"/>
      <c r="F148" s="106"/>
      <c r="G148" s="106"/>
      <c r="H148" s="106"/>
      <c r="I148" s="106"/>
      <c r="J148" s="106"/>
      <c r="K148" s="106"/>
      <c r="L148" s="106"/>
      <c r="M148" s="106"/>
      <c r="N148" s="106"/>
      <c r="O148" s="106"/>
      <c r="P148" s="105"/>
      <c r="Q148" s="105"/>
      <c r="R148" s="105"/>
      <c r="S148" s="105"/>
      <c r="T148" s="106"/>
      <c r="U148" s="10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3:H561"/>
  <sheetViews>
    <sheetView workbookViewId="0">
      <selection activeCell="D12" sqref="D12"/>
    </sheetView>
  </sheetViews>
  <sheetFormatPr baseColWidth="10" defaultRowHeight="12.75" x14ac:dyDescent="0.2"/>
  <cols>
    <col min="1" max="1" width="27.28515625" bestFit="1" customWidth="1"/>
    <col min="2" max="2" width="52.140625" bestFit="1" customWidth="1"/>
    <col min="3" max="3" width="28.28515625" bestFit="1" customWidth="1"/>
    <col min="4" max="4" width="29.7109375" bestFit="1" customWidth="1"/>
    <col min="5" max="5" width="36.42578125" bestFit="1" customWidth="1"/>
    <col min="6" max="6" width="45.42578125" bestFit="1" customWidth="1"/>
  </cols>
  <sheetData>
    <row r="3" spans="1:7" x14ac:dyDescent="0.2">
      <c r="D3" t="s">
        <v>27</v>
      </c>
      <c r="E3" t="s">
        <v>28</v>
      </c>
      <c r="F3">
        <v>6196.17</v>
      </c>
    </row>
    <row r="4" spans="1:7" x14ac:dyDescent="0.2">
      <c r="D4" t="s">
        <v>27</v>
      </c>
      <c r="E4" t="s">
        <v>31</v>
      </c>
      <c r="F4">
        <v>59.25</v>
      </c>
    </row>
    <row r="5" spans="1:7" x14ac:dyDescent="0.2">
      <c r="A5" s="156" t="s">
        <v>1095</v>
      </c>
      <c r="B5">
        <v>10</v>
      </c>
      <c r="C5" t="s">
        <v>27</v>
      </c>
      <c r="D5" t="s">
        <v>27</v>
      </c>
      <c r="E5" t="s">
        <v>55</v>
      </c>
      <c r="F5">
        <v>93.38</v>
      </c>
    </row>
    <row r="6" spans="1:7" x14ac:dyDescent="0.2">
      <c r="A6" t="s">
        <v>1096</v>
      </c>
      <c r="B6" t="s">
        <v>1097</v>
      </c>
      <c r="C6" t="s">
        <v>1098</v>
      </c>
      <c r="D6" t="s">
        <v>34</v>
      </c>
      <c r="E6" t="s">
        <v>36</v>
      </c>
      <c r="F6">
        <v>89.37</v>
      </c>
    </row>
    <row r="7" spans="1:7" x14ac:dyDescent="0.2">
      <c r="A7">
        <v>2766</v>
      </c>
      <c r="B7" t="s">
        <v>1241</v>
      </c>
      <c r="C7">
        <v>1</v>
      </c>
      <c r="D7" t="s">
        <v>34</v>
      </c>
      <c r="E7" t="s">
        <v>35</v>
      </c>
      <c r="F7">
        <v>2040.23</v>
      </c>
    </row>
    <row r="8" spans="1:7" x14ac:dyDescent="0.2">
      <c r="A8" t="s">
        <v>119</v>
      </c>
      <c r="B8" t="s">
        <v>126</v>
      </c>
      <c r="D8" t="s">
        <v>34</v>
      </c>
      <c r="E8" t="s">
        <v>32</v>
      </c>
      <c r="F8">
        <v>543.77</v>
      </c>
      <c r="G8" t="s">
        <v>1105</v>
      </c>
    </row>
    <row r="9" spans="1:7" x14ac:dyDescent="0.2">
      <c r="B9" t="s">
        <v>1106</v>
      </c>
      <c r="D9" t="s">
        <v>34</v>
      </c>
      <c r="E9" t="s">
        <v>38</v>
      </c>
      <c r="F9">
        <v>675.6</v>
      </c>
    </row>
    <row r="10" spans="1:7" x14ac:dyDescent="0.2">
      <c r="A10">
        <v>229</v>
      </c>
      <c r="B10" t="s">
        <v>177</v>
      </c>
      <c r="D10" t="s">
        <v>34</v>
      </c>
      <c r="E10" t="s">
        <v>37</v>
      </c>
      <c r="F10">
        <v>77.400000000000006</v>
      </c>
      <c r="G10" s="131">
        <v>63.3</v>
      </c>
    </row>
    <row r="11" spans="1:7" x14ac:dyDescent="0.2">
      <c r="A11">
        <v>286</v>
      </c>
      <c r="B11" t="s">
        <v>181</v>
      </c>
      <c r="D11" t="s">
        <v>34</v>
      </c>
      <c r="E11" t="s">
        <v>42</v>
      </c>
      <c r="F11">
        <v>65.400000000000006</v>
      </c>
      <c r="G11" s="131">
        <v>37.6</v>
      </c>
    </row>
    <row r="12" spans="1:7" x14ac:dyDescent="0.2">
      <c r="A12">
        <v>676</v>
      </c>
      <c r="B12" t="s">
        <v>244</v>
      </c>
      <c r="D12" t="s">
        <v>34</v>
      </c>
      <c r="E12" t="s">
        <v>40</v>
      </c>
      <c r="F12">
        <v>77.400000000000006</v>
      </c>
      <c r="G12" s="131">
        <v>11.65</v>
      </c>
    </row>
    <row r="13" spans="1:7" x14ac:dyDescent="0.2">
      <c r="A13">
        <v>867</v>
      </c>
      <c r="B13" t="s">
        <v>1065</v>
      </c>
      <c r="D13" t="s">
        <v>34</v>
      </c>
      <c r="E13" t="s">
        <v>39</v>
      </c>
      <c r="F13">
        <v>114.01</v>
      </c>
      <c r="G13" s="131">
        <v>62.6</v>
      </c>
    </row>
    <row r="14" spans="1:7" x14ac:dyDescent="0.2">
      <c r="A14">
        <v>2410</v>
      </c>
      <c r="B14" t="s">
        <v>190</v>
      </c>
      <c r="D14" t="s">
        <v>34</v>
      </c>
      <c r="E14" t="s">
        <v>46</v>
      </c>
      <c r="F14">
        <v>728.47</v>
      </c>
      <c r="G14" s="131">
        <v>106.39</v>
      </c>
    </row>
    <row r="15" spans="1:7" x14ac:dyDescent="0.2">
      <c r="A15">
        <v>285</v>
      </c>
      <c r="B15" t="s">
        <v>750</v>
      </c>
      <c r="D15" t="s">
        <v>713</v>
      </c>
      <c r="E15" t="s">
        <v>64</v>
      </c>
      <c r="F15">
        <v>1865.45</v>
      </c>
      <c r="G15" s="131">
        <v>128</v>
      </c>
    </row>
    <row r="16" spans="1:7" x14ac:dyDescent="0.2">
      <c r="A16">
        <v>747</v>
      </c>
      <c r="B16" t="s">
        <v>257</v>
      </c>
      <c r="D16" t="s">
        <v>713</v>
      </c>
      <c r="E16" t="s">
        <v>50</v>
      </c>
      <c r="F16">
        <v>135.11000000000001</v>
      </c>
      <c r="G16" s="131">
        <v>191.9</v>
      </c>
    </row>
    <row r="17" spans="1:7" x14ac:dyDescent="0.2">
      <c r="A17">
        <v>841</v>
      </c>
      <c r="B17" t="s">
        <v>275</v>
      </c>
      <c r="D17" t="s">
        <v>713</v>
      </c>
      <c r="E17" t="s">
        <v>48</v>
      </c>
      <c r="F17">
        <v>213.15</v>
      </c>
      <c r="G17" s="131">
        <v>159.6</v>
      </c>
    </row>
    <row r="18" spans="1:7" x14ac:dyDescent="0.2">
      <c r="A18">
        <v>745</v>
      </c>
      <c r="B18" t="s">
        <v>256</v>
      </c>
      <c r="D18" t="s">
        <v>713</v>
      </c>
      <c r="E18" t="s">
        <v>63</v>
      </c>
      <c r="F18">
        <v>13311.74</v>
      </c>
      <c r="G18" s="131">
        <v>65.400000000000006</v>
      </c>
    </row>
    <row r="19" spans="1:7" x14ac:dyDescent="0.2">
      <c r="A19">
        <v>1098</v>
      </c>
      <c r="B19" t="s">
        <v>758</v>
      </c>
      <c r="D19" t="s">
        <v>713</v>
      </c>
      <c r="E19" t="s">
        <v>47</v>
      </c>
      <c r="F19">
        <v>3365.05</v>
      </c>
      <c r="G19" s="131">
        <v>176</v>
      </c>
    </row>
    <row r="20" spans="1:7" x14ac:dyDescent="0.2">
      <c r="A20">
        <v>3041</v>
      </c>
      <c r="B20" t="s">
        <v>751</v>
      </c>
      <c r="D20" t="s">
        <v>713</v>
      </c>
      <c r="E20" t="s">
        <v>49</v>
      </c>
      <c r="F20">
        <v>292.24</v>
      </c>
      <c r="G20" s="131">
        <v>72</v>
      </c>
    </row>
    <row r="21" spans="1:7" x14ac:dyDescent="0.2">
      <c r="A21" t="s">
        <v>22</v>
      </c>
      <c r="D21" t="s">
        <v>746</v>
      </c>
      <c r="E21" t="s">
        <v>50</v>
      </c>
      <c r="F21">
        <v>403.62</v>
      </c>
    </row>
    <row r="22" spans="1:7" x14ac:dyDescent="0.2">
      <c r="A22" t="s">
        <v>1111</v>
      </c>
      <c r="D22" t="s">
        <v>1223</v>
      </c>
      <c r="E22" t="s">
        <v>59</v>
      </c>
      <c r="F22">
        <v>280.60000000000002</v>
      </c>
      <c r="G22" s="131">
        <v>1074.44</v>
      </c>
    </row>
    <row r="23" spans="1:7" x14ac:dyDescent="0.2">
      <c r="A23">
        <v>2767</v>
      </c>
      <c r="B23" t="s">
        <v>1241</v>
      </c>
      <c r="C23">
        <v>1</v>
      </c>
      <c r="D23" s="134">
        <v>41648</v>
      </c>
      <c r="E23">
        <v>4</v>
      </c>
      <c r="F23" t="s">
        <v>1112</v>
      </c>
    </row>
    <row r="24" spans="1:7" x14ac:dyDescent="0.2">
      <c r="A24" t="s">
        <v>119</v>
      </c>
      <c r="B24" t="s">
        <v>126</v>
      </c>
      <c r="E24" t="s">
        <v>1103</v>
      </c>
      <c r="F24" t="s">
        <v>1104</v>
      </c>
      <c r="G24" t="s">
        <v>1105</v>
      </c>
    </row>
    <row r="25" spans="1:7" x14ac:dyDescent="0.2">
      <c r="B25" t="s">
        <v>1106</v>
      </c>
      <c r="E25" t="s">
        <v>1107</v>
      </c>
    </row>
    <row r="26" spans="1:7" x14ac:dyDescent="0.2">
      <c r="A26">
        <v>398</v>
      </c>
      <c r="B26" t="s">
        <v>202</v>
      </c>
      <c r="E26" t="s">
        <v>1113</v>
      </c>
      <c r="F26">
        <v>1</v>
      </c>
      <c r="G26" s="131">
        <v>44.05</v>
      </c>
    </row>
    <row r="27" spans="1:7" x14ac:dyDescent="0.2">
      <c r="A27">
        <v>436</v>
      </c>
      <c r="B27" t="s">
        <v>1037</v>
      </c>
      <c r="E27" t="s">
        <v>172</v>
      </c>
      <c r="F27">
        <v>1</v>
      </c>
      <c r="G27" s="131">
        <v>23.33</v>
      </c>
    </row>
    <row r="28" spans="1:7" x14ac:dyDescent="0.2">
      <c r="A28">
        <v>915</v>
      </c>
      <c r="B28" t="s">
        <v>287</v>
      </c>
      <c r="E28" t="s">
        <v>1114</v>
      </c>
      <c r="F28">
        <v>1</v>
      </c>
      <c r="G28" s="131">
        <v>11.93</v>
      </c>
    </row>
    <row r="29" spans="1:7" x14ac:dyDescent="0.2">
      <c r="A29">
        <v>1269</v>
      </c>
      <c r="B29" t="s">
        <v>314</v>
      </c>
      <c r="E29" t="s">
        <v>1115</v>
      </c>
      <c r="F29">
        <v>1</v>
      </c>
      <c r="G29" s="131">
        <v>25.64</v>
      </c>
    </row>
    <row r="30" spans="1:7" x14ac:dyDescent="0.2">
      <c r="A30">
        <v>1694</v>
      </c>
      <c r="B30" t="s">
        <v>197</v>
      </c>
      <c r="E30" t="s">
        <v>1116</v>
      </c>
      <c r="F30">
        <v>1</v>
      </c>
      <c r="G30" s="131">
        <v>29.4</v>
      </c>
    </row>
    <row r="31" spans="1:7" x14ac:dyDescent="0.2">
      <c r="A31">
        <v>1135</v>
      </c>
      <c r="B31" t="s">
        <v>1081</v>
      </c>
      <c r="E31" t="s">
        <v>1117</v>
      </c>
      <c r="F31">
        <v>2</v>
      </c>
      <c r="G31" s="131">
        <v>81.680000000000007</v>
      </c>
    </row>
    <row r="32" spans="1:7" x14ac:dyDescent="0.2">
      <c r="A32">
        <v>172</v>
      </c>
      <c r="B32" t="s">
        <v>1118</v>
      </c>
      <c r="E32" t="s">
        <v>1119</v>
      </c>
      <c r="F32">
        <v>1</v>
      </c>
      <c r="G32" s="131">
        <v>29.71</v>
      </c>
    </row>
    <row r="33" spans="1:7" x14ac:dyDescent="0.2">
      <c r="A33" t="s">
        <v>22</v>
      </c>
    </row>
    <row r="34" spans="1:7" x14ac:dyDescent="0.2">
      <c r="A34" t="s">
        <v>1111</v>
      </c>
      <c r="G34" s="131">
        <v>245.74</v>
      </c>
    </row>
    <row r="35" spans="1:7" x14ac:dyDescent="0.2">
      <c r="A35">
        <v>2790</v>
      </c>
      <c r="B35" t="s">
        <v>1242</v>
      </c>
      <c r="C35">
        <v>1</v>
      </c>
      <c r="D35" t="s">
        <v>1242</v>
      </c>
      <c r="E35">
        <v>35</v>
      </c>
      <c r="F35" t="s">
        <v>1120</v>
      </c>
    </row>
    <row r="36" spans="1:7" x14ac:dyDescent="0.2">
      <c r="A36" t="s">
        <v>119</v>
      </c>
      <c r="B36" t="s">
        <v>126</v>
      </c>
      <c r="E36" t="s">
        <v>1103</v>
      </c>
      <c r="F36" t="s">
        <v>1104</v>
      </c>
      <c r="G36" t="s">
        <v>1105</v>
      </c>
    </row>
    <row r="37" spans="1:7" x14ac:dyDescent="0.2">
      <c r="B37" t="s">
        <v>1106</v>
      </c>
      <c r="E37" t="s">
        <v>1107</v>
      </c>
    </row>
    <row r="38" spans="1:7" x14ac:dyDescent="0.2">
      <c r="A38">
        <v>1678</v>
      </c>
      <c r="B38" t="s">
        <v>167</v>
      </c>
      <c r="E38" t="s">
        <v>1121</v>
      </c>
      <c r="F38">
        <v>2</v>
      </c>
      <c r="G38" s="131">
        <v>320</v>
      </c>
    </row>
    <row r="39" spans="1:7" x14ac:dyDescent="0.2">
      <c r="A39" t="s">
        <v>22</v>
      </c>
    </row>
    <row r="40" spans="1:7" x14ac:dyDescent="0.2">
      <c r="A40" t="s">
        <v>1111</v>
      </c>
      <c r="G40" s="131">
        <v>320</v>
      </c>
    </row>
    <row r="41" spans="1:7" x14ac:dyDescent="0.2">
      <c r="A41">
        <v>2799</v>
      </c>
      <c r="B41" s="134">
        <v>41648</v>
      </c>
      <c r="C41">
        <v>1</v>
      </c>
      <c r="D41" s="134">
        <v>41707</v>
      </c>
      <c r="E41">
        <v>44</v>
      </c>
      <c r="F41" t="s">
        <v>1122</v>
      </c>
    </row>
    <row r="42" spans="1:7" x14ac:dyDescent="0.2">
      <c r="A42" t="s">
        <v>119</v>
      </c>
      <c r="B42" t="s">
        <v>126</v>
      </c>
      <c r="E42" t="s">
        <v>1103</v>
      </c>
      <c r="F42" t="s">
        <v>1104</v>
      </c>
      <c r="G42" t="s">
        <v>1105</v>
      </c>
    </row>
    <row r="43" spans="1:7" x14ac:dyDescent="0.2">
      <c r="B43" t="s">
        <v>1106</v>
      </c>
      <c r="E43" t="s">
        <v>1107</v>
      </c>
    </row>
    <row r="44" spans="1:7" x14ac:dyDescent="0.2">
      <c r="A44">
        <v>2269</v>
      </c>
      <c r="B44" t="s">
        <v>749</v>
      </c>
      <c r="E44" t="s">
        <v>1123</v>
      </c>
      <c r="F44">
        <v>6</v>
      </c>
      <c r="G44" s="131">
        <v>149.30000000000001</v>
      </c>
    </row>
    <row r="45" spans="1:7" x14ac:dyDescent="0.2">
      <c r="A45">
        <v>2268</v>
      </c>
      <c r="B45" t="s">
        <v>164</v>
      </c>
      <c r="E45" t="s">
        <v>1123</v>
      </c>
      <c r="F45">
        <v>12</v>
      </c>
      <c r="G45" s="131">
        <v>298.58999999999997</v>
      </c>
    </row>
    <row r="46" spans="1:7" x14ac:dyDescent="0.2">
      <c r="A46">
        <v>2927</v>
      </c>
      <c r="B46" t="s">
        <v>1124</v>
      </c>
      <c r="E46" t="s">
        <v>1123</v>
      </c>
      <c r="F46">
        <v>12</v>
      </c>
      <c r="G46" s="131">
        <v>298.60000000000002</v>
      </c>
    </row>
    <row r="47" spans="1:7" x14ac:dyDescent="0.2">
      <c r="A47" t="s">
        <v>22</v>
      </c>
    </row>
    <row r="48" spans="1:7" x14ac:dyDescent="0.2">
      <c r="A48" t="s">
        <v>1111</v>
      </c>
      <c r="G48" s="131">
        <v>746.49</v>
      </c>
    </row>
    <row r="49" spans="1:7" x14ac:dyDescent="0.2">
      <c r="A49">
        <v>2800</v>
      </c>
      <c r="B49" s="134">
        <v>41648</v>
      </c>
      <c r="C49">
        <v>1</v>
      </c>
      <c r="D49" s="134">
        <v>41679</v>
      </c>
      <c r="E49">
        <v>93</v>
      </c>
      <c r="F49" t="s">
        <v>1125</v>
      </c>
    </row>
    <row r="50" spans="1:7" x14ac:dyDescent="0.2">
      <c r="A50" t="s">
        <v>119</v>
      </c>
      <c r="B50" t="s">
        <v>126</v>
      </c>
      <c r="E50" t="s">
        <v>1103</v>
      </c>
      <c r="F50" t="s">
        <v>1104</v>
      </c>
      <c r="G50" t="s">
        <v>1105</v>
      </c>
    </row>
    <row r="51" spans="1:7" x14ac:dyDescent="0.2">
      <c r="B51" t="s">
        <v>1106</v>
      </c>
      <c r="E51" t="s">
        <v>1107</v>
      </c>
    </row>
    <row r="52" spans="1:7" x14ac:dyDescent="0.2">
      <c r="A52">
        <v>2948</v>
      </c>
      <c r="B52" t="s">
        <v>269</v>
      </c>
      <c r="E52" t="s">
        <v>1126</v>
      </c>
      <c r="F52">
        <v>0</v>
      </c>
      <c r="G52" s="131">
        <v>0</v>
      </c>
    </row>
    <row r="53" spans="1:7" x14ac:dyDescent="0.2">
      <c r="A53">
        <v>2949</v>
      </c>
      <c r="B53" t="s">
        <v>268</v>
      </c>
      <c r="E53" t="s">
        <v>1127</v>
      </c>
      <c r="F53">
        <v>1</v>
      </c>
      <c r="G53" s="131">
        <v>21.9</v>
      </c>
    </row>
    <row r="54" spans="1:7" x14ac:dyDescent="0.2">
      <c r="A54">
        <v>2950</v>
      </c>
      <c r="B54" t="s">
        <v>271</v>
      </c>
      <c r="E54" t="s">
        <v>1128</v>
      </c>
      <c r="F54">
        <v>1</v>
      </c>
      <c r="G54" s="131">
        <v>22.5</v>
      </c>
    </row>
    <row r="55" spans="1:7" x14ac:dyDescent="0.2">
      <c r="A55">
        <v>2935</v>
      </c>
      <c r="B55" t="s">
        <v>158</v>
      </c>
      <c r="E55" t="s">
        <v>1110</v>
      </c>
      <c r="F55">
        <v>2</v>
      </c>
      <c r="G55" s="131">
        <v>54</v>
      </c>
    </row>
    <row r="56" spans="1:7" x14ac:dyDescent="0.2">
      <c r="A56">
        <v>2933</v>
      </c>
      <c r="B56" t="s">
        <v>282</v>
      </c>
      <c r="E56" t="s">
        <v>1129</v>
      </c>
      <c r="F56">
        <v>1</v>
      </c>
      <c r="G56" s="131">
        <v>40</v>
      </c>
    </row>
    <row r="57" spans="1:7" x14ac:dyDescent="0.2">
      <c r="A57" t="s">
        <v>22</v>
      </c>
    </row>
    <row r="58" spans="1:7" x14ac:dyDescent="0.2">
      <c r="A58" t="s">
        <v>1111</v>
      </c>
      <c r="G58" s="131">
        <v>138.4</v>
      </c>
    </row>
    <row r="59" spans="1:7" x14ac:dyDescent="0.2">
      <c r="A59">
        <v>2816</v>
      </c>
      <c r="B59" s="134">
        <v>41679</v>
      </c>
      <c r="C59">
        <v>1</v>
      </c>
      <c r="D59" s="134">
        <v>41707</v>
      </c>
      <c r="E59">
        <v>39</v>
      </c>
      <c r="F59" t="s">
        <v>1130</v>
      </c>
    </row>
    <row r="60" spans="1:7" x14ac:dyDescent="0.2">
      <c r="A60" t="s">
        <v>119</v>
      </c>
      <c r="B60" t="s">
        <v>126</v>
      </c>
      <c r="E60" t="s">
        <v>1103</v>
      </c>
      <c r="F60" t="s">
        <v>1104</v>
      </c>
      <c r="G60" t="s">
        <v>1105</v>
      </c>
    </row>
    <row r="61" spans="1:7" x14ac:dyDescent="0.2">
      <c r="B61" t="s">
        <v>1106</v>
      </c>
      <c r="E61" t="s">
        <v>1107</v>
      </c>
    </row>
    <row r="62" spans="1:7" x14ac:dyDescent="0.2">
      <c r="A62">
        <v>2980</v>
      </c>
      <c r="B62" t="s">
        <v>331</v>
      </c>
      <c r="E62" t="s">
        <v>1131</v>
      </c>
      <c r="F62">
        <v>2</v>
      </c>
      <c r="G62" s="131">
        <v>34.020000000000003</v>
      </c>
    </row>
    <row r="63" spans="1:7" x14ac:dyDescent="0.2">
      <c r="A63">
        <v>1956</v>
      </c>
      <c r="B63" t="s">
        <v>1132</v>
      </c>
      <c r="E63" t="s">
        <v>1133</v>
      </c>
      <c r="F63">
        <v>1</v>
      </c>
      <c r="G63" s="131">
        <v>11.75</v>
      </c>
    </row>
    <row r="64" spans="1:7" x14ac:dyDescent="0.2">
      <c r="A64">
        <v>1957</v>
      </c>
      <c r="B64" t="s">
        <v>1134</v>
      </c>
      <c r="E64" t="s">
        <v>1133</v>
      </c>
      <c r="F64">
        <v>1</v>
      </c>
      <c r="G64" s="131">
        <v>11.75</v>
      </c>
    </row>
    <row r="65" spans="1:7" x14ac:dyDescent="0.2">
      <c r="A65">
        <v>1831</v>
      </c>
      <c r="B65" t="s">
        <v>291</v>
      </c>
      <c r="E65" t="s">
        <v>1135</v>
      </c>
      <c r="F65">
        <v>2</v>
      </c>
      <c r="G65" s="131">
        <v>27.35</v>
      </c>
    </row>
    <row r="66" spans="1:7" x14ac:dyDescent="0.2">
      <c r="A66">
        <v>1959</v>
      </c>
      <c r="B66" t="s">
        <v>240</v>
      </c>
      <c r="E66" t="s">
        <v>1136</v>
      </c>
      <c r="F66">
        <v>1</v>
      </c>
      <c r="G66" s="131">
        <v>26.7</v>
      </c>
    </row>
    <row r="67" spans="1:7" x14ac:dyDescent="0.2">
      <c r="A67">
        <v>1835</v>
      </c>
      <c r="B67" t="s">
        <v>245</v>
      </c>
      <c r="E67" t="s">
        <v>1137</v>
      </c>
      <c r="F67">
        <v>2</v>
      </c>
      <c r="G67" s="131">
        <v>87.7</v>
      </c>
    </row>
    <row r="68" spans="1:7" x14ac:dyDescent="0.2">
      <c r="A68" t="s">
        <v>22</v>
      </c>
    </row>
    <row r="69" spans="1:7" x14ac:dyDescent="0.2">
      <c r="A69" t="s">
        <v>1111</v>
      </c>
      <c r="G69" s="131">
        <v>199.26</v>
      </c>
    </row>
    <row r="70" spans="1:7" x14ac:dyDescent="0.2">
      <c r="A70">
        <v>2817</v>
      </c>
      <c r="B70" s="134">
        <v>41679</v>
      </c>
      <c r="C70">
        <v>1</v>
      </c>
      <c r="D70" s="134">
        <v>41707</v>
      </c>
      <c r="E70">
        <v>4</v>
      </c>
      <c r="F70" t="s">
        <v>1112</v>
      </c>
    </row>
    <row r="71" spans="1:7" x14ac:dyDescent="0.2">
      <c r="A71" t="s">
        <v>119</v>
      </c>
      <c r="B71" t="s">
        <v>126</v>
      </c>
      <c r="E71" t="s">
        <v>1103</v>
      </c>
      <c r="F71" t="s">
        <v>1104</v>
      </c>
      <c r="G71" t="s">
        <v>1105</v>
      </c>
    </row>
    <row r="72" spans="1:7" x14ac:dyDescent="0.2">
      <c r="B72" t="s">
        <v>1106</v>
      </c>
      <c r="E72" t="s">
        <v>1107</v>
      </c>
    </row>
    <row r="73" spans="1:7" x14ac:dyDescent="0.2">
      <c r="A73">
        <v>398</v>
      </c>
      <c r="B73" t="s">
        <v>202</v>
      </c>
      <c r="E73" t="s">
        <v>1113</v>
      </c>
      <c r="F73">
        <v>1</v>
      </c>
      <c r="G73" s="131">
        <v>44.05</v>
      </c>
    </row>
    <row r="74" spans="1:7" x14ac:dyDescent="0.2">
      <c r="A74">
        <v>2015</v>
      </c>
      <c r="B74" t="s">
        <v>169</v>
      </c>
      <c r="E74" t="s">
        <v>1138</v>
      </c>
      <c r="F74">
        <v>2</v>
      </c>
      <c r="G74" s="131">
        <v>15.18</v>
      </c>
    </row>
    <row r="75" spans="1:7" x14ac:dyDescent="0.2">
      <c r="A75">
        <v>2900</v>
      </c>
      <c r="B75" t="s">
        <v>215</v>
      </c>
      <c r="E75" t="s">
        <v>1139</v>
      </c>
      <c r="F75">
        <v>2</v>
      </c>
      <c r="G75" s="131">
        <v>181.37</v>
      </c>
    </row>
    <row r="76" spans="1:7" x14ac:dyDescent="0.2">
      <c r="A76">
        <v>777</v>
      </c>
      <c r="B76" t="s">
        <v>261</v>
      </c>
      <c r="E76" t="s">
        <v>172</v>
      </c>
      <c r="F76">
        <v>5</v>
      </c>
      <c r="G76" s="131">
        <v>57.45</v>
      </c>
    </row>
    <row r="77" spans="1:7" x14ac:dyDescent="0.2">
      <c r="A77">
        <v>302</v>
      </c>
      <c r="B77" t="s">
        <v>187</v>
      </c>
      <c r="E77" t="s">
        <v>1140</v>
      </c>
      <c r="F77">
        <v>1</v>
      </c>
      <c r="G77" s="131">
        <v>98.85</v>
      </c>
    </row>
    <row r="78" spans="1:7" x14ac:dyDescent="0.2">
      <c r="A78">
        <v>1704</v>
      </c>
      <c r="B78" t="s">
        <v>1141</v>
      </c>
      <c r="E78" t="s">
        <v>1142</v>
      </c>
      <c r="F78">
        <v>1</v>
      </c>
      <c r="G78" s="131">
        <v>12.95</v>
      </c>
    </row>
    <row r="79" spans="1:7" x14ac:dyDescent="0.2">
      <c r="A79" t="s">
        <v>22</v>
      </c>
    </row>
    <row r="80" spans="1:7" x14ac:dyDescent="0.2">
      <c r="A80" t="s">
        <v>1111</v>
      </c>
      <c r="G80" s="131">
        <v>409.85</v>
      </c>
    </row>
    <row r="81" spans="1:7" x14ac:dyDescent="0.2">
      <c r="A81">
        <v>2818</v>
      </c>
      <c r="B81" s="134">
        <v>41679</v>
      </c>
      <c r="C81">
        <v>1</v>
      </c>
      <c r="D81" s="134">
        <v>41768</v>
      </c>
      <c r="E81">
        <v>9</v>
      </c>
      <c r="F81" t="s">
        <v>1102</v>
      </c>
    </row>
    <row r="82" spans="1:7" x14ac:dyDescent="0.2">
      <c r="A82" t="s">
        <v>119</v>
      </c>
      <c r="B82" t="s">
        <v>126</v>
      </c>
      <c r="E82" t="s">
        <v>1103</v>
      </c>
      <c r="F82" t="s">
        <v>1104</v>
      </c>
      <c r="G82" t="s">
        <v>1105</v>
      </c>
    </row>
    <row r="83" spans="1:7" x14ac:dyDescent="0.2">
      <c r="B83" t="s">
        <v>1106</v>
      </c>
      <c r="E83" t="s">
        <v>1107</v>
      </c>
    </row>
    <row r="84" spans="1:7" x14ac:dyDescent="0.2">
      <c r="A84">
        <v>229</v>
      </c>
      <c r="B84" t="s">
        <v>177</v>
      </c>
      <c r="E84" t="s">
        <v>1108</v>
      </c>
      <c r="F84">
        <v>0</v>
      </c>
      <c r="G84" s="131">
        <v>0</v>
      </c>
    </row>
    <row r="85" spans="1:7" x14ac:dyDescent="0.2">
      <c r="A85">
        <v>374</v>
      </c>
      <c r="B85" t="s">
        <v>1143</v>
      </c>
      <c r="E85" t="s">
        <v>1138</v>
      </c>
      <c r="F85">
        <v>0</v>
      </c>
      <c r="G85" s="131">
        <v>0</v>
      </c>
    </row>
    <row r="86" spans="1:7" x14ac:dyDescent="0.2">
      <c r="A86">
        <v>3152</v>
      </c>
      <c r="B86" t="s">
        <v>1083</v>
      </c>
      <c r="E86" t="s">
        <v>1144</v>
      </c>
      <c r="F86">
        <v>0</v>
      </c>
      <c r="G86" s="131">
        <v>0</v>
      </c>
    </row>
    <row r="87" spans="1:7" x14ac:dyDescent="0.2">
      <c r="A87">
        <v>125</v>
      </c>
      <c r="B87" t="s">
        <v>163</v>
      </c>
      <c r="E87" t="s">
        <v>1145</v>
      </c>
      <c r="F87">
        <v>2</v>
      </c>
      <c r="G87" s="131">
        <v>49.2</v>
      </c>
    </row>
    <row r="88" spans="1:7" x14ac:dyDescent="0.2">
      <c r="A88">
        <v>743</v>
      </c>
      <c r="B88" t="s">
        <v>255</v>
      </c>
      <c r="E88" t="s">
        <v>1109</v>
      </c>
      <c r="F88">
        <v>2</v>
      </c>
      <c r="G88" s="131">
        <v>129.6</v>
      </c>
    </row>
    <row r="89" spans="1:7" x14ac:dyDescent="0.2">
      <c r="A89">
        <v>2399</v>
      </c>
      <c r="B89" t="s">
        <v>757</v>
      </c>
      <c r="E89" t="s">
        <v>1109</v>
      </c>
      <c r="F89">
        <v>1</v>
      </c>
      <c r="G89" s="131">
        <v>56.81</v>
      </c>
    </row>
    <row r="90" spans="1:7" x14ac:dyDescent="0.2">
      <c r="A90" t="s">
        <v>22</v>
      </c>
    </row>
    <row r="91" spans="1:7" x14ac:dyDescent="0.2">
      <c r="A91" t="s">
        <v>1111</v>
      </c>
      <c r="G91" s="131">
        <v>235.61</v>
      </c>
    </row>
    <row r="92" spans="1:7" x14ac:dyDescent="0.2">
      <c r="A92">
        <v>2818</v>
      </c>
      <c r="B92" s="134">
        <v>41679</v>
      </c>
      <c r="C92">
        <v>2</v>
      </c>
      <c r="D92" t="s">
        <v>1243</v>
      </c>
      <c r="E92">
        <v>9</v>
      </c>
      <c r="F92" t="s">
        <v>1102</v>
      </c>
    </row>
    <row r="93" spans="1:7" x14ac:dyDescent="0.2">
      <c r="A93" t="s">
        <v>119</v>
      </c>
      <c r="B93" t="s">
        <v>126</v>
      </c>
      <c r="E93" t="s">
        <v>1103</v>
      </c>
      <c r="F93" t="s">
        <v>1104</v>
      </c>
      <c r="G93" t="s">
        <v>1105</v>
      </c>
    </row>
    <row r="94" spans="1:7" x14ac:dyDescent="0.2">
      <c r="B94" t="s">
        <v>1106</v>
      </c>
      <c r="E94" t="s">
        <v>1107</v>
      </c>
    </row>
    <row r="95" spans="1:7" x14ac:dyDescent="0.2">
      <c r="A95">
        <v>125</v>
      </c>
      <c r="B95" t="s">
        <v>163</v>
      </c>
      <c r="E95" t="s">
        <v>1145</v>
      </c>
      <c r="F95">
        <v>0</v>
      </c>
      <c r="G95" s="131">
        <v>0</v>
      </c>
    </row>
    <row r="96" spans="1:7" x14ac:dyDescent="0.2">
      <c r="A96">
        <v>374</v>
      </c>
      <c r="B96" t="s">
        <v>1143</v>
      </c>
      <c r="E96" t="s">
        <v>1138</v>
      </c>
      <c r="F96">
        <v>0</v>
      </c>
      <c r="G96" s="131">
        <v>0</v>
      </c>
    </row>
    <row r="97" spans="1:7" x14ac:dyDescent="0.2">
      <c r="A97">
        <v>743</v>
      </c>
      <c r="B97" t="s">
        <v>255</v>
      </c>
      <c r="E97" t="s">
        <v>1109</v>
      </c>
      <c r="F97">
        <v>0</v>
      </c>
      <c r="G97" s="131">
        <v>0</v>
      </c>
    </row>
    <row r="98" spans="1:7" x14ac:dyDescent="0.2">
      <c r="A98">
        <v>2399</v>
      </c>
      <c r="B98" t="s">
        <v>757</v>
      </c>
      <c r="E98" t="s">
        <v>1109</v>
      </c>
      <c r="F98">
        <v>0</v>
      </c>
      <c r="G98" s="131">
        <v>0</v>
      </c>
    </row>
    <row r="99" spans="1:7" x14ac:dyDescent="0.2">
      <c r="A99">
        <v>3152</v>
      </c>
      <c r="B99" t="s">
        <v>1083</v>
      </c>
      <c r="E99" t="s">
        <v>1144</v>
      </c>
      <c r="F99">
        <v>0</v>
      </c>
      <c r="G99" s="131">
        <v>0</v>
      </c>
    </row>
    <row r="100" spans="1:7" x14ac:dyDescent="0.2">
      <c r="A100">
        <v>229</v>
      </c>
      <c r="B100" t="s">
        <v>177</v>
      </c>
      <c r="E100" t="s">
        <v>1108</v>
      </c>
      <c r="F100">
        <v>2</v>
      </c>
      <c r="G100" s="131">
        <v>126.6</v>
      </c>
    </row>
    <row r="101" spans="1:7" x14ac:dyDescent="0.2">
      <c r="A101" t="s">
        <v>22</v>
      </c>
    </row>
    <row r="102" spans="1:7" x14ac:dyDescent="0.2">
      <c r="A102" t="s">
        <v>1111</v>
      </c>
      <c r="G102" s="131">
        <v>126.6</v>
      </c>
    </row>
    <row r="103" spans="1:7" x14ac:dyDescent="0.2">
      <c r="A103">
        <v>2818</v>
      </c>
      <c r="B103" s="134">
        <v>41679</v>
      </c>
      <c r="C103">
        <v>3</v>
      </c>
      <c r="D103" t="s">
        <v>1244</v>
      </c>
      <c r="E103">
        <v>9</v>
      </c>
      <c r="F103" t="s">
        <v>1102</v>
      </c>
    </row>
    <row r="104" spans="1:7" x14ac:dyDescent="0.2">
      <c r="A104" t="s">
        <v>119</v>
      </c>
      <c r="B104" t="s">
        <v>126</v>
      </c>
      <c r="E104" t="s">
        <v>1103</v>
      </c>
      <c r="F104" t="s">
        <v>1104</v>
      </c>
      <c r="G104" t="s">
        <v>1105</v>
      </c>
    </row>
    <row r="105" spans="1:7" x14ac:dyDescent="0.2">
      <c r="B105" t="s">
        <v>1106</v>
      </c>
      <c r="E105" t="s">
        <v>1107</v>
      </c>
    </row>
    <row r="106" spans="1:7" x14ac:dyDescent="0.2">
      <c r="A106">
        <v>125</v>
      </c>
      <c r="B106" t="s">
        <v>163</v>
      </c>
      <c r="E106" t="s">
        <v>1145</v>
      </c>
      <c r="F106">
        <v>0</v>
      </c>
      <c r="G106" s="131">
        <v>0</v>
      </c>
    </row>
    <row r="107" spans="1:7" x14ac:dyDescent="0.2">
      <c r="A107">
        <v>229</v>
      </c>
      <c r="B107" t="s">
        <v>177</v>
      </c>
      <c r="E107" t="s">
        <v>1108</v>
      </c>
      <c r="F107">
        <v>0</v>
      </c>
      <c r="G107" s="131">
        <v>0</v>
      </c>
    </row>
    <row r="108" spans="1:7" x14ac:dyDescent="0.2">
      <c r="A108">
        <v>374</v>
      </c>
      <c r="B108" t="s">
        <v>1143</v>
      </c>
      <c r="E108" t="s">
        <v>1138</v>
      </c>
      <c r="F108">
        <v>0</v>
      </c>
      <c r="G108" s="131">
        <v>0</v>
      </c>
    </row>
    <row r="109" spans="1:7" x14ac:dyDescent="0.2">
      <c r="A109">
        <v>743</v>
      </c>
      <c r="B109" t="s">
        <v>255</v>
      </c>
      <c r="E109" t="s">
        <v>1109</v>
      </c>
      <c r="F109">
        <v>0</v>
      </c>
      <c r="G109" s="131">
        <v>0</v>
      </c>
    </row>
    <row r="110" spans="1:7" x14ac:dyDescent="0.2">
      <c r="A110">
        <v>2399</v>
      </c>
      <c r="B110" t="s">
        <v>757</v>
      </c>
      <c r="E110" t="s">
        <v>1109</v>
      </c>
      <c r="F110">
        <v>0</v>
      </c>
      <c r="G110" s="131">
        <v>0</v>
      </c>
    </row>
    <row r="111" spans="1:7" x14ac:dyDescent="0.2">
      <c r="A111">
        <v>3152</v>
      </c>
      <c r="B111" t="s">
        <v>1083</v>
      </c>
      <c r="E111" t="s">
        <v>1144</v>
      </c>
      <c r="F111">
        <v>1</v>
      </c>
      <c r="G111" s="131">
        <v>87</v>
      </c>
    </row>
    <row r="112" spans="1:7" x14ac:dyDescent="0.2">
      <c r="A112" t="s">
        <v>22</v>
      </c>
    </row>
    <row r="113" spans="1:7" x14ac:dyDescent="0.2">
      <c r="A113" t="s">
        <v>1111</v>
      </c>
      <c r="G113" s="131">
        <v>87</v>
      </c>
    </row>
    <row r="114" spans="1:7" x14ac:dyDescent="0.2">
      <c r="A114">
        <v>2819</v>
      </c>
      <c r="B114" s="134">
        <v>41679</v>
      </c>
      <c r="C114">
        <v>1</v>
      </c>
      <c r="D114" s="134">
        <v>41707</v>
      </c>
      <c r="E114">
        <v>6</v>
      </c>
      <c r="F114" t="s">
        <v>1146</v>
      </c>
    </row>
    <row r="115" spans="1:7" x14ac:dyDescent="0.2">
      <c r="A115" t="s">
        <v>119</v>
      </c>
      <c r="B115" t="s">
        <v>126</v>
      </c>
      <c r="E115" t="s">
        <v>1103</v>
      </c>
      <c r="F115" t="s">
        <v>1104</v>
      </c>
      <c r="G115" t="s">
        <v>1105</v>
      </c>
    </row>
    <row r="116" spans="1:7" x14ac:dyDescent="0.2">
      <c r="B116" t="s">
        <v>1106</v>
      </c>
      <c r="E116" t="s">
        <v>1107</v>
      </c>
    </row>
    <row r="117" spans="1:7" x14ac:dyDescent="0.2">
      <c r="A117">
        <v>554</v>
      </c>
      <c r="B117" t="s">
        <v>232</v>
      </c>
      <c r="E117" t="s">
        <v>1147</v>
      </c>
      <c r="F117">
        <v>12</v>
      </c>
      <c r="G117" s="131">
        <v>150</v>
      </c>
    </row>
    <row r="118" spans="1:7" x14ac:dyDescent="0.2">
      <c r="A118" t="s">
        <v>22</v>
      </c>
    </row>
    <row r="119" spans="1:7" x14ac:dyDescent="0.2">
      <c r="A119" t="s">
        <v>1111</v>
      </c>
      <c r="G119" s="131">
        <v>150</v>
      </c>
    </row>
    <row r="120" spans="1:7" x14ac:dyDescent="0.2">
      <c r="A120">
        <v>2820</v>
      </c>
      <c r="B120" s="134">
        <v>41679</v>
      </c>
      <c r="C120">
        <v>1</v>
      </c>
      <c r="D120" s="134">
        <v>41707</v>
      </c>
      <c r="E120">
        <v>31</v>
      </c>
      <c r="F120" t="s">
        <v>1148</v>
      </c>
    </row>
    <row r="121" spans="1:7" x14ac:dyDescent="0.2">
      <c r="A121" t="s">
        <v>119</v>
      </c>
      <c r="B121" t="s">
        <v>126</v>
      </c>
      <c r="E121" t="s">
        <v>1103</v>
      </c>
      <c r="F121" t="s">
        <v>1104</v>
      </c>
      <c r="G121" t="s">
        <v>1105</v>
      </c>
    </row>
    <row r="122" spans="1:7" x14ac:dyDescent="0.2">
      <c r="B122" t="s">
        <v>1106</v>
      </c>
      <c r="E122" t="s">
        <v>1107</v>
      </c>
    </row>
    <row r="123" spans="1:7" x14ac:dyDescent="0.2">
      <c r="A123">
        <v>1648</v>
      </c>
      <c r="B123" t="s">
        <v>178</v>
      </c>
      <c r="E123" t="s">
        <v>1149</v>
      </c>
      <c r="F123">
        <v>8</v>
      </c>
      <c r="G123" s="131">
        <v>516</v>
      </c>
    </row>
    <row r="124" spans="1:7" x14ac:dyDescent="0.2">
      <c r="A124" t="s">
        <v>22</v>
      </c>
    </row>
    <row r="125" spans="1:7" x14ac:dyDescent="0.2">
      <c r="A125" t="s">
        <v>1111</v>
      </c>
      <c r="G125" s="131">
        <v>516</v>
      </c>
    </row>
    <row r="126" spans="1:7" x14ac:dyDescent="0.2">
      <c r="A126">
        <v>2821</v>
      </c>
      <c r="B126" s="134">
        <v>41679</v>
      </c>
      <c r="C126">
        <v>1</v>
      </c>
      <c r="D126" s="134">
        <v>41648</v>
      </c>
      <c r="E126">
        <v>13</v>
      </c>
      <c r="F126" t="s">
        <v>1150</v>
      </c>
    </row>
    <row r="127" spans="1:7" x14ac:dyDescent="0.2">
      <c r="A127" t="s">
        <v>119</v>
      </c>
      <c r="B127" t="s">
        <v>126</v>
      </c>
      <c r="E127" t="s">
        <v>1103</v>
      </c>
      <c r="F127" t="s">
        <v>1104</v>
      </c>
      <c r="G127" t="s">
        <v>1105</v>
      </c>
    </row>
    <row r="128" spans="1:7" x14ac:dyDescent="0.2">
      <c r="B128" t="s">
        <v>1106</v>
      </c>
      <c r="E128" t="s">
        <v>1107</v>
      </c>
    </row>
    <row r="129" spans="1:7" x14ac:dyDescent="0.2">
      <c r="A129">
        <v>1725</v>
      </c>
      <c r="B129" t="s">
        <v>235</v>
      </c>
      <c r="E129" t="s">
        <v>233</v>
      </c>
      <c r="F129">
        <v>6</v>
      </c>
      <c r="G129" s="131">
        <v>209.4</v>
      </c>
    </row>
    <row r="130" spans="1:7" x14ac:dyDescent="0.2">
      <c r="A130">
        <v>919</v>
      </c>
      <c r="B130" t="s">
        <v>288</v>
      </c>
      <c r="E130" t="s">
        <v>1151</v>
      </c>
      <c r="F130">
        <v>12</v>
      </c>
      <c r="G130" s="131">
        <v>49.2</v>
      </c>
    </row>
    <row r="131" spans="1:7" x14ac:dyDescent="0.2">
      <c r="A131" t="s">
        <v>22</v>
      </c>
    </row>
    <row r="132" spans="1:7" x14ac:dyDescent="0.2">
      <c r="A132" t="s">
        <v>1111</v>
      </c>
      <c r="G132" s="131">
        <v>258.60000000000002</v>
      </c>
    </row>
    <row r="133" spans="1:7" x14ac:dyDescent="0.2">
      <c r="A133">
        <v>2887</v>
      </c>
      <c r="B133" s="134">
        <v>41952</v>
      </c>
      <c r="C133">
        <v>1</v>
      </c>
      <c r="D133" s="134">
        <v>41982</v>
      </c>
      <c r="E133">
        <v>4</v>
      </c>
      <c r="F133" t="s">
        <v>1112</v>
      </c>
    </row>
    <row r="134" spans="1:7" x14ac:dyDescent="0.2">
      <c r="A134" t="s">
        <v>119</v>
      </c>
      <c r="B134" t="s">
        <v>126</v>
      </c>
      <c r="E134" t="s">
        <v>1103</v>
      </c>
      <c r="F134" t="s">
        <v>1104</v>
      </c>
      <c r="G134" t="s">
        <v>1105</v>
      </c>
    </row>
    <row r="135" spans="1:7" x14ac:dyDescent="0.2">
      <c r="B135" t="s">
        <v>1106</v>
      </c>
      <c r="E135" t="s">
        <v>1107</v>
      </c>
    </row>
    <row r="136" spans="1:7" x14ac:dyDescent="0.2">
      <c r="A136">
        <v>499</v>
      </c>
      <c r="B136" t="s">
        <v>223</v>
      </c>
      <c r="E136" t="s">
        <v>172</v>
      </c>
      <c r="F136">
        <v>1</v>
      </c>
      <c r="G136" s="131">
        <v>4.84</v>
      </c>
    </row>
    <row r="137" spans="1:7" x14ac:dyDescent="0.2">
      <c r="A137">
        <v>548</v>
      </c>
      <c r="B137" t="s">
        <v>229</v>
      </c>
      <c r="E137" t="s">
        <v>1152</v>
      </c>
      <c r="F137">
        <v>1</v>
      </c>
      <c r="G137" s="131">
        <v>73.260000000000005</v>
      </c>
    </row>
    <row r="138" spans="1:7" x14ac:dyDescent="0.2">
      <c r="A138">
        <v>760</v>
      </c>
      <c r="B138" t="s">
        <v>259</v>
      </c>
      <c r="E138" t="s">
        <v>1153</v>
      </c>
      <c r="F138">
        <v>1</v>
      </c>
      <c r="G138" s="131">
        <v>15.63</v>
      </c>
    </row>
    <row r="139" spans="1:7" x14ac:dyDescent="0.2">
      <c r="A139">
        <v>2900</v>
      </c>
      <c r="B139" t="s">
        <v>215</v>
      </c>
      <c r="E139" t="s">
        <v>1139</v>
      </c>
      <c r="F139">
        <v>1</v>
      </c>
      <c r="G139" s="131">
        <v>90.68</v>
      </c>
    </row>
    <row r="140" spans="1:7" x14ac:dyDescent="0.2">
      <c r="A140">
        <v>785</v>
      </c>
      <c r="B140" t="s">
        <v>263</v>
      </c>
      <c r="E140" t="s">
        <v>1154</v>
      </c>
      <c r="F140">
        <v>2</v>
      </c>
      <c r="G140" s="131">
        <v>33.15</v>
      </c>
    </row>
    <row r="141" spans="1:7" x14ac:dyDescent="0.2">
      <c r="A141">
        <v>983</v>
      </c>
      <c r="B141" t="s">
        <v>294</v>
      </c>
      <c r="E141" t="s">
        <v>172</v>
      </c>
      <c r="F141">
        <v>2</v>
      </c>
      <c r="G141" s="131">
        <v>11.58</v>
      </c>
    </row>
    <row r="142" spans="1:7" x14ac:dyDescent="0.2">
      <c r="A142">
        <v>2238</v>
      </c>
      <c r="B142" t="s">
        <v>334</v>
      </c>
      <c r="E142" t="s">
        <v>1155</v>
      </c>
      <c r="F142">
        <v>1</v>
      </c>
      <c r="G142" s="131">
        <v>16.57</v>
      </c>
    </row>
    <row r="143" spans="1:7" x14ac:dyDescent="0.2">
      <c r="A143">
        <v>315</v>
      </c>
      <c r="B143" t="s">
        <v>191</v>
      </c>
      <c r="E143" t="s">
        <v>172</v>
      </c>
      <c r="F143">
        <v>4</v>
      </c>
      <c r="G143" s="131">
        <v>49</v>
      </c>
    </row>
    <row r="144" spans="1:7" x14ac:dyDescent="0.2">
      <c r="A144">
        <v>1183</v>
      </c>
      <c r="B144" t="s">
        <v>330</v>
      </c>
      <c r="E144" t="s">
        <v>1140</v>
      </c>
      <c r="F144">
        <v>1</v>
      </c>
      <c r="G144" s="131">
        <v>31.01</v>
      </c>
    </row>
    <row r="145" spans="1:7" x14ac:dyDescent="0.2">
      <c r="A145">
        <v>3140</v>
      </c>
      <c r="B145" t="s">
        <v>278</v>
      </c>
      <c r="E145" t="s">
        <v>1142</v>
      </c>
      <c r="F145">
        <v>1</v>
      </c>
      <c r="G145" s="131">
        <v>18.82</v>
      </c>
    </row>
    <row r="146" spans="1:7" x14ac:dyDescent="0.2">
      <c r="A146" t="s">
        <v>22</v>
      </c>
    </row>
    <row r="147" spans="1:7" x14ac:dyDescent="0.2">
      <c r="A147" t="s">
        <v>1111</v>
      </c>
      <c r="G147" s="131">
        <v>344.54</v>
      </c>
    </row>
    <row r="148" spans="1:7" x14ac:dyDescent="0.2">
      <c r="A148">
        <v>2888</v>
      </c>
      <c r="B148" s="134">
        <v>41952</v>
      </c>
      <c r="C148">
        <v>1</v>
      </c>
      <c r="D148" t="s">
        <v>1244</v>
      </c>
      <c r="E148">
        <v>9</v>
      </c>
      <c r="F148" t="s">
        <v>1102</v>
      </c>
    </row>
    <row r="149" spans="1:7" x14ac:dyDescent="0.2">
      <c r="A149" t="s">
        <v>119</v>
      </c>
      <c r="B149" t="s">
        <v>126</v>
      </c>
      <c r="E149" t="s">
        <v>1103</v>
      </c>
      <c r="F149" t="s">
        <v>1104</v>
      </c>
      <c r="G149" t="s">
        <v>1105</v>
      </c>
    </row>
    <row r="150" spans="1:7" x14ac:dyDescent="0.2">
      <c r="B150" t="s">
        <v>1106</v>
      </c>
      <c r="E150" t="s">
        <v>1107</v>
      </c>
    </row>
    <row r="151" spans="1:7" x14ac:dyDescent="0.2">
      <c r="A151">
        <v>118</v>
      </c>
      <c r="B151" t="s">
        <v>159</v>
      </c>
      <c r="E151" t="s">
        <v>1156</v>
      </c>
      <c r="F151">
        <v>1</v>
      </c>
      <c r="G151" s="131">
        <v>56.03</v>
      </c>
    </row>
    <row r="152" spans="1:7" x14ac:dyDescent="0.2">
      <c r="A152">
        <v>228</v>
      </c>
      <c r="B152" t="s">
        <v>189</v>
      </c>
      <c r="E152" t="s">
        <v>1157</v>
      </c>
      <c r="F152">
        <v>1</v>
      </c>
      <c r="G152" s="131">
        <v>99.45</v>
      </c>
    </row>
    <row r="153" spans="1:7" x14ac:dyDescent="0.2">
      <c r="A153">
        <v>285</v>
      </c>
      <c r="B153" t="s">
        <v>750</v>
      </c>
      <c r="E153" t="s">
        <v>1109</v>
      </c>
      <c r="F153">
        <v>1</v>
      </c>
      <c r="G153" s="131">
        <v>64</v>
      </c>
    </row>
    <row r="154" spans="1:7" x14ac:dyDescent="0.2">
      <c r="A154">
        <v>289</v>
      </c>
      <c r="B154" t="s">
        <v>184</v>
      </c>
      <c r="E154" t="s">
        <v>1109</v>
      </c>
      <c r="F154">
        <v>1</v>
      </c>
      <c r="G154" s="131">
        <v>36</v>
      </c>
    </row>
    <row r="155" spans="1:7" x14ac:dyDescent="0.2">
      <c r="A155">
        <v>743</v>
      </c>
      <c r="B155" t="s">
        <v>255</v>
      </c>
      <c r="E155" t="s">
        <v>1109</v>
      </c>
      <c r="F155">
        <v>1</v>
      </c>
      <c r="G155" s="131">
        <v>64.8</v>
      </c>
    </row>
    <row r="156" spans="1:7" x14ac:dyDescent="0.2">
      <c r="A156">
        <v>29</v>
      </c>
      <c r="B156" t="s">
        <v>143</v>
      </c>
      <c r="E156" t="s">
        <v>1158</v>
      </c>
      <c r="F156">
        <v>2</v>
      </c>
      <c r="G156" s="131">
        <v>32.5</v>
      </c>
    </row>
    <row r="157" spans="1:7" x14ac:dyDescent="0.2">
      <c r="A157">
        <v>286</v>
      </c>
      <c r="B157" t="s">
        <v>181</v>
      </c>
      <c r="E157" t="s">
        <v>1109</v>
      </c>
      <c r="F157">
        <v>2</v>
      </c>
      <c r="G157" s="131">
        <v>75.2</v>
      </c>
    </row>
    <row r="158" spans="1:7" x14ac:dyDescent="0.2">
      <c r="A158">
        <v>373</v>
      </c>
      <c r="B158" t="s">
        <v>196</v>
      </c>
      <c r="E158" t="s">
        <v>1159</v>
      </c>
      <c r="F158">
        <v>1</v>
      </c>
      <c r="G158" s="131">
        <v>49.55</v>
      </c>
    </row>
    <row r="159" spans="1:7" x14ac:dyDescent="0.2">
      <c r="A159">
        <v>1098</v>
      </c>
      <c r="B159" t="s">
        <v>758</v>
      </c>
      <c r="E159" t="s">
        <v>1109</v>
      </c>
      <c r="F159">
        <v>1</v>
      </c>
      <c r="G159" s="131">
        <v>88</v>
      </c>
    </row>
    <row r="160" spans="1:7" x14ac:dyDescent="0.2">
      <c r="A160">
        <v>2399</v>
      </c>
      <c r="B160" t="s">
        <v>757</v>
      </c>
      <c r="E160" t="s">
        <v>1109</v>
      </c>
      <c r="F160">
        <v>1</v>
      </c>
      <c r="G160" s="131">
        <v>56.8</v>
      </c>
    </row>
    <row r="161" spans="1:7" x14ac:dyDescent="0.2">
      <c r="A161">
        <v>3041</v>
      </c>
      <c r="B161" t="s">
        <v>751</v>
      </c>
      <c r="E161" t="s">
        <v>1109</v>
      </c>
      <c r="F161">
        <v>2</v>
      </c>
      <c r="G161" s="131">
        <v>72</v>
      </c>
    </row>
    <row r="162" spans="1:7" x14ac:dyDescent="0.2">
      <c r="A162" t="s">
        <v>22</v>
      </c>
    </row>
    <row r="163" spans="1:7" x14ac:dyDescent="0.2">
      <c r="A163" t="s">
        <v>1111</v>
      </c>
      <c r="G163" s="131">
        <v>694.33</v>
      </c>
    </row>
    <row r="164" spans="1:7" x14ac:dyDescent="0.2">
      <c r="A164">
        <v>2912</v>
      </c>
      <c r="B164" t="s">
        <v>1245</v>
      </c>
      <c r="C164">
        <v>1</v>
      </c>
      <c r="D164" t="s">
        <v>1246</v>
      </c>
      <c r="E164">
        <v>4</v>
      </c>
      <c r="F164" t="s">
        <v>1112</v>
      </c>
    </row>
    <row r="165" spans="1:7" x14ac:dyDescent="0.2">
      <c r="A165" t="s">
        <v>119</v>
      </c>
      <c r="B165" t="s">
        <v>126</v>
      </c>
      <c r="E165" t="s">
        <v>1103</v>
      </c>
      <c r="F165" t="s">
        <v>1104</v>
      </c>
      <c r="G165" t="s">
        <v>1105</v>
      </c>
    </row>
    <row r="166" spans="1:7" x14ac:dyDescent="0.2">
      <c r="B166" t="s">
        <v>1106</v>
      </c>
      <c r="E166" t="s">
        <v>1107</v>
      </c>
    </row>
    <row r="167" spans="1:7" x14ac:dyDescent="0.2">
      <c r="A167">
        <v>1707</v>
      </c>
      <c r="B167" t="s">
        <v>168</v>
      </c>
      <c r="E167" t="s">
        <v>1160</v>
      </c>
      <c r="F167">
        <v>1</v>
      </c>
      <c r="G167" s="131">
        <v>15.95</v>
      </c>
    </row>
    <row r="168" spans="1:7" x14ac:dyDescent="0.2">
      <c r="A168">
        <v>2900</v>
      </c>
      <c r="B168" t="s">
        <v>215</v>
      </c>
      <c r="E168" t="s">
        <v>1139</v>
      </c>
      <c r="F168">
        <v>1</v>
      </c>
      <c r="G168" s="131">
        <v>90.7</v>
      </c>
    </row>
    <row r="169" spans="1:7" x14ac:dyDescent="0.2">
      <c r="A169">
        <v>1713</v>
      </c>
      <c r="B169" t="s">
        <v>192</v>
      </c>
      <c r="E169" t="s">
        <v>1161</v>
      </c>
      <c r="F169">
        <v>2</v>
      </c>
      <c r="G169" s="131">
        <v>20.8</v>
      </c>
    </row>
    <row r="170" spans="1:7" x14ac:dyDescent="0.2">
      <c r="A170">
        <v>1183</v>
      </c>
      <c r="B170" t="s">
        <v>330</v>
      </c>
      <c r="E170" t="s">
        <v>1140</v>
      </c>
      <c r="F170">
        <v>1</v>
      </c>
      <c r="G170" s="131">
        <v>31.01</v>
      </c>
    </row>
    <row r="171" spans="1:7" x14ac:dyDescent="0.2">
      <c r="A171">
        <v>3140</v>
      </c>
      <c r="B171" t="s">
        <v>278</v>
      </c>
      <c r="E171" t="s">
        <v>1142</v>
      </c>
      <c r="F171">
        <v>1</v>
      </c>
      <c r="G171" s="131">
        <v>18.809999999999999</v>
      </c>
    </row>
    <row r="172" spans="1:7" x14ac:dyDescent="0.2">
      <c r="A172" t="s">
        <v>22</v>
      </c>
    </row>
    <row r="173" spans="1:7" x14ac:dyDescent="0.2">
      <c r="A173" t="s">
        <v>1111</v>
      </c>
      <c r="G173" s="131">
        <v>177.27</v>
      </c>
    </row>
    <row r="174" spans="1:7" x14ac:dyDescent="0.2">
      <c r="A174">
        <v>2913</v>
      </c>
      <c r="B174" t="s">
        <v>1245</v>
      </c>
      <c r="C174">
        <v>1</v>
      </c>
      <c r="D174" t="s">
        <v>1247</v>
      </c>
      <c r="E174">
        <v>39</v>
      </c>
      <c r="F174" t="s">
        <v>1130</v>
      </c>
    </row>
    <row r="175" spans="1:7" x14ac:dyDescent="0.2">
      <c r="A175" t="s">
        <v>119</v>
      </c>
      <c r="B175" t="s">
        <v>126</v>
      </c>
      <c r="E175" t="s">
        <v>1103</v>
      </c>
      <c r="F175" t="s">
        <v>1104</v>
      </c>
      <c r="G175" t="s">
        <v>1105</v>
      </c>
    </row>
    <row r="176" spans="1:7" x14ac:dyDescent="0.2">
      <c r="B176" t="s">
        <v>1106</v>
      </c>
      <c r="E176" t="s">
        <v>1107</v>
      </c>
    </row>
    <row r="177" spans="1:7" x14ac:dyDescent="0.2">
      <c r="A177">
        <v>1834</v>
      </c>
      <c r="B177" t="s">
        <v>180</v>
      </c>
      <c r="E177" t="s">
        <v>1137</v>
      </c>
      <c r="F177">
        <v>0</v>
      </c>
      <c r="G177" s="131">
        <v>0</v>
      </c>
    </row>
    <row r="178" spans="1:7" x14ac:dyDescent="0.2">
      <c r="A178">
        <v>1960</v>
      </c>
      <c r="B178" t="s">
        <v>246</v>
      </c>
      <c r="E178" t="s">
        <v>1162</v>
      </c>
      <c r="F178">
        <v>1</v>
      </c>
      <c r="G178" s="131">
        <v>18.100000000000001</v>
      </c>
    </row>
    <row r="179" spans="1:7" x14ac:dyDescent="0.2">
      <c r="A179">
        <v>1961</v>
      </c>
      <c r="B179" t="s">
        <v>241</v>
      </c>
      <c r="E179" t="s">
        <v>1163</v>
      </c>
      <c r="F179">
        <v>1</v>
      </c>
      <c r="G179" s="131">
        <v>23.1</v>
      </c>
    </row>
    <row r="180" spans="1:7" x14ac:dyDescent="0.2">
      <c r="A180">
        <v>2971</v>
      </c>
      <c r="B180" t="s">
        <v>149</v>
      </c>
      <c r="E180" t="s">
        <v>1164</v>
      </c>
      <c r="F180">
        <v>2</v>
      </c>
      <c r="G180" s="131">
        <v>27.2</v>
      </c>
    </row>
    <row r="181" spans="1:7" x14ac:dyDescent="0.2">
      <c r="A181">
        <v>2972</v>
      </c>
      <c r="B181" t="s">
        <v>150</v>
      </c>
      <c r="E181" t="s">
        <v>1164</v>
      </c>
      <c r="F181">
        <v>2</v>
      </c>
      <c r="G181" s="131">
        <v>27.2</v>
      </c>
    </row>
    <row r="182" spans="1:7" x14ac:dyDescent="0.2">
      <c r="A182">
        <v>2974</v>
      </c>
      <c r="B182" t="s">
        <v>250</v>
      </c>
      <c r="E182" t="s">
        <v>1131</v>
      </c>
      <c r="F182">
        <v>2</v>
      </c>
      <c r="G182" s="131">
        <v>42.3</v>
      </c>
    </row>
    <row r="183" spans="1:7" x14ac:dyDescent="0.2">
      <c r="A183">
        <v>2975</v>
      </c>
      <c r="B183" t="s">
        <v>151</v>
      </c>
      <c r="E183" t="s">
        <v>1164</v>
      </c>
      <c r="F183">
        <v>2</v>
      </c>
      <c r="G183" s="131">
        <v>27.2</v>
      </c>
    </row>
    <row r="184" spans="1:7" x14ac:dyDescent="0.2">
      <c r="A184">
        <v>1966</v>
      </c>
      <c r="B184" t="s">
        <v>1165</v>
      </c>
      <c r="E184" t="s">
        <v>1166</v>
      </c>
      <c r="F184">
        <v>1</v>
      </c>
      <c r="G184" s="131">
        <v>22.35</v>
      </c>
    </row>
    <row r="185" spans="1:7" x14ac:dyDescent="0.2">
      <c r="A185">
        <v>1956</v>
      </c>
      <c r="B185" t="s">
        <v>1132</v>
      </c>
      <c r="E185" t="s">
        <v>1133</v>
      </c>
      <c r="F185">
        <v>1</v>
      </c>
      <c r="G185" s="131">
        <v>11.75</v>
      </c>
    </row>
    <row r="186" spans="1:7" x14ac:dyDescent="0.2">
      <c r="A186">
        <v>1957</v>
      </c>
      <c r="B186" t="s">
        <v>1134</v>
      </c>
      <c r="E186" t="s">
        <v>1133</v>
      </c>
      <c r="F186">
        <v>1</v>
      </c>
      <c r="G186" s="131">
        <v>11.75</v>
      </c>
    </row>
    <row r="187" spans="1:7" x14ac:dyDescent="0.2">
      <c r="A187">
        <v>1835</v>
      </c>
      <c r="B187" t="s">
        <v>245</v>
      </c>
      <c r="E187" t="s">
        <v>1137</v>
      </c>
      <c r="F187">
        <v>1</v>
      </c>
      <c r="G187" s="131">
        <v>43.85</v>
      </c>
    </row>
    <row r="188" spans="1:7" x14ac:dyDescent="0.2">
      <c r="A188">
        <v>2990</v>
      </c>
      <c r="B188" t="s">
        <v>161</v>
      </c>
      <c r="E188" t="s">
        <v>1163</v>
      </c>
      <c r="F188">
        <v>2</v>
      </c>
      <c r="G188" s="131">
        <v>40.299999999999997</v>
      </c>
    </row>
    <row r="189" spans="1:7" x14ac:dyDescent="0.2">
      <c r="A189">
        <v>1959</v>
      </c>
      <c r="B189" t="s">
        <v>240</v>
      </c>
      <c r="E189" t="s">
        <v>1136</v>
      </c>
      <c r="F189">
        <v>2</v>
      </c>
      <c r="G189" s="131">
        <v>53.4</v>
      </c>
    </row>
    <row r="190" spans="1:7" x14ac:dyDescent="0.2">
      <c r="A190" t="s">
        <v>22</v>
      </c>
    </row>
    <row r="191" spans="1:7" x14ac:dyDescent="0.2">
      <c r="A191" t="s">
        <v>1111</v>
      </c>
      <c r="G191" s="131">
        <v>348.49</v>
      </c>
    </row>
    <row r="192" spans="1:7" x14ac:dyDescent="0.2">
      <c r="A192">
        <v>2914</v>
      </c>
      <c r="B192" t="s">
        <v>1245</v>
      </c>
      <c r="C192">
        <v>1</v>
      </c>
      <c r="D192" t="s">
        <v>1245</v>
      </c>
      <c r="E192">
        <v>93</v>
      </c>
      <c r="F192" t="s">
        <v>1125</v>
      </c>
    </row>
    <row r="193" spans="1:7" x14ac:dyDescent="0.2">
      <c r="A193" t="s">
        <v>119</v>
      </c>
      <c r="B193" t="s">
        <v>126</v>
      </c>
      <c r="E193" t="s">
        <v>1103</v>
      </c>
      <c r="F193" t="s">
        <v>1104</v>
      </c>
      <c r="G193" t="s">
        <v>1105</v>
      </c>
    </row>
    <row r="194" spans="1:7" x14ac:dyDescent="0.2">
      <c r="B194" t="s">
        <v>1106</v>
      </c>
      <c r="E194" t="s">
        <v>1107</v>
      </c>
    </row>
    <row r="195" spans="1:7" x14ac:dyDescent="0.2">
      <c r="A195">
        <v>2913</v>
      </c>
      <c r="B195" t="s">
        <v>1085</v>
      </c>
      <c r="E195" t="s">
        <v>233</v>
      </c>
      <c r="F195">
        <v>1</v>
      </c>
      <c r="G195" s="131">
        <v>12</v>
      </c>
    </row>
    <row r="196" spans="1:7" x14ac:dyDescent="0.2">
      <c r="A196">
        <v>2948</v>
      </c>
      <c r="B196" t="s">
        <v>269</v>
      </c>
      <c r="E196" t="s">
        <v>1126</v>
      </c>
      <c r="F196">
        <v>1</v>
      </c>
      <c r="G196" s="131">
        <v>24.8</v>
      </c>
    </row>
    <row r="197" spans="1:7" x14ac:dyDescent="0.2">
      <c r="A197">
        <v>2949</v>
      </c>
      <c r="B197" t="s">
        <v>268</v>
      </c>
      <c r="E197" t="s">
        <v>1127</v>
      </c>
      <c r="F197">
        <v>1</v>
      </c>
      <c r="G197" s="131">
        <v>27.5</v>
      </c>
    </row>
    <row r="198" spans="1:7" x14ac:dyDescent="0.2">
      <c r="A198">
        <v>2950</v>
      </c>
      <c r="B198" t="s">
        <v>271</v>
      </c>
      <c r="E198" t="s">
        <v>1128</v>
      </c>
      <c r="F198">
        <v>2</v>
      </c>
      <c r="G198" s="131">
        <v>45</v>
      </c>
    </row>
    <row r="199" spans="1:7" x14ac:dyDescent="0.2">
      <c r="A199">
        <v>1109</v>
      </c>
      <c r="B199" t="s">
        <v>931</v>
      </c>
      <c r="E199" t="s">
        <v>172</v>
      </c>
      <c r="F199">
        <v>2.6680000000000001</v>
      </c>
      <c r="G199" s="131">
        <v>93.38</v>
      </c>
    </row>
    <row r="200" spans="1:7" x14ac:dyDescent="0.2">
      <c r="A200">
        <v>3074</v>
      </c>
      <c r="B200" t="s">
        <v>1167</v>
      </c>
      <c r="E200" t="s">
        <v>1168</v>
      </c>
      <c r="F200">
        <v>3</v>
      </c>
      <c r="G200" s="131">
        <v>25.5</v>
      </c>
    </row>
    <row r="201" spans="1:7" x14ac:dyDescent="0.2">
      <c r="A201">
        <v>3155</v>
      </c>
      <c r="B201" t="s">
        <v>1032</v>
      </c>
      <c r="E201" t="s">
        <v>1169</v>
      </c>
      <c r="F201">
        <v>4</v>
      </c>
      <c r="G201" s="131">
        <v>48</v>
      </c>
    </row>
    <row r="202" spans="1:7" x14ac:dyDescent="0.2">
      <c r="A202" t="s">
        <v>22</v>
      </c>
    </row>
    <row r="203" spans="1:7" x14ac:dyDescent="0.2">
      <c r="A203" t="s">
        <v>1111</v>
      </c>
      <c r="G203" s="131">
        <v>276.18</v>
      </c>
    </row>
    <row r="204" spans="1:7" x14ac:dyDescent="0.2">
      <c r="B204" t="s">
        <v>342</v>
      </c>
      <c r="D204" s="155" t="s">
        <v>343</v>
      </c>
      <c r="G204" t="s">
        <v>340</v>
      </c>
    </row>
    <row r="205" spans="1:7" x14ac:dyDescent="0.2">
      <c r="B205">
        <v>207</v>
      </c>
      <c r="D205" t="s">
        <v>28</v>
      </c>
      <c r="G205" s="131">
        <v>6196.17</v>
      </c>
    </row>
    <row r="206" spans="1:7" x14ac:dyDescent="0.2">
      <c r="B206">
        <v>205</v>
      </c>
      <c r="D206" t="s">
        <v>31</v>
      </c>
      <c r="G206" s="131">
        <v>59.25</v>
      </c>
    </row>
    <row r="207" spans="1:7" x14ac:dyDescent="0.2">
      <c r="B207">
        <v>204</v>
      </c>
      <c r="D207" t="s">
        <v>55</v>
      </c>
      <c r="G207" s="131">
        <v>93.38</v>
      </c>
    </row>
    <row r="208" spans="1:7" x14ac:dyDescent="0.2">
      <c r="B208" t="s">
        <v>22</v>
      </c>
    </row>
    <row r="209" spans="1:7" x14ac:dyDescent="0.2">
      <c r="B209" t="s">
        <v>344</v>
      </c>
      <c r="G209" s="131">
        <v>6348.8</v>
      </c>
    </row>
    <row r="210" spans="1:7" x14ac:dyDescent="0.2">
      <c r="B210" t="s">
        <v>346</v>
      </c>
      <c r="D210" t="s">
        <v>347</v>
      </c>
      <c r="G210" t="s">
        <v>340</v>
      </c>
    </row>
    <row r="211" spans="1:7" x14ac:dyDescent="0.2">
      <c r="B211">
        <v>3000104</v>
      </c>
      <c r="D211" t="s">
        <v>27</v>
      </c>
      <c r="G211" s="131">
        <v>6348.8</v>
      </c>
    </row>
    <row r="212" spans="1:7" x14ac:dyDescent="0.2">
      <c r="B212" t="s">
        <v>22</v>
      </c>
    </row>
    <row r="213" spans="1:7" x14ac:dyDescent="0.2">
      <c r="B213" t="s">
        <v>348</v>
      </c>
      <c r="G213" s="131">
        <v>6348.8</v>
      </c>
    </row>
    <row r="214" spans="1:7" x14ac:dyDescent="0.2">
      <c r="A214" s="156" t="s">
        <v>1095</v>
      </c>
      <c r="B214">
        <v>20</v>
      </c>
      <c r="C214" t="s">
        <v>34</v>
      </c>
    </row>
    <row r="215" spans="1:7" x14ac:dyDescent="0.2">
      <c r="A215" t="s">
        <v>1096</v>
      </c>
      <c r="B215" t="s">
        <v>1097</v>
      </c>
      <c r="C215" t="s">
        <v>1098</v>
      </c>
      <c r="D215" t="s">
        <v>1099</v>
      </c>
      <c r="E215" t="s">
        <v>1100</v>
      </c>
      <c r="F215" t="s">
        <v>1101</v>
      </c>
    </row>
    <row r="216" spans="1:7" x14ac:dyDescent="0.2">
      <c r="A216">
        <v>2796</v>
      </c>
      <c r="B216" s="134">
        <v>41648</v>
      </c>
      <c r="C216">
        <v>1</v>
      </c>
      <c r="D216" s="134">
        <v>41648</v>
      </c>
      <c r="E216">
        <v>20</v>
      </c>
      <c r="F216" t="s">
        <v>1170</v>
      </c>
    </row>
    <row r="217" spans="1:7" x14ac:dyDescent="0.2">
      <c r="A217" t="s">
        <v>119</v>
      </c>
      <c r="B217" t="s">
        <v>126</v>
      </c>
      <c r="E217" t="s">
        <v>1103</v>
      </c>
      <c r="F217" t="s">
        <v>1104</v>
      </c>
      <c r="G217" t="s">
        <v>1105</v>
      </c>
    </row>
    <row r="218" spans="1:7" x14ac:dyDescent="0.2">
      <c r="B218" t="s">
        <v>1106</v>
      </c>
      <c r="E218" t="s">
        <v>1107</v>
      </c>
    </row>
    <row r="219" spans="1:7" x14ac:dyDescent="0.2">
      <c r="A219">
        <v>2005</v>
      </c>
      <c r="B219" t="s">
        <v>1171</v>
      </c>
      <c r="E219" t="s">
        <v>233</v>
      </c>
      <c r="F219">
        <v>-30</v>
      </c>
      <c r="G219" s="131">
        <v>-8.85</v>
      </c>
    </row>
    <row r="220" spans="1:7" x14ac:dyDescent="0.2">
      <c r="A220">
        <v>2008</v>
      </c>
      <c r="B220" t="s">
        <v>1172</v>
      </c>
      <c r="E220" t="s">
        <v>636</v>
      </c>
      <c r="F220">
        <v>-1</v>
      </c>
      <c r="G220" s="131">
        <v>-49.16</v>
      </c>
    </row>
    <row r="221" spans="1:7" x14ac:dyDescent="0.2">
      <c r="A221">
        <v>2229</v>
      </c>
      <c r="B221" t="s">
        <v>383</v>
      </c>
      <c r="E221" t="s">
        <v>1173</v>
      </c>
      <c r="F221">
        <v>0</v>
      </c>
      <c r="G221" s="131">
        <v>0</v>
      </c>
    </row>
    <row r="222" spans="1:7" x14ac:dyDescent="0.2">
      <c r="A222">
        <v>2016</v>
      </c>
      <c r="B222" t="s">
        <v>1174</v>
      </c>
      <c r="E222" t="s">
        <v>285</v>
      </c>
      <c r="F222">
        <v>1</v>
      </c>
      <c r="G222" s="131">
        <v>42.14</v>
      </c>
    </row>
    <row r="223" spans="1:7" x14ac:dyDescent="0.2">
      <c r="A223">
        <v>863</v>
      </c>
      <c r="B223" t="s">
        <v>651</v>
      </c>
      <c r="E223" t="s">
        <v>1175</v>
      </c>
      <c r="F223">
        <v>2</v>
      </c>
      <c r="G223" s="131">
        <v>29.31</v>
      </c>
    </row>
    <row r="224" spans="1:7" x14ac:dyDescent="0.2">
      <c r="A224">
        <v>2007</v>
      </c>
      <c r="B224" t="s">
        <v>1176</v>
      </c>
      <c r="E224" t="s">
        <v>356</v>
      </c>
      <c r="F224">
        <v>5</v>
      </c>
      <c r="G224" s="131">
        <v>24.58</v>
      </c>
    </row>
    <row r="225" spans="1:7" x14ac:dyDescent="0.2">
      <c r="A225">
        <v>6</v>
      </c>
      <c r="B225" t="s">
        <v>681</v>
      </c>
      <c r="E225" t="s">
        <v>1177</v>
      </c>
      <c r="F225">
        <v>1</v>
      </c>
      <c r="G225" s="131">
        <v>111.5</v>
      </c>
    </row>
    <row r="226" spans="1:7" x14ac:dyDescent="0.2">
      <c r="A226">
        <v>112</v>
      </c>
      <c r="B226" t="s">
        <v>628</v>
      </c>
      <c r="E226" t="s">
        <v>1177</v>
      </c>
      <c r="F226">
        <v>1</v>
      </c>
      <c r="G226" s="131">
        <v>135.1</v>
      </c>
    </row>
    <row r="227" spans="1:7" x14ac:dyDescent="0.2">
      <c r="A227">
        <v>610</v>
      </c>
      <c r="B227" t="s">
        <v>377</v>
      </c>
      <c r="E227" t="s">
        <v>1178</v>
      </c>
      <c r="F227">
        <v>1</v>
      </c>
      <c r="G227" s="131">
        <v>12.39</v>
      </c>
    </row>
    <row r="228" spans="1:7" x14ac:dyDescent="0.2">
      <c r="A228">
        <v>619</v>
      </c>
      <c r="B228" t="s">
        <v>381</v>
      </c>
      <c r="E228" t="s">
        <v>1177</v>
      </c>
      <c r="F228">
        <v>1</v>
      </c>
      <c r="G228" s="131">
        <v>20.350000000000001</v>
      </c>
    </row>
    <row r="229" spans="1:7" x14ac:dyDescent="0.2">
      <c r="A229">
        <v>629</v>
      </c>
      <c r="B229" t="s">
        <v>385</v>
      </c>
      <c r="E229" t="s">
        <v>1178</v>
      </c>
      <c r="F229">
        <v>1</v>
      </c>
      <c r="G229" s="131">
        <v>12.69</v>
      </c>
    </row>
    <row r="230" spans="1:7" x14ac:dyDescent="0.2">
      <c r="A230">
        <v>612</v>
      </c>
      <c r="B230" t="s">
        <v>379</v>
      </c>
      <c r="E230" t="s">
        <v>1177</v>
      </c>
      <c r="F230">
        <v>2</v>
      </c>
      <c r="G230" s="131">
        <v>31.17</v>
      </c>
    </row>
    <row r="231" spans="1:7" x14ac:dyDescent="0.2">
      <c r="A231">
        <v>628</v>
      </c>
      <c r="B231" t="s">
        <v>384</v>
      </c>
      <c r="E231" t="s">
        <v>1179</v>
      </c>
      <c r="F231">
        <v>1</v>
      </c>
      <c r="G231" s="131">
        <v>27.14</v>
      </c>
    </row>
    <row r="232" spans="1:7" x14ac:dyDescent="0.2">
      <c r="A232">
        <v>262</v>
      </c>
      <c r="B232" t="s">
        <v>358</v>
      </c>
      <c r="E232" t="s">
        <v>1180</v>
      </c>
      <c r="F232">
        <v>1</v>
      </c>
      <c r="G232" s="131">
        <v>26.89</v>
      </c>
    </row>
    <row r="233" spans="1:7" x14ac:dyDescent="0.2">
      <c r="A233">
        <v>609</v>
      </c>
      <c r="B233" t="s">
        <v>376</v>
      </c>
      <c r="E233" t="s">
        <v>1181</v>
      </c>
      <c r="F233">
        <v>1</v>
      </c>
      <c r="G233" s="131">
        <v>50.73</v>
      </c>
    </row>
    <row r="234" spans="1:7" x14ac:dyDescent="0.2">
      <c r="A234">
        <v>775</v>
      </c>
      <c r="B234" t="s">
        <v>388</v>
      </c>
      <c r="E234" t="s">
        <v>1182</v>
      </c>
      <c r="F234">
        <v>1</v>
      </c>
      <c r="G234" s="131">
        <v>20.05</v>
      </c>
    </row>
    <row r="235" spans="1:7" x14ac:dyDescent="0.2">
      <c r="A235">
        <v>1123</v>
      </c>
      <c r="B235" t="s">
        <v>417</v>
      </c>
      <c r="E235" t="s">
        <v>1182</v>
      </c>
      <c r="F235">
        <v>1</v>
      </c>
      <c r="G235" s="131">
        <v>23.11</v>
      </c>
    </row>
    <row r="236" spans="1:7" x14ac:dyDescent="0.2">
      <c r="A236">
        <v>1828</v>
      </c>
      <c r="B236" t="s">
        <v>391</v>
      </c>
      <c r="E236" t="s">
        <v>1180</v>
      </c>
      <c r="F236">
        <v>1</v>
      </c>
      <c r="G236" s="131">
        <v>27.38</v>
      </c>
    </row>
    <row r="237" spans="1:7" x14ac:dyDescent="0.2">
      <c r="A237">
        <v>2017</v>
      </c>
      <c r="B237" t="s">
        <v>1183</v>
      </c>
      <c r="E237" t="s">
        <v>285</v>
      </c>
      <c r="F237">
        <v>24</v>
      </c>
      <c r="G237" s="131">
        <v>48.87</v>
      </c>
    </row>
    <row r="238" spans="1:7" x14ac:dyDescent="0.2">
      <c r="A238">
        <v>1267</v>
      </c>
      <c r="B238" t="s">
        <v>404</v>
      </c>
      <c r="E238" t="s">
        <v>1184</v>
      </c>
      <c r="F238">
        <v>2</v>
      </c>
      <c r="G238" s="131">
        <v>67.25</v>
      </c>
    </row>
    <row r="239" spans="1:7" x14ac:dyDescent="0.2">
      <c r="A239">
        <v>258</v>
      </c>
      <c r="B239" t="s">
        <v>351</v>
      </c>
      <c r="E239" t="s">
        <v>1182</v>
      </c>
      <c r="F239">
        <v>2</v>
      </c>
      <c r="G239" s="131">
        <v>41.54</v>
      </c>
    </row>
    <row r="240" spans="1:7" x14ac:dyDescent="0.2">
      <c r="A240">
        <v>536</v>
      </c>
      <c r="B240" t="s">
        <v>372</v>
      </c>
      <c r="E240" t="s">
        <v>1180</v>
      </c>
      <c r="F240">
        <v>2</v>
      </c>
      <c r="G240" s="131">
        <v>48.13</v>
      </c>
    </row>
    <row r="241" spans="1:7" x14ac:dyDescent="0.2">
      <c r="A241">
        <v>2006</v>
      </c>
      <c r="B241" t="s">
        <v>1185</v>
      </c>
      <c r="E241" t="s">
        <v>233</v>
      </c>
      <c r="F241">
        <v>48</v>
      </c>
      <c r="G241" s="131">
        <v>23.62</v>
      </c>
    </row>
    <row r="242" spans="1:7" x14ac:dyDescent="0.2">
      <c r="A242">
        <v>1084</v>
      </c>
      <c r="B242" t="s">
        <v>400</v>
      </c>
      <c r="E242" t="s">
        <v>1186</v>
      </c>
      <c r="F242">
        <v>2</v>
      </c>
      <c r="G242" s="131">
        <v>69.02</v>
      </c>
    </row>
    <row r="243" spans="1:7" x14ac:dyDescent="0.2">
      <c r="A243" t="s">
        <v>22</v>
      </c>
    </row>
    <row r="244" spans="1:7" x14ac:dyDescent="0.2">
      <c r="A244" t="s">
        <v>1111</v>
      </c>
      <c r="G244" s="131">
        <v>834.93</v>
      </c>
    </row>
    <row r="245" spans="1:7" x14ac:dyDescent="0.2">
      <c r="A245">
        <v>2797</v>
      </c>
      <c r="B245" s="134">
        <v>41648</v>
      </c>
      <c r="C245">
        <v>1</v>
      </c>
      <c r="D245" s="134">
        <v>41768</v>
      </c>
      <c r="E245">
        <v>21</v>
      </c>
      <c r="F245" t="s">
        <v>1187</v>
      </c>
    </row>
    <row r="246" spans="1:7" x14ac:dyDescent="0.2">
      <c r="A246" t="s">
        <v>119</v>
      </c>
      <c r="B246" t="s">
        <v>126</v>
      </c>
      <c r="E246" t="s">
        <v>1103</v>
      </c>
      <c r="F246" t="s">
        <v>1104</v>
      </c>
      <c r="G246" t="s">
        <v>1105</v>
      </c>
    </row>
    <row r="247" spans="1:7" x14ac:dyDescent="0.2">
      <c r="B247" t="s">
        <v>1106</v>
      </c>
      <c r="E247" t="s">
        <v>1107</v>
      </c>
    </row>
    <row r="248" spans="1:7" x14ac:dyDescent="0.2">
      <c r="A248">
        <v>353</v>
      </c>
      <c r="B248" t="s">
        <v>771</v>
      </c>
      <c r="E248" t="s">
        <v>1147</v>
      </c>
      <c r="F248">
        <v>0</v>
      </c>
      <c r="G248" s="131">
        <v>0</v>
      </c>
    </row>
    <row r="249" spans="1:7" x14ac:dyDescent="0.2">
      <c r="A249">
        <v>570</v>
      </c>
      <c r="B249" t="s">
        <v>1188</v>
      </c>
      <c r="E249" t="s">
        <v>1147</v>
      </c>
      <c r="F249">
        <v>0</v>
      </c>
      <c r="G249" s="131">
        <v>0</v>
      </c>
    </row>
    <row r="250" spans="1:7" x14ac:dyDescent="0.2">
      <c r="A250">
        <v>206</v>
      </c>
      <c r="B250" t="s">
        <v>461</v>
      </c>
      <c r="E250" t="s">
        <v>1147</v>
      </c>
      <c r="F250">
        <v>6</v>
      </c>
      <c r="G250" s="131">
        <v>77.400000000000006</v>
      </c>
    </row>
    <row r="251" spans="1:7" x14ac:dyDescent="0.2">
      <c r="A251">
        <v>1000</v>
      </c>
      <c r="B251" t="s">
        <v>482</v>
      </c>
      <c r="E251" t="s">
        <v>1147</v>
      </c>
      <c r="F251">
        <v>6</v>
      </c>
      <c r="G251" s="131">
        <v>65.400000000000006</v>
      </c>
    </row>
    <row r="252" spans="1:7" x14ac:dyDescent="0.2">
      <c r="A252">
        <v>1829</v>
      </c>
      <c r="B252" t="s">
        <v>545</v>
      </c>
      <c r="E252" t="s">
        <v>1147</v>
      </c>
      <c r="F252">
        <v>6</v>
      </c>
      <c r="G252" s="131">
        <v>77.400000000000006</v>
      </c>
    </row>
    <row r="253" spans="1:7" x14ac:dyDescent="0.2">
      <c r="A253">
        <v>469</v>
      </c>
      <c r="B253" t="s">
        <v>488</v>
      </c>
      <c r="E253" t="s">
        <v>1147</v>
      </c>
      <c r="F253">
        <v>12</v>
      </c>
      <c r="G253" s="131">
        <v>154.80000000000001</v>
      </c>
    </row>
    <row r="254" spans="1:7" x14ac:dyDescent="0.2">
      <c r="A254">
        <v>1146</v>
      </c>
      <c r="B254" t="s">
        <v>563</v>
      </c>
      <c r="E254" t="s">
        <v>1147</v>
      </c>
      <c r="F254">
        <v>12</v>
      </c>
      <c r="G254" s="131">
        <v>228</v>
      </c>
    </row>
    <row r="255" spans="1:7" x14ac:dyDescent="0.2">
      <c r="A255" t="s">
        <v>22</v>
      </c>
    </row>
    <row r="256" spans="1:7" x14ac:dyDescent="0.2">
      <c r="A256" t="s">
        <v>1111</v>
      </c>
      <c r="G256" s="131">
        <v>603</v>
      </c>
    </row>
    <row r="257" spans="1:7" x14ac:dyDescent="0.2">
      <c r="A257">
        <v>2798</v>
      </c>
      <c r="B257" s="134">
        <v>41648</v>
      </c>
      <c r="C257">
        <v>1</v>
      </c>
      <c r="D257" s="134">
        <v>41982</v>
      </c>
      <c r="E257">
        <v>23</v>
      </c>
      <c r="F257" t="s">
        <v>1189</v>
      </c>
    </row>
    <row r="258" spans="1:7" x14ac:dyDescent="0.2">
      <c r="A258" t="s">
        <v>119</v>
      </c>
      <c r="B258" t="s">
        <v>126</v>
      </c>
      <c r="E258" t="s">
        <v>1103</v>
      </c>
      <c r="F258" t="s">
        <v>1104</v>
      </c>
      <c r="G258" t="s">
        <v>1105</v>
      </c>
    </row>
    <row r="259" spans="1:7" x14ac:dyDescent="0.2">
      <c r="B259" t="s">
        <v>1106</v>
      </c>
      <c r="E259" t="s">
        <v>1107</v>
      </c>
    </row>
    <row r="260" spans="1:7" x14ac:dyDescent="0.2">
      <c r="A260">
        <v>346</v>
      </c>
      <c r="B260" t="s">
        <v>770</v>
      </c>
      <c r="E260" t="s">
        <v>1147</v>
      </c>
      <c r="F260">
        <v>0</v>
      </c>
      <c r="G260" s="131">
        <v>0</v>
      </c>
    </row>
    <row r="261" spans="1:7" x14ac:dyDescent="0.2">
      <c r="A261">
        <v>2847</v>
      </c>
      <c r="B261" t="s">
        <v>611</v>
      </c>
      <c r="E261" t="s">
        <v>1175</v>
      </c>
      <c r="F261">
        <v>0</v>
      </c>
      <c r="G261" s="131">
        <v>0</v>
      </c>
    </row>
    <row r="262" spans="1:7" x14ac:dyDescent="0.2">
      <c r="A262">
        <v>672</v>
      </c>
      <c r="B262" t="s">
        <v>511</v>
      </c>
      <c r="E262" t="s">
        <v>1147</v>
      </c>
      <c r="F262">
        <v>6</v>
      </c>
      <c r="G262" s="131">
        <v>114.01</v>
      </c>
    </row>
    <row r="263" spans="1:7" x14ac:dyDescent="0.2">
      <c r="A263">
        <v>2204</v>
      </c>
      <c r="B263" t="s">
        <v>487</v>
      </c>
      <c r="E263" t="s">
        <v>1147</v>
      </c>
      <c r="F263">
        <v>24</v>
      </c>
      <c r="G263" s="131">
        <v>292.8</v>
      </c>
    </row>
    <row r="264" spans="1:7" x14ac:dyDescent="0.2">
      <c r="A264" t="s">
        <v>22</v>
      </c>
    </row>
    <row r="265" spans="1:7" x14ac:dyDescent="0.2">
      <c r="A265" t="s">
        <v>1111</v>
      </c>
      <c r="G265" s="131">
        <v>406.81</v>
      </c>
    </row>
    <row r="266" spans="1:7" x14ac:dyDescent="0.2">
      <c r="A266">
        <v>2824</v>
      </c>
      <c r="B266" s="134">
        <v>41679</v>
      </c>
      <c r="C266">
        <v>1</v>
      </c>
      <c r="D266" s="134">
        <v>41679</v>
      </c>
      <c r="E266">
        <v>20</v>
      </c>
      <c r="F266" t="s">
        <v>1170</v>
      </c>
    </row>
    <row r="267" spans="1:7" x14ac:dyDescent="0.2">
      <c r="A267" t="s">
        <v>119</v>
      </c>
      <c r="B267" t="s">
        <v>126</v>
      </c>
      <c r="E267" t="s">
        <v>1103</v>
      </c>
      <c r="F267" t="s">
        <v>1104</v>
      </c>
      <c r="G267" t="s">
        <v>1105</v>
      </c>
    </row>
    <row r="268" spans="1:7" x14ac:dyDescent="0.2">
      <c r="B268" t="s">
        <v>1106</v>
      </c>
      <c r="E268" t="s">
        <v>1107</v>
      </c>
    </row>
    <row r="269" spans="1:7" x14ac:dyDescent="0.2">
      <c r="A269">
        <v>258</v>
      </c>
      <c r="B269" t="s">
        <v>351</v>
      </c>
      <c r="E269" t="s">
        <v>1182</v>
      </c>
      <c r="F269">
        <v>-1</v>
      </c>
      <c r="G269" s="131">
        <v>-21.11</v>
      </c>
    </row>
    <row r="270" spans="1:7" x14ac:dyDescent="0.2">
      <c r="A270">
        <v>2017</v>
      </c>
      <c r="B270" t="s">
        <v>1183</v>
      </c>
      <c r="E270" t="s">
        <v>285</v>
      </c>
      <c r="F270">
        <v>-24</v>
      </c>
      <c r="G270" s="131">
        <v>-49.72</v>
      </c>
    </row>
    <row r="271" spans="1:7" x14ac:dyDescent="0.2">
      <c r="A271">
        <v>2006</v>
      </c>
      <c r="B271" t="s">
        <v>1185</v>
      </c>
      <c r="E271" t="s">
        <v>233</v>
      </c>
      <c r="F271">
        <v>0</v>
      </c>
      <c r="G271" s="131">
        <v>0</v>
      </c>
    </row>
    <row r="272" spans="1:7" x14ac:dyDescent="0.2">
      <c r="A272">
        <v>2007</v>
      </c>
      <c r="B272" t="s">
        <v>1176</v>
      </c>
      <c r="E272" t="s">
        <v>356</v>
      </c>
      <c r="F272">
        <v>0</v>
      </c>
      <c r="G272" s="131">
        <v>0</v>
      </c>
    </row>
    <row r="273" spans="1:7" x14ac:dyDescent="0.2">
      <c r="A273">
        <v>85</v>
      </c>
      <c r="B273" t="s">
        <v>627</v>
      </c>
      <c r="E273" t="s">
        <v>1177</v>
      </c>
      <c r="F273">
        <v>1</v>
      </c>
      <c r="G273" s="131">
        <v>107.47</v>
      </c>
    </row>
    <row r="274" spans="1:7" x14ac:dyDescent="0.2">
      <c r="A274">
        <v>2229</v>
      </c>
      <c r="B274" t="s">
        <v>383</v>
      </c>
      <c r="E274" t="s">
        <v>1173</v>
      </c>
      <c r="F274">
        <v>2</v>
      </c>
      <c r="G274" s="131">
        <v>24.26</v>
      </c>
    </row>
    <row r="275" spans="1:7" x14ac:dyDescent="0.2">
      <c r="A275">
        <v>263</v>
      </c>
      <c r="B275" t="s">
        <v>359</v>
      </c>
      <c r="E275" t="s">
        <v>1181</v>
      </c>
      <c r="F275">
        <v>1</v>
      </c>
      <c r="G275" s="131">
        <v>26.66</v>
      </c>
    </row>
    <row r="276" spans="1:7" x14ac:dyDescent="0.2">
      <c r="A276">
        <v>348</v>
      </c>
      <c r="B276" t="s">
        <v>610</v>
      </c>
      <c r="E276" t="s">
        <v>1181</v>
      </c>
      <c r="F276">
        <v>1</v>
      </c>
      <c r="G276" s="131">
        <v>40.82</v>
      </c>
    </row>
    <row r="277" spans="1:7" x14ac:dyDescent="0.2">
      <c r="A277">
        <v>2005</v>
      </c>
      <c r="B277" t="s">
        <v>1171</v>
      </c>
      <c r="E277" t="s">
        <v>233</v>
      </c>
      <c r="F277">
        <v>24</v>
      </c>
      <c r="G277" s="131">
        <v>7.2</v>
      </c>
    </row>
    <row r="278" spans="1:7" x14ac:dyDescent="0.2">
      <c r="A278">
        <v>536</v>
      </c>
      <c r="B278" t="s">
        <v>372</v>
      </c>
      <c r="E278" t="s">
        <v>1180</v>
      </c>
      <c r="F278">
        <v>4</v>
      </c>
      <c r="G278" s="131">
        <v>97.97</v>
      </c>
    </row>
    <row r="279" spans="1:7" x14ac:dyDescent="0.2">
      <c r="A279" t="s">
        <v>22</v>
      </c>
    </row>
    <row r="280" spans="1:7" x14ac:dyDescent="0.2">
      <c r="A280" t="s">
        <v>1111</v>
      </c>
      <c r="G280" s="131">
        <v>233.55</v>
      </c>
    </row>
    <row r="281" spans="1:7" x14ac:dyDescent="0.2">
      <c r="A281">
        <v>2825</v>
      </c>
      <c r="B281" s="134">
        <v>41679</v>
      </c>
      <c r="C281">
        <v>1</v>
      </c>
      <c r="D281" s="134">
        <v>41679</v>
      </c>
      <c r="E281">
        <v>4</v>
      </c>
      <c r="F281" t="s">
        <v>1112</v>
      </c>
    </row>
    <row r="282" spans="1:7" x14ac:dyDescent="0.2">
      <c r="A282" t="s">
        <v>119</v>
      </c>
      <c r="B282" t="s">
        <v>126</v>
      </c>
      <c r="E282" t="s">
        <v>1103</v>
      </c>
      <c r="F282" t="s">
        <v>1104</v>
      </c>
      <c r="G282" t="s">
        <v>1105</v>
      </c>
    </row>
    <row r="283" spans="1:7" x14ac:dyDescent="0.2">
      <c r="B283" t="s">
        <v>1106</v>
      </c>
      <c r="E283" t="s">
        <v>1107</v>
      </c>
    </row>
    <row r="284" spans="1:7" x14ac:dyDescent="0.2">
      <c r="A284">
        <v>3124</v>
      </c>
      <c r="B284" t="s">
        <v>350</v>
      </c>
      <c r="E284" t="s">
        <v>1142</v>
      </c>
      <c r="F284">
        <v>2</v>
      </c>
      <c r="G284" s="131">
        <v>40.4</v>
      </c>
    </row>
    <row r="285" spans="1:7" x14ac:dyDescent="0.2">
      <c r="A285" t="s">
        <v>22</v>
      </c>
    </row>
    <row r="286" spans="1:7" x14ac:dyDescent="0.2">
      <c r="A286" t="s">
        <v>1111</v>
      </c>
      <c r="G286" s="131">
        <v>40.4</v>
      </c>
    </row>
    <row r="287" spans="1:7" x14ac:dyDescent="0.2">
      <c r="A287">
        <v>2842</v>
      </c>
      <c r="B287" s="134">
        <v>41738</v>
      </c>
      <c r="C287">
        <v>1</v>
      </c>
      <c r="D287" s="134">
        <v>41768</v>
      </c>
      <c r="E287">
        <v>20</v>
      </c>
      <c r="F287" t="s">
        <v>1170</v>
      </c>
    </row>
    <row r="288" spans="1:7" x14ac:dyDescent="0.2">
      <c r="A288" t="s">
        <v>119</v>
      </c>
      <c r="B288" t="s">
        <v>126</v>
      </c>
      <c r="E288" t="s">
        <v>1103</v>
      </c>
      <c r="F288" t="s">
        <v>1104</v>
      </c>
      <c r="G288" t="s">
        <v>1105</v>
      </c>
    </row>
    <row r="289" spans="1:7" x14ac:dyDescent="0.2">
      <c r="B289" t="s">
        <v>1106</v>
      </c>
      <c r="E289" t="s">
        <v>1107</v>
      </c>
    </row>
    <row r="290" spans="1:7" x14ac:dyDescent="0.2">
      <c r="A290">
        <v>527</v>
      </c>
      <c r="B290" t="s">
        <v>635</v>
      </c>
      <c r="E290" t="s">
        <v>1190</v>
      </c>
      <c r="F290">
        <v>1</v>
      </c>
      <c r="G290" s="131">
        <v>119.91</v>
      </c>
    </row>
    <row r="291" spans="1:7" x14ac:dyDescent="0.2">
      <c r="A291">
        <v>3145</v>
      </c>
      <c r="B291" t="s">
        <v>781</v>
      </c>
      <c r="E291" t="s">
        <v>1191</v>
      </c>
      <c r="F291">
        <v>1</v>
      </c>
      <c r="G291" s="131">
        <v>79.95</v>
      </c>
    </row>
    <row r="292" spans="1:7" x14ac:dyDescent="0.2">
      <c r="A292">
        <v>2008</v>
      </c>
      <c r="B292" t="s">
        <v>1172</v>
      </c>
      <c r="E292" t="s">
        <v>636</v>
      </c>
      <c r="F292">
        <v>2</v>
      </c>
      <c r="G292" s="131">
        <v>98.7</v>
      </c>
    </row>
    <row r="293" spans="1:7" x14ac:dyDescent="0.2">
      <c r="A293">
        <v>2007</v>
      </c>
      <c r="B293" t="s">
        <v>1176</v>
      </c>
      <c r="E293" t="s">
        <v>356</v>
      </c>
      <c r="F293">
        <v>4</v>
      </c>
      <c r="G293" s="131">
        <v>19.75</v>
      </c>
    </row>
    <row r="294" spans="1:7" x14ac:dyDescent="0.2">
      <c r="A294">
        <v>610</v>
      </c>
      <c r="B294" t="s">
        <v>377</v>
      </c>
      <c r="E294" t="s">
        <v>1178</v>
      </c>
      <c r="F294">
        <v>1</v>
      </c>
      <c r="G294" s="131">
        <v>12.43</v>
      </c>
    </row>
    <row r="295" spans="1:7" x14ac:dyDescent="0.2">
      <c r="A295">
        <v>612</v>
      </c>
      <c r="B295" t="s">
        <v>379</v>
      </c>
      <c r="E295" t="s">
        <v>1177</v>
      </c>
      <c r="F295">
        <v>1</v>
      </c>
      <c r="G295" s="131">
        <v>15.64</v>
      </c>
    </row>
    <row r="296" spans="1:7" x14ac:dyDescent="0.2">
      <c r="A296">
        <v>629</v>
      </c>
      <c r="B296" t="s">
        <v>385</v>
      </c>
      <c r="E296" t="s">
        <v>1178</v>
      </c>
      <c r="F296">
        <v>1</v>
      </c>
      <c r="G296" s="131">
        <v>12.72</v>
      </c>
    </row>
    <row r="297" spans="1:7" x14ac:dyDescent="0.2">
      <c r="A297">
        <v>630</v>
      </c>
      <c r="B297" t="s">
        <v>386</v>
      </c>
      <c r="E297" t="s">
        <v>1177</v>
      </c>
      <c r="F297">
        <v>1</v>
      </c>
      <c r="G297" s="131">
        <v>15.2</v>
      </c>
    </row>
    <row r="298" spans="1:7" x14ac:dyDescent="0.2">
      <c r="A298">
        <v>1106</v>
      </c>
      <c r="B298" t="s">
        <v>414</v>
      </c>
      <c r="E298" t="s">
        <v>1177</v>
      </c>
      <c r="F298">
        <v>1</v>
      </c>
      <c r="G298" s="131">
        <v>58.63</v>
      </c>
    </row>
    <row r="299" spans="1:7" x14ac:dyDescent="0.2">
      <c r="A299">
        <v>619</v>
      </c>
      <c r="B299" t="s">
        <v>381</v>
      </c>
      <c r="E299" t="s">
        <v>1177</v>
      </c>
      <c r="F299">
        <v>1.5</v>
      </c>
      <c r="G299" s="131">
        <v>20.43</v>
      </c>
    </row>
    <row r="300" spans="1:7" x14ac:dyDescent="0.2">
      <c r="A300">
        <v>628</v>
      </c>
      <c r="B300" t="s">
        <v>384</v>
      </c>
      <c r="E300" t="s">
        <v>1179</v>
      </c>
      <c r="F300">
        <v>1</v>
      </c>
      <c r="G300" s="131">
        <v>27.24</v>
      </c>
    </row>
    <row r="301" spans="1:7" x14ac:dyDescent="0.2">
      <c r="A301">
        <v>389</v>
      </c>
      <c r="B301" t="s">
        <v>776</v>
      </c>
      <c r="E301" t="s">
        <v>1180</v>
      </c>
      <c r="F301">
        <v>1</v>
      </c>
      <c r="G301" s="131">
        <v>21.81</v>
      </c>
    </row>
    <row r="302" spans="1:7" x14ac:dyDescent="0.2">
      <c r="A302">
        <v>607</v>
      </c>
      <c r="B302" t="s">
        <v>373</v>
      </c>
      <c r="E302" t="s">
        <v>1181</v>
      </c>
      <c r="F302">
        <v>1</v>
      </c>
      <c r="G302" s="131">
        <v>43.83</v>
      </c>
    </row>
    <row r="303" spans="1:7" x14ac:dyDescent="0.2">
      <c r="A303">
        <v>1123</v>
      </c>
      <c r="B303" t="s">
        <v>417</v>
      </c>
      <c r="E303" t="s">
        <v>1182</v>
      </c>
      <c r="F303">
        <v>1</v>
      </c>
      <c r="G303" s="131">
        <v>24.87</v>
      </c>
    </row>
    <row r="304" spans="1:7" x14ac:dyDescent="0.2">
      <c r="A304">
        <v>2006</v>
      </c>
      <c r="B304" t="s">
        <v>1185</v>
      </c>
      <c r="E304" t="s">
        <v>233</v>
      </c>
      <c r="F304">
        <v>24</v>
      </c>
      <c r="G304" s="131">
        <v>11.84</v>
      </c>
    </row>
    <row r="305" spans="1:7" x14ac:dyDescent="0.2">
      <c r="A305">
        <v>1084</v>
      </c>
      <c r="B305" t="s">
        <v>400</v>
      </c>
      <c r="E305" t="s">
        <v>1186</v>
      </c>
      <c r="F305">
        <v>1</v>
      </c>
      <c r="G305" s="131">
        <v>34.65</v>
      </c>
    </row>
    <row r="306" spans="1:7" x14ac:dyDescent="0.2">
      <c r="A306">
        <v>2005</v>
      </c>
      <c r="B306" t="s">
        <v>1171</v>
      </c>
      <c r="E306" t="s">
        <v>233</v>
      </c>
      <c r="F306">
        <v>30</v>
      </c>
      <c r="G306" s="131">
        <v>8.89</v>
      </c>
    </row>
    <row r="307" spans="1:7" x14ac:dyDescent="0.2">
      <c r="A307">
        <v>258</v>
      </c>
      <c r="B307" t="s">
        <v>351</v>
      </c>
      <c r="E307" t="s">
        <v>1182</v>
      </c>
      <c r="F307">
        <v>2</v>
      </c>
      <c r="G307" s="131">
        <v>44.51</v>
      </c>
    </row>
    <row r="308" spans="1:7" x14ac:dyDescent="0.2">
      <c r="A308" t="s">
        <v>22</v>
      </c>
    </row>
    <row r="309" spans="1:7" x14ac:dyDescent="0.2">
      <c r="A309" t="s">
        <v>1111</v>
      </c>
      <c r="G309" s="131">
        <v>670.99</v>
      </c>
    </row>
    <row r="310" spans="1:7" x14ac:dyDescent="0.2">
      <c r="A310">
        <v>2885</v>
      </c>
      <c r="B310" s="134">
        <v>41952</v>
      </c>
      <c r="C310">
        <v>1</v>
      </c>
      <c r="D310" s="134">
        <v>41982</v>
      </c>
      <c r="E310">
        <v>20</v>
      </c>
      <c r="F310" t="s">
        <v>1170</v>
      </c>
    </row>
    <row r="311" spans="1:7" x14ac:dyDescent="0.2">
      <c r="A311" t="s">
        <v>119</v>
      </c>
      <c r="B311" t="s">
        <v>126</v>
      </c>
      <c r="E311" t="s">
        <v>1103</v>
      </c>
      <c r="F311" t="s">
        <v>1104</v>
      </c>
      <c r="G311" t="s">
        <v>1105</v>
      </c>
    </row>
    <row r="312" spans="1:7" x14ac:dyDescent="0.2">
      <c r="B312" t="s">
        <v>1106</v>
      </c>
      <c r="E312" t="s">
        <v>1107</v>
      </c>
    </row>
    <row r="313" spans="1:7" x14ac:dyDescent="0.2">
      <c r="A313">
        <v>2005</v>
      </c>
      <c r="B313" t="s">
        <v>1171</v>
      </c>
      <c r="E313" t="s">
        <v>233</v>
      </c>
      <c r="F313">
        <v>-120</v>
      </c>
      <c r="G313" s="131">
        <v>-37.54</v>
      </c>
    </row>
    <row r="314" spans="1:7" x14ac:dyDescent="0.2">
      <c r="A314">
        <v>2006</v>
      </c>
      <c r="B314" t="s">
        <v>1185</v>
      </c>
      <c r="E314" t="s">
        <v>233</v>
      </c>
      <c r="F314">
        <v>-42</v>
      </c>
      <c r="G314" s="131">
        <v>-21.9</v>
      </c>
    </row>
    <row r="315" spans="1:7" x14ac:dyDescent="0.2">
      <c r="A315">
        <v>2007</v>
      </c>
      <c r="B315" t="s">
        <v>1176</v>
      </c>
      <c r="E315" t="s">
        <v>356</v>
      </c>
      <c r="F315">
        <v>-7</v>
      </c>
      <c r="G315" s="131">
        <v>-36.5</v>
      </c>
    </row>
    <row r="316" spans="1:7" x14ac:dyDescent="0.2">
      <c r="A316">
        <v>2008</v>
      </c>
      <c r="B316" t="s">
        <v>1172</v>
      </c>
      <c r="E316" t="s">
        <v>636</v>
      </c>
      <c r="F316">
        <v>-4</v>
      </c>
      <c r="G316" s="131">
        <v>-208.55</v>
      </c>
    </row>
    <row r="317" spans="1:7" x14ac:dyDescent="0.2">
      <c r="A317">
        <v>3153</v>
      </c>
      <c r="B317" t="s">
        <v>1192</v>
      </c>
      <c r="E317" t="s">
        <v>1180</v>
      </c>
      <c r="F317">
        <v>0</v>
      </c>
      <c r="G317" s="131">
        <v>0</v>
      </c>
    </row>
    <row r="318" spans="1:7" x14ac:dyDescent="0.2">
      <c r="A318">
        <v>6</v>
      </c>
      <c r="B318" t="s">
        <v>681</v>
      </c>
      <c r="E318" t="s">
        <v>1177</v>
      </c>
      <c r="F318">
        <v>1</v>
      </c>
      <c r="G318" s="131">
        <v>118.25</v>
      </c>
    </row>
    <row r="319" spans="1:7" x14ac:dyDescent="0.2">
      <c r="A319">
        <v>633</v>
      </c>
      <c r="B319" t="s">
        <v>387</v>
      </c>
      <c r="E319" t="s">
        <v>1178</v>
      </c>
      <c r="F319">
        <v>1</v>
      </c>
      <c r="G319" s="131">
        <v>13.45</v>
      </c>
    </row>
    <row r="320" spans="1:7" x14ac:dyDescent="0.2">
      <c r="A320">
        <v>619</v>
      </c>
      <c r="B320" t="s">
        <v>381</v>
      </c>
      <c r="E320" t="s">
        <v>1177</v>
      </c>
      <c r="F320">
        <v>1.5</v>
      </c>
      <c r="G320" s="131">
        <v>32.380000000000003</v>
      </c>
    </row>
    <row r="321" spans="1:7" x14ac:dyDescent="0.2">
      <c r="A321">
        <v>2257</v>
      </c>
      <c r="B321" t="s">
        <v>375</v>
      </c>
      <c r="E321" t="s">
        <v>1177</v>
      </c>
      <c r="F321">
        <v>1.5</v>
      </c>
      <c r="G321" s="131">
        <v>52.09</v>
      </c>
    </row>
    <row r="322" spans="1:7" x14ac:dyDescent="0.2">
      <c r="A322">
        <v>610</v>
      </c>
      <c r="B322" t="s">
        <v>377</v>
      </c>
      <c r="E322" t="s">
        <v>1178</v>
      </c>
      <c r="F322">
        <v>2</v>
      </c>
      <c r="G322" s="131">
        <v>26.28</v>
      </c>
    </row>
    <row r="323" spans="1:7" x14ac:dyDescent="0.2">
      <c r="A323">
        <v>612</v>
      </c>
      <c r="B323" t="s">
        <v>379</v>
      </c>
      <c r="E323" t="s">
        <v>1177</v>
      </c>
      <c r="F323">
        <v>2</v>
      </c>
      <c r="G323" s="131">
        <v>33.03</v>
      </c>
    </row>
    <row r="324" spans="1:7" x14ac:dyDescent="0.2">
      <c r="A324">
        <v>628</v>
      </c>
      <c r="B324" t="s">
        <v>384</v>
      </c>
      <c r="E324" t="s">
        <v>1179</v>
      </c>
      <c r="F324">
        <v>1</v>
      </c>
      <c r="G324" s="131">
        <v>28.78</v>
      </c>
    </row>
    <row r="325" spans="1:7" x14ac:dyDescent="0.2">
      <c r="A325">
        <v>2229</v>
      </c>
      <c r="B325" t="s">
        <v>383</v>
      </c>
      <c r="E325" t="s">
        <v>1173</v>
      </c>
      <c r="F325">
        <v>2</v>
      </c>
      <c r="G325" s="131">
        <v>25.27</v>
      </c>
    </row>
    <row r="326" spans="1:7" x14ac:dyDescent="0.2">
      <c r="A326">
        <v>259</v>
      </c>
      <c r="B326" t="s">
        <v>353</v>
      </c>
      <c r="E326" t="s">
        <v>1182</v>
      </c>
      <c r="F326">
        <v>1</v>
      </c>
      <c r="G326" s="131">
        <v>22.02</v>
      </c>
    </row>
    <row r="327" spans="1:7" x14ac:dyDescent="0.2">
      <c r="A327">
        <v>387</v>
      </c>
      <c r="B327" t="s">
        <v>617</v>
      </c>
      <c r="E327" t="s">
        <v>1181</v>
      </c>
      <c r="F327">
        <v>1</v>
      </c>
      <c r="G327" s="131">
        <v>40.04</v>
      </c>
    </row>
    <row r="328" spans="1:7" x14ac:dyDescent="0.2">
      <c r="A328">
        <v>1267</v>
      </c>
      <c r="B328" t="s">
        <v>404</v>
      </c>
      <c r="E328" t="s">
        <v>1184</v>
      </c>
      <c r="F328">
        <v>2</v>
      </c>
      <c r="G328" s="131">
        <v>71.319999999999993</v>
      </c>
    </row>
    <row r="329" spans="1:7" x14ac:dyDescent="0.2">
      <c r="A329">
        <v>536</v>
      </c>
      <c r="B329" t="s">
        <v>372</v>
      </c>
      <c r="E329" t="s">
        <v>1180</v>
      </c>
      <c r="F329">
        <v>3</v>
      </c>
      <c r="G329" s="131">
        <v>76.64</v>
      </c>
    </row>
    <row r="330" spans="1:7" x14ac:dyDescent="0.2">
      <c r="A330" t="s">
        <v>22</v>
      </c>
    </row>
    <row r="331" spans="1:7" x14ac:dyDescent="0.2">
      <c r="A331" t="s">
        <v>1111</v>
      </c>
      <c r="G331" s="131">
        <v>235.06</v>
      </c>
    </row>
    <row r="332" spans="1:7" x14ac:dyDescent="0.2">
      <c r="A332">
        <v>2907</v>
      </c>
      <c r="B332" t="s">
        <v>1245</v>
      </c>
      <c r="C332">
        <v>1</v>
      </c>
      <c r="D332" t="s">
        <v>1245</v>
      </c>
      <c r="E332">
        <v>20</v>
      </c>
      <c r="F332" t="s">
        <v>1170</v>
      </c>
    </row>
    <row r="333" spans="1:7" x14ac:dyDescent="0.2">
      <c r="A333" t="s">
        <v>119</v>
      </c>
      <c r="B333" t="s">
        <v>126</v>
      </c>
      <c r="E333" t="s">
        <v>1103</v>
      </c>
      <c r="F333" t="s">
        <v>1104</v>
      </c>
      <c r="G333" t="s">
        <v>1105</v>
      </c>
    </row>
    <row r="334" spans="1:7" x14ac:dyDescent="0.2">
      <c r="B334" t="s">
        <v>1106</v>
      </c>
      <c r="E334" t="s">
        <v>1107</v>
      </c>
    </row>
    <row r="335" spans="1:7" x14ac:dyDescent="0.2">
      <c r="A335">
        <v>527</v>
      </c>
      <c r="B335" t="s">
        <v>635</v>
      </c>
      <c r="E335" t="s">
        <v>1190</v>
      </c>
      <c r="F335">
        <v>3</v>
      </c>
      <c r="G335" s="131">
        <v>367.83</v>
      </c>
    </row>
    <row r="336" spans="1:7" x14ac:dyDescent="0.2">
      <c r="A336">
        <v>2008</v>
      </c>
      <c r="B336" t="s">
        <v>1172</v>
      </c>
      <c r="E336" t="s">
        <v>636</v>
      </c>
      <c r="F336">
        <v>3</v>
      </c>
      <c r="G336" s="131">
        <v>151.37</v>
      </c>
    </row>
    <row r="337" spans="1:7" x14ac:dyDescent="0.2">
      <c r="A337">
        <v>2007</v>
      </c>
      <c r="B337" t="s">
        <v>1176</v>
      </c>
      <c r="E337" t="s">
        <v>356</v>
      </c>
      <c r="F337">
        <v>9</v>
      </c>
      <c r="G337" s="131">
        <v>45.41</v>
      </c>
    </row>
    <row r="338" spans="1:7" x14ac:dyDescent="0.2">
      <c r="A338">
        <v>628</v>
      </c>
      <c r="B338" t="s">
        <v>384</v>
      </c>
      <c r="E338" t="s">
        <v>1179</v>
      </c>
      <c r="F338">
        <v>1</v>
      </c>
      <c r="G338" s="131">
        <v>27.85</v>
      </c>
    </row>
    <row r="339" spans="1:7" x14ac:dyDescent="0.2">
      <c r="A339">
        <v>629</v>
      </c>
      <c r="B339" t="s">
        <v>385</v>
      </c>
      <c r="E339" t="s">
        <v>1178</v>
      </c>
      <c r="F339">
        <v>2</v>
      </c>
      <c r="G339" s="131">
        <v>26.03</v>
      </c>
    </row>
    <row r="340" spans="1:7" x14ac:dyDescent="0.2">
      <c r="A340">
        <v>2229</v>
      </c>
      <c r="B340" t="s">
        <v>383</v>
      </c>
      <c r="E340" t="s">
        <v>1173</v>
      </c>
      <c r="F340">
        <v>2</v>
      </c>
      <c r="G340" s="131">
        <v>24.45</v>
      </c>
    </row>
    <row r="341" spans="1:7" x14ac:dyDescent="0.2">
      <c r="A341">
        <v>261</v>
      </c>
      <c r="B341" t="s">
        <v>355</v>
      </c>
      <c r="E341" t="s">
        <v>1181</v>
      </c>
      <c r="F341">
        <v>1</v>
      </c>
      <c r="G341" s="131">
        <v>26.89</v>
      </c>
    </row>
    <row r="342" spans="1:7" x14ac:dyDescent="0.2">
      <c r="A342">
        <v>262</v>
      </c>
      <c r="B342" t="s">
        <v>358</v>
      </c>
      <c r="E342" t="s">
        <v>1180</v>
      </c>
      <c r="F342">
        <v>1</v>
      </c>
      <c r="G342" s="131">
        <v>27.6</v>
      </c>
    </row>
    <row r="343" spans="1:7" x14ac:dyDescent="0.2">
      <c r="A343">
        <v>265</v>
      </c>
      <c r="B343" t="s">
        <v>361</v>
      </c>
      <c r="E343" t="s">
        <v>1180</v>
      </c>
      <c r="F343">
        <v>1</v>
      </c>
      <c r="G343" s="131">
        <v>27.6</v>
      </c>
    </row>
    <row r="344" spans="1:7" x14ac:dyDescent="0.2">
      <c r="A344">
        <v>348</v>
      </c>
      <c r="B344" t="s">
        <v>610</v>
      </c>
      <c r="E344" t="s">
        <v>1181</v>
      </c>
      <c r="F344">
        <v>1</v>
      </c>
      <c r="G344" s="131">
        <v>41.17</v>
      </c>
    </row>
    <row r="345" spans="1:7" x14ac:dyDescent="0.2">
      <c r="A345">
        <v>387</v>
      </c>
      <c r="B345" t="s">
        <v>617</v>
      </c>
      <c r="E345" t="s">
        <v>1181</v>
      </c>
      <c r="F345">
        <v>1</v>
      </c>
      <c r="G345" s="131">
        <v>38.75</v>
      </c>
    </row>
    <row r="346" spans="1:7" x14ac:dyDescent="0.2">
      <c r="A346">
        <v>392</v>
      </c>
      <c r="B346" t="s">
        <v>364</v>
      </c>
      <c r="E346" t="s">
        <v>1182</v>
      </c>
      <c r="F346">
        <v>1</v>
      </c>
      <c r="G346" s="131">
        <v>23.74</v>
      </c>
    </row>
    <row r="347" spans="1:7" x14ac:dyDescent="0.2">
      <c r="A347">
        <v>393</v>
      </c>
      <c r="B347" t="s">
        <v>365</v>
      </c>
      <c r="E347" t="s">
        <v>1180</v>
      </c>
      <c r="F347">
        <v>1</v>
      </c>
      <c r="G347" s="131">
        <v>32.450000000000003</v>
      </c>
    </row>
    <row r="348" spans="1:7" x14ac:dyDescent="0.2">
      <c r="A348">
        <v>776</v>
      </c>
      <c r="B348" t="s">
        <v>389</v>
      </c>
      <c r="E348" t="s">
        <v>1180</v>
      </c>
      <c r="F348">
        <v>1</v>
      </c>
      <c r="G348" s="131">
        <v>23.97</v>
      </c>
    </row>
    <row r="349" spans="1:7" x14ac:dyDescent="0.2">
      <c r="A349">
        <v>1122</v>
      </c>
      <c r="B349" t="s">
        <v>419</v>
      </c>
      <c r="E349" t="s">
        <v>1181</v>
      </c>
      <c r="F349">
        <v>1</v>
      </c>
      <c r="G349" s="131">
        <v>26.9</v>
      </c>
    </row>
    <row r="350" spans="1:7" x14ac:dyDescent="0.2">
      <c r="A350">
        <v>1124</v>
      </c>
      <c r="B350" t="s">
        <v>418</v>
      </c>
      <c r="E350" t="s">
        <v>1180</v>
      </c>
      <c r="F350">
        <v>1</v>
      </c>
      <c r="G350" s="131">
        <v>32.450000000000003</v>
      </c>
    </row>
    <row r="351" spans="1:7" x14ac:dyDescent="0.2">
      <c r="A351">
        <v>2232</v>
      </c>
      <c r="B351" t="s">
        <v>399</v>
      </c>
      <c r="E351" t="s">
        <v>1180</v>
      </c>
      <c r="F351">
        <v>1</v>
      </c>
      <c r="G351" s="131">
        <v>41.88</v>
      </c>
    </row>
    <row r="352" spans="1:7" x14ac:dyDescent="0.2">
      <c r="A352">
        <v>3158</v>
      </c>
      <c r="B352" t="s">
        <v>363</v>
      </c>
      <c r="E352" t="s">
        <v>1193</v>
      </c>
      <c r="F352">
        <v>1</v>
      </c>
      <c r="G352" s="131">
        <v>23.49</v>
      </c>
    </row>
    <row r="353" spans="1:7" x14ac:dyDescent="0.2">
      <c r="A353">
        <v>3159</v>
      </c>
      <c r="B353" t="s">
        <v>392</v>
      </c>
      <c r="E353" t="s">
        <v>1193</v>
      </c>
      <c r="F353">
        <v>1</v>
      </c>
      <c r="G353" s="131">
        <v>34.630000000000003</v>
      </c>
    </row>
    <row r="354" spans="1:7" x14ac:dyDescent="0.2">
      <c r="A354">
        <v>1265</v>
      </c>
      <c r="B354" t="s">
        <v>402</v>
      </c>
      <c r="E354" t="s">
        <v>1184</v>
      </c>
      <c r="F354">
        <v>2</v>
      </c>
      <c r="G354" s="131">
        <v>69.03</v>
      </c>
    </row>
    <row r="355" spans="1:7" x14ac:dyDescent="0.2">
      <c r="A355">
        <v>1267</v>
      </c>
      <c r="B355" t="s">
        <v>404</v>
      </c>
      <c r="E355" t="s">
        <v>1184</v>
      </c>
      <c r="F355">
        <v>2</v>
      </c>
      <c r="G355" s="131">
        <v>69.03</v>
      </c>
    </row>
    <row r="356" spans="1:7" x14ac:dyDescent="0.2">
      <c r="A356">
        <v>258</v>
      </c>
      <c r="B356" t="s">
        <v>351</v>
      </c>
      <c r="E356" t="s">
        <v>1182</v>
      </c>
      <c r="F356">
        <v>2</v>
      </c>
      <c r="G356" s="131">
        <v>42.62</v>
      </c>
    </row>
    <row r="357" spans="1:7" x14ac:dyDescent="0.2">
      <c r="A357">
        <v>263</v>
      </c>
      <c r="B357" t="s">
        <v>359</v>
      </c>
      <c r="E357" t="s">
        <v>1181</v>
      </c>
      <c r="F357">
        <v>2</v>
      </c>
      <c r="G357" s="131">
        <v>53.78</v>
      </c>
    </row>
    <row r="358" spans="1:7" x14ac:dyDescent="0.2">
      <c r="A358">
        <v>1123</v>
      </c>
      <c r="B358" t="s">
        <v>417</v>
      </c>
      <c r="E358" t="s">
        <v>1182</v>
      </c>
      <c r="F358">
        <v>2</v>
      </c>
      <c r="G358" s="131">
        <v>47.48</v>
      </c>
    </row>
    <row r="359" spans="1:7" x14ac:dyDescent="0.2">
      <c r="A359">
        <v>2006</v>
      </c>
      <c r="B359" t="s">
        <v>1185</v>
      </c>
      <c r="E359" t="s">
        <v>233</v>
      </c>
      <c r="F359">
        <v>48</v>
      </c>
      <c r="G359" s="131">
        <v>24.19</v>
      </c>
    </row>
    <row r="360" spans="1:7" x14ac:dyDescent="0.2">
      <c r="A360">
        <v>2005</v>
      </c>
      <c r="B360" t="s">
        <v>1171</v>
      </c>
      <c r="E360" t="s">
        <v>233</v>
      </c>
      <c r="F360">
        <v>120</v>
      </c>
      <c r="G360" s="131">
        <v>36.32</v>
      </c>
    </row>
    <row r="361" spans="1:7" x14ac:dyDescent="0.2">
      <c r="A361" t="s">
        <v>22</v>
      </c>
    </row>
    <row r="362" spans="1:7" x14ac:dyDescent="0.2">
      <c r="A362" t="s">
        <v>1111</v>
      </c>
      <c r="G362" s="131">
        <v>1386.91</v>
      </c>
    </row>
    <row r="363" spans="1:7" x14ac:dyDescent="0.2">
      <c r="B363" t="s">
        <v>342</v>
      </c>
      <c r="D363" s="155" t="s">
        <v>343</v>
      </c>
      <c r="G363" t="s">
        <v>340</v>
      </c>
    </row>
    <row r="364" spans="1:7" x14ac:dyDescent="0.2">
      <c r="B364">
        <v>209</v>
      </c>
      <c r="D364" t="s">
        <v>36</v>
      </c>
      <c r="G364" s="131">
        <v>89.37</v>
      </c>
    </row>
    <row r="365" spans="1:7" x14ac:dyDescent="0.2">
      <c r="B365">
        <v>102</v>
      </c>
      <c r="D365" t="s">
        <v>35</v>
      </c>
      <c r="G365" s="131">
        <v>2040.23</v>
      </c>
    </row>
    <row r="366" spans="1:7" x14ac:dyDescent="0.2">
      <c r="B366">
        <v>103</v>
      </c>
      <c r="D366" t="s">
        <v>32</v>
      </c>
      <c r="G366" s="131">
        <v>543.77</v>
      </c>
    </row>
    <row r="367" spans="1:7" x14ac:dyDescent="0.2">
      <c r="B367">
        <v>112</v>
      </c>
      <c r="D367" t="s">
        <v>38</v>
      </c>
      <c r="G367" s="131">
        <v>675.6</v>
      </c>
    </row>
    <row r="368" spans="1:7" x14ac:dyDescent="0.2">
      <c r="B368">
        <v>109</v>
      </c>
      <c r="D368" t="s">
        <v>37</v>
      </c>
      <c r="G368" s="131">
        <v>77.400000000000006</v>
      </c>
    </row>
    <row r="369" spans="1:7" x14ac:dyDescent="0.2">
      <c r="B369">
        <v>107</v>
      </c>
      <c r="D369" t="s">
        <v>42</v>
      </c>
      <c r="G369" s="131">
        <v>65.400000000000006</v>
      </c>
    </row>
    <row r="370" spans="1:7" x14ac:dyDescent="0.2">
      <c r="B370">
        <v>113</v>
      </c>
      <c r="D370" t="s">
        <v>40</v>
      </c>
      <c r="G370" s="131">
        <v>77.400000000000006</v>
      </c>
    </row>
    <row r="371" spans="1:7" x14ac:dyDescent="0.2">
      <c r="B371">
        <v>110</v>
      </c>
      <c r="D371" t="s">
        <v>39</v>
      </c>
      <c r="G371" s="131">
        <v>114.01</v>
      </c>
    </row>
    <row r="372" spans="1:7" x14ac:dyDescent="0.2">
      <c r="B372">
        <v>101</v>
      </c>
      <c r="D372" t="s">
        <v>46</v>
      </c>
      <c r="G372" s="131">
        <v>728.47</v>
      </c>
    </row>
    <row r="373" spans="1:7" x14ac:dyDescent="0.2">
      <c r="B373" t="s">
        <v>22</v>
      </c>
    </row>
    <row r="374" spans="1:7" x14ac:dyDescent="0.2">
      <c r="B374" t="s">
        <v>344</v>
      </c>
      <c r="G374" s="131">
        <v>4411.6400000000003</v>
      </c>
    </row>
    <row r="375" spans="1:7" x14ac:dyDescent="0.2">
      <c r="B375" t="s">
        <v>346</v>
      </c>
      <c r="D375" t="s">
        <v>347</v>
      </c>
      <c r="G375" t="s">
        <v>340</v>
      </c>
    </row>
    <row r="376" spans="1:7" x14ac:dyDescent="0.2">
      <c r="B376">
        <v>3000111</v>
      </c>
      <c r="D376" t="s">
        <v>34</v>
      </c>
      <c r="G376" s="131">
        <v>4411.6400000000003</v>
      </c>
    </row>
    <row r="377" spans="1:7" x14ac:dyDescent="0.2">
      <c r="B377" t="s">
        <v>22</v>
      </c>
    </row>
    <row r="378" spans="1:7" x14ac:dyDescent="0.2">
      <c r="B378" t="s">
        <v>348</v>
      </c>
      <c r="G378" s="131">
        <v>4411.6400000000003</v>
      </c>
    </row>
    <row r="379" spans="1:7" x14ac:dyDescent="0.2">
      <c r="A379" s="156" t="s">
        <v>1095</v>
      </c>
      <c r="B379">
        <v>30</v>
      </c>
      <c r="C379" t="s">
        <v>713</v>
      </c>
    </row>
    <row r="380" spans="1:7" x14ac:dyDescent="0.2">
      <c r="A380" t="s">
        <v>1096</v>
      </c>
      <c r="B380" t="s">
        <v>1097</v>
      </c>
      <c r="C380" t="s">
        <v>1098</v>
      </c>
      <c r="D380" t="s">
        <v>1099</v>
      </c>
      <c r="E380" t="s">
        <v>1100</v>
      </c>
      <c r="F380" t="s">
        <v>1101</v>
      </c>
    </row>
    <row r="381" spans="1:7" x14ac:dyDescent="0.2">
      <c r="A381">
        <v>2659</v>
      </c>
      <c r="B381" s="134">
        <v>41951</v>
      </c>
      <c r="C381">
        <v>1</v>
      </c>
      <c r="D381" s="134">
        <v>41648</v>
      </c>
      <c r="E381">
        <v>99</v>
      </c>
      <c r="F381" t="s">
        <v>1194</v>
      </c>
    </row>
    <row r="382" spans="1:7" x14ac:dyDescent="0.2">
      <c r="A382" t="s">
        <v>119</v>
      </c>
      <c r="B382" t="s">
        <v>126</v>
      </c>
      <c r="E382" t="s">
        <v>1103</v>
      </c>
      <c r="F382" t="s">
        <v>1104</v>
      </c>
      <c r="G382" t="s">
        <v>1105</v>
      </c>
    </row>
    <row r="383" spans="1:7" x14ac:dyDescent="0.2">
      <c r="B383" t="s">
        <v>1106</v>
      </c>
      <c r="E383" t="s">
        <v>1107</v>
      </c>
    </row>
    <row r="384" spans="1:7" x14ac:dyDescent="0.2">
      <c r="A384">
        <v>3154</v>
      </c>
      <c r="B384" t="s">
        <v>740</v>
      </c>
      <c r="E384" t="s">
        <v>285</v>
      </c>
      <c r="F384" s="132">
        <v>1000</v>
      </c>
      <c r="G384" s="131">
        <v>1070</v>
      </c>
    </row>
    <row r="385" spans="1:7" x14ac:dyDescent="0.2">
      <c r="A385" t="s">
        <v>22</v>
      </c>
    </row>
    <row r="386" spans="1:7" x14ac:dyDescent="0.2">
      <c r="A386" t="s">
        <v>1111</v>
      </c>
      <c r="G386" s="131">
        <v>1070</v>
      </c>
    </row>
    <row r="387" spans="1:7" x14ac:dyDescent="0.2">
      <c r="A387">
        <v>2791</v>
      </c>
      <c r="B387" t="s">
        <v>1242</v>
      </c>
      <c r="C387">
        <v>1</v>
      </c>
      <c r="D387" t="s">
        <v>1242</v>
      </c>
      <c r="E387">
        <v>35</v>
      </c>
      <c r="F387" t="s">
        <v>1120</v>
      </c>
    </row>
    <row r="388" spans="1:7" x14ac:dyDescent="0.2">
      <c r="A388" t="s">
        <v>119</v>
      </c>
      <c r="B388" t="s">
        <v>126</v>
      </c>
      <c r="E388" t="s">
        <v>1103</v>
      </c>
      <c r="F388" t="s">
        <v>1104</v>
      </c>
      <c r="G388" t="s">
        <v>1105</v>
      </c>
    </row>
    <row r="389" spans="1:7" x14ac:dyDescent="0.2">
      <c r="B389" t="s">
        <v>1106</v>
      </c>
      <c r="E389" t="s">
        <v>1107</v>
      </c>
    </row>
    <row r="390" spans="1:7" x14ac:dyDescent="0.2">
      <c r="A390">
        <v>2278</v>
      </c>
      <c r="B390" t="s">
        <v>1195</v>
      </c>
      <c r="E390" t="s">
        <v>1196</v>
      </c>
      <c r="F390">
        <v>2</v>
      </c>
      <c r="G390" s="131">
        <v>45</v>
      </c>
    </row>
    <row r="391" spans="1:7" x14ac:dyDescent="0.2">
      <c r="A391">
        <v>2279</v>
      </c>
      <c r="B391" t="s">
        <v>1197</v>
      </c>
      <c r="E391" t="s">
        <v>1198</v>
      </c>
      <c r="F391">
        <v>2</v>
      </c>
      <c r="G391" s="131">
        <v>56</v>
      </c>
    </row>
    <row r="392" spans="1:7" x14ac:dyDescent="0.2">
      <c r="A392" t="s">
        <v>22</v>
      </c>
    </row>
    <row r="393" spans="1:7" x14ac:dyDescent="0.2">
      <c r="A393" t="s">
        <v>1111</v>
      </c>
      <c r="G393" s="131">
        <v>101</v>
      </c>
    </row>
    <row r="394" spans="1:7" x14ac:dyDescent="0.2">
      <c r="A394">
        <v>2801</v>
      </c>
      <c r="B394" s="134">
        <v>41648</v>
      </c>
      <c r="C394">
        <v>1</v>
      </c>
      <c r="D394" s="134">
        <v>41768</v>
      </c>
      <c r="E394">
        <v>27</v>
      </c>
      <c r="F394" t="s">
        <v>1199</v>
      </c>
    </row>
    <row r="395" spans="1:7" x14ac:dyDescent="0.2">
      <c r="A395" t="s">
        <v>119</v>
      </c>
      <c r="B395" t="s">
        <v>126</v>
      </c>
      <c r="E395" t="s">
        <v>1103</v>
      </c>
      <c r="F395" t="s">
        <v>1104</v>
      </c>
      <c r="G395" t="s">
        <v>1105</v>
      </c>
    </row>
    <row r="396" spans="1:7" x14ac:dyDescent="0.2">
      <c r="B396" t="s">
        <v>1106</v>
      </c>
      <c r="E396" t="s">
        <v>1107</v>
      </c>
    </row>
    <row r="397" spans="1:7" x14ac:dyDescent="0.2">
      <c r="A397">
        <v>2755</v>
      </c>
      <c r="B397" t="s">
        <v>736</v>
      </c>
      <c r="E397" t="s">
        <v>285</v>
      </c>
      <c r="F397">
        <v>4</v>
      </c>
      <c r="G397" s="131">
        <v>12.35</v>
      </c>
    </row>
    <row r="398" spans="1:7" x14ac:dyDescent="0.2">
      <c r="A398">
        <v>2759</v>
      </c>
      <c r="B398" t="s">
        <v>739</v>
      </c>
      <c r="E398" t="s">
        <v>285</v>
      </c>
      <c r="F398">
        <v>4</v>
      </c>
      <c r="G398" s="131">
        <v>18.8</v>
      </c>
    </row>
    <row r="399" spans="1:7" x14ac:dyDescent="0.2">
      <c r="A399">
        <v>2829</v>
      </c>
      <c r="B399" t="s">
        <v>725</v>
      </c>
      <c r="E399" t="s">
        <v>285</v>
      </c>
      <c r="F399">
        <v>4</v>
      </c>
      <c r="G399" s="131">
        <v>8.8000000000000007</v>
      </c>
    </row>
    <row r="400" spans="1:7" x14ac:dyDescent="0.2">
      <c r="A400">
        <v>2943</v>
      </c>
      <c r="B400" t="s">
        <v>730</v>
      </c>
      <c r="E400" t="s">
        <v>1200</v>
      </c>
      <c r="F400">
        <v>4</v>
      </c>
      <c r="G400" s="131">
        <v>39.6</v>
      </c>
    </row>
    <row r="401" spans="1:7" x14ac:dyDescent="0.2">
      <c r="A401">
        <v>3116</v>
      </c>
      <c r="B401" t="s">
        <v>731</v>
      </c>
      <c r="E401" t="s">
        <v>1200</v>
      </c>
      <c r="F401">
        <v>4</v>
      </c>
      <c r="G401" s="131">
        <v>55.6</v>
      </c>
    </row>
    <row r="402" spans="1:7" x14ac:dyDescent="0.2">
      <c r="A402">
        <v>2891</v>
      </c>
      <c r="B402" t="s">
        <v>729</v>
      </c>
      <c r="E402" t="s">
        <v>1201</v>
      </c>
      <c r="F402">
        <v>4</v>
      </c>
      <c r="G402" s="131">
        <v>78</v>
      </c>
    </row>
    <row r="403" spans="1:7" x14ac:dyDescent="0.2">
      <c r="A403" t="s">
        <v>22</v>
      </c>
    </row>
    <row r="404" spans="1:7" x14ac:dyDescent="0.2">
      <c r="A404" t="s">
        <v>1111</v>
      </c>
      <c r="G404" s="131">
        <v>213.15</v>
      </c>
    </row>
    <row r="405" spans="1:7" x14ac:dyDescent="0.2">
      <c r="A405">
        <v>2802</v>
      </c>
      <c r="B405" s="134">
        <v>41648</v>
      </c>
      <c r="C405">
        <v>1</v>
      </c>
      <c r="D405" s="134">
        <v>41648</v>
      </c>
      <c r="E405">
        <v>30</v>
      </c>
      <c r="F405" t="s">
        <v>1202</v>
      </c>
    </row>
    <row r="406" spans="1:7" x14ac:dyDescent="0.2">
      <c r="A406" t="s">
        <v>119</v>
      </c>
      <c r="B406" t="s">
        <v>126</v>
      </c>
      <c r="E406" t="s">
        <v>1103</v>
      </c>
      <c r="F406" t="s">
        <v>1104</v>
      </c>
      <c r="G406" t="s">
        <v>1105</v>
      </c>
    </row>
    <row r="407" spans="1:7" x14ac:dyDescent="0.2">
      <c r="B407" t="s">
        <v>1106</v>
      </c>
      <c r="E407" t="s">
        <v>1107</v>
      </c>
    </row>
    <row r="408" spans="1:7" x14ac:dyDescent="0.2">
      <c r="A408">
        <v>1358</v>
      </c>
      <c r="B408" t="s">
        <v>1203</v>
      </c>
      <c r="E408" t="s">
        <v>1204</v>
      </c>
      <c r="F408">
        <v>1</v>
      </c>
      <c r="G408" s="131">
        <v>40.82</v>
      </c>
    </row>
    <row r="409" spans="1:7" x14ac:dyDescent="0.2">
      <c r="A409">
        <v>1376</v>
      </c>
      <c r="B409" t="s">
        <v>735</v>
      </c>
      <c r="E409" t="s">
        <v>1205</v>
      </c>
      <c r="F409">
        <v>1</v>
      </c>
      <c r="G409" s="131">
        <v>13.11</v>
      </c>
    </row>
    <row r="410" spans="1:7" x14ac:dyDescent="0.2">
      <c r="A410">
        <v>2386</v>
      </c>
      <c r="B410" t="s">
        <v>734</v>
      </c>
      <c r="E410" t="s">
        <v>1206</v>
      </c>
      <c r="F410">
        <v>2</v>
      </c>
      <c r="G410" s="131">
        <v>42.07</v>
      </c>
    </row>
    <row r="411" spans="1:7" x14ac:dyDescent="0.2">
      <c r="A411">
        <v>1388</v>
      </c>
      <c r="B411" t="s">
        <v>737</v>
      </c>
      <c r="E411" t="s">
        <v>1207</v>
      </c>
      <c r="F411">
        <v>4</v>
      </c>
      <c r="G411" s="131">
        <v>111.63</v>
      </c>
    </row>
    <row r="412" spans="1:7" x14ac:dyDescent="0.2">
      <c r="A412">
        <v>1389</v>
      </c>
      <c r="B412" t="s">
        <v>738</v>
      </c>
      <c r="E412" t="s">
        <v>1207</v>
      </c>
      <c r="F412">
        <v>4</v>
      </c>
      <c r="G412" s="131">
        <v>162.52000000000001</v>
      </c>
    </row>
    <row r="413" spans="1:7" x14ac:dyDescent="0.2">
      <c r="A413">
        <v>1852</v>
      </c>
      <c r="B413" t="s">
        <v>726</v>
      </c>
      <c r="E413" t="s">
        <v>1135</v>
      </c>
      <c r="F413">
        <v>5</v>
      </c>
      <c r="G413" s="131">
        <v>85.57</v>
      </c>
    </row>
    <row r="414" spans="1:7" x14ac:dyDescent="0.2">
      <c r="A414" t="s">
        <v>22</v>
      </c>
    </row>
    <row r="415" spans="1:7" x14ac:dyDescent="0.2">
      <c r="A415" t="s">
        <v>1111</v>
      </c>
      <c r="G415" s="131">
        <v>455.71</v>
      </c>
    </row>
    <row r="416" spans="1:7" x14ac:dyDescent="0.2">
      <c r="A416">
        <v>2803</v>
      </c>
      <c r="B416" s="134">
        <v>41648</v>
      </c>
      <c r="C416">
        <v>1</v>
      </c>
      <c r="D416" t="s">
        <v>1245</v>
      </c>
      <c r="E416">
        <v>47</v>
      </c>
      <c r="F416" t="s">
        <v>1208</v>
      </c>
    </row>
    <row r="417" spans="1:7" x14ac:dyDescent="0.2">
      <c r="A417" t="s">
        <v>119</v>
      </c>
      <c r="B417" t="s">
        <v>126</v>
      </c>
      <c r="E417" t="s">
        <v>1103</v>
      </c>
      <c r="F417" t="s">
        <v>1104</v>
      </c>
      <c r="G417" t="s">
        <v>1105</v>
      </c>
    </row>
    <row r="418" spans="1:7" x14ac:dyDescent="0.2">
      <c r="B418" t="s">
        <v>1106</v>
      </c>
      <c r="E418" t="s">
        <v>1107</v>
      </c>
    </row>
    <row r="419" spans="1:7" x14ac:dyDescent="0.2">
      <c r="A419">
        <v>3120</v>
      </c>
      <c r="B419" t="s">
        <v>1209</v>
      </c>
      <c r="E419" t="s">
        <v>1115</v>
      </c>
      <c r="F419">
        <v>0</v>
      </c>
      <c r="G419" s="131">
        <v>0</v>
      </c>
    </row>
    <row r="420" spans="1:7" x14ac:dyDescent="0.2">
      <c r="A420">
        <v>2302</v>
      </c>
      <c r="B420" t="s">
        <v>715</v>
      </c>
      <c r="E420" t="s">
        <v>1210</v>
      </c>
      <c r="F420">
        <v>2</v>
      </c>
      <c r="G420" s="131">
        <v>131.13</v>
      </c>
    </row>
    <row r="421" spans="1:7" x14ac:dyDescent="0.2">
      <c r="A421">
        <v>2301</v>
      </c>
      <c r="B421" t="s">
        <v>722</v>
      </c>
      <c r="E421" t="s">
        <v>1161</v>
      </c>
      <c r="F421">
        <v>5</v>
      </c>
      <c r="G421" s="131">
        <v>487</v>
      </c>
    </row>
    <row r="422" spans="1:7" x14ac:dyDescent="0.2">
      <c r="A422">
        <v>2315</v>
      </c>
      <c r="B422" t="s">
        <v>744</v>
      </c>
      <c r="E422" t="s">
        <v>1205</v>
      </c>
      <c r="F422">
        <v>8</v>
      </c>
      <c r="G422" s="131">
        <v>1095.4100000000001</v>
      </c>
    </row>
    <row r="423" spans="1:7" x14ac:dyDescent="0.2">
      <c r="A423">
        <v>2751</v>
      </c>
      <c r="B423" t="s">
        <v>717</v>
      </c>
      <c r="E423" t="s">
        <v>1205</v>
      </c>
      <c r="F423">
        <v>1</v>
      </c>
      <c r="G423" s="131">
        <v>148.30000000000001</v>
      </c>
    </row>
    <row r="424" spans="1:7" x14ac:dyDescent="0.2">
      <c r="A424">
        <v>2290</v>
      </c>
      <c r="B424" t="s">
        <v>719</v>
      </c>
      <c r="E424" t="s">
        <v>1205</v>
      </c>
      <c r="F424">
        <v>2</v>
      </c>
      <c r="G424" s="131">
        <v>148.58000000000001</v>
      </c>
    </row>
    <row r="425" spans="1:7" x14ac:dyDescent="0.2">
      <c r="A425">
        <v>2303</v>
      </c>
      <c r="B425" t="s">
        <v>743</v>
      </c>
      <c r="E425" t="s">
        <v>1205</v>
      </c>
      <c r="F425">
        <v>2</v>
      </c>
      <c r="G425" s="131">
        <v>524</v>
      </c>
    </row>
    <row r="426" spans="1:7" x14ac:dyDescent="0.2">
      <c r="A426">
        <v>3123</v>
      </c>
      <c r="B426" t="s">
        <v>718</v>
      </c>
      <c r="E426" t="s">
        <v>1205</v>
      </c>
      <c r="F426">
        <v>2</v>
      </c>
      <c r="G426" s="131">
        <v>148.56</v>
      </c>
    </row>
    <row r="427" spans="1:7" x14ac:dyDescent="0.2">
      <c r="A427" t="s">
        <v>22</v>
      </c>
    </row>
    <row r="428" spans="1:7" x14ac:dyDescent="0.2">
      <c r="A428" t="s">
        <v>1111</v>
      </c>
      <c r="G428" s="131">
        <v>2682.98</v>
      </c>
    </row>
    <row r="429" spans="1:7" x14ac:dyDescent="0.2">
      <c r="A429">
        <v>2807</v>
      </c>
      <c r="B429" s="134">
        <v>41648</v>
      </c>
      <c r="C429">
        <v>1</v>
      </c>
      <c r="D429" s="134">
        <v>41648</v>
      </c>
      <c r="E429">
        <v>4</v>
      </c>
      <c r="F429" t="s">
        <v>1112</v>
      </c>
    </row>
    <row r="430" spans="1:7" x14ac:dyDescent="0.2">
      <c r="A430" t="s">
        <v>119</v>
      </c>
      <c r="B430" t="s">
        <v>126</v>
      </c>
      <c r="E430" t="s">
        <v>1103</v>
      </c>
      <c r="F430" t="s">
        <v>1104</v>
      </c>
      <c r="G430" t="s">
        <v>1105</v>
      </c>
    </row>
    <row r="431" spans="1:7" x14ac:dyDescent="0.2">
      <c r="B431" t="s">
        <v>1106</v>
      </c>
      <c r="E431" t="s">
        <v>1107</v>
      </c>
    </row>
    <row r="432" spans="1:7" x14ac:dyDescent="0.2">
      <c r="A432">
        <v>3120</v>
      </c>
      <c r="B432" t="s">
        <v>1209</v>
      </c>
      <c r="E432" t="s">
        <v>1115</v>
      </c>
      <c r="F432">
        <v>2</v>
      </c>
      <c r="G432" s="131">
        <v>33.46</v>
      </c>
    </row>
    <row r="433" spans="1:7" x14ac:dyDescent="0.2">
      <c r="A433">
        <v>1903</v>
      </c>
      <c r="B433" t="s">
        <v>716</v>
      </c>
      <c r="E433" t="s">
        <v>1211</v>
      </c>
      <c r="F433">
        <v>4</v>
      </c>
      <c r="G433" s="131">
        <v>292.24</v>
      </c>
    </row>
    <row r="434" spans="1:7" x14ac:dyDescent="0.2">
      <c r="A434" t="s">
        <v>22</v>
      </c>
    </row>
    <row r="435" spans="1:7" x14ac:dyDescent="0.2">
      <c r="A435" t="s">
        <v>1111</v>
      </c>
      <c r="G435" s="131">
        <v>325.7</v>
      </c>
    </row>
    <row r="436" spans="1:7" x14ac:dyDescent="0.2">
      <c r="A436">
        <v>2853</v>
      </c>
      <c r="B436" s="134">
        <v>41738</v>
      </c>
      <c r="C436">
        <v>1</v>
      </c>
      <c r="D436" s="134">
        <v>41738</v>
      </c>
      <c r="E436">
        <v>30</v>
      </c>
      <c r="F436" t="s">
        <v>1202</v>
      </c>
    </row>
    <row r="437" spans="1:7" x14ac:dyDescent="0.2">
      <c r="A437" t="s">
        <v>119</v>
      </c>
      <c r="B437" t="s">
        <v>126</v>
      </c>
      <c r="E437" t="s">
        <v>1103</v>
      </c>
      <c r="F437" t="s">
        <v>1104</v>
      </c>
      <c r="G437" t="s">
        <v>1105</v>
      </c>
    </row>
    <row r="438" spans="1:7" x14ac:dyDescent="0.2">
      <c r="B438" t="s">
        <v>1106</v>
      </c>
      <c r="E438" t="s">
        <v>1107</v>
      </c>
    </row>
    <row r="439" spans="1:7" x14ac:dyDescent="0.2">
      <c r="A439">
        <v>2011</v>
      </c>
      <c r="B439" t="s">
        <v>1212</v>
      </c>
      <c r="E439" t="s">
        <v>285</v>
      </c>
      <c r="F439">
        <v>1</v>
      </c>
      <c r="G439" s="131">
        <v>34.11</v>
      </c>
    </row>
    <row r="440" spans="1:7" x14ac:dyDescent="0.2">
      <c r="A440" t="s">
        <v>22</v>
      </c>
    </row>
    <row r="441" spans="1:7" x14ac:dyDescent="0.2">
      <c r="A441" t="s">
        <v>1111</v>
      </c>
      <c r="G441" s="131">
        <v>34.11</v>
      </c>
    </row>
    <row r="442" spans="1:7" x14ac:dyDescent="0.2">
      <c r="A442">
        <v>2890</v>
      </c>
      <c r="B442" s="134">
        <v>41952</v>
      </c>
      <c r="C442">
        <v>1</v>
      </c>
      <c r="D442" t="s">
        <v>1246</v>
      </c>
      <c r="E442">
        <v>30</v>
      </c>
      <c r="F442" t="s">
        <v>1202</v>
      </c>
    </row>
    <row r="443" spans="1:7" x14ac:dyDescent="0.2">
      <c r="A443" t="s">
        <v>119</v>
      </c>
      <c r="B443" t="s">
        <v>126</v>
      </c>
      <c r="E443" t="s">
        <v>1103</v>
      </c>
      <c r="F443" t="s">
        <v>1104</v>
      </c>
      <c r="G443" t="s">
        <v>1105</v>
      </c>
    </row>
    <row r="444" spans="1:7" x14ac:dyDescent="0.2">
      <c r="B444" t="s">
        <v>1106</v>
      </c>
      <c r="E444" t="s">
        <v>1107</v>
      </c>
    </row>
    <row r="445" spans="1:7" x14ac:dyDescent="0.2">
      <c r="A445">
        <v>1994</v>
      </c>
      <c r="B445" t="s">
        <v>728</v>
      </c>
      <c r="E445" t="s">
        <v>1213</v>
      </c>
      <c r="F445">
        <v>3</v>
      </c>
      <c r="G445" s="131">
        <v>28.78</v>
      </c>
    </row>
    <row r="446" spans="1:7" x14ac:dyDescent="0.2">
      <c r="A446">
        <v>2203</v>
      </c>
      <c r="B446" t="s">
        <v>741</v>
      </c>
      <c r="E446" t="s">
        <v>1214</v>
      </c>
      <c r="F446">
        <v>4</v>
      </c>
      <c r="G446" s="131">
        <v>188.78</v>
      </c>
    </row>
    <row r="447" spans="1:7" x14ac:dyDescent="0.2">
      <c r="A447">
        <v>2002</v>
      </c>
      <c r="B447" t="s">
        <v>714</v>
      </c>
      <c r="E447" t="s">
        <v>1215</v>
      </c>
      <c r="F447">
        <v>10</v>
      </c>
      <c r="G447" s="131">
        <v>28.52</v>
      </c>
    </row>
    <row r="448" spans="1:7" x14ac:dyDescent="0.2">
      <c r="A448">
        <v>1851</v>
      </c>
      <c r="B448" t="s">
        <v>733</v>
      </c>
      <c r="E448" t="s">
        <v>1216</v>
      </c>
      <c r="F448">
        <v>15</v>
      </c>
      <c r="G448" s="131">
        <v>510.94</v>
      </c>
    </row>
    <row r="449" spans="1:7" x14ac:dyDescent="0.2">
      <c r="A449">
        <v>1931</v>
      </c>
      <c r="B449" t="s">
        <v>723</v>
      </c>
      <c r="E449" t="s">
        <v>1198</v>
      </c>
      <c r="F449">
        <v>20</v>
      </c>
      <c r="G449" s="131">
        <v>139.54</v>
      </c>
    </row>
    <row r="450" spans="1:7" x14ac:dyDescent="0.2">
      <c r="A450">
        <v>1939</v>
      </c>
      <c r="B450" t="s">
        <v>732</v>
      </c>
      <c r="E450" t="s">
        <v>1217</v>
      </c>
      <c r="F450">
        <v>6</v>
      </c>
      <c r="G450" s="131">
        <v>184.31</v>
      </c>
    </row>
    <row r="451" spans="1:7" x14ac:dyDescent="0.2">
      <c r="A451">
        <v>1852</v>
      </c>
      <c r="B451" t="s">
        <v>726</v>
      </c>
      <c r="E451" t="s">
        <v>1135</v>
      </c>
      <c r="F451">
        <v>5</v>
      </c>
      <c r="G451" s="131">
        <v>85.57</v>
      </c>
    </row>
    <row r="452" spans="1:7" x14ac:dyDescent="0.2">
      <c r="A452" t="s">
        <v>22</v>
      </c>
    </row>
    <row r="453" spans="1:7" x14ac:dyDescent="0.2">
      <c r="A453" t="s">
        <v>1111</v>
      </c>
      <c r="G453" s="131">
        <v>1166.43</v>
      </c>
    </row>
    <row r="454" spans="1:7" x14ac:dyDescent="0.2">
      <c r="A454">
        <v>2906</v>
      </c>
      <c r="B454" t="s">
        <v>1245</v>
      </c>
      <c r="C454">
        <v>1</v>
      </c>
      <c r="D454" t="s">
        <v>1244</v>
      </c>
      <c r="E454">
        <v>29</v>
      </c>
      <c r="F454" t="s">
        <v>1218</v>
      </c>
    </row>
    <row r="455" spans="1:7" x14ac:dyDescent="0.2">
      <c r="A455" t="s">
        <v>119</v>
      </c>
      <c r="B455" t="s">
        <v>126</v>
      </c>
      <c r="E455" t="s">
        <v>1103</v>
      </c>
      <c r="F455" t="s">
        <v>1104</v>
      </c>
      <c r="G455" t="s">
        <v>1105</v>
      </c>
    </row>
    <row r="456" spans="1:7" x14ac:dyDescent="0.2">
      <c r="B456" t="s">
        <v>1106</v>
      </c>
      <c r="E456" t="s">
        <v>1107</v>
      </c>
    </row>
    <row r="457" spans="1:7" x14ac:dyDescent="0.2">
      <c r="A457">
        <v>3156</v>
      </c>
      <c r="B457" t="s">
        <v>721</v>
      </c>
      <c r="E457" t="s">
        <v>1219</v>
      </c>
      <c r="F457">
        <v>2</v>
      </c>
      <c r="G457" s="131">
        <v>187.2</v>
      </c>
    </row>
    <row r="458" spans="1:7" x14ac:dyDescent="0.2">
      <c r="A458">
        <v>2319</v>
      </c>
      <c r="B458" t="s">
        <v>742</v>
      </c>
      <c r="E458" t="s">
        <v>1121</v>
      </c>
      <c r="F458">
        <v>2</v>
      </c>
      <c r="G458" s="131">
        <v>169</v>
      </c>
    </row>
    <row r="459" spans="1:7" x14ac:dyDescent="0.2">
      <c r="A459">
        <v>3050</v>
      </c>
      <c r="B459" t="s">
        <v>720</v>
      </c>
      <c r="E459" t="s">
        <v>1121</v>
      </c>
      <c r="F459">
        <v>2</v>
      </c>
      <c r="G459" s="131">
        <v>135</v>
      </c>
    </row>
    <row r="460" spans="1:7" x14ac:dyDescent="0.2">
      <c r="A460">
        <v>3053</v>
      </c>
      <c r="B460" t="s">
        <v>727</v>
      </c>
      <c r="E460" t="s">
        <v>1220</v>
      </c>
      <c r="F460">
        <v>20</v>
      </c>
      <c r="G460" s="131">
        <v>146</v>
      </c>
    </row>
    <row r="461" spans="1:7" x14ac:dyDescent="0.2">
      <c r="A461" t="s">
        <v>22</v>
      </c>
    </row>
    <row r="462" spans="1:7" x14ac:dyDescent="0.2">
      <c r="A462" t="s">
        <v>1111</v>
      </c>
      <c r="G462" s="131">
        <v>637.20000000000005</v>
      </c>
    </row>
    <row r="463" spans="1:7" x14ac:dyDescent="0.2">
      <c r="A463">
        <v>2931</v>
      </c>
      <c r="B463" t="s">
        <v>1248</v>
      </c>
      <c r="C463">
        <v>1</v>
      </c>
      <c r="D463" t="s">
        <v>1248</v>
      </c>
      <c r="E463">
        <v>99</v>
      </c>
      <c r="F463" t="s">
        <v>1194</v>
      </c>
    </row>
    <row r="464" spans="1:7" x14ac:dyDescent="0.2">
      <c r="A464" t="s">
        <v>119</v>
      </c>
      <c r="B464" t="s">
        <v>126</v>
      </c>
      <c r="E464" t="s">
        <v>1103</v>
      </c>
      <c r="F464" t="s">
        <v>1104</v>
      </c>
      <c r="G464" t="s">
        <v>1105</v>
      </c>
    </row>
    <row r="465" spans="1:7" x14ac:dyDescent="0.2">
      <c r="B465" t="s">
        <v>1106</v>
      </c>
      <c r="E465" t="s">
        <v>1107</v>
      </c>
    </row>
    <row r="466" spans="1:7" x14ac:dyDescent="0.2">
      <c r="A466">
        <v>3160</v>
      </c>
      <c r="B466" t="s">
        <v>724</v>
      </c>
      <c r="E466" t="s">
        <v>1221</v>
      </c>
      <c r="F466">
        <v>50</v>
      </c>
      <c r="G466" s="131">
        <v>795.45</v>
      </c>
    </row>
    <row r="467" spans="1:7" x14ac:dyDescent="0.2">
      <c r="A467" t="s">
        <v>22</v>
      </c>
    </row>
    <row r="468" spans="1:7" x14ac:dyDescent="0.2">
      <c r="A468" t="s">
        <v>1111</v>
      </c>
      <c r="G468" s="131">
        <v>795.45</v>
      </c>
    </row>
    <row r="469" spans="1:7" x14ac:dyDescent="0.2">
      <c r="A469">
        <v>2972</v>
      </c>
      <c r="B469" t="s">
        <v>1249</v>
      </c>
      <c r="C469">
        <v>1</v>
      </c>
      <c r="D469" s="134">
        <v>41648</v>
      </c>
      <c r="E469">
        <v>126</v>
      </c>
      <c r="F469" t="s">
        <v>1250</v>
      </c>
    </row>
    <row r="470" spans="1:7" x14ac:dyDescent="0.2">
      <c r="A470" t="s">
        <v>119</v>
      </c>
      <c r="B470" t="s">
        <v>126</v>
      </c>
      <c r="E470" t="s">
        <v>1103</v>
      </c>
      <c r="F470" t="s">
        <v>1104</v>
      </c>
      <c r="G470" t="s">
        <v>1105</v>
      </c>
    </row>
    <row r="471" spans="1:7" x14ac:dyDescent="0.2">
      <c r="B471" t="s">
        <v>1106</v>
      </c>
      <c r="E471" t="s">
        <v>1107</v>
      </c>
    </row>
    <row r="472" spans="1:7" x14ac:dyDescent="0.2">
      <c r="A472">
        <v>3204</v>
      </c>
      <c r="B472" t="s">
        <v>1237</v>
      </c>
      <c r="E472" t="s">
        <v>285</v>
      </c>
      <c r="F472" s="132">
        <v>10000</v>
      </c>
      <c r="G472" s="131">
        <v>11701</v>
      </c>
    </row>
    <row r="473" spans="1:7" x14ac:dyDescent="0.2">
      <c r="A473" t="s">
        <v>22</v>
      </c>
    </row>
    <row r="474" spans="1:7" x14ac:dyDescent="0.2">
      <c r="A474" t="s">
        <v>1111</v>
      </c>
      <c r="G474" s="131">
        <v>11701</v>
      </c>
    </row>
    <row r="475" spans="1:7" x14ac:dyDescent="0.2">
      <c r="B475" t="s">
        <v>342</v>
      </c>
      <c r="D475" s="155" t="s">
        <v>343</v>
      </c>
      <c r="G475" t="s">
        <v>340</v>
      </c>
    </row>
    <row r="476" spans="1:7" x14ac:dyDescent="0.2">
      <c r="B476">
        <v>933</v>
      </c>
      <c r="D476" t="s">
        <v>64</v>
      </c>
      <c r="G476" s="131">
        <v>1865.45</v>
      </c>
    </row>
    <row r="477" spans="1:7" x14ac:dyDescent="0.2">
      <c r="B477">
        <v>303</v>
      </c>
      <c r="D477" t="s">
        <v>50</v>
      </c>
      <c r="G477" s="131">
        <v>135.11000000000001</v>
      </c>
    </row>
    <row r="478" spans="1:7" x14ac:dyDescent="0.2">
      <c r="B478">
        <v>332</v>
      </c>
      <c r="D478" t="s">
        <v>48</v>
      </c>
      <c r="G478" s="131">
        <v>213.15</v>
      </c>
    </row>
    <row r="479" spans="1:7" x14ac:dyDescent="0.2">
      <c r="B479">
        <v>322</v>
      </c>
      <c r="D479" t="s">
        <v>63</v>
      </c>
      <c r="G479" s="131">
        <v>13311.74</v>
      </c>
    </row>
    <row r="480" spans="1:7" x14ac:dyDescent="0.2">
      <c r="B480">
        <v>314</v>
      </c>
      <c r="D480" t="s">
        <v>47</v>
      </c>
      <c r="G480" s="131">
        <v>3365.05</v>
      </c>
    </row>
    <row r="481" spans="1:7" x14ac:dyDescent="0.2">
      <c r="B481">
        <v>334</v>
      </c>
      <c r="D481" t="s">
        <v>49</v>
      </c>
      <c r="G481" s="131">
        <v>292.24</v>
      </c>
    </row>
    <row r="482" spans="1:7" x14ac:dyDescent="0.2">
      <c r="B482" t="s">
        <v>22</v>
      </c>
    </row>
    <row r="483" spans="1:7" x14ac:dyDescent="0.2">
      <c r="B483" t="s">
        <v>344</v>
      </c>
      <c r="G483" s="131">
        <v>19182.740000000002</v>
      </c>
    </row>
    <row r="484" spans="1:7" x14ac:dyDescent="0.2">
      <c r="B484" t="s">
        <v>346</v>
      </c>
      <c r="D484" t="s">
        <v>347</v>
      </c>
      <c r="G484" t="s">
        <v>340</v>
      </c>
    </row>
    <row r="485" spans="1:7" x14ac:dyDescent="0.2">
      <c r="B485">
        <v>3000115</v>
      </c>
      <c r="D485" t="s">
        <v>745</v>
      </c>
      <c r="G485" s="131">
        <v>19081.740000000002</v>
      </c>
    </row>
    <row r="486" spans="1:7" x14ac:dyDescent="0.2">
      <c r="B486">
        <v>3000140</v>
      </c>
      <c r="D486" t="s">
        <v>778</v>
      </c>
      <c r="G486" s="131">
        <v>101</v>
      </c>
    </row>
    <row r="487" spans="1:7" x14ac:dyDescent="0.2">
      <c r="B487" t="s">
        <v>22</v>
      </c>
    </row>
    <row r="488" spans="1:7" x14ac:dyDescent="0.2">
      <c r="B488" t="s">
        <v>348</v>
      </c>
      <c r="G488" s="131">
        <v>19182.740000000002</v>
      </c>
    </row>
    <row r="489" spans="1:7" x14ac:dyDescent="0.2">
      <c r="A489" s="156" t="s">
        <v>1095</v>
      </c>
      <c r="B489">
        <v>401</v>
      </c>
      <c r="C489" t="s">
        <v>746</v>
      </c>
    </row>
    <row r="490" spans="1:7" x14ac:dyDescent="0.2">
      <c r="A490" t="s">
        <v>1096</v>
      </c>
      <c r="B490" t="s">
        <v>1097</v>
      </c>
      <c r="C490" t="s">
        <v>1098</v>
      </c>
      <c r="D490" t="s">
        <v>1099</v>
      </c>
      <c r="E490" t="s">
        <v>1100</v>
      </c>
      <c r="F490" t="s">
        <v>1101</v>
      </c>
    </row>
    <row r="491" spans="1:7" x14ac:dyDescent="0.2">
      <c r="A491">
        <v>2811</v>
      </c>
      <c r="B491" s="134">
        <v>41648</v>
      </c>
      <c r="C491">
        <v>1</v>
      </c>
      <c r="D491" s="134">
        <v>41648</v>
      </c>
      <c r="E491">
        <v>30</v>
      </c>
      <c r="F491" t="s">
        <v>1202</v>
      </c>
    </row>
    <row r="492" spans="1:7" x14ac:dyDescent="0.2">
      <c r="A492" t="s">
        <v>119</v>
      </c>
      <c r="B492" t="s">
        <v>126</v>
      </c>
      <c r="E492" t="s">
        <v>1103</v>
      </c>
      <c r="F492" t="s">
        <v>1104</v>
      </c>
      <c r="G492" t="s">
        <v>1105</v>
      </c>
    </row>
    <row r="493" spans="1:7" x14ac:dyDescent="0.2">
      <c r="B493" t="s">
        <v>1106</v>
      </c>
      <c r="E493" t="s">
        <v>1107</v>
      </c>
    </row>
    <row r="494" spans="1:7" x14ac:dyDescent="0.2">
      <c r="A494">
        <v>1306</v>
      </c>
      <c r="B494" t="s">
        <v>748</v>
      </c>
      <c r="E494" t="s">
        <v>1222</v>
      </c>
      <c r="F494">
        <v>3</v>
      </c>
      <c r="G494" s="131">
        <v>403.62</v>
      </c>
    </row>
    <row r="495" spans="1:7" x14ac:dyDescent="0.2">
      <c r="A495" t="s">
        <v>22</v>
      </c>
    </row>
    <row r="496" spans="1:7" x14ac:dyDescent="0.2">
      <c r="A496" t="s">
        <v>1111</v>
      </c>
      <c r="G496" s="131">
        <v>403.62</v>
      </c>
    </row>
    <row r="497" spans="1:7" x14ac:dyDescent="0.2">
      <c r="B497" t="s">
        <v>342</v>
      </c>
      <c r="D497" s="155" t="s">
        <v>343</v>
      </c>
      <c r="G497" t="s">
        <v>340</v>
      </c>
    </row>
    <row r="498" spans="1:7" x14ac:dyDescent="0.2">
      <c r="B498">
        <v>303</v>
      </c>
      <c r="D498" t="s">
        <v>50</v>
      </c>
      <c r="G498" s="131">
        <v>403.62</v>
      </c>
    </row>
    <row r="499" spans="1:7" x14ac:dyDescent="0.2">
      <c r="B499" t="s">
        <v>22</v>
      </c>
    </row>
    <row r="500" spans="1:7" x14ac:dyDescent="0.2">
      <c r="B500" t="s">
        <v>344</v>
      </c>
      <c r="G500" s="131">
        <v>403.62</v>
      </c>
    </row>
    <row r="501" spans="1:7" x14ac:dyDescent="0.2">
      <c r="B501" t="s">
        <v>346</v>
      </c>
      <c r="D501" t="s">
        <v>347</v>
      </c>
      <c r="G501" t="s">
        <v>340</v>
      </c>
    </row>
    <row r="502" spans="1:7" x14ac:dyDescent="0.2">
      <c r="B502">
        <v>3000140</v>
      </c>
      <c r="D502" t="s">
        <v>778</v>
      </c>
      <c r="G502" s="131">
        <v>403.62</v>
      </c>
    </row>
    <row r="503" spans="1:7" x14ac:dyDescent="0.2">
      <c r="B503" t="s">
        <v>22</v>
      </c>
    </row>
    <row r="504" spans="1:7" x14ac:dyDescent="0.2">
      <c r="B504" t="s">
        <v>348</v>
      </c>
      <c r="G504" s="131">
        <v>403.62</v>
      </c>
    </row>
    <row r="505" spans="1:7" x14ac:dyDescent="0.2">
      <c r="A505" s="156" t="s">
        <v>1095</v>
      </c>
      <c r="B505">
        <v>404</v>
      </c>
      <c r="C505" t="s">
        <v>1223</v>
      </c>
    </row>
    <row r="506" spans="1:7" x14ac:dyDescent="0.2">
      <c r="A506" t="s">
        <v>1096</v>
      </c>
      <c r="B506" t="s">
        <v>1097</v>
      </c>
      <c r="C506" t="s">
        <v>1098</v>
      </c>
      <c r="D506" t="s">
        <v>1099</v>
      </c>
      <c r="E506" t="s">
        <v>1100</v>
      </c>
      <c r="F506" t="s">
        <v>1101</v>
      </c>
    </row>
    <row r="507" spans="1:7" x14ac:dyDescent="0.2">
      <c r="A507">
        <v>2739</v>
      </c>
      <c r="B507" t="s">
        <v>1251</v>
      </c>
      <c r="C507">
        <v>1</v>
      </c>
      <c r="D507" s="134">
        <v>41679</v>
      </c>
      <c r="E507">
        <v>65</v>
      </c>
      <c r="F507" t="s">
        <v>1224</v>
      </c>
    </row>
    <row r="508" spans="1:7" x14ac:dyDescent="0.2">
      <c r="A508" t="s">
        <v>119</v>
      </c>
      <c r="B508" t="s">
        <v>126</v>
      </c>
      <c r="E508" t="s">
        <v>1103</v>
      </c>
      <c r="F508" t="s">
        <v>1104</v>
      </c>
      <c r="G508" t="s">
        <v>1105</v>
      </c>
    </row>
    <row r="509" spans="1:7" x14ac:dyDescent="0.2">
      <c r="B509" t="s">
        <v>1106</v>
      </c>
      <c r="E509" t="s">
        <v>1107</v>
      </c>
    </row>
    <row r="510" spans="1:7" x14ac:dyDescent="0.2">
      <c r="A510">
        <v>1570</v>
      </c>
      <c r="B510" t="s">
        <v>1225</v>
      </c>
      <c r="E510" t="s">
        <v>285</v>
      </c>
      <c r="F510">
        <v>1</v>
      </c>
      <c r="G510" s="131">
        <v>55</v>
      </c>
    </row>
    <row r="511" spans="1:7" x14ac:dyDescent="0.2">
      <c r="E511" t="s">
        <v>1226</v>
      </c>
    </row>
    <row r="512" spans="1:7" x14ac:dyDescent="0.2">
      <c r="A512" t="s">
        <v>22</v>
      </c>
    </row>
    <row r="513" spans="1:7" x14ac:dyDescent="0.2">
      <c r="A513" t="s">
        <v>1111</v>
      </c>
      <c r="G513" s="131">
        <v>55</v>
      </c>
    </row>
    <row r="514" spans="1:7" x14ac:dyDescent="0.2">
      <c r="A514">
        <v>2878</v>
      </c>
      <c r="B514" s="134">
        <v>41921</v>
      </c>
      <c r="C514">
        <v>1</v>
      </c>
      <c r="D514" t="s">
        <v>1247</v>
      </c>
      <c r="E514">
        <v>136</v>
      </c>
      <c r="F514" t="s">
        <v>1227</v>
      </c>
    </row>
    <row r="515" spans="1:7" x14ac:dyDescent="0.2">
      <c r="A515" t="s">
        <v>119</v>
      </c>
      <c r="B515" t="s">
        <v>126</v>
      </c>
      <c r="E515" t="s">
        <v>1103</v>
      </c>
      <c r="F515" t="s">
        <v>1104</v>
      </c>
      <c r="G515" t="s">
        <v>1105</v>
      </c>
    </row>
    <row r="516" spans="1:7" x14ac:dyDescent="0.2">
      <c r="B516" t="s">
        <v>1106</v>
      </c>
      <c r="E516" t="s">
        <v>1107</v>
      </c>
    </row>
    <row r="517" spans="1:7" x14ac:dyDescent="0.2">
      <c r="A517">
        <v>1570</v>
      </c>
      <c r="B517" t="s">
        <v>1228</v>
      </c>
      <c r="E517" t="s">
        <v>285</v>
      </c>
      <c r="F517">
        <v>2</v>
      </c>
      <c r="G517" s="131">
        <v>225.6</v>
      </c>
    </row>
    <row r="518" spans="1:7" x14ac:dyDescent="0.2">
      <c r="E518" t="s">
        <v>1226</v>
      </c>
    </row>
    <row r="519" spans="1:7" x14ac:dyDescent="0.2">
      <c r="A519" t="s">
        <v>22</v>
      </c>
    </row>
    <row r="520" spans="1:7" x14ac:dyDescent="0.2">
      <c r="A520" t="s">
        <v>1111</v>
      </c>
      <c r="G520" s="131">
        <v>225.6</v>
      </c>
    </row>
    <row r="521" spans="1:7" x14ac:dyDescent="0.2">
      <c r="B521" t="s">
        <v>342</v>
      </c>
      <c r="D521" t="s">
        <v>343</v>
      </c>
      <c r="G521" t="s">
        <v>340</v>
      </c>
    </row>
    <row r="522" spans="1:7" x14ac:dyDescent="0.2">
      <c r="B522">
        <v>333</v>
      </c>
      <c r="D522" t="s">
        <v>59</v>
      </c>
      <c r="G522" s="131">
        <v>280.60000000000002</v>
      </c>
    </row>
    <row r="523" spans="1:7" x14ac:dyDescent="0.2">
      <c r="B523" t="s">
        <v>22</v>
      </c>
    </row>
    <row r="524" spans="1:7" x14ac:dyDescent="0.2">
      <c r="B524" t="s">
        <v>344</v>
      </c>
      <c r="G524" s="131">
        <v>280.60000000000002</v>
      </c>
    </row>
    <row r="525" spans="1:7" x14ac:dyDescent="0.2">
      <c r="B525" t="s">
        <v>346</v>
      </c>
      <c r="D525" t="s">
        <v>347</v>
      </c>
      <c r="G525" t="s">
        <v>340</v>
      </c>
    </row>
    <row r="526" spans="1:7" x14ac:dyDescent="0.2">
      <c r="B526">
        <v>72960000</v>
      </c>
      <c r="D526" t="s">
        <v>1229</v>
      </c>
      <c r="G526" s="131">
        <v>280.60000000000002</v>
      </c>
    </row>
    <row r="527" spans="1:7" x14ac:dyDescent="0.2">
      <c r="B527" t="s">
        <v>22</v>
      </c>
    </row>
    <row r="528" spans="1:7" x14ac:dyDescent="0.2">
      <c r="B528" t="s">
        <v>348</v>
      </c>
      <c r="G528" s="131">
        <v>280.60000000000002</v>
      </c>
    </row>
    <row r="529" spans="1:5" x14ac:dyDescent="0.2">
      <c r="A529" t="s">
        <v>57</v>
      </c>
    </row>
    <row r="530" spans="1:5" x14ac:dyDescent="0.2">
      <c r="A530" t="s">
        <v>342</v>
      </c>
      <c r="B530" t="s">
        <v>343</v>
      </c>
      <c r="E530" t="s">
        <v>340</v>
      </c>
    </row>
    <row r="531" spans="1:5" x14ac:dyDescent="0.2">
      <c r="A531">
        <v>207</v>
      </c>
      <c r="B531" t="s">
        <v>28</v>
      </c>
      <c r="E531" s="131">
        <v>6196.17</v>
      </c>
    </row>
    <row r="532" spans="1:5" x14ac:dyDescent="0.2">
      <c r="A532">
        <v>205</v>
      </c>
      <c r="B532" t="s">
        <v>31</v>
      </c>
      <c r="E532" s="131">
        <v>59.25</v>
      </c>
    </row>
    <row r="533" spans="1:5" x14ac:dyDescent="0.2">
      <c r="A533">
        <v>204</v>
      </c>
      <c r="B533" t="s">
        <v>55</v>
      </c>
      <c r="E533" s="131">
        <v>93.38</v>
      </c>
    </row>
    <row r="534" spans="1:5" x14ac:dyDescent="0.2">
      <c r="A534">
        <v>209</v>
      </c>
      <c r="B534" t="s">
        <v>36</v>
      </c>
      <c r="E534" s="131">
        <v>89.37</v>
      </c>
    </row>
    <row r="535" spans="1:5" x14ac:dyDescent="0.2">
      <c r="A535">
        <v>102</v>
      </c>
      <c r="B535" t="s">
        <v>35</v>
      </c>
      <c r="E535" s="131">
        <v>2040.23</v>
      </c>
    </row>
    <row r="536" spans="1:5" x14ac:dyDescent="0.2">
      <c r="A536">
        <v>103</v>
      </c>
      <c r="B536" t="s">
        <v>32</v>
      </c>
      <c r="E536" s="131">
        <v>543.77</v>
      </c>
    </row>
    <row r="537" spans="1:5" x14ac:dyDescent="0.2">
      <c r="A537">
        <v>112</v>
      </c>
      <c r="B537" t="s">
        <v>38</v>
      </c>
      <c r="E537" s="131">
        <v>675.6</v>
      </c>
    </row>
    <row r="538" spans="1:5" x14ac:dyDescent="0.2">
      <c r="A538">
        <v>109</v>
      </c>
      <c r="B538" t="s">
        <v>37</v>
      </c>
      <c r="E538" s="131">
        <v>77.400000000000006</v>
      </c>
    </row>
    <row r="539" spans="1:5" x14ac:dyDescent="0.2">
      <c r="A539">
        <v>107</v>
      </c>
      <c r="B539" t="s">
        <v>42</v>
      </c>
      <c r="E539" s="131">
        <v>65.400000000000006</v>
      </c>
    </row>
    <row r="540" spans="1:5" x14ac:dyDescent="0.2">
      <c r="A540">
        <v>113</v>
      </c>
      <c r="B540" t="s">
        <v>40</v>
      </c>
      <c r="E540" s="131">
        <v>77.400000000000006</v>
      </c>
    </row>
    <row r="541" spans="1:5" x14ac:dyDescent="0.2">
      <c r="A541">
        <v>110</v>
      </c>
      <c r="B541" t="s">
        <v>39</v>
      </c>
      <c r="E541" s="131">
        <v>114.01</v>
      </c>
    </row>
    <row r="542" spans="1:5" x14ac:dyDescent="0.2">
      <c r="A542">
        <v>101</v>
      </c>
      <c r="B542" t="s">
        <v>46</v>
      </c>
      <c r="E542" s="131">
        <v>728.47</v>
      </c>
    </row>
    <row r="543" spans="1:5" x14ac:dyDescent="0.2">
      <c r="A543">
        <v>933</v>
      </c>
      <c r="B543" t="s">
        <v>64</v>
      </c>
      <c r="E543" s="131">
        <v>1865.45</v>
      </c>
    </row>
    <row r="544" spans="1:5" x14ac:dyDescent="0.2">
      <c r="A544">
        <v>303</v>
      </c>
      <c r="B544" t="s">
        <v>50</v>
      </c>
      <c r="E544" s="131">
        <v>538.73</v>
      </c>
    </row>
    <row r="545" spans="1:6" x14ac:dyDescent="0.2">
      <c r="A545">
        <v>332</v>
      </c>
      <c r="B545" t="s">
        <v>48</v>
      </c>
      <c r="E545" s="131">
        <v>213.15</v>
      </c>
    </row>
    <row r="546" spans="1:6" x14ac:dyDescent="0.2">
      <c r="A546">
        <v>322</v>
      </c>
      <c r="B546" t="s">
        <v>63</v>
      </c>
      <c r="E546" s="131">
        <v>13311.74</v>
      </c>
    </row>
    <row r="547" spans="1:6" x14ac:dyDescent="0.2">
      <c r="A547">
        <v>314</v>
      </c>
      <c r="B547" t="s">
        <v>47</v>
      </c>
      <c r="E547" s="131">
        <v>3365.05</v>
      </c>
    </row>
    <row r="548" spans="1:6" x14ac:dyDescent="0.2">
      <c r="A548">
        <v>334</v>
      </c>
      <c r="B548" t="s">
        <v>49</v>
      </c>
      <c r="E548" s="131">
        <v>292.24</v>
      </c>
    </row>
    <row r="549" spans="1:6" x14ac:dyDescent="0.2">
      <c r="A549">
        <v>333</v>
      </c>
      <c r="B549" t="s">
        <v>59</v>
      </c>
      <c r="E549" s="131">
        <v>280.60000000000002</v>
      </c>
    </row>
    <row r="550" spans="1:6" x14ac:dyDescent="0.2">
      <c r="A550" t="s">
        <v>22</v>
      </c>
    </row>
    <row r="551" spans="1:6" x14ac:dyDescent="0.2">
      <c r="A551" t="s">
        <v>1089</v>
      </c>
      <c r="E551" s="131">
        <v>30627.4</v>
      </c>
    </row>
    <row r="552" spans="1:6" x14ac:dyDescent="0.2">
      <c r="A552" t="s">
        <v>58</v>
      </c>
    </row>
    <row r="553" spans="1:6" x14ac:dyDescent="0.2">
      <c r="A553" t="s">
        <v>1090</v>
      </c>
      <c r="B553" t="s">
        <v>347</v>
      </c>
      <c r="F553" t="s">
        <v>340</v>
      </c>
    </row>
    <row r="554" spans="1:6" x14ac:dyDescent="0.2">
      <c r="A554">
        <v>3000104</v>
      </c>
      <c r="B554" t="s">
        <v>27</v>
      </c>
      <c r="F554" s="131">
        <v>6348.8</v>
      </c>
    </row>
    <row r="555" spans="1:6" x14ac:dyDescent="0.2">
      <c r="A555">
        <v>3000111</v>
      </c>
      <c r="B555" t="s">
        <v>34</v>
      </c>
      <c r="F555" s="131">
        <v>4411.6400000000003</v>
      </c>
    </row>
    <row r="556" spans="1:6" x14ac:dyDescent="0.2">
      <c r="A556">
        <v>3000115</v>
      </c>
      <c r="B556" t="s">
        <v>745</v>
      </c>
      <c r="F556" s="131">
        <v>19081.740000000002</v>
      </c>
    </row>
    <row r="557" spans="1:6" x14ac:dyDescent="0.2">
      <c r="A557">
        <v>3000140</v>
      </c>
      <c r="B557" t="s">
        <v>778</v>
      </c>
      <c r="F557" s="131">
        <v>504.62</v>
      </c>
    </row>
    <row r="558" spans="1:6" x14ac:dyDescent="0.2">
      <c r="A558">
        <v>72960000</v>
      </c>
      <c r="B558" t="s">
        <v>1229</v>
      </c>
      <c r="F558" s="131">
        <v>280.60000000000002</v>
      </c>
    </row>
    <row r="559" spans="1:6" x14ac:dyDescent="0.2">
      <c r="A559" t="s">
        <v>22</v>
      </c>
    </row>
    <row r="560" spans="1:6" x14ac:dyDescent="0.2">
      <c r="A560" t="s">
        <v>1091</v>
      </c>
      <c r="F560" s="131">
        <v>30627.4</v>
      </c>
    </row>
    <row r="561" spans="1:8" x14ac:dyDescent="0.2">
      <c r="A561" t="s">
        <v>1092</v>
      </c>
      <c r="B561" t="s">
        <v>1256</v>
      </c>
      <c r="D561" t="s">
        <v>1094</v>
      </c>
      <c r="H561" s="133">
        <v>41640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K1136"/>
  <sheetViews>
    <sheetView topLeftCell="A1093" workbookViewId="0">
      <selection activeCell="B1130" sqref="B1130"/>
    </sheetView>
  </sheetViews>
  <sheetFormatPr baseColWidth="10" defaultRowHeight="12.75" x14ac:dyDescent="0.2"/>
  <cols>
    <col min="1" max="1" width="27.28515625" bestFit="1" customWidth="1"/>
    <col min="2" max="2" width="61.5703125" bestFit="1" customWidth="1"/>
    <col min="3" max="3" width="6.5703125" bestFit="1" customWidth="1"/>
    <col min="4" max="4" width="26.42578125" bestFit="1" customWidth="1"/>
    <col min="5" max="5" width="20.5703125" bestFit="1" customWidth="1"/>
    <col min="6" max="6" width="12.28515625" bestFit="1" customWidth="1"/>
    <col min="7" max="7" width="27" bestFit="1" customWidth="1"/>
    <col min="8" max="8" width="7.42578125" bestFit="1" customWidth="1"/>
    <col min="9" max="9" width="12.28515625" bestFit="1" customWidth="1"/>
    <col min="10" max="10" width="10.28515625" bestFit="1" customWidth="1"/>
  </cols>
  <sheetData>
    <row r="1" spans="1:10" x14ac:dyDescent="0.2">
      <c r="A1" t="s">
        <v>22</v>
      </c>
      <c r="B1" t="s">
        <v>1257</v>
      </c>
    </row>
    <row r="2" spans="1:10" x14ac:dyDescent="0.2">
      <c r="B2" t="s">
        <v>1255</v>
      </c>
    </row>
    <row r="3" spans="1:10" x14ac:dyDescent="0.2">
      <c r="B3" t="s">
        <v>1258</v>
      </c>
    </row>
    <row r="4" spans="1:10" x14ac:dyDescent="0.2">
      <c r="B4" t="s">
        <v>1259</v>
      </c>
    </row>
    <row r="5" spans="1:10" x14ac:dyDescent="0.2">
      <c r="A5" t="s">
        <v>118</v>
      </c>
      <c r="B5" t="s">
        <v>119</v>
      </c>
      <c r="D5" t="s">
        <v>120</v>
      </c>
      <c r="F5" t="s">
        <v>121</v>
      </c>
      <c r="H5" t="s">
        <v>122</v>
      </c>
      <c r="I5" t="s">
        <v>123</v>
      </c>
      <c r="J5" t="s">
        <v>124</v>
      </c>
    </row>
    <row r="6" spans="1:10" x14ac:dyDescent="0.2">
      <c r="A6" t="s">
        <v>125</v>
      </c>
      <c r="B6" t="s">
        <v>126</v>
      </c>
      <c r="D6" t="s">
        <v>127</v>
      </c>
      <c r="E6" t="s">
        <v>123</v>
      </c>
      <c r="F6" t="s">
        <v>127</v>
      </c>
      <c r="G6" t="s">
        <v>123</v>
      </c>
      <c r="H6" t="s">
        <v>125</v>
      </c>
      <c r="I6" t="s">
        <v>128</v>
      </c>
      <c r="J6" t="s">
        <v>128</v>
      </c>
    </row>
    <row r="7" spans="1:10" x14ac:dyDescent="0.2">
      <c r="A7" t="s">
        <v>129</v>
      </c>
      <c r="B7">
        <v>10</v>
      </c>
      <c r="C7" s="156" t="s">
        <v>130</v>
      </c>
      <c r="E7" t="s">
        <v>27</v>
      </c>
    </row>
    <row r="8" spans="1:10" x14ac:dyDescent="0.2">
      <c r="A8" t="s">
        <v>131</v>
      </c>
      <c r="B8" t="s">
        <v>132</v>
      </c>
    </row>
    <row r="9" spans="1:10" x14ac:dyDescent="0.2">
      <c r="A9">
        <v>1</v>
      </c>
      <c r="B9" t="s">
        <v>133</v>
      </c>
      <c r="D9">
        <v>0</v>
      </c>
      <c r="E9" t="s">
        <v>134</v>
      </c>
      <c r="F9">
        <v>2</v>
      </c>
      <c r="G9" t="s">
        <v>135</v>
      </c>
      <c r="I9" s="131">
        <v>9.4</v>
      </c>
      <c r="J9" s="131">
        <v>18.8</v>
      </c>
    </row>
    <row r="10" spans="1:10" x14ac:dyDescent="0.2">
      <c r="A10">
        <v>512</v>
      </c>
      <c r="B10" t="s">
        <v>226</v>
      </c>
      <c r="D10">
        <v>0</v>
      </c>
      <c r="E10" t="s">
        <v>172</v>
      </c>
      <c r="F10">
        <v>1</v>
      </c>
      <c r="G10" t="s">
        <v>142</v>
      </c>
      <c r="I10" s="131">
        <v>22.4</v>
      </c>
      <c r="J10" s="131">
        <v>22.4</v>
      </c>
    </row>
    <row r="11" spans="1:10" x14ac:dyDescent="0.2">
      <c r="A11">
        <v>517</v>
      </c>
      <c r="B11" t="s">
        <v>227</v>
      </c>
      <c r="D11">
        <v>0</v>
      </c>
      <c r="E11" t="s">
        <v>153</v>
      </c>
      <c r="F11">
        <v>11</v>
      </c>
      <c r="G11" t="s">
        <v>154</v>
      </c>
      <c r="I11" s="131">
        <v>5.8840000000000003</v>
      </c>
      <c r="J11" s="131">
        <v>64.72</v>
      </c>
    </row>
    <row r="12" spans="1:10" x14ac:dyDescent="0.2">
      <c r="A12">
        <v>2793</v>
      </c>
      <c r="B12" t="s">
        <v>228</v>
      </c>
      <c r="D12">
        <v>0</v>
      </c>
      <c r="E12" t="s">
        <v>138</v>
      </c>
      <c r="F12">
        <v>1</v>
      </c>
      <c r="G12" t="s">
        <v>139</v>
      </c>
      <c r="I12" s="131">
        <v>39.774999999999999</v>
      </c>
      <c r="J12" s="131">
        <v>39.78</v>
      </c>
    </row>
    <row r="13" spans="1:10" x14ac:dyDescent="0.2">
      <c r="A13">
        <v>777</v>
      </c>
      <c r="B13" t="s">
        <v>261</v>
      </c>
      <c r="D13">
        <v>0</v>
      </c>
      <c r="E13" t="s">
        <v>172</v>
      </c>
      <c r="F13">
        <v>4</v>
      </c>
      <c r="G13" t="s">
        <v>142</v>
      </c>
      <c r="I13" s="131">
        <v>11.49</v>
      </c>
      <c r="J13" s="131">
        <v>45.96</v>
      </c>
    </row>
    <row r="14" spans="1:10" x14ac:dyDescent="0.2">
      <c r="A14">
        <v>780</v>
      </c>
      <c r="B14" t="s">
        <v>262</v>
      </c>
      <c r="D14">
        <v>0</v>
      </c>
      <c r="E14" t="s">
        <v>172</v>
      </c>
      <c r="F14">
        <v>3</v>
      </c>
      <c r="G14" t="s">
        <v>142</v>
      </c>
      <c r="I14" s="131">
        <v>11.96</v>
      </c>
      <c r="J14" s="131">
        <v>35.880000000000003</v>
      </c>
    </row>
    <row r="15" spans="1:10" x14ac:dyDescent="0.2">
      <c r="A15" t="s">
        <v>22</v>
      </c>
    </row>
    <row r="16" spans="1:10" x14ac:dyDescent="0.2">
      <c r="A16" t="s">
        <v>340</v>
      </c>
      <c r="C16">
        <v>0</v>
      </c>
      <c r="E16" s="132">
        <v>2497.4</v>
      </c>
      <c r="G16" s="131">
        <v>15843.78</v>
      </c>
    </row>
    <row r="17" spans="1:10" x14ac:dyDescent="0.2">
      <c r="A17" t="s">
        <v>341</v>
      </c>
    </row>
    <row r="18" spans="1:10" x14ac:dyDescent="0.2">
      <c r="A18" t="s">
        <v>342</v>
      </c>
      <c r="B18" s="155" t="s">
        <v>343</v>
      </c>
      <c r="G18" t="s">
        <v>340</v>
      </c>
    </row>
    <row r="19" spans="1:10" x14ac:dyDescent="0.2">
      <c r="A19">
        <v>207</v>
      </c>
      <c r="B19" t="s">
        <v>28</v>
      </c>
      <c r="G19" s="131">
        <v>15539.51</v>
      </c>
    </row>
    <row r="20" spans="1:10" x14ac:dyDescent="0.2">
      <c r="A20">
        <v>205</v>
      </c>
      <c r="B20" t="s">
        <v>31</v>
      </c>
      <c r="G20" s="131">
        <v>20.8</v>
      </c>
    </row>
    <row r="21" spans="1:10" x14ac:dyDescent="0.2">
      <c r="A21">
        <v>114</v>
      </c>
      <c r="B21" t="s">
        <v>30</v>
      </c>
      <c r="G21" s="131">
        <v>263.97000000000003</v>
      </c>
    </row>
    <row r="22" spans="1:10" x14ac:dyDescent="0.2">
      <c r="A22">
        <v>210</v>
      </c>
      <c r="B22" t="s">
        <v>33</v>
      </c>
      <c r="G22" s="131">
        <v>19.5</v>
      </c>
    </row>
    <row r="23" spans="1:10" x14ac:dyDescent="0.2">
      <c r="A23" t="s">
        <v>22</v>
      </c>
    </row>
    <row r="24" spans="1:10" x14ac:dyDescent="0.2">
      <c r="A24" t="s">
        <v>344</v>
      </c>
      <c r="G24" s="131">
        <v>15843.78</v>
      </c>
    </row>
    <row r="25" spans="1:10" x14ac:dyDescent="0.2">
      <c r="A25" t="s">
        <v>345</v>
      </c>
    </row>
    <row r="26" spans="1:10" x14ac:dyDescent="0.2">
      <c r="A26" t="s">
        <v>346</v>
      </c>
      <c r="B26" t="s">
        <v>347</v>
      </c>
      <c r="G26" t="s">
        <v>340</v>
      </c>
    </row>
    <row r="27" spans="1:10" x14ac:dyDescent="0.2">
      <c r="A27">
        <v>3000104</v>
      </c>
      <c r="B27" t="s">
        <v>27</v>
      </c>
      <c r="G27" s="131">
        <v>15843.78</v>
      </c>
    </row>
    <row r="28" spans="1:10" x14ac:dyDescent="0.2">
      <c r="A28" t="s">
        <v>22</v>
      </c>
    </row>
    <row r="29" spans="1:10" x14ac:dyDescent="0.2">
      <c r="A29" t="s">
        <v>348</v>
      </c>
      <c r="G29" s="131">
        <v>15843.78</v>
      </c>
    </row>
    <row r="30" spans="1:10" x14ac:dyDescent="0.2">
      <c r="A30" t="s">
        <v>129</v>
      </c>
      <c r="B30">
        <v>20</v>
      </c>
      <c r="C30" s="156" t="s">
        <v>130</v>
      </c>
      <c r="E30" t="s">
        <v>34</v>
      </c>
    </row>
    <row r="31" spans="1:10" x14ac:dyDescent="0.2">
      <c r="A31" t="s">
        <v>131</v>
      </c>
      <c r="B31" t="s">
        <v>349</v>
      </c>
    </row>
    <row r="32" spans="1:10" x14ac:dyDescent="0.2">
      <c r="A32">
        <v>3124</v>
      </c>
      <c r="B32" t="s">
        <v>350</v>
      </c>
      <c r="D32">
        <v>0</v>
      </c>
      <c r="E32" t="s">
        <v>138</v>
      </c>
      <c r="F32">
        <v>12</v>
      </c>
      <c r="G32" t="s">
        <v>234</v>
      </c>
      <c r="I32" s="131">
        <v>1.6830000000000001</v>
      </c>
      <c r="J32" s="131">
        <v>20.2</v>
      </c>
    </row>
    <row r="33" spans="1:10" x14ac:dyDescent="0.2">
      <c r="A33">
        <v>2005</v>
      </c>
      <c r="B33" t="s">
        <v>1171</v>
      </c>
      <c r="D33">
        <v>0</v>
      </c>
      <c r="E33" t="s">
        <v>233</v>
      </c>
      <c r="F33">
        <v>896</v>
      </c>
      <c r="G33" t="s">
        <v>234</v>
      </c>
      <c r="I33" s="131">
        <v>0.316</v>
      </c>
      <c r="J33" s="131">
        <v>282.69</v>
      </c>
    </row>
    <row r="34" spans="1:10" x14ac:dyDescent="0.2">
      <c r="A34">
        <v>2006</v>
      </c>
      <c r="B34" t="s">
        <v>1185</v>
      </c>
      <c r="D34">
        <v>0</v>
      </c>
      <c r="E34" t="s">
        <v>233</v>
      </c>
      <c r="F34">
        <v>84</v>
      </c>
      <c r="G34" t="s">
        <v>234</v>
      </c>
      <c r="I34" s="131">
        <v>0.48599999999999999</v>
      </c>
      <c r="J34" s="131">
        <v>40.78</v>
      </c>
    </row>
    <row r="35" spans="1:10" x14ac:dyDescent="0.2">
      <c r="A35">
        <v>2007</v>
      </c>
      <c r="B35" t="s">
        <v>1176</v>
      </c>
      <c r="D35">
        <v>0</v>
      </c>
      <c r="E35" t="s">
        <v>356</v>
      </c>
      <c r="F35">
        <v>89</v>
      </c>
      <c r="G35" t="s">
        <v>1231</v>
      </c>
      <c r="I35" s="131">
        <v>5.49</v>
      </c>
      <c r="J35" s="131">
        <v>488.65</v>
      </c>
    </row>
    <row r="36" spans="1:10" x14ac:dyDescent="0.2">
      <c r="A36">
        <v>258</v>
      </c>
      <c r="B36" t="s">
        <v>351</v>
      </c>
      <c r="D36">
        <v>0</v>
      </c>
      <c r="E36" t="s">
        <v>138</v>
      </c>
      <c r="F36">
        <v>24</v>
      </c>
      <c r="G36" t="s">
        <v>352</v>
      </c>
      <c r="I36" s="131">
        <v>0.88900000000000001</v>
      </c>
      <c r="J36" s="131">
        <v>21.33</v>
      </c>
    </row>
    <row r="37" spans="1:10" x14ac:dyDescent="0.2">
      <c r="A37">
        <v>259</v>
      </c>
      <c r="B37" t="s">
        <v>353</v>
      </c>
      <c r="D37">
        <v>0</v>
      </c>
      <c r="E37" t="s">
        <v>138</v>
      </c>
      <c r="F37">
        <v>73</v>
      </c>
      <c r="G37" t="s">
        <v>352</v>
      </c>
      <c r="I37" s="131">
        <v>0.67300000000000004</v>
      </c>
      <c r="J37" s="131">
        <v>49.14</v>
      </c>
    </row>
    <row r="38" spans="1:10" x14ac:dyDescent="0.2">
      <c r="A38">
        <v>260</v>
      </c>
      <c r="B38" t="s">
        <v>354</v>
      </c>
      <c r="D38">
        <v>0</v>
      </c>
      <c r="E38" t="s">
        <v>138</v>
      </c>
      <c r="F38">
        <v>13</v>
      </c>
      <c r="G38" t="s">
        <v>335</v>
      </c>
      <c r="I38" s="131">
        <v>1.1100000000000001</v>
      </c>
      <c r="J38" s="131">
        <v>14.43</v>
      </c>
    </row>
    <row r="39" spans="1:10" x14ac:dyDescent="0.2">
      <c r="A39">
        <v>261</v>
      </c>
      <c r="B39" t="s">
        <v>355</v>
      </c>
      <c r="D39">
        <v>0</v>
      </c>
      <c r="E39" t="s">
        <v>356</v>
      </c>
      <c r="F39">
        <v>28</v>
      </c>
      <c r="G39" t="s">
        <v>357</v>
      </c>
      <c r="I39" s="131">
        <v>1.119</v>
      </c>
      <c r="J39" s="131">
        <v>31.32</v>
      </c>
    </row>
    <row r="40" spans="1:10" x14ac:dyDescent="0.2">
      <c r="A40">
        <v>262</v>
      </c>
      <c r="B40" t="s">
        <v>358</v>
      </c>
      <c r="D40">
        <v>0</v>
      </c>
      <c r="E40" t="s">
        <v>138</v>
      </c>
      <c r="F40">
        <v>11</v>
      </c>
      <c r="G40" t="s">
        <v>335</v>
      </c>
      <c r="I40" s="131">
        <v>1.1499999999999999</v>
      </c>
      <c r="J40" s="131">
        <v>12.65</v>
      </c>
    </row>
    <row r="41" spans="1:10" x14ac:dyDescent="0.2">
      <c r="A41">
        <v>263</v>
      </c>
      <c r="B41" t="s">
        <v>359</v>
      </c>
      <c r="D41">
        <v>0</v>
      </c>
      <c r="E41" t="s">
        <v>356</v>
      </c>
      <c r="F41">
        <v>48</v>
      </c>
      <c r="G41" t="s">
        <v>357</v>
      </c>
      <c r="I41" s="131">
        <v>1.1240000000000001</v>
      </c>
      <c r="J41" s="131">
        <v>53.94</v>
      </c>
    </row>
    <row r="42" spans="1:10" x14ac:dyDescent="0.2">
      <c r="A42">
        <v>264</v>
      </c>
      <c r="B42" t="s">
        <v>360</v>
      </c>
      <c r="D42">
        <v>0</v>
      </c>
      <c r="E42" t="s">
        <v>138</v>
      </c>
      <c r="F42">
        <v>47</v>
      </c>
      <c r="G42" t="s">
        <v>352</v>
      </c>
      <c r="I42" s="131">
        <v>0.88500000000000001</v>
      </c>
      <c r="J42" s="131">
        <v>41.57</v>
      </c>
    </row>
    <row r="43" spans="1:10" x14ac:dyDescent="0.2">
      <c r="A43">
        <v>265</v>
      </c>
      <c r="B43" t="s">
        <v>361</v>
      </c>
      <c r="D43">
        <v>0</v>
      </c>
      <c r="E43" t="s">
        <v>138</v>
      </c>
      <c r="F43">
        <v>21</v>
      </c>
      <c r="G43" t="s">
        <v>335</v>
      </c>
      <c r="I43" s="131">
        <v>1.1499999999999999</v>
      </c>
      <c r="J43" s="131">
        <v>24.15</v>
      </c>
    </row>
    <row r="44" spans="1:10" x14ac:dyDescent="0.2">
      <c r="A44">
        <v>266</v>
      </c>
      <c r="B44" t="s">
        <v>362</v>
      </c>
      <c r="D44">
        <v>0</v>
      </c>
      <c r="E44" t="s">
        <v>356</v>
      </c>
      <c r="F44">
        <v>4</v>
      </c>
      <c r="G44" t="s">
        <v>357</v>
      </c>
      <c r="I44" s="131">
        <v>1.0920000000000001</v>
      </c>
      <c r="J44" s="131">
        <v>4.37</v>
      </c>
    </row>
    <row r="45" spans="1:10" x14ac:dyDescent="0.2">
      <c r="A45">
        <v>3158</v>
      </c>
      <c r="B45" t="s">
        <v>363</v>
      </c>
      <c r="D45">
        <v>0</v>
      </c>
      <c r="E45" t="s">
        <v>186</v>
      </c>
      <c r="F45">
        <v>20</v>
      </c>
      <c r="G45" t="s">
        <v>234</v>
      </c>
      <c r="I45" s="131">
        <v>0.97899999999999998</v>
      </c>
      <c r="J45" s="131">
        <v>19.57</v>
      </c>
    </row>
    <row r="46" spans="1:10" x14ac:dyDescent="0.2">
      <c r="A46">
        <v>392</v>
      </c>
      <c r="B46" t="s">
        <v>364</v>
      </c>
      <c r="D46">
        <v>0</v>
      </c>
      <c r="E46" t="s">
        <v>138</v>
      </c>
      <c r="F46">
        <v>24</v>
      </c>
      <c r="G46" t="s">
        <v>147</v>
      </c>
      <c r="I46" s="131">
        <v>0.98899999999999999</v>
      </c>
      <c r="J46" s="131">
        <v>23.74</v>
      </c>
    </row>
    <row r="47" spans="1:10" x14ac:dyDescent="0.2">
      <c r="A47">
        <v>393</v>
      </c>
      <c r="B47" t="s">
        <v>365</v>
      </c>
      <c r="D47">
        <v>0</v>
      </c>
      <c r="E47" t="s">
        <v>138</v>
      </c>
      <c r="F47">
        <v>24</v>
      </c>
      <c r="G47" t="s">
        <v>335</v>
      </c>
      <c r="I47" s="131">
        <v>1.3520000000000001</v>
      </c>
      <c r="J47" s="131">
        <v>32.450000000000003</v>
      </c>
    </row>
    <row r="48" spans="1:10" x14ac:dyDescent="0.2">
      <c r="A48">
        <v>391</v>
      </c>
      <c r="B48" t="s">
        <v>366</v>
      </c>
      <c r="D48">
        <v>0</v>
      </c>
      <c r="E48" t="s">
        <v>356</v>
      </c>
      <c r="F48">
        <v>14</v>
      </c>
      <c r="G48" t="s">
        <v>357</v>
      </c>
      <c r="I48" s="131">
        <v>0.83199999999999996</v>
      </c>
      <c r="J48" s="131">
        <v>11.65</v>
      </c>
    </row>
    <row r="49" spans="1:10" x14ac:dyDescent="0.2">
      <c r="A49">
        <v>2924</v>
      </c>
      <c r="B49" t="s">
        <v>367</v>
      </c>
      <c r="D49">
        <v>0</v>
      </c>
      <c r="E49" t="s">
        <v>138</v>
      </c>
      <c r="F49">
        <v>51</v>
      </c>
      <c r="G49" t="s">
        <v>368</v>
      </c>
      <c r="I49" s="131">
        <v>1.819</v>
      </c>
      <c r="J49" s="131">
        <v>92.77</v>
      </c>
    </row>
    <row r="50" spans="1:10" x14ac:dyDescent="0.2">
      <c r="A50">
        <v>2923</v>
      </c>
      <c r="B50" t="s">
        <v>369</v>
      </c>
      <c r="D50">
        <v>0</v>
      </c>
      <c r="E50" t="s">
        <v>138</v>
      </c>
      <c r="F50">
        <v>54</v>
      </c>
      <c r="G50" t="s">
        <v>368</v>
      </c>
      <c r="I50" s="131">
        <v>1.7909999999999999</v>
      </c>
      <c r="J50" s="131">
        <v>96.73</v>
      </c>
    </row>
    <row r="51" spans="1:10" x14ac:dyDescent="0.2">
      <c r="A51">
        <v>534</v>
      </c>
      <c r="B51" t="s">
        <v>370</v>
      </c>
      <c r="D51">
        <v>0</v>
      </c>
      <c r="E51" t="s">
        <v>356</v>
      </c>
      <c r="F51">
        <v>11</v>
      </c>
      <c r="G51" t="s">
        <v>357</v>
      </c>
      <c r="I51" s="131">
        <v>1.0109999999999999</v>
      </c>
      <c r="J51" s="131">
        <v>11.12</v>
      </c>
    </row>
    <row r="52" spans="1:10" x14ac:dyDescent="0.2">
      <c r="A52">
        <v>1689</v>
      </c>
      <c r="B52" t="s">
        <v>371</v>
      </c>
      <c r="D52">
        <v>0</v>
      </c>
      <c r="E52" t="s">
        <v>138</v>
      </c>
      <c r="F52">
        <v>36</v>
      </c>
      <c r="G52" t="s">
        <v>335</v>
      </c>
      <c r="I52" s="131">
        <v>1.056</v>
      </c>
      <c r="J52" s="131">
        <v>38.020000000000003</v>
      </c>
    </row>
    <row r="53" spans="1:10" x14ac:dyDescent="0.2">
      <c r="A53">
        <v>533</v>
      </c>
      <c r="B53" t="s">
        <v>1233</v>
      </c>
      <c r="D53">
        <v>0</v>
      </c>
      <c r="E53" t="s">
        <v>356</v>
      </c>
      <c r="F53">
        <v>35</v>
      </c>
      <c r="G53" t="s">
        <v>335</v>
      </c>
      <c r="I53" s="131">
        <v>1.04</v>
      </c>
      <c r="J53" s="131">
        <v>36.409999999999997</v>
      </c>
    </row>
    <row r="54" spans="1:10" x14ac:dyDescent="0.2">
      <c r="A54">
        <v>532</v>
      </c>
      <c r="B54" t="s">
        <v>1234</v>
      </c>
      <c r="D54">
        <v>0</v>
      </c>
      <c r="E54" t="s">
        <v>356</v>
      </c>
      <c r="F54">
        <v>15</v>
      </c>
      <c r="G54" t="s">
        <v>378</v>
      </c>
      <c r="I54" s="131">
        <v>1.004</v>
      </c>
      <c r="J54" s="131">
        <v>15.06</v>
      </c>
    </row>
    <row r="55" spans="1:10" x14ac:dyDescent="0.2">
      <c r="A55">
        <v>536</v>
      </c>
      <c r="B55" t="s">
        <v>372</v>
      </c>
      <c r="D55">
        <v>0</v>
      </c>
      <c r="E55" t="s">
        <v>138</v>
      </c>
      <c r="F55">
        <v>24</v>
      </c>
      <c r="G55" t="s">
        <v>357</v>
      </c>
      <c r="I55" s="131">
        <v>1.0529999999999999</v>
      </c>
      <c r="J55" s="131">
        <v>25.28</v>
      </c>
    </row>
    <row r="56" spans="1:10" x14ac:dyDescent="0.2">
      <c r="A56">
        <v>535</v>
      </c>
      <c r="B56" t="s">
        <v>752</v>
      </c>
      <c r="D56">
        <v>0</v>
      </c>
      <c r="E56" t="s">
        <v>356</v>
      </c>
      <c r="F56">
        <v>52</v>
      </c>
      <c r="G56" t="s">
        <v>335</v>
      </c>
      <c r="I56" s="131">
        <v>1.0149999999999999</v>
      </c>
      <c r="J56" s="131">
        <v>52.75</v>
      </c>
    </row>
    <row r="57" spans="1:10" x14ac:dyDescent="0.2">
      <c r="A57">
        <v>537</v>
      </c>
      <c r="B57" t="s">
        <v>777</v>
      </c>
      <c r="D57">
        <v>0</v>
      </c>
      <c r="E57" t="s">
        <v>356</v>
      </c>
      <c r="F57">
        <v>11</v>
      </c>
      <c r="G57" t="s">
        <v>378</v>
      </c>
      <c r="I57" s="131">
        <v>0.95</v>
      </c>
      <c r="J57" s="131">
        <v>10.45</v>
      </c>
    </row>
    <row r="58" spans="1:10" x14ac:dyDescent="0.2">
      <c r="A58">
        <v>607</v>
      </c>
      <c r="B58" t="s">
        <v>373</v>
      </c>
      <c r="D58">
        <v>0</v>
      </c>
      <c r="E58" t="s">
        <v>356</v>
      </c>
      <c r="F58">
        <v>39</v>
      </c>
      <c r="G58" t="s">
        <v>374</v>
      </c>
      <c r="I58" s="131">
        <v>1.823</v>
      </c>
      <c r="J58" s="131">
        <v>71.099999999999994</v>
      </c>
    </row>
    <row r="59" spans="1:10" x14ac:dyDescent="0.2">
      <c r="A59">
        <v>2257</v>
      </c>
      <c r="B59" t="s">
        <v>375</v>
      </c>
      <c r="D59">
        <v>0</v>
      </c>
      <c r="E59" t="s">
        <v>138</v>
      </c>
      <c r="F59">
        <v>12</v>
      </c>
      <c r="G59" t="s">
        <v>234</v>
      </c>
      <c r="I59" s="131">
        <v>5.0949999999999998</v>
      </c>
      <c r="J59" s="131">
        <v>61.13</v>
      </c>
    </row>
    <row r="60" spans="1:10" x14ac:dyDescent="0.2">
      <c r="A60">
        <v>609</v>
      </c>
      <c r="B60" t="s">
        <v>376</v>
      </c>
      <c r="D60">
        <v>0</v>
      </c>
      <c r="E60" t="s">
        <v>356</v>
      </c>
      <c r="F60">
        <v>33</v>
      </c>
      <c r="G60" t="s">
        <v>234</v>
      </c>
      <c r="I60" s="131">
        <v>2.4039999999999999</v>
      </c>
      <c r="J60" s="131">
        <v>79.319999999999993</v>
      </c>
    </row>
    <row r="61" spans="1:10" x14ac:dyDescent="0.2">
      <c r="A61">
        <v>610</v>
      </c>
      <c r="B61" t="s">
        <v>377</v>
      </c>
      <c r="D61">
        <v>0</v>
      </c>
      <c r="E61" t="s">
        <v>356</v>
      </c>
      <c r="F61">
        <v>11</v>
      </c>
      <c r="G61" t="s">
        <v>378</v>
      </c>
      <c r="I61" s="131">
        <v>2.1800000000000002</v>
      </c>
      <c r="J61" s="131">
        <v>23.98</v>
      </c>
    </row>
    <row r="62" spans="1:10" x14ac:dyDescent="0.2">
      <c r="A62">
        <v>612</v>
      </c>
      <c r="B62" t="s">
        <v>379</v>
      </c>
      <c r="D62">
        <v>0</v>
      </c>
      <c r="E62" t="s">
        <v>138</v>
      </c>
      <c r="F62">
        <v>8</v>
      </c>
      <c r="G62" t="s">
        <v>380</v>
      </c>
      <c r="I62" s="131">
        <v>2.726</v>
      </c>
      <c r="J62" s="131">
        <v>21.81</v>
      </c>
    </row>
    <row r="63" spans="1:10" x14ac:dyDescent="0.2">
      <c r="A63">
        <v>1101</v>
      </c>
      <c r="B63" t="s">
        <v>408</v>
      </c>
      <c r="D63">
        <v>0</v>
      </c>
      <c r="E63" t="s">
        <v>138</v>
      </c>
      <c r="F63">
        <v>3</v>
      </c>
      <c r="G63" t="s">
        <v>409</v>
      </c>
      <c r="I63" s="131">
        <v>7.1669999999999998</v>
      </c>
      <c r="J63" s="131">
        <v>21.5</v>
      </c>
    </row>
    <row r="64" spans="1:10" x14ac:dyDescent="0.2">
      <c r="A64">
        <v>1102</v>
      </c>
      <c r="B64" t="s">
        <v>410</v>
      </c>
      <c r="D64">
        <v>0</v>
      </c>
      <c r="E64" t="s">
        <v>138</v>
      </c>
      <c r="F64">
        <v>5</v>
      </c>
      <c r="G64" t="s">
        <v>382</v>
      </c>
      <c r="I64" s="131">
        <v>4.7480000000000002</v>
      </c>
      <c r="J64" s="131">
        <v>23.74</v>
      </c>
    </row>
    <row r="65" spans="1:10" x14ac:dyDescent="0.2">
      <c r="A65">
        <v>1103</v>
      </c>
      <c r="B65" t="s">
        <v>411</v>
      </c>
      <c r="D65">
        <v>0</v>
      </c>
      <c r="E65" t="s">
        <v>138</v>
      </c>
      <c r="F65">
        <v>4</v>
      </c>
      <c r="G65" t="s">
        <v>382</v>
      </c>
      <c r="I65" s="131">
        <v>4.7</v>
      </c>
      <c r="J65" s="131">
        <v>18.8</v>
      </c>
    </row>
    <row r="66" spans="1:10" x14ac:dyDescent="0.2">
      <c r="A66">
        <v>1104</v>
      </c>
      <c r="B66" t="s">
        <v>412</v>
      </c>
      <c r="D66">
        <v>0</v>
      </c>
      <c r="E66" t="s">
        <v>138</v>
      </c>
      <c r="F66">
        <v>5</v>
      </c>
      <c r="G66" t="s">
        <v>382</v>
      </c>
      <c r="I66" s="131">
        <v>9.9</v>
      </c>
      <c r="J66" s="131">
        <v>49.5</v>
      </c>
    </row>
    <row r="67" spans="1:10" x14ac:dyDescent="0.2">
      <c r="A67">
        <v>1105</v>
      </c>
      <c r="B67" t="s">
        <v>413</v>
      </c>
      <c r="D67">
        <v>0</v>
      </c>
      <c r="E67" t="s">
        <v>138</v>
      </c>
      <c r="F67">
        <v>6</v>
      </c>
      <c r="G67" t="s">
        <v>382</v>
      </c>
      <c r="I67" s="131">
        <v>5.0999999999999996</v>
      </c>
      <c r="J67" s="131">
        <v>30.6</v>
      </c>
    </row>
    <row r="68" spans="1:10" x14ac:dyDescent="0.2">
      <c r="A68">
        <v>1106</v>
      </c>
      <c r="B68" t="s">
        <v>414</v>
      </c>
      <c r="D68">
        <v>0</v>
      </c>
      <c r="E68" t="s">
        <v>138</v>
      </c>
      <c r="F68">
        <v>11</v>
      </c>
      <c r="G68" t="s">
        <v>380</v>
      </c>
      <c r="I68" s="131">
        <v>9.7479999999999993</v>
      </c>
      <c r="J68" s="131">
        <v>107.23</v>
      </c>
    </row>
    <row r="69" spans="1:10" x14ac:dyDescent="0.2">
      <c r="A69">
        <v>1107</v>
      </c>
      <c r="B69" t="s">
        <v>415</v>
      </c>
      <c r="D69">
        <v>0</v>
      </c>
      <c r="E69" t="s">
        <v>138</v>
      </c>
      <c r="F69">
        <v>6</v>
      </c>
      <c r="G69" t="s">
        <v>409</v>
      </c>
      <c r="I69" s="131">
        <v>10.012</v>
      </c>
      <c r="J69" s="131">
        <v>60.07</v>
      </c>
    </row>
    <row r="70" spans="1:10" x14ac:dyDescent="0.2">
      <c r="A70">
        <v>1108</v>
      </c>
      <c r="B70" t="s">
        <v>416</v>
      </c>
      <c r="D70">
        <v>0</v>
      </c>
      <c r="E70" t="s">
        <v>138</v>
      </c>
      <c r="F70">
        <v>3.9</v>
      </c>
      <c r="G70" t="s">
        <v>380</v>
      </c>
      <c r="I70" s="131">
        <v>9.9</v>
      </c>
      <c r="J70" s="131">
        <v>38.61</v>
      </c>
    </row>
    <row r="71" spans="1:10" x14ac:dyDescent="0.2">
      <c r="A71">
        <v>1123</v>
      </c>
      <c r="B71" t="s">
        <v>417</v>
      </c>
      <c r="D71">
        <v>0</v>
      </c>
      <c r="E71" t="s">
        <v>138</v>
      </c>
      <c r="F71">
        <v>53</v>
      </c>
      <c r="G71" t="s">
        <v>147</v>
      </c>
      <c r="I71" s="131">
        <v>0.99</v>
      </c>
      <c r="J71" s="131">
        <v>52.48</v>
      </c>
    </row>
    <row r="72" spans="1:10" x14ac:dyDescent="0.2">
      <c r="A72">
        <v>1124</v>
      </c>
      <c r="B72" t="s">
        <v>418</v>
      </c>
      <c r="D72">
        <v>0</v>
      </c>
      <c r="E72" t="s">
        <v>138</v>
      </c>
      <c r="F72">
        <v>22</v>
      </c>
      <c r="G72" t="s">
        <v>335</v>
      </c>
      <c r="I72" s="131">
        <v>1.3520000000000001</v>
      </c>
      <c r="J72" s="131">
        <v>29.74</v>
      </c>
    </row>
    <row r="73" spans="1:10" x14ac:dyDescent="0.2">
      <c r="A73">
        <v>1122</v>
      </c>
      <c r="B73" t="s">
        <v>419</v>
      </c>
      <c r="D73">
        <v>0</v>
      </c>
      <c r="E73" t="s">
        <v>356</v>
      </c>
      <c r="F73">
        <v>19</v>
      </c>
      <c r="G73" t="s">
        <v>357</v>
      </c>
      <c r="I73" s="131">
        <v>1.1200000000000001</v>
      </c>
      <c r="J73" s="131">
        <v>21.28</v>
      </c>
    </row>
    <row r="74" spans="1:10" x14ac:dyDescent="0.2">
      <c r="A74">
        <v>2255</v>
      </c>
      <c r="B74" t="s">
        <v>420</v>
      </c>
      <c r="D74">
        <v>0</v>
      </c>
      <c r="E74" t="s">
        <v>138</v>
      </c>
      <c r="F74">
        <v>48</v>
      </c>
      <c r="G74" t="s">
        <v>234</v>
      </c>
      <c r="I74" s="131">
        <v>0.89</v>
      </c>
      <c r="J74" s="131">
        <v>42.72</v>
      </c>
    </row>
    <row r="75" spans="1:10" x14ac:dyDescent="0.2">
      <c r="A75">
        <v>2256</v>
      </c>
      <c r="B75" t="s">
        <v>421</v>
      </c>
      <c r="D75">
        <v>0</v>
      </c>
      <c r="E75" t="s">
        <v>138</v>
      </c>
      <c r="F75">
        <v>6</v>
      </c>
      <c r="G75" t="s">
        <v>234</v>
      </c>
      <c r="I75" s="131">
        <v>1.0780000000000001</v>
      </c>
      <c r="J75" s="131">
        <v>6.47</v>
      </c>
    </row>
    <row r="76" spans="1:10" x14ac:dyDescent="0.2">
      <c r="A76" t="s">
        <v>22</v>
      </c>
    </row>
    <row r="77" spans="1:10" x14ac:dyDescent="0.2">
      <c r="A77" t="s">
        <v>340</v>
      </c>
      <c r="C77">
        <v>0</v>
      </c>
      <c r="E77" s="132">
        <v>3756.9</v>
      </c>
      <c r="G77" s="131">
        <v>5101.91</v>
      </c>
    </row>
    <row r="78" spans="1:10" x14ac:dyDescent="0.2">
      <c r="A78" t="s">
        <v>131</v>
      </c>
      <c r="B78" t="s">
        <v>422</v>
      </c>
    </row>
    <row r="79" spans="1:10" x14ac:dyDescent="0.2">
      <c r="A79">
        <v>37</v>
      </c>
      <c r="B79" t="s">
        <v>423</v>
      </c>
      <c r="D79">
        <v>0</v>
      </c>
      <c r="E79" t="s">
        <v>233</v>
      </c>
      <c r="F79">
        <v>20</v>
      </c>
      <c r="G79" t="s">
        <v>234</v>
      </c>
      <c r="I79" s="131">
        <v>17.600000000000001</v>
      </c>
      <c r="J79" s="131">
        <v>352</v>
      </c>
    </row>
    <row r="80" spans="1:10" x14ac:dyDescent="0.2">
      <c r="A80">
        <v>36</v>
      </c>
      <c r="B80" t="s">
        <v>424</v>
      </c>
      <c r="D80">
        <v>0</v>
      </c>
      <c r="E80" t="s">
        <v>233</v>
      </c>
      <c r="F80">
        <v>17</v>
      </c>
      <c r="G80" t="s">
        <v>234</v>
      </c>
      <c r="I80" s="131">
        <v>22.5</v>
      </c>
      <c r="J80" s="131">
        <v>382.5</v>
      </c>
    </row>
    <row r="81" spans="1:10" x14ac:dyDescent="0.2">
      <c r="A81">
        <v>35</v>
      </c>
      <c r="B81" t="s">
        <v>425</v>
      </c>
      <c r="D81">
        <v>0</v>
      </c>
      <c r="E81" t="s">
        <v>233</v>
      </c>
      <c r="F81">
        <v>9</v>
      </c>
      <c r="G81" t="s">
        <v>234</v>
      </c>
      <c r="I81" s="131">
        <v>25.6</v>
      </c>
      <c r="J81" s="131">
        <v>230.4</v>
      </c>
    </row>
    <row r="82" spans="1:10" x14ac:dyDescent="0.2">
      <c r="A82">
        <v>43</v>
      </c>
      <c r="B82" t="s">
        <v>426</v>
      </c>
      <c r="D82">
        <v>0</v>
      </c>
      <c r="E82" t="s">
        <v>233</v>
      </c>
      <c r="F82">
        <v>39</v>
      </c>
      <c r="G82" t="s">
        <v>234</v>
      </c>
      <c r="I82" s="131">
        <v>7.2679999999999998</v>
      </c>
      <c r="J82" s="131">
        <v>283.43</v>
      </c>
    </row>
    <row r="83" spans="1:10" x14ac:dyDescent="0.2">
      <c r="A83">
        <v>738</v>
      </c>
      <c r="B83" t="s">
        <v>518</v>
      </c>
      <c r="D83">
        <v>0</v>
      </c>
      <c r="E83" t="s">
        <v>233</v>
      </c>
      <c r="F83">
        <v>3</v>
      </c>
      <c r="G83" t="s">
        <v>234</v>
      </c>
      <c r="I83" s="131">
        <v>66.5</v>
      </c>
      <c r="J83" s="131">
        <v>199.5</v>
      </c>
    </row>
    <row r="84" spans="1:10" x14ac:dyDescent="0.2">
      <c r="A84">
        <v>739</v>
      </c>
      <c r="B84" t="s">
        <v>519</v>
      </c>
      <c r="D84">
        <v>0</v>
      </c>
      <c r="E84" t="s">
        <v>233</v>
      </c>
      <c r="F84">
        <v>5</v>
      </c>
      <c r="G84" t="s">
        <v>234</v>
      </c>
      <c r="I84" s="131">
        <v>25.814</v>
      </c>
      <c r="J84" s="131">
        <v>129.07</v>
      </c>
    </row>
    <row r="85" spans="1:10" x14ac:dyDescent="0.2">
      <c r="A85">
        <v>2845</v>
      </c>
      <c r="B85" t="s">
        <v>520</v>
      </c>
      <c r="D85">
        <v>0</v>
      </c>
      <c r="E85" t="s">
        <v>233</v>
      </c>
      <c r="F85">
        <v>7</v>
      </c>
      <c r="G85" t="s">
        <v>234</v>
      </c>
      <c r="I85" s="131">
        <v>16.2</v>
      </c>
      <c r="J85" s="131">
        <v>113.4</v>
      </c>
    </row>
    <row r="86" spans="1:10" x14ac:dyDescent="0.2">
      <c r="A86">
        <v>1168</v>
      </c>
      <c r="B86" t="s">
        <v>521</v>
      </c>
      <c r="D86">
        <v>0</v>
      </c>
      <c r="E86" t="s">
        <v>233</v>
      </c>
      <c r="F86">
        <v>8</v>
      </c>
      <c r="G86" t="s">
        <v>234</v>
      </c>
      <c r="I86" s="131">
        <v>12.26</v>
      </c>
      <c r="J86" s="131">
        <v>98.08</v>
      </c>
    </row>
    <row r="87" spans="1:10" x14ac:dyDescent="0.2">
      <c r="A87">
        <v>2947</v>
      </c>
      <c r="B87" t="s">
        <v>522</v>
      </c>
      <c r="D87">
        <v>0</v>
      </c>
      <c r="E87" t="s">
        <v>233</v>
      </c>
      <c r="F87">
        <v>6</v>
      </c>
      <c r="G87" t="s">
        <v>234</v>
      </c>
      <c r="I87" s="131">
        <v>45</v>
      </c>
      <c r="J87" s="131">
        <v>270</v>
      </c>
    </row>
    <row r="88" spans="1:10" x14ac:dyDescent="0.2">
      <c r="A88">
        <v>741</v>
      </c>
      <c r="B88" t="s">
        <v>523</v>
      </c>
      <c r="D88">
        <v>0</v>
      </c>
      <c r="E88" t="s">
        <v>233</v>
      </c>
      <c r="F88">
        <v>3</v>
      </c>
      <c r="G88" t="s">
        <v>234</v>
      </c>
      <c r="I88" s="131">
        <v>43</v>
      </c>
      <c r="J88" s="131">
        <v>129</v>
      </c>
    </row>
    <row r="89" spans="1:10" x14ac:dyDescent="0.2">
      <c r="A89">
        <v>753</v>
      </c>
      <c r="B89" t="s">
        <v>524</v>
      </c>
      <c r="D89">
        <v>0</v>
      </c>
      <c r="E89" t="s">
        <v>233</v>
      </c>
      <c r="F89">
        <v>15</v>
      </c>
      <c r="G89" t="s">
        <v>234</v>
      </c>
      <c r="I89" s="131">
        <v>36.970999999999997</v>
      </c>
      <c r="J89" s="131">
        <v>554.55999999999995</v>
      </c>
    </row>
    <row r="90" spans="1:10" x14ac:dyDescent="0.2">
      <c r="A90">
        <v>754</v>
      </c>
      <c r="B90" t="s">
        <v>525</v>
      </c>
      <c r="D90">
        <v>0</v>
      </c>
      <c r="E90" t="s">
        <v>233</v>
      </c>
      <c r="F90">
        <v>6</v>
      </c>
      <c r="G90" t="s">
        <v>234</v>
      </c>
      <c r="I90" s="131">
        <v>82.935000000000002</v>
      </c>
      <c r="J90" s="131">
        <v>497.61</v>
      </c>
    </row>
    <row r="91" spans="1:10" x14ac:dyDescent="0.2">
      <c r="A91">
        <v>1918</v>
      </c>
      <c r="B91" t="s">
        <v>526</v>
      </c>
      <c r="D91">
        <v>0</v>
      </c>
      <c r="E91" t="s">
        <v>233</v>
      </c>
      <c r="F91">
        <v>2</v>
      </c>
      <c r="G91" t="s">
        <v>234</v>
      </c>
      <c r="I91" s="131">
        <v>89.772999999999996</v>
      </c>
      <c r="J91" s="131">
        <v>179.55</v>
      </c>
    </row>
    <row r="92" spans="1:10" x14ac:dyDescent="0.2">
      <c r="D92" t="s">
        <v>527</v>
      </c>
    </row>
    <row r="93" spans="1:10" x14ac:dyDescent="0.2">
      <c r="A93">
        <v>930</v>
      </c>
      <c r="B93" t="s">
        <v>528</v>
      </c>
      <c r="D93">
        <v>0</v>
      </c>
      <c r="E93" t="s">
        <v>233</v>
      </c>
      <c r="F93">
        <v>6</v>
      </c>
      <c r="G93" t="s">
        <v>234</v>
      </c>
      <c r="I93" s="131">
        <v>19.5</v>
      </c>
      <c r="J93" s="131">
        <v>117</v>
      </c>
    </row>
    <row r="94" spans="1:10" x14ac:dyDescent="0.2">
      <c r="A94">
        <v>804</v>
      </c>
      <c r="B94" t="s">
        <v>529</v>
      </c>
      <c r="D94">
        <v>0</v>
      </c>
      <c r="E94" t="s">
        <v>233</v>
      </c>
      <c r="F94">
        <v>1</v>
      </c>
      <c r="G94" t="s">
        <v>234</v>
      </c>
      <c r="I94" s="131">
        <v>0.01</v>
      </c>
      <c r="J94" s="131">
        <v>0.01</v>
      </c>
    </row>
    <row r="95" spans="1:10" x14ac:dyDescent="0.2">
      <c r="A95">
        <v>813</v>
      </c>
      <c r="B95" t="s">
        <v>530</v>
      </c>
      <c r="D95">
        <v>0</v>
      </c>
      <c r="E95" t="s">
        <v>233</v>
      </c>
      <c r="F95">
        <v>14</v>
      </c>
      <c r="G95" t="s">
        <v>234</v>
      </c>
      <c r="I95" s="131">
        <v>24.7</v>
      </c>
      <c r="J95" s="131">
        <v>345.8</v>
      </c>
    </row>
    <row r="96" spans="1:10" x14ac:dyDescent="0.2">
      <c r="A96">
        <v>870</v>
      </c>
      <c r="B96" t="s">
        <v>531</v>
      </c>
      <c r="D96">
        <v>0</v>
      </c>
      <c r="E96" t="s">
        <v>138</v>
      </c>
      <c r="F96">
        <v>4</v>
      </c>
      <c r="G96" t="s">
        <v>378</v>
      </c>
      <c r="I96" s="131">
        <v>139.1</v>
      </c>
      <c r="J96" s="131">
        <v>556.4</v>
      </c>
    </row>
    <row r="97" spans="1:10" x14ac:dyDescent="0.2">
      <c r="A97">
        <v>871</v>
      </c>
      <c r="B97" t="s">
        <v>532</v>
      </c>
      <c r="D97">
        <v>0</v>
      </c>
      <c r="E97" t="s">
        <v>138</v>
      </c>
      <c r="F97">
        <v>4</v>
      </c>
      <c r="G97" t="s">
        <v>378</v>
      </c>
      <c r="I97" s="131">
        <v>273.14</v>
      </c>
      <c r="J97" s="131">
        <v>1092.56</v>
      </c>
    </row>
    <row r="98" spans="1:10" x14ac:dyDescent="0.2">
      <c r="A98">
        <v>879</v>
      </c>
      <c r="B98" t="s">
        <v>533</v>
      </c>
      <c r="D98">
        <v>0</v>
      </c>
      <c r="E98" t="s">
        <v>233</v>
      </c>
      <c r="F98">
        <v>10</v>
      </c>
      <c r="G98" t="s">
        <v>234</v>
      </c>
      <c r="I98" s="131">
        <v>25</v>
      </c>
      <c r="J98" s="131">
        <v>250</v>
      </c>
    </row>
    <row r="99" spans="1:10" x14ac:dyDescent="0.2">
      <c r="A99">
        <v>880</v>
      </c>
      <c r="B99" t="s">
        <v>534</v>
      </c>
      <c r="D99">
        <v>0</v>
      </c>
      <c r="E99" t="s">
        <v>233</v>
      </c>
      <c r="F99">
        <v>8</v>
      </c>
      <c r="G99" t="s">
        <v>234</v>
      </c>
      <c r="I99" s="131">
        <v>24.928000000000001</v>
      </c>
      <c r="J99" s="131">
        <v>199.42</v>
      </c>
    </row>
    <row r="100" spans="1:10" x14ac:dyDescent="0.2">
      <c r="A100">
        <v>898</v>
      </c>
      <c r="B100" t="s">
        <v>535</v>
      </c>
      <c r="D100">
        <v>0</v>
      </c>
      <c r="E100" t="s">
        <v>233</v>
      </c>
      <c r="F100">
        <v>10</v>
      </c>
      <c r="G100" t="s">
        <v>234</v>
      </c>
      <c r="I100" s="131">
        <v>15.9</v>
      </c>
      <c r="J100" s="131">
        <v>159</v>
      </c>
    </row>
    <row r="101" spans="1:10" x14ac:dyDescent="0.2">
      <c r="A101">
        <v>2841</v>
      </c>
      <c r="B101" t="s">
        <v>536</v>
      </c>
      <c r="D101">
        <v>0</v>
      </c>
      <c r="E101" t="s">
        <v>233</v>
      </c>
      <c r="F101">
        <v>9</v>
      </c>
      <c r="G101" t="s">
        <v>234</v>
      </c>
      <c r="I101" s="131">
        <v>15.3</v>
      </c>
      <c r="J101" s="131">
        <v>137.69999999999999</v>
      </c>
    </row>
    <row r="102" spans="1:10" x14ac:dyDescent="0.2">
      <c r="A102">
        <v>900</v>
      </c>
      <c r="B102" t="s">
        <v>537</v>
      </c>
      <c r="D102">
        <v>0</v>
      </c>
      <c r="E102" t="s">
        <v>233</v>
      </c>
      <c r="F102">
        <v>5</v>
      </c>
      <c r="G102" t="s">
        <v>234</v>
      </c>
      <c r="I102" s="131">
        <v>22</v>
      </c>
      <c r="J102" s="131">
        <v>110</v>
      </c>
    </row>
    <row r="103" spans="1:10" x14ac:dyDescent="0.2">
      <c r="A103">
        <v>901</v>
      </c>
      <c r="B103" t="s">
        <v>538</v>
      </c>
      <c r="D103">
        <v>0</v>
      </c>
      <c r="E103" t="s">
        <v>233</v>
      </c>
      <c r="F103">
        <v>14</v>
      </c>
      <c r="G103" t="s">
        <v>234</v>
      </c>
      <c r="I103" s="131">
        <v>33.393000000000001</v>
      </c>
      <c r="J103" s="131">
        <v>467.5</v>
      </c>
    </row>
    <row r="104" spans="1:10" x14ac:dyDescent="0.2">
      <c r="A104">
        <v>921</v>
      </c>
      <c r="B104" t="s">
        <v>539</v>
      </c>
      <c r="D104">
        <v>0</v>
      </c>
      <c r="E104" t="s">
        <v>233</v>
      </c>
      <c r="F104">
        <v>5</v>
      </c>
      <c r="G104" t="s">
        <v>234</v>
      </c>
      <c r="I104" s="131">
        <v>75</v>
      </c>
      <c r="J104" s="131">
        <v>375</v>
      </c>
    </row>
    <row r="105" spans="1:10" x14ac:dyDescent="0.2">
      <c r="A105">
        <v>986</v>
      </c>
      <c r="B105" t="s">
        <v>540</v>
      </c>
      <c r="D105">
        <v>0</v>
      </c>
      <c r="E105" t="s">
        <v>233</v>
      </c>
      <c r="F105">
        <v>3</v>
      </c>
      <c r="G105" t="s">
        <v>234</v>
      </c>
      <c r="I105" s="131">
        <v>25.405000000000001</v>
      </c>
      <c r="J105" s="131">
        <v>76.22</v>
      </c>
    </row>
    <row r="106" spans="1:10" x14ac:dyDescent="0.2">
      <c r="A106">
        <v>987</v>
      </c>
      <c r="B106" t="s">
        <v>541</v>
      </c>
      <c r="D106">
        <v>0</v>
      </c>
      <c r="E106" t="s">
        <v>233</v>
      </c>
      <c r="F106">
        <v>7</v>
      </c>
      <c r="G106" t="s">
        <v>234</v>
      </c>
      <c r="I106" s="131">
        <v>15.768000000000001</v>
      </c>
      <c r="J106" s="131">
        <v>110.37</v>
      </c>
    </row>
    <row r="107" spans="1:10" x14ac:dyDescent="0.2">
      <c r="A107">
        <v>2909</v>
      </c>
      <c r="B107" t="s">
        <v>542</v>
      </c>
      <c r="D107">
        <v>0</v>
      </c>
      <c r="E107" t="s">
        <v>233</v>
      </c>
      <c r="F107">
        <v>19</v>
      </c>
      <c r="G107" t="s">
        <v>234</v>
      </c>
      <c r="I107" s="131">
        <v>19</v>
      </c>
      <c r="J107" s="131">
        <v>361</v>
      </c>
    </row>
    <row r="108" spans="1:10" x14ac:dyDescent="0.2">
      <c r="A108">
        <v>939</v>
      </c>
      <c r="B108" t="s">
        <v>543</v>
      </c>
      <c r="D108">
        <v>0</v>
      </c>
      <c r="E108" t="s">
        <v>233</v>
      </c>
      <c r="F108">
        <v>16</v>
      </c>
      <c r="G108" t="s">
        <v>234</v>
      </c>
      <c r="I108" s="131">
        <v>18.600000000000001</v>
      </c>
      <c r="J108" s="131">
        <v>297.60000000000002</v>
      </c>
    </row>
    <row r="109" spans="1:10" x14ac:dyDescent="0.2">
      <c r="A109">
        <v>948</v>
      </c>
      <c r="B109" t="s">
        <v>544</v>
      </c>
      <c r="D109">
        <v>0</v>
      </c>
      <c r="E109" t="s">
        <v>233</v>
      </c>
      <c r="F109">
        <v>3</v>
      </c>
      <c r="G109" t="s">
        <v>234</v>
      </c>
      <c r="I109" s="131">
        <v>21.2</v>
      </c>
      <c r="J109" s="131">
        <v>63.6</v>
      </c>
    </row>
    <row r="110" spans="1:10" x14ac:dyDescent="0.2">
      <c r="A110">
        <v>1829</v>
      </c>
      <c r="B110" t="s">
        <v>545</v>
      </c>
      <c r="D110">
        <v>0</v>
      </c>
      <c r="E110" t="s">
        <v>233</v>
      </c>
      <c r="F110">
        <v>1</v>
      </c>
      <c r="G110" t="s">
        <v>234</v>
      </c>
      <c r="I110" s="131">
        <v>12.9</v>
      </c>
      <c r="J110" s="131">
        <v>12.9</v>
      </c>
    </row>
    <row r="111" spans="1:10" x14ac:dyDescent="0.2">
      <c r="A111">
        <v>998</v>
      </c>
      <c r="B111" t="s">
        <v>546</v>
      </c>
      <c r="D111">
        <v>0</v>
      </c>
      <c r="E111" t="s">
        <v>233</v>
      </c>
      <c r="F111">
        <v>3</v>
      </c>
      <c r="G111" t="s">
        <v>234</v>
      </c>
      <c r="I111" s="131">
        <v>17</v>
      </c>
      <c r="J111" s="131">
        <v>51</v>
      </c>
    </row>
    <row r="112" spans="1:10" x14ac:dyDescent="0.2">
      <c r="A112">
        <v>1002</v>
      </c>
      <c r="B112" t="s">
        <v>547</v>
      </c>
      <c r="D112">
        <v>0</v>
      </c>
      <c r="E112" t="s">
        <v>233</v>
      </c>
      <c r="F112">
        <v>7</v>
      </c>
      <c r="G112" t="s">
        <v>234</v>
      </c>
      <c r="I112" s="131">
        <v>12.26</v>
      </c>
      <c r="J112" s="131">
        <v>85.82</v>
      </c>
    </row>
    <row r="113" spans="1:10" x14ac:dyDescent="0.2">
      <c r="A113">
        <v>1005</v>
      </c>
      <c r="B113" t="s">
        <v>548</v>
      </c>
      <c r="D113">
        <v>0</v>
      </c>
      <c r="E113" t="s">
        <v>233</v>
      </c>
      <c r="F113">
        <v>3</v>
      </c>
      <c r="G113" t="s">
        <v>234</v>
      </c>
      <c r="I113" s="131">
        <v>59</v>
      </c>
      <c r="J113" s="131">
        <v>177</v>
      </c>
    </row>
    <row r="114" spans="1:10" x14ac:dyDescent="0.2">
      <c r="A114">
        <v>1004</v>
      </c>
      <c r="B114" t="s">
        <v>549</v>
      </c>
      <c r="D114">
        <v>0</v>
      </c>
      <c r="E114" t="s">
        <v>233</v>
      </c>
      <c r="F114">
        <v>10</v>
      </c>
      <c r="G114" t="s">
        <v>234</v>
      </c>
      <c r="I114" s="131">
        <v>15.5</v>
      </c>
      <c r="J114" s="131">
        <v>155</v>
      </c>
    </row>
    <row r="115" spans="1:10" x14ac:dyDescent="0.2">
      <c r="A115">
        <v>1026</v>
      </c>
      <c r="B115" t="s">
        <v>550</v>
      </c>
      <c r="D115">
        <v>0</v>
      </c>
      <c r="E115" t="s">
        <v>233</v>
      </c>
      <c r="F115">
        <v>10</v>
      </c>
      <c r="G115" t="s">
        <v>234</v>
      </c>
      <c r="I115" s="131">
        <v>31.26</v>
      </c>
      <c r="J115" s="131">
        <v>312.60000000000002</v>
      </c>
    </row>
    <row r="116" spans="1:10" x14ac:dyDescent="0.2">
      <c r="A116">
        <v>1029</v>
      </c>
      <c r="B116" t="s">
        <v>551</v>
      </c>
      <c r="D116">
        <v>0</v>
      </c>
      <c r="E116" t="s">
        <v>233</v>
      </c>
      <c r="F116">
        <v>14</v>
      </c>
      <c r="G116" t="s">
        <v>234</v>
      </c>
      <c r="I116" s="131">
        <v>32.299999999999997</v>
      </c>
      <c r="J116" s="131">
        <v>452.2</v>
      </c>
    </row>
    <row r="117" spans="1:10" x14ac:dyDescent="0.2">
      <c r="A117">
        <v>2883</v>
      </c>
      <c r="B117" t="s">
        <v>552</v>
      </c>
      <c r="D117">
        <v>0</v>
      </c>
      <c r="E117" t="s">
        <v>233</v>
      </c>
      <c r="F117">
        <v>2</v>
      </c>
      <c r="G117" t="s">
        <v>234</v>
      </c>
      <c r="I117" s="131">
        <v>14.9</v>
      </c>
      <c r="J117" s="131">
        <v>29.8</v>
      </c>
    </row>
    <row r="118" spans="1:10" x14ac:dyDescent="0.2">
      <c r="A118">
        <v>876</v>
      </c>
      <c r="B118" t="s">
        <v>553</v>
      </c>
      <c r="D118">
        <v>0</v>
      </c>
      <c r="E118" t="s">
        <v>233</v>
      </c>
      <c r="F118">
        <v>10</v>
      </c>
      <c r="G118" t="s">
        <v>234</v>
      </c>
      <c r="I118" s="131">
        <v>14.7</v>
      </c>
      <c r="J118" s="131">
        <v>147</v>
      </c>
    </row>
    <row r="119" spans="1:10" x14ac:dyDescent="0.2">
      <c r="A119">
        <v>1055</v>
      </c>
      <c r="B119" t="s">
        <v>554</v>
      </c>
      <c r="D119">
        <v>0</v>
      </c>
      <c r="E119" t="s">
        <v>233</v>
      </c>
      <c r="F119">
        <v>10</v>
      </c>
      <c r="G119" t="s">
        <v>234</v>
      </c>
      <c r="I119" s="131">
        <v>22.5</v>
      </c>
      <c r="J119" s="131">
        <v>225</v>
      </c>
    </row>
    <row r="120" spans="1:10" x14ac:dyDescent="0.2">
      <c r="A120">
        <v>1058</v>
      </c>
      <c r="B120" t="s">
        <v>555</v>
      </c>
      <c r="D120">
        <v>0</v>
      </c>
      <c r="E120" t="s">
        <v>233</v>
      </c>
      <c r="F120">
        <v>3</v>
      </c>
      <c r="G120" t="s">
        <v>234</v>
      </c>
      <c r="I120" s="131">
        <v>99.75</v>
      </c>
      <c r="J120" s="131">
        <v>299.25</v>
      </c>
    </row>
    <row r="121" spans="1:10" x14ac:dyDescent="0.2">
      <c r="A121">
        <v>1059</v>
      </c>
      <c r="B121" t="s">
        <v>556</v>
      </c>
      <c r="D121">
        <v>0</v>
      </c>
      <c r="E121" t="s">
        <v>233</v>
      </c>
      <c r="F121">
        <v>1</v>
      </c>
      <c r="G121" t="s">
        <v>234</v>
      </c>
      <c r="I121" s="131">
        <v>204.25</v>
      </c>
      <c r="J121" s="131">
        <v>204.25</v>
      </c>
    </row>
    <row r="122" spans="1:10" x14ac:dyDescent="0.2">
      <c r="A122">
        <v>1081</v>
      </c>
      <c r="B122" t="s">
        <v>557</v>
      </c>
      <c r="D122">
        <v>0</v>
      </c>
      <c r="E122" t="s">
        <v>233</v>
      </c>
      <c r="F122">
        <v>5</v>
      </c>
      <c r="G122" t="s">
        <v>234</v>
      </c>
      <c r="I122" s="131">
        <v>11.9</v>
      </c>
      <c r="J122" s="131">
        <v>59.5</v>
      </c>
    </row>
    <row r="123" spans="1:10" x14ac:dyDescent="0.2">
      <c r="A123">
        <v>1034</v>
      </c>
      <c r="B123" t="s">
        <v>558</v>
      </c>
      <c r="D123">
        <v>0</v>
      </c>
      <c r="E123" t="s">
        <v>233</v>
      </c>
      <c r="F123">
        <v>5</v>
      </c>
      <c r="G123" t="s">
        <v>234</v>
      </c>
      <c r="I123" s="131">
        <v>36</v>
      </c>
      <c r="J123" s="131">
        <v>180</v>
      </c>
    </row>
    <row r="124" spans="1:10" x14ac:dyDescent="0.2">
      <c r="A124">
        <v>1035</v>
      </c>
      <c r="B124" t="s">
        <v>559</v>
      </c>
      <c r="D124">
        <v>0</v>
      </c>
      <c r="E124" t="s">
        <v>233</v>
      </c>
      <c r="F124">
        <v>7</v>
      </c>
      <c r="G124" t="s">
        <v>234</v>
      </c>
      <c r="I124" s="131">
        <v>23.2</v>
      </c>
      <c r="J124" s="131">
        <v>162.4</v>
      </c>
    </row>
    <row r="125" spans="1:10" x14ac:dyDescent="0.2">
      <c r="A125">
        <v>1037</v>
      </c>
      <c r="B125" t="s">
        <v>560</v>
      </c>
      <c r="D125">
        <v>0</v>
      </c>
      <c r="E125" t="s">
        <v>233</v>
      </c>
      <c r="F125">
        <v>8</v>
      </c>
      <c r="G125" t="s">
        <v>234</v>
      </c>
      <c r="I125" s="131">
        <v>27.5</v>
      </c>
      <c r="J125" s="131">
        <v>220</v>
      </c>
    </row>
    <row r="126" spans="1:10" x14ac:dyDescent="0.2">
      <c r="A126">
        <v>1038</v>
      </c>
      <c r="B126" t="s">
        <v>561</v>
      </c>
      <c r="D126">
        <v>0</v>
      </c>
      <c r="E126" t="s">
        <v>233</v>
      </c>
      <c r="F126">
        <v>10</v>
      </c>
      <c r="G126" t="s">
        <v>234</v>
      </c>
      <c r="I126" s="131">
        <v>17</v>
      </c>
      <c r="J126" s="131">
        <v>170</v>
      </c>
    </row>
    <row r="127" spans="1:10" x14ac:dyDescent="0.2">
      <c r="A127">
        <v>1143</v>
      </c>
      <c r="B127" t="s">
        <v>562</v>
      </c>
      <c r="D127">
        <v>0</v>
      </c>
      <c r="E127" t="s">
        <v>233</v>
      </c>
      <c r="F127">
        <v>3</v>
      </c>
      <c r="G127" t="s">
        <v>234</v>
      </c>
      <c r="I127" s="131">
        <v>33.5</v>
      </c>
      <c r="J127" s="131">
        <v>100.5</v>
      </c>
    </row>
    <row r="128" spans="1:10" x14ac:dyDescent="0.2">
      <c r="A128">
        <v>1146</v>
      </c>
      <c r="B128" t="s">
        <v>563</v>
      </c>
      <c r="D128">
        <v>0</v>
      </c>
      <c r="E128" t="s">
        <v>233</v>
      </c>
      <c r="F128">
        <v>10</v>
      </c>
      <c r="G128" t="s">
        <v>234</v>
      </c>
      <c r="I128" s="131">
        <v>19</v>
      </c>
      <c r="J128" s="131">
        <v>190</v>
      </c>
    </row>
    <row r="129" spans="1:10" x14ac:dyDescent="0.2">
      <c r="A129">
        <v>1157</v>
      </c>
      <c r="B129" t="s">
        <v>564</v>
      </c>
      <c r="D129">
        <v>0</v>
      </c>
      <c r="E129" t="s">
        <v>233</v>
      </c>
      <c r="F129">
        <v>3</v>
      </c>
      <c r="G129" t="s">
        <v>234</v>
      </c>
      <c r="I129" s="131">
        <v>22.9</v>
      </c>
      <c r="J129" s="131">
        <v>68.7</v>
      </c>
    </row>
    <row r="130" spans="1:10" x14ac:dyDescent="0.2">
      <c r="A130">
        <v>1165</v>
      </c>
      <c r="B130" t="s">
        <v>565</v>
      </c>
      <c r="D130">
        <v>0</v>
      </c>
      <c r="E130" t="s">
        <v>233</v>
      </c>
      <c r="F130">
        <v>4</v>
      </c>
      <c r="G130" t="s">
        <v>234</v>
      </c>
      <c r="I130" s="131">
        <v>11.88</v>
      </c>
      <c r="J130" s="131">
        <v>47.52</v>
      </c>
    </row>
    <row r="131" spans="1:10" x14ac:dyDescent="0.2">
      <c r="A131">
        <v>1174</v>
      </c>
      <c r="B131" t="s">
        <v>566</v>
      </c>
      <c r="D131">
        <v>0</v>
      </c>
      <c r="E131" t="s">
        <v>233</v>
      </c>
      <c r="F131">
        <v>10</v>
      </c>
      <c r="G131" t="s">
        <v>234</v>
      </c>
      <c r="I131" s="131">
        <v>56.77</v>
      </c>
      <c r="J131" s="131">
        <v>567.70000000000005</v>
      </c>
    </row>
    <row r="132" spans="1:10" x14ac:dyDescent="0.2">
      <c r="A132">
        <v>1209</v>
      </c>
      <c r="B132" t="s">
        <v>567</v>
      </c>
      <c r="D132">
        <v>0</v>
      </c>
      <c r="E132" t="s">
        <v>233</v>
      </c>
      <c r="F132">
        <v>4</v>
      </c>
      <c r="G132" t="s">
        <v>234</v>
      </c>
      <c r="I132" s="131">
        <v>106.88</v>
      </c>
      <c r="J132" s="131">
        <v>427.52</v>
      </c>
    </row>
    <row r="133" spans="1:10" x14ac:dyDescent="0.2">
      <c r="A133">
        <v>1210</v>
      </c>
      <c r="B133" t="s">
        <v>568</v>
      </c>
      <c r="D133">
        <v>0</v>
      </c>
      <c r="E133" t="s">
        <v>233</v>
      </c>
      <c r="F133">
        <v>1</v>
      </c>
      <c r="G133" t="s">
        <v>234</v>
      </c>
      <c r="I133" s="131">
        <v>57.286000000000001</v>
      </c>
      <c r="J133" s="131">
        <v>57.29</v>
      </c>
    </row>
    <row r="134" spans="1:10" x14ac:dyDescent="0.2">
      <c r="A134">
        <v>1220</v>
      </c>
      <c r="B134" t="s">
        <v>569</v>
      </c>
      <c r="D134">
        <v>0</v>
      </c>
      <c r="E134" t="s">
        <v>570</v>
      </c>
      <c r="F134">
        <v>91</v>
      </c>
      <c r="G134" t="s">
        <v>571</v>
      </c>
      <c r="I134" s="131">
        <v>4.8369999999999997</v>
      </c>
      <c r="J134" s="131">
        <v>440.19</v>
      </c>
    </row>
    <row r="135" spans="1:10" x14ac:dyDescent="0.2">
      <c r="A135">
        <v>2760</v>
      </c>
      <c r="B135" t="s">
        <v>572</v>
      </c>
      <c r="D135">
        <v>0</v>
      </c>
      <c r="E135" t="s">
        <v>138</v>
      </c>
      <c r="F135">
        <v>1</v>
      </c>
      <c r="G135" t="s">
        <v>139</v>
      </c>
      <c r="I135" s="131">
        <v>24.792000000000002</v>
      </c>
      <c r="J135" s="131">
        <v>24.79</v>
      </c>
    </row>
    <row r="136" spans="1:10" x14ac:dyDescent="0.2">
      <c r="A136">
        <v>1230</v>
      </c>
      <c r="B136" t="s">
        <v>573</v>
      </c>
      <c r="D136">
        <v>0</v>
      </c>
      <c r="E136" t="s">
        <v>233</v>
      </c>
      <c r="F136">
        <v>7</v>
      </c>
      <c r="G136" t="s">
        <v>234</v>
      </c>
      <c r="I136" s="131">
        <v>64</v>
      </c>
      <c r="J136" s="131">
        <v>448</v>
      </c>
    </row>
    <row r="137" spans="1:10" x14ac:dyDescent="0.2">
      <c r="A137">
        <v>2855</v>
      </c>
      <c r="B137" t="s">
        <v>574</v>
      </c>
      <c r="D137">
        <v>0</v>
      </c>
      <c r="E137" t="s">
        <v>233</v>
      </c>
      <c r="F137">
        <v>2</v>
      </c>
      <c r="G137" t="s">
        <v>234</v>
      </c>
      <c r="I137" s="131">
        <v>132</v>
      </c>
      <c r="J137" s="131">
        <v>264</v>
      </c>
    </row>
    <row r="138" spans="1:10" x14ac:dyDescent="0.2">
      <c r="A138">
        <v>1244</v>
      </c>
      <c r="B138" t="s">
        <v>575</v>
      </c>
      <c r="D138">
        <v>0</v>
      </c>
      <c r="E138" t="s">
        <v>233</v>
      </c>
      <c r="F138">
        <v>4</v>
      </c>
      <c r="G138" t="s">
        <v>234</v>
      </c>
      <c r="I138" s="131">
        <v>8.9</v>
      </c>
      <c r="J138" s="131">
        <v>35.6</v>
      </c>
    </row>
    <row r="139" spans="1:10" x14ac:dyDescent="0.2">
      <c r="A139">
        <v>1243</v>
      </c>
      <c r="B139" t="s">
        <v>576</v>
      </c>
      <c r="D139">
        <v>0</v>
      </c>
      <c r="E139" t="s">
        <v>233</v>
      </c>
      <c r="F139">
        <v>3</v>
      </c>
      <c r="G139" t="s">
        <v>234</v>
      </c>
      <c r="I139" s="131">
        <v>8.9</v>
      </c>
      <c r="J139" s="131">
        <v>26.7</v>
      </c>
    </row>
    <row r="140" spans="1:10" x14ac:dyDescent="0.2">
      <c r="A140" t="s">
        <v>22</v>
      </c>
    </row>
    <row r="141" spans="1:10" x14ac:dyDescent="0.2">
      <c r="A141" t="s">
        <v>340</v>
      </c>
      <c r="C141">
        <v>0</v>
      </c>
      <c r="E141" s="132">
        <v>1759</v>
      </c>
      <c r="G141" s="131">
        <v>61773.89</v>
      </c>
    </row>
    <row r="142" spans="1:10" x14ac:dyDescent="0.2">
      <c r="A142" t="s">
        <v>131</v>
      </c>
      <c r="B142" t="s">
        <v>577</v>
      </c>
    </row>
    <row r="143" spans="1:10" x14ac:dyDescent="0.2">
      <c r="A143">
        <v>2</v>
      </c>
      <c r="B143" t="s">
        <v>578</v>
      </c>
      <c r="D143">
        <v>0</v>
      </c>
      <c r="E143" t="s">
        <v>138</v>
      </c>
      <c r="F143">
        <v>7</v>
      </c>
      <c r="G143" t="s">
        <v>579</v>
      </c>
      <c r="I143" s="131">
        <v>35.701999999999998</v>
      </c>
      <c r="J143" s="131">
        <v>249.92</v>
      </c>
    </row>
    <row r="144" spans="1:10" x14ac:dyDescent="0.2">
      <c r="A144">
        <v>5</v>
      </c>
      <c r="B144" t="s">
        <v>580</v>
      </c>
      <c r="D144">
        <v>0</v>
      </c>
      <c r="E144" t="s">
        <v>233</v>
      </c>
      <c r="F144">
        <v>4</v>
      </c>
      <c r="G144" t="s">
        <v>579</v>
      </c>
      <c r="I144" s="131">
        <v>38.173000000000002</v>
      </c>
      <c r="J144" s="131">
        <v>152.69</v>
      </c>
    </row>
    <row r="145" spans="1:10" x14ac:dyDescent="0.2">
      <c r="A145">
        <v>2228</v>
      </c>
      <c r="B145" t="s">
        <v>581</v>
      </c>
      <c r="D145">
        <v>0</v>
      </c>
      <c r="E145" t="s">
        <v>233</v>
      </c>
      <c r="F145">
        <v>1</v>
      </c>
      <c r="G145" t="s">
        <v>582</v>
      </c>
      <c r="I145" s="131">
        <v>39.5</v>
      </c>
      <c r="J145" s="131">
        <v>39.5</v>
      </c>
    </row>
    <row r="146" spans="1:10" x14ac:dyDescent="0.2">
      <c r="A146">
        <v>1739</v>
      </c>
      <c r="B146" t="s">
        <v>583</v>
      </c>
      <c r="D146">
        <v>0</v>
      </c>
      <c r="E146" t="s">
        <v>233</v>
      </c>
      <c r="F146">
        <v>2</v>
      </c>
      <c r="G146" t="s">
        <v>582</v>
      </c>
      <c r="I146" s="131">
        <v>39.119999999999997</v>
      </c>
      <c r="J146" s="131">
        <v>78.239999999999995</v>
      </c>
    </row>
    <row r="147" spans="1:10" x14ac:dyDescent="0.2">
      <c r="A147">
        <v>2391</v>
      </c>
      <c r="B147" t="s">
        <v>584</v>
      </c>
      <c r="D147">
        <v>0</v>
      </c>
      <c r="E147" t="s">
        <v>233</v>
      </c>
      <c r="F147">
        <v>1</v>
      </c>
      <c r="G147" t="s">
        <v>234</v>
      </c>
      <c r="I147" s="131">
        <v>40.21</v>
      </c>
      <c r="J147" s="131">
        <v>40.21</v>
      </c>
    </row>
    <row r="148" spans="1:10" x14ac:dyDescent="0.2">
      <c r="A148">
        <v>34</v>
      </c>
      <c r="B148" t="s">
        <v>585</v>
      </c>
      <c r="D148">
        <v>0</v>
      </c>
      <c r="E148" t="s">
        <v>138</v>
      </c>
      <c r="F148">
        <v>7</v>
      </c>
      <c r="G148" t="s">
        <v>579</v>
      </c>
      <c r="I148" s="131">
        <v>19.593</v>
      </c>
      <c r="J148" s="131">
        <v>137.15</v>
      </c>
    </row>
    <row r="149" spans="1:10" x14ac:dyDescent="0.2">
      <c r="A149">
        <v>40</v>
      </c>
      <c r="B149" t="s">
        <v>586</v>
      </c>
      <c r="D149">
        <v>0</v>
      </c>
      <c r="E149" t="s">
        <v>138</v>
      </c>
      <c r="F149">
        <v>8</v>
      </c>
      <c r="G149" t="s">
        <v>587</v>
      </c>
      <c r="I149" s="131">
        <v>9.5530000000000008</v>
      </c>
      <c r="J149" s="131">
        <v>76.42</v>
      </c>
    </row>
    <row r="150" spans="1:10" x14ac:dyDescent="0.2">
      <c r="A150">
        <v>2262</v>
      </c>
      <c r="B150" t="s">
        <v>588</v>
      </c>
      <c r="D150">
        <v>0</v>
      </c>
      <c r="E150" t="s">
        <v>138</v>
      </c>
      <c r="F150">
        <v>2</v>
      </c>
      <c r="G150" t="s">
        <v>234</v>
      </c>
      <c r="I150" s="131">
        <v>12.781000000000001</v>
      </c>
      <c r="J150" s="131">
        <v>25.56</v>
      </c>
    </row>
    <row r="151" spans="1:10" x14ac:dyDescent="0.2">
      <c r="A151">
        <v>48</v>
      </c>
      <c r="B151" t="s">
        <v>589</v>
      </c>
      <c r="D151">
        <v>0</v>
      </c>
      <c r="E151" t="s">
        <v>233</v>
      </c>
      <c r="F151">
        <v>1</v>
      </c>
      <c r="G151" t="s">
        <v>579</v>
      </c>
      <c r="I151" s="131">
        <v>110</v>
      </c>
      <c r="J151" s="131">
        <v>110</v>
      </c>
    </row>
    <row r="152" spans="1:10" x14ac:dyDescent="0.2">
      <c r="A152">
        <v>49</v>
      </c>
      <c r="B152" t="s">
        <v>590</v>
      </c>
      <c r="D152">
        <v>0</v>
      </c>
      <c r="E152" t="s">
        <v>233</v>
      </c>
      <c r="F152">
        <v>2</v>
      </c>
      <c r="G152" t="s">
        <v>234</v>
      </c>
      <c r="I152" s="131">
        <v>31.823</v>
      </c>
      <c r="J152" s="131">
        <v>63.65</v>
      </c>
    </row>
    <row r="153" spans="1:10" x14ac:dyDescent="0.2">
      <c r="A153">
        <v>67</v>
      </c>
      <c r="B153" t="s">
        <v>591</v>
      </c>
      <c r="D153">
        <v>0</v>
      </c>
      <c r="E153" t="s">
        <v>138</v>
      </c>
      <c r="F153">
        <v>4</v>
      </c>
      <c r="G153" t="s">
        <v>234</v>
      </c>
      <c r="I153" s="131">
        <v>18.574999999999999</v>
      </c>
      <c r="J153" s="131">
        <v>74.3</v>
      </c>
    </row>
    <row r="154" spans="1:10" x14ac:dyDescent="0.2">
      <c r="A154">
        <v>2890</v>
      </c>
      <c r="B154" t="s">
        <v>592</v>
      </c>
      <c r="D154">
        <v>0</v>
      </c>
      <c r="E154" t="s">
        <v>233</v>
      </c>
      <c r="F154">
        <v>2</v>
      </c>
      <c r="G154" t="s">
        <v>234</v>
      </c>
      <c r="I154" s="131">
        <v>27.5</v>
      </c>
      <c r="J154" s="131">
        <v>55</v>
      </c>
    </row>
    <row r="155" spans="1:10" x14ac:dyDescent="0.2">
      <c r="A155">
        <v>2920</v>
      </c>
      <c r="B155" t="s">
        <v>593</v>
      </c>
      <c r="D155">
        <v>0</v>
      </c>
      <c r="E155" t="s">
        <v>233</v>
      </c>
      <c r="F155">
        <v>5</v>
      </c>
      <c r="G155" t="s">
        <v>579</v>
      </c>
      <c r="I155" s="131">
        <v>39.497999999999998</v>
      </c>
      <c r="J155" s="131">
        <v>197.49</v>
      </c>
    </row>
    <row r="156" spans="1:10" x14ac:dyDescent="0.2">
      <c r="A156">
        <v>2197</v>
      </c>
      <c r="B156" t="s">
        <v>594</v>
      </c>
      <c r="D156">
        <v>0</v>
      </c>
      <c r="E156" t="s">
        <v>233</v>
      </c>
      <c r="F156">
        <v>4</v>
      </c>
      <c r="G156" t="s">
        <v>234</v>
      </c>
      <c r="I156" s="131">
        <v>63.564</v>
      </c>
      <c r="J156" s="131">
        <v>254.25</v>
      </c>
    </row>
    <row r="157" spans="1:10" x14ac:dyDescent="0.2">
      <c r="A157">
        <v>146</v>
      </c>
      <c r="B157" t="s">
        <v>595</v>
      </c>
      <c r="D157">
        <v>0</v>
      </c>
      <c r="E157" t="s">
        <v>138</v>
      </c>
      <c r="F157">
        <v>5</v>
      </c>
      <c r="G157" t="s">
        <v>409</v>
      </c>
      <c r="I157" s="131">
        <v>23.667000000000002</v>
      </c>
      <c r="J157" s="131">
        <v>118.34</v>
      </c>
    </row>
    <row r="158" spans="1:10" x14ac:dyDescent="0.2">
      <c r="A158">
        <v>213</v>
      </c>
      <c r="B158" t="s">
        <v>596</v>
      </c>
      <c r="D158">
        <v>0</v>
      </c>
      <c r="E158" t="s">
        <v>233</v>
      </c>
      <c r="F158">
        <v>4</v>
      </c>
      <c r="G158" t="s">
        <v>579</v>
      </c>
      <c r="I158" s="131">
        <v>29.5</v>
      </c>
      <c r="J158" s="131">
        <v>118</v>
      </c>
    </row>
    <row r="159" spans="1:10" x14ac:dyDescent="0.2">
      <c r="A159">
        <v>1825</v>
      </c>
      <c r="B159" t="s">
        <v>597</v>
      </c>
      <c r="D159">
        <v>0</v>
      </c>
      <c r="E159" t="s">
        <v>138</v>
      </c>
      <c r="F159">
        <v>9</v>
      </c>
      <c r="G159" t="s">
        <v>234</v>
      </c>
      <c r="I159" s="131">
        <v>4.9749999999999996</v>
      </c>
      <c r="J159" s="131">
        <v>44.78</v>
      </c>
    </row>
    <row r="160" spans="1:10" x14ac:dyDescent="0.2">
      <c r="A160">
        <v>254</v>
      </c>
      <c r="B160" t="s">
        <v>598</v>
      </c>
      <c r="D160">
        <v>0</v>
      </c>
      <c r="E160" t="s">
        <v>356</v>
      </c>
      <c r="F160">
        <v>13</v>
      </c>
      <c r="G160" t="s">
        <v>357</v>
      </c>
      <c r="I160" s="131">
        <v>1.367</v>
      </c>
      <c r="J160" s="131">
        <v>17.77</v>
      </c>
    </row>
    <row r="161" spans="1:10" x14ac:dyDescent="0.2">
      <c r="A161">
        <v>2385</v>
      </c>
      <c r="B161" t="s">
        <v>599</v>
      </c>
      <c r="D161">
        <v>0</v>
      </c>
      <c r="E161" t="s">
        <v>233</v>
      </c>
      <c r="F161">
        <v>1</v>
      </c>
      <c r="G161" t="s">
        <v>234</v>
      </c>
      <c r="I161" s="131">
        <v>42.895000000000003</v>
      </c>
      <c r="J161" s="131">
        <v>42.9</v>
      </c>
    </row>
    <row r="162" spans="1:10" x14ac:dyDescent="0.2">
      <c r="A162">
        <v>530</v>
      </c>
      <c r="B162" t="s">
        <v>600</v>
      </c>
      <c r="D162">
        <v>0</v>
      </c>
      <c r="E162" t="s">
        <v>233</v>
      </c>
      <c r="F162">
        <v>1</v>
      </c>
      <c r="G162" t="s">
        <v>579</v>
      </c>
      <c r="I162" s="131">
        <v>572.85</v>
      </c>
      <c r="J162" s="131">
        <v>572.85</v>
      </c>
    </row>
    <row r="163" spans="1:10" x14ac:dyDescent="0.2">
      <c r="A163">
        <v>531</v>
      </c>
      <c r="B163" t="s">
        <v>601</v>
      </c>
      <c r="D163">
        <v>0</v>
      </c>
      <c r="E163" t="s">
        <v>233</v>
      </c>
      <c r="F163">
        <v>1</v>
      </c>
      <c r="G163" t="s">
        <v>579</v>
      </c>
      <c r="I163" s="131">
        <v>150.03899999999999</v>
      </c>
      <c r="J163" s="131">
        <v>150.04</v>
      </c>
    </row>
    <row r="164" spans="1:10" x14ac:dyDescent="0.2">
      <c r="A164">
        <v>715</v>
      </c>
      <c r="B164" t="s">
        <v>602</v>
      </c>
      <c r="D164">
        <v>0</v>
      </c>
      <c r="E164" t="s">
        <v>233</v>
      </c>
      <c r="F164">
        <v>3</v>
      </c>
      <c r="G164" t="s">
        <v>234</v>
      </c>
      <c r="I164" s="131">
        <v>174.95</v>
      </c>
      <c r="J164" s="131">
        <v>524.85</v>
      </c>
    </row>
    <row r="165" spans="1:10" x14ac:dyDescent="0.2">
      <c r="A165">
        <v>270</v>
      </c>
      <c r="B165" t="s">
        <v>603</v>
      </c>
      <c r="D165">
        <v>0</v>
      </c>
      <c r="E165" t="s">
        <v>233</v>
      </c>
      <c r="F165">
        <v>5</v>
      </c>
      <c r="G165" t="s">
        <v>579</v>
      </c>
      <c r="I165" s="131">
        <v>26.565000000000001</v>
      </c>
      <c r="J165" s="131">
        <v>132.82</v>
      </c>
    </row>
    <row r="166" spans="1:10" x14ac:dyDescent="0.2">
      <c r="A166">
        <v>271</v>
      </c>
      <c r="B166" t="s">
        <v>604</v>
      </c>
      <c r="D166">
        <v>0</v>
      </c>
      <c r="E166" t="s">
        <v>233</v>
      </c>
      <c r="F166">
        <v>3</v>
      </c>
      <c r="G166" t="s">
        <v>579</v>
      </c>
      <c r="I166" s="131">
        <v>31.5</v>
      </c>
      <c r="J166" s="131">
        <v>94.5</v>
      </c>
    </row>
    <row r="167" spans="1:10" x14ac:dyDescent="0.2">
      <c r="A167">
        <v>272</v>
      </c>
      <c r="B167" t="s">
        <v>605</v>
      </c>
      <c r="D167">
        <v>0</v>
      </c>
      <c r="E167" t="s">
        <v>138</v>
      </c>
      <c r="F167">
        <v>4</v>
      </c>
      <c r="G167" t="s">
        <v>579</v>
      </c>
      <c r="I167" s="131">
        <v>23.719000000000001</v>
      </c>
      <c r="J167" s="131">
        <v>94.88</v>
      </c>
    </row>
    <row r="168" spans="1:10" x14ac:dyDescent="0.2">
      <c r="A168">
        <v>2198</v>
      </c>
      <c r="B168" t="s">
        <v>606</v>
      </c>
      <c r="D168">
        <v>0</v>
      </c>
      <c r="E168" t="s">
        <v>233</v>
      </c>
      <c r="F168">
        <v>3</v>
      </c>
      <c r="G168" t="s">
        <v>234</v>
      </c>
      <c r="I168" s="131">
        <v>22.613</v>
      </c>
      <c r="J168" s="131">
        <v>67.84</v>
      </c>
    </row>
    <row r="169" spans="1:10" x14ac:dyDescent="0.2">
      <c r="A169">
        <v>316</v>
      </c>
      <c r="B169" t="s">
        <v>607</v>
      </c>
      <c r="D169">
        <v>0</v>
      </c>
      <c r="E169" t="s">
        <v>233</v>
      </c>
      <c r="F169">
        <v>6</v>
      </c>
      <c r="G169" t="s">
        <v>579</v>
      </c>
      <c r="I169" s="131">
        <v>25.606000000000002</v>
      </c>
      <c r="J169" s="131">
        <v>153.63</v>
      </c>
    </row>
    <row r="170" spans="1:10" x14ac:dyDescent="0.2">
      <c r="A170">
        <v>1703</v>
      </c>
      <c r="B170" t="s">
        <v>608</v>
      </c>
      <c r="D170">
        <v>0</v>
      </c>
      <c r="E170" t="s">
        <v>233</v>
      </c>
      <c r="F170">
        <v>2</v>
      </c>
      <c r="G170" t="s">
        <v>579</v>
      </c>
      <c r="I170" s="131">
        <v>22.5</v>
      </c>
      <c r="J170" s="131">
        <v>45</v>
      </c>
    </row>
    <row r="171" spans="1:10" x14ac:dyDescent="0.2">
      <c r="A171">
        <v>1699</v>
      </c>
      <c r="B171" t="s">
        <v>609</v>
      </c>
      <c r="D171">
        <v>0</v>
      </c>
      <c r="E171" t="s">
        <v>233</v>
      </c>
      <c r="F171">
        <v>3.2</v>
      </c>
      <c r="G171" t="s">
        <v>579</v>
      </c>
      <c r="I171" s="131">
        <v>22.5</v>
      </c>
      <c r="J171" s="131">
        <v>72</v>
      </c>
    </row>
    <row r="172" spans="1:10" x14ac:dyDescent="0.2">
      <c r="A172">
        <v>2009</v>
      </c>
      <c r="B172" t="s">
        <v>1232</v>
      </c>
      <c r="D172">
        <v>0</v>
      </c>
      <c r="E172" t="s">
        <v>233</v>
      </c>
      <c r="F172">
        <v>5</v>
      </c>
      <c r="G172" t="s">
        <v>234</v>
      </c>
      <c r="I172" s="131">
        <v>104.81100000000001</v>
      </c>
      <c r="J172" s="131">
        <v>524.05999999999995</v>
      </c>
    </row>
    <row r="173" spans="1:10" x14ac:dyDescent="0.2">
      <c r="A173">
        <v>348</v>
      </c>
      <c r="B173" t="s">
        <v>610</v>
      </c>
      <c r="D173">
        <v>0</v>
      </c>
      <c r="E173" t="s">
        <v>356</v>
      </c>
      <c r="F173">
        <v>37</v>
      </c>
      <c r="G173" t="s">
        <v>357</v>
      </c>
      <c r="I173" s="131">
        <v>2.0870000000000002</v>
      </c>
      <c r="J173" s="131">
        <v>77.22</v>
      </c>
    </row>
    <row r="174" spans="1:10" x14ac:dyDescent="0.2">
      <c r="A174">
        <v>2847</v>
      </c>
      <c r="B174" t="s">
        <v>611</v>
      </c>
      <c r="D174">
        <v>0</v>
      </c>
      <c r="E174" t="s">
        <v>233</v>
      </c>
      <c r="F174">
        <v>1</v>
      </c>
      <c r="G174" t="s">
        <v>234</v>
      </c>
      <c r="I174" s="131">
        <v>47.006999999999998</v>
      </c>
      <c r="J174" s="131">
        <v>47.01</v>
      </c>
    </row>
    <row r="175" spans="1:10" x14ac:dyDescent="0.2">
      <c r="A175">
        <v>367</v>
      </c>
      <c r="B175" t="s">
        <v>612</v>
      </c>
      <c r="D175">
        <v>0</v>
      </c>
      <c r="E175" t="s">
        <v>138</v>
      </c>
      <c r="F175">
        <v>8</v>
      </c>
      <c r="G175" t="s">
        <v>335</v>
      </c>
      <c r="I175" s="131">
        <v>25.202999999999999</v>
      </c>
      <c r="J175" s="131">
        <v>201.62</v>
      </c>
    </row>
    <row r="176" spans="1:10" x14ac:dyDescent="0.2">
      <c r="A176">
        <v>368</v>
      </c>
      <c r="B176" t="s">
        <v>613</v>
      </c>
      <c r="D176">
        <v>0</v>
      </c>
      <c r="E176" t="s">
        <v>138</v>
      </c>
      <c r="F176">
        <v>10</v>
      </c>
      <c r="G176" t="s">
        <v>335</v>
      </c>
      <c r="I176" s="131">
        <v>23.094999999999999</v>
      </c>
      <c r="J176" s="131">
        <v>230.95</v>
      </c>
    </row>
    <row r="177" spans="1:10" x14ac:dyDescent="0.2">
      <c r="A177">
        <v>371</v>
      </c>
      <c r="B177" t="s">
        <v>614</v>
      </c>
      <c r="D177">
        <v>0</v>
      </c>
      <c r="E177" t="s">
        <v>233</v>
      </c>
      <c r="F177">
        <v>1</v>
      </c>
      <c r="G177" t="s">
        <v>579</v>
      </c>
      <c r="I177" s="131">
        <v>29.4</v>
      </c>
      <c r="J177" s="131">
        <v>29.4</v>
      </c>
    </row>
    <row r="178" spans="1:10" x14ac:dyDescent="0.2">
      <c r="A178">
        <v>1708</v>
      </c>
      <c r="B178" t="s">
        <v>615</v>
      </c>
      <c r="D178">
        <v>0</v>
      </c>
      <c r="E178" t="s">
        <v>233</v>
      </c>
      <c r="F178">
        <v>2</v>
      </c>
      <c r="G178" t="s">
        <v>382</v>
      </c>
      <c r="I178" s="131">
        <v>27.2</v>
      </c>
      <c r="J178" s="131">
        <v>54.4</v>
      </c>
    </row>
    <row r="179" spans="1:10" x14ac:dyDescent="0.2">
      <c r="A179">
        <v>750</v>
      </c>
      <c r="B179" t="s">
        <v>616</v>
      </c>
      <c r="D179">
        <v>0</v>
      </c>
      <c r="E179" t="s">
        <v>233</v>
      </c>
      <c r="F179">
        <v>2</v>
      </c>
      <c r="G179" t="s">
        <v>579</v>
      </c>
      <c r="I179" s="131">
        <v>29.2</v>
      </c>
      <c r="J179" s="131">
        <v>58.4</v>
      </c>
    </row>
    <row r="180" spans="1:10" x14ac:dyDescent="0.2">
      <c r="A180">
        <v>387</v>
      </c>
      <c r="B180" t="s">
        <v>617</v>
      </c>
      <c r="D180">
        <v>0</v>
      </c>
      <c r="E180" t="s">
        <v>356</v>
      </c>
      <c r="F180">
        <v>39</v>
      </c>
      <c r="G180" t="s">
        <v>357</v>
      </c>
      <c r="I180" s="131">
        <v>1.6240000000000001</v>
      </c>
      <c r="J180" s="131">
        <v>63.32</v>
      </c>
    </row>
    <row r="181" spans="1:10" x14ac:dyDescent="0.2">
      <c r="A181">
        <v>2263</v>
      </c>
      <c r="B181" t="s">
        <v>618</v>
      </c>
      <c r="D181">
        <v>0</v>
      </c>
      <c r="E181" t="s">
        <v>233</v>
      </c>
      <c r="F181">
        <v>4</v>
      </c>
      <c r="G181" t="s">
        <v>234</v>
      </c>
      <c r="I181" s="131">
        <v>23.529</v>
      </c>
      <c r="J181" s="131">
        <v>94.11</v>
      </c>
    </row>
    <row r="182" spans="1:10" x14ac:dyDescent="0.2">
      <c r="A182">
        <v>1826</v>
      </c>
      <c r="B182" t="s">
        <v>619</v>
      </c>
      <c r="D182">
        <v>0</v>
      </c>
      <c r="E182" t="s">
        <v>233</v>
      </c>
      <c r="F182">
        <v>7</v>
      </c>
      <c r="G182" t="s">
        <v>234</v>
      </c>
      <c r="I182" s="131">
        <v>31.536999999999999</v>
      </c>
      <c r="J182" s="131">
        <v>220.76</v>
      </c>
    </row>
    <row r="183" spans="1:10" x14ac:dyDescent="0.2">
      <c r="A183">
        <v>451</v>
      </c>
      <c r="B183" t="s">
        <v>620</v>
      </c>
      <c r="D183">
        <v>0</v>
      </c>
      <c r="E183" t="s">
        <v>233</v>
      </c>
      <c r="F183">
        <v>10</v>
      </c>
      <c r="G183" t="s">
        <v>579</v>
      </c>
      <c r="I183" s="131">
        <v>34.292000000000002</v>
      </c>
      <c r="J183" s="131">
        <v>342.92</v>
      </c>
    </row>
    <row r="184" spans="1:10" x14ac:dyDescent="0.2">
      <c r="A184">
        <v>2914</v>
      </c>
      <c r="B184" t="s">
        <v>621</v>
      </c>
      <c r="D184">
        <v>0</v>
      </c>
      <c r="E184" t="s">
        <v>233</v>
      </c>
      <c r="F184">
        <v>2</v>
      </c>
      <c r="G184" t="s">
        <v>234</v>
      </c>
      <c r="I184" s="131">
        <v>24.277000000000001</v>
      </c>
      <c r="J184" s="131">
        <v>48.55</v>
      </c>
    </row>
    <row r="185" spans="1:10" x14ac:dyDescent="0.2">
      <c r="A185">
        <v>454</v>
      </c>
      <c r="B185" t="s">
        <v>622</v>
      </c>
      <c r="D185">
        <v>0</v>
      </c>
      <c r="E185" t="s">
        <v>233</v>
      </c>
      <c r="F185">
        <v>3</v>
      </c>
      <c r="G185" t="s">
        <v>579</v>
      </c>
      <c r="I185" s="131">
        <v>58.061</v>
      </c>
      <c r="J185" s="131">
        <v>174.18</v>
      </c>
    </row>
    <row r="186" spans="1:10" x14ac:dyDescent="0.2">
      <c r="A186">
        <v>2008</v>
      </c>
      <c r="B186" t="s">
        <v>1172</v>
      </c>
      <c r="D186">
        <v>0</v>
      </c>
      <c r="E186" t="s">
        <v>636</v>
      </c>
      <c r="F186">
        <v>5</v>
      </c>
      <c r="G186" t="s">
        <v>782</v>
      </c>
      <c r="I186" s="131">
        <v>47.825000000000003</v>
      </c>
      <c r="J186" s="131">
        <v>239.12</v>
      </c>
    </row>
    <row r="187" spans="1:10" x14ac:dyDescent="0.2">
      <c r="A187">
        <v>467</v>
      </c>
      <c r="B187" t="s">
        <v>623</v>
      </c>
      <c r="D187">
        <v>0</v>
      </c>
      <c r="E187" t="s">
        <v>233</v>
      </c>
      <c r="F187">
        <v>1</v>
      </c>
      <c r="G187" t="s">
        <v>579</v>
      </c>
      <c r="I187" s="131">
        <v>22.98</v>
      </c>
      <c r="J187" s="131">
        <v>22.98</v>
      </c>
    </row>
    <row r="188" spans="1:10" x14ac:dyDescent="0.2">
      <c r="A188">
        <v>2283</v>
      </c>
      <c r="B188" t="s">
        <v>624</v>
      </c>
      <c r="D188">
        <v>0</v>
      </c>
      <c r="E188" t="s">
        <v>233</v>
      </c>
      <c r="F188">
        <v>7</v>
      </c>
      <c r="G188" t="s">
        <v>234</v>
      </c>
      <c r="I188" s="131">
        <v>35.159999999999997</v>
      </c>
      <c r="J188" s="131">
        <v>246.12</v>
      </c>
    </row>
    <row r="189" spans="1:10" x14ac:dyDescent="0.2">
      <c r="A189">
        <v>1692</v>
      </c>
      <c r="B189" t="s">
        <v>625</v>
      </c>
      <c r="D189">
        <v>0</v>
      </c>
      <c r="E189" t="s">
        <v>138</v>
      </c>
      <c r="F189">
        <v>6</v>
      </c>
      <c r="G189" t="s">
        <v>579</v>
      </c>
      <c r="I189" s="131">
        <v>19.309000000000001</v>
      </c>
      <c r="J189" s="131">
        <v>115.85</v>
      </c>
    </row>
    <row r="190" spans="1:10" x14ac:dyDescent="0.2">
      <c r="A190">
        <v>3044</v>
      </c>
      <c r="B190" t="s">
        <v>626</v>
      </c>
      <c r="D190">
        <v>0</v>
      </c>
      <c r="E190" t="s">
        <v>233</v>
      </c>
      <c r="F190">
        <v>1</v>
      </c>
      <c r="G190" t="s">
        <v>234</v>
      </c>
      <c r="I190" s="131">
        <v>34.520000000000003</v>
      </c>
      <c r="J190" s="131">
        <v>34.520000000000003</v>
      </c>
    </row>
    <row r="191" spans="1:10" x14ac:dyDescent="0.2">
      <c r="A191">
        <v>85</v>
      </c>
      <c r="B191" t="s">
        <v>627</v>
      </c>
      <c r="D191">
        <v>0</v>
      </c>
      <c r="E191" t="s">
        <v>138</v>
      </c>
      <c r="F191">
        <v>6</v>
      </c>
      <c r="G191" t="s">
        <v>579</v>
      </c>
      <c r="I191" s="131">
        <v>17.911999999999999</v>
      </c>
      <c r="J191" s="131">
        <v>107.47</v>
      </c>
    </row>
    <row r="192" spans="1:10" x14ac:dyDescent="0.2">
      <c r="A192">
        <v>112</v>
      </c>
      <c r="B192" t="s">
        <v>628</v>
      </c>
      <c r="D192">
        <v>0</v>
      </c>
      <c r="E192" t="s">
        <v>138</v>
      </c>
      <c r="F192">
        <v>7</v>
      </c>
      <c r="G192" t="s">
        <v>579</v>
      </c>
      <c r="I192" s="131">
        <v>23.143999999999998</v>
      </c>
      <c r="J192" s="131">
        <v>162.01</v>
      </c>
    </row>
    <row r="193" spans="1:10" x14ac:dyDescent="0.2">
      <c r="A193">
        <v>113</v>
      </c>
      <c r="B193" t="s">
        <v>629</v>
      </c>
      <c r="D193">
        <v>0</v>
      </c>
      <c r="E193" t="s">
        <v>138</v>
      </c>
      <c r="F193">
        <v>302</v>
      </c>
      <c r="G193" t="s">
        <v>630</v>
      </c>
      <c r="I193" s="131">
        <v>3.39</v>
      </c>
      <c r="J193" s="131">
        <v>1023.78</v>
      </c>
    </row>
    <row r="194" spans="1:10" x14ac:dyDescent="0.2">
      <c r="A194">
        <v>529</v>
      </c>
      <c r="B194" t="s">
        <v>631</v>
      </c>
      <c r="D194">
        <v>0</v>
      </c>
      <c r="E194" t="s">
        <v>138</v>
      </c>
      <c r="F194">
        <v>2</v>
      </c>
      <c r="G194" t="s">
        <v>579</v>
      </c>
      <c r="I194" s="131">
        <v>29.263000000000002</v>
      </c>
      <c r="J194" s="131">
        <v>58.53</v>
      </c>
    </row>
    <row r="195" spans="1:10" x14ac:dyDescent="0.2">
      <c r="A195">
        <v>1152</v>
      </c>
      <c r="B195" t="s">
        <v>632</v>
      </c>
      <c r="D195">
        <v>0</v>
      </c>
      <c r="E195" t="s">
        <v>138</v>
      </c>
      <c r="F195">
        <v>2.9</v>
      </c>
      <c r="G195" t="s">
        <v>579</v>
      </c>
      <c r="I195" s="131">
        <v>36.009</v>
      </c>
      <c r="J195" s="131">
        <v>104.43</v>
      </c>
    </row>
    <row r="196" spans="1:10" x14ac:dyDescent="0.2">
      <c r="A196">
        <v>2261</v>
      </c>
      <c r="B196" t="s">
        <v>633</v>
      </c>
      <c r="D196">
        <v>0</v>
      </c>
      <c r="E196" t="s">
        <v>233</v>
      </c>
      <c r="F196">
        <v>3</v>
      </c>
      <c r="G196" t="s">
        <v>234</v>
      </c>
      <c r="I196" s="131">
        <v>20.518999999999998</v>
      </c>
      <c r="J196" s="131">
        <v>61.56</v>
      </c>
    </row>
    <row r="197" spans="1:10" x14ac:dyDescent="0.2">
      <c r="A197">
        <v>509</v>
      </c>
      <c r="B197" t="s">
        <v>634</v>
      </c>
      <c r="D197">
        <v>0</v>
      </c>
      <c r="E197" t="s">
        <v>233</v>
      </c>
      <c r="F197">
        <v>4</v>
      </c>
      <c r="G197" t="s">
        <v>579</v>
      </c>
      <c r="I197" s="131">
        <v>24.5</v>
      </c>
      <c r="J197" s="131">
        <v>98</v>
      </c>
    </row>
    <row r="198" spans="1:10" x14ac:dyDescent="0.2">
      <c r="A198">
        <v>527</v>
      </c>
      <c r="B198" t="s">
        <v>635</v>
      </c>
      <c r="D198">
        <v>0</v>
      </c>
      <c r="E198" t="s">
        <v>636</v>
      </c>
      <c r="F198">
        <v>2</v>
      </c>
      <c r="G198" t="s">
        <v>637</v>
      </c>
      <c r="I198" s="131">
        <v>122.61</v>
      </c>
      <c r="J198" s="131">
        <v>245.22</v>
      </c>
    </row>
    <row r="199" spans="1:10" x14ac:dyDescent="0.2">
      <c r="A199">
        <v>1691</v>
      </c>
      <c r="B199" t="s">
        <v>638</v>
      </c>
      <c r="D199">
        <v>0</v>
      </c>
      <c r="E199" t="s">
        <v>233</v>
      </c>
      <c r="F199">
        <v>3</v>
      </c>
      <c r="G199" t="s">
        <v>579</v>
      </c>
      <c r="I199" s="131">
        <v>21.584</v>
      </c>
      <c r="J199" s="131">
        <v>64.75</v>
      </c>
    </row>
    <row r="200" spans="1:10" x14ac:dyDescent="0.2">
      <c r="A200">
        <v>576</v>
      </c>
      <c r="B200" t="s">
        <v>639</v>
      </c>
      <c r="D200">
        <v>0</v>
      </c>
      <c r="E200" t="s">
        <v>356</v>
      </c>
      <c r="F200">
        <v>100</v>
      </c>
      <c r="G200" t="s">
        <v>234</v>
      </c>
      <c r="I200" s="131">
        <v>1.766</v>
      </c>
      <c r="J200" s="131">
        <v>176.55</v>
      </c>
    </row>
    <row r="201" spans="1:10" x14ac:dyDescent="0.2">
      <c r="A201">
        <v>581</v>
      </c>
      <c r="B201" t="s">
        <v>640</v>
      </c>
      <c r="D201">
        <v>0</v>
      </c>
      <c r="E201" t="s">
        <v>138</v>
      </c>
      <c r="F201">
        <v>8</v>
      </c>
      <c r="G201" t="s">
        <v>579</v>
      </c>
      <c r="I201" s="131">
        <v>28.734000000000002</v>
      </c>
      <c r="J201" s="131">
        <v>229.87</v>
      </c>
    </row>
    <row r="202" spans="1:10" x14ac:dyDescent="0.2">
      <c r="A202">
        <v>2831</v>
      </c>
      <c r="B202" t="s">
        <v>641</v>
      </c>
      <c r="D202">
        <v>0</v>
      </c>
      <c r="E202" t="s">
        <v>138</v>
      </c>
      <c r="F202">
        <v>5.8</v>
      </c>
      <c r="G202" t="s">
        <v>234</v>
      </c>
      <c r="I202" s="131">
        <v>25.411000000000001</v>
      </c>
      <c r="J202" s="131">
        <v>147.38</v>
      </c>
    </row>
    <row r="203" spans="1:10" x14ac:dyDescent="0.2">
      <c r="A203">
        <v>640</v>
      </c>
      <c r="B203" t="s">
        <v>642</v>
      </c>
      <c r="D203">
        <v>0</v>
      </c>
      <c r="E203" t="s">
        <v>233</v>
      </c>
      <c r="F203">
        <v>6</v>
      </c>
      <c r="G203" t="s">
        <v>579</v>
      </c>
      <c r="I203" s="131">
        <v>29.7</v>
      </c>
      <c r="J203" s="131">
        <v>178.2</v>
      </c>
    </row>
    <row r="204" spans="1:10" x14ac:dyDescent="0.2">
      <c r="A204">
        <v>2827</v>
      </c>
      <c r="B204" t="s">
        <v>643</v>
      </c>
      <c r="D204">
        <v>0</v>
      </c>
      <c r="E204" t="s">
        <v>138</v>
      </c>
      <c r="F204">
        <v>4</v>
      </c>
      <c r="G204" t="s">
        <v>234</v>
      </c>
      <c r="I204" s="131">
        <v>16.664999999999999</v>
      </c>
      <c r="J204" s="131">
        <v>66.66</v>
      </c>
    </row>
    <row r="205" spans="1:10" x14ac:dyDescent="0.2">
      <c r="A205">
        <v>2264</v>
      </c>
      <c r="B205" t="s">
        <v>644</v>
      </c>
      <c r="D205">
        <v>0</v>
      </c>
      <c r="E205" t="s">
        <v>233</v>
      </c>
      <c r="F205">
        <v>3</v>
      </c>
      <c r="G205" t="s">
        <v>234</v>
      </c>
      <c r="I205" s="131">
        <v>13.236000000000001</v>
      </c>
      <c r="J205" s="131">
        <v>39.71</v>
      </c>
    </row>
    <row r="206" spans="1:10" x14ac:dyDescent="0.2">
      <c r="A206">
        <v>679</v>
      </c>
      <c r="B206" t="s">
        <v>645</v>
      </c>
      <c r="D206">
        <v>0</v>
      </c>
      <c r="E206" t="s">
        <v>233</v>
      </c>
      <c r="F206">
        <v>3</v>
      </c>
      <c r="G206" t="s">
        <v>579</v>
      </c>
      <c r="I206" s="131">
        <v>29.201000000000001</v>
      </c>
      <c r="J206" s="131">
        <v>87.6</v>
      </c>
    </row>
    <row r="207" spans="1:10" x14ac:dyDescent="0.2">
      <c r="A207">
        <v>183</v>
      </c>
      <c r="B207" t="s">
        <v>646</v>
      </c>
      <c r="D207">
        <v>0</v>
      </c>
      <c r="E207" t="s">
        <v>233</v>
      </c>
      <c r="F207">
        <v>4</v>
      </c>
      <c r="G207" t="s">
        <v>234</v>
      </c>
      <c r="I207" s="131">
        <v>23.434000000000001</v>
      </c>
      <c r="J207" s="131">
        <v>93.73</v>
      </c>
    </row>
    <row r="208" spans="1:10" x14ac:dyDescent="0.2">
      <c r="A208">
        <v>680</v>
      </c>
      <c r="B208" t="s">
        <v>647</v>
      </c>
      <c r="D208">
        <v>0</v>
      </c>
      <c r="E208" t="s">
        <v>233</v>
      </c>
      <c r="F208">
        <v>1</v>
      </c>
      <c r="G208" t="s">
        <v>579</v>
      </c>
      <c r="I208" s="131">
        <v>24.635000000000002</v>
      </c>
      <c r="J208" s="131">
        <v>24.63</v>
      </c>
    </row>
    <row r="209" spans="1:10" x14ac:dyDescent="0.2">
      <c r="A209">
        <v>476</v>
      </c>
      <c r="B209" t="s">
        <v>648</v>
      </c>
      <c r="D209">
        <v>0</v>
      </c>
      <c r="E209" t="s">
        <v>233</v>
      </c>
      <c r="F209">
        <v>4.8</v>
      </c>
      <c r="G209" t="s">
        <v>579</v>
      </c>
      <c r="I209" s="131">
        <v>29.568999999999999</v>
      </c>
      <c r="J209" s="131">
        <v>141.93</v>
      </c>
    </row>
    <row r="210" spans="1:10" x14ac:dyDescent="0.2">
      <c r="A210">
        <v>1827</v>
      </c>
      <c r="B210" t="s">
        <v>649</v>
      </c>
      <c r="D210">
        <v>0</v>
      </c>
      <c r="E210" t="s">
        <v>233</v>
      </c>
      <c r="F210">
        <v>2</v>
      </c>
      <c r="G210" t="s">
        <v>234</v>
      </c>
      <c r="I210" s="131">
        <v>28.576000000000001</v>
      </c>
      <c r="J210" s="131">
        <v>57.15</v>
      </c>
    </row>
    <row r="211" spans="1:10" x14ac:dyDescent="0.2">
      <c r="A211">
        <v>681</v>
      </c>
      <c r="B211" t="s">
        <v>650</v>
      </c>
      <c r="D211">
        <v>0</v>
      </c>
      <c r="E211" t="s">
        <v>233</v>
      </c>
      <c r="F211">
        <v>3</v>
      </c>
      <c r="G211" t="s">
        <v>579</v>
      </c>
      <c r="I211" s="131">
        <v>29.498999999999999</v>
      </c>
      <c r="J211" s="131">
        <v>88.5</v>
      </c>
    </row>
    <row r="212" spans="1:10" x14ac:dyDescent="0.2">
      <c r="A212">
        <v>863</v>
      </c>
      <c r="B212" t="s">
        <v>651</v>
      </c>
      <c r="D212">
        <v>0</v>
      </c>
      <c r="E212" t="s">
        <v>233</v>
      </c>
      <c r="F212">
        <v>3</v>
      </c>
      <c r="G212" t="s">
        <v>579</v>
      </c>
      <c r="I212" s="131">
        <v>14.929</v>
      </c>
      <c r="J212" s="131">
        <v>44.79</v>
      </c>
    </row>
    <row r="213" spans="1:10" x14ac:dyDescent="0.2">
      <c r="A213">
        <v>2199</v>
      </c>
      <c r="B213" t="s">
        <v>652</v>
      </c>
      <c r="D213">
        <v>0</v>
      </c>
      <c r="E213" t="s">
        <v>233</v>
      </c>
      <c r="F213">
        <v>0.2</v>
      </c>
      <c r="G213" t="s">
        <v>234</v>
      </c>
      <c r="I213" s="131">
        <v>1</v>
      </c>
      <c r="J213" s="131">
        <v>0.2</v>
      </c>
    </row>
    <row r="214" spans="1:10" x14ac:dyDescent="0.2">
      <c r="A214">
        <v>682</v>
      </c>
      <c r="B214" t="s">
        <v>653</v>
      </c>
      <c r="D214">
        <v>0</v>
      </c>
      <c r="E214" t="s">
        <v>233</v>
      </c>
      <c r="F214">
        <v>8</v>
      </c>
      <c r="G214" t="s">
        <v>579</v>
      </c>
      <c r="I214" s="131">
        <v>27.8</v>
      </c>
      <c r="J214" s="131">
        <v>222.4</v>
      </c>
    </row>
    <row r="215" spans="1:10" x14ac:dyDescent="0.2">
      <c r="A215">
        <v>688</v>
      </c>
      <c r="B215" t="s">
        <v>654</v>
      </c>
      <c r="D215">
        <v>0</v>
      </c>
      <c r="E215" t="s">
        <v>186</v>
      </c>
      <c r="F215">
        <v>10</v>
      </c>
      <c r="G215" t="s">
        <v>234</v>
      </c>
      <c r="I215" s="131">
        <v>2.77</v>
      </c>
      <c r="J215" s="131">
        <v>27.7</v>
      </c>
    </row>
    <row r="216" spans="1:10" x14ac:dyDescent="0.2">
      <c r="A216">
        <v>699</v>
      </c>
      <c r="B216" t="s">
        <v>655</v>
      </c>
      <c r="D216">
        <v>0</v>
      </c>
      <c r="E216" t="s">
        <v>138</v>
      </c>
      <c r="F216">
        <v>8</v>
      </c>
      <c r="G216" t="s">
        <v>579</v>
      </c>
      <c r="I216" s="131">
        <v>16.856999999999999</v>
      </c>
      <c r="J216" s="131">
        <v>134.86000000000001</v>
      </c>
    </row>
    <row r="217" spans="1:10" x14ac:dyDescent="0.2">
      <c r="A217">
        <v>712</v>
      </c>
      <c r="B217" t="s">
        <v>656</v>
      </c>
      <c r="D217">
        <v>0</v>
      </c>
      <c r="E217" t="s">
        <v>233</v>
      </c>
      <c r="F217">
        <v>5.8</v>
      </c>
      <c r="G217" t="s">
        <v>579</v>
      </c>
      <c r="I217" s="131">
        <v>21</v>
      </c>
      <c r="J217" s="131">
        <v>121.8</v>
      </c>
    </row>
    <row r="218" spans="1:10" x14ac:dyDescent="0.2">
      <c r="A218">
        <v>716</v>
      </c>
      <c r="B218" t="s">
        <v>657</v>
      </c>
      <c r="D218">
        <v>0</v>
      </c>
      <c r="E218" t="s">
        <v>138</v>
      </c>
      <c r="F218">
        <v>6</v>
      </c>
      <c r="G218" t="s">
        <v>234</v>
      </c>
      <c r="I218" s="131">
        <v>9.9670000000000005</v>
      </c>
      <c r="J218" s="131">
        <v>59.8</v>
      </c>
    </row>
    <row r="219" spans="1:10" x14ac:dyDescent="0.2">
      <c r="A219">
        <v>717</v>
      </c>
      <c r="B219" t="s">
        <v>658</v>
      </c>
      <c r="D219">
        <v>0</v>
      </c>
      <c r="E219" t="s">
        <v>138</v>
      </c>
      <c r="F219">
        <v>6</v>
      </c>
      <c r="G219" t="s">
        <v>234</v>
      </c>
      <c r="I219" s="131">
        <v>12.419</v>
      </c>
      <c r="J219" s="131">
        <v>74.510000000000005</v>
      </c>
    </row>
    <row r="220" spans="1:10" x14ac:dyDescent="0.2">
      <c r="A220">
        <v>3060</v>
      </c>
      <c r="B220" t="s">
        <v>659</v>
      </c>
      <c r="D220">
        <v>0</v>
      </c>
      <c r="E220" t="s">
        <v>233</v>
      </c>
      <c r="F220">
        <v>6</v>
      </c>
      <c r="G220" t="s">
        <v>234</v>
      </c>
      <c r="I220" s="131">
        <v>12.105</v>
      </c>
      <c r="J220" s="131">
        <v>72.63</v>
      </c>
    </row>
    <row r="221" spans="1:10" x14ac:dyDescent="0.2">
      <c r="A221">
        <v>719</v>
      </c>
      <c r="B221" t="s">
        <v>660</v>
      </c>
      <c r="D221">
        <v>0</v>
      </c>
      <c r="E221" t="s">
        <v>138</v>
      </c>
      <c r="F221">
        <v>3.8</v>
      </c>
      <c r="G221" t="s">
        <v>234</v>
      </c>
      <c r="I221" s="131">
        <v>9.9309999999999992</v>
      </c>
      <c r="J221" s="131">
        <v>37.74</v>
      </c>
    </row>
    <row r="222" spans="1:10" x14ac:dyDescent="0.2">
      <c r="A222">
        <v>851</v>
      </c>
      <c r="B222" t="s">
        <v>661</v>
      </c>
      <c r="D222">
        <v>0</v>
      </c>
      <c r="E222" t="s">
        <v>138</v>
      </c>
      <c r="F222">
        <v>5.7</v>
      </c>
      <c r="G222" t="s">
        <v>380</v>
      </c>
      <c r="I222" s="131">
        <v>27.8</v>
      </c>
      <c r="J222" s="131">
        <v>158.46</v>
      </c>
    </row>
    <row r="223" spans="1:10" x14ac:dyDescent="0.2">
      <c r="A223">
        <v>897</v>
      </c>
      <c r="B223" t="s">
        <v>662</v>
      </c>
      <c r="D223">
        <v>0</v>
      </c>
      <c r="E223" t="s">
        <v>233</v>
      </c>
      <c r="F223">
        <v>3</v>
      </c>
      <c r="G223" t="s">
        <v>579</v>
      </c>
      <c r="I223" s="131">
        <v>17.224</v>
      </c>
      <c r="J223" s="131">
        <v>51.67</v>
      </c>
    </row>
    <row r="224" spans="1:10" x14ac:dyDescent="0.2">
      <c r="A224">
        <v>996</v>
      </c>
      <c r="B224" t="s">
        <v>663</v>
      </c>
      <c r="D224">
        <v>0</v>
      </c>
      <c r="E224" t="s">
        <v>186</v>
      </c>
      <c r="F224">
        <v>62</v>
      </c>
      <c r="G224" t="s">
        <v>234</v>
      </c>
      <c r="I224" s="131">
        <v>2.9420000000000002</v>
      </c>
      <c r="J224" s="131">
        <v>182.37</v>
      </c>
    </row>
    <row r="225" spans="1:10" x14ac:dyDescent="0.2">
      <c r="A225">
        <v>58</v>
      </c>
      <c r="B225" t="s">
        <v>664</v>
      </c>
      <c r="D225">
        <v>0</v>
      </c>
      <c r="E225" t="s">
        <v>138</v>
      </c>
      <c r="F225">
        <v>10</v>
      </c>
      <c r="G225" t="s">
        <v>579</v>
      </c>
      <c r="I225" s="131">
        <v>18.524999999999999</v>
      </c>
      <c r="J225" s="131">
        <v>185.25</v>
      </c>
    </row>
    <row r="226" spans="1:10" x14ac:dyDescent="0.2">
      <c r="A226">
        <v>2922</v>
      </c>
      <c r="B226" t="s">
        <v>665</v>
      </c>
      <c r="D226">
        <v>0</v>
      </c>
      <c r="E226" t="s">
        <v>233</v>
      </c>
      <c r="F226">
        <v>2</v>
      </c>
      <c r="G226" t="s">
        <v>234</v>
      </c>
      <c r="I226" s="131">
        <v>45.783000000000001</v>
      </c>
      <c r="J226" s="131">
        <v>91.57</v>
      </c>
    </row>
    <row r="227" spans="1:10" x14ac:dyDescent="0.2">
      <c r="A227">
        <v>525</v>
      </c>
      <c r="B227" t="s">
        <v>666</v>
      </c>
      <c r="D227">
        <v>0</v>
      </c>
      <c r="E227" t="s">
        <v>138</v>
      </c>
      <c r="F227">
        <v>2</v>
      </c>
      <c r="G227" t="s">
        <v>579</v>
      </c>
      <c r="I227" s="131">
        <v>19.062999999999999</v>
      </c>
      <c r="J227" s="131">
        <v>38.130000000000003</v>
      </c>
    </row>
    <row r="228" spans="1:10" x14ac:dyDescent="0.2">
      <c r="A228">
        <v>2921</v>
      </c>
      <c r="B228" t="s">
        <v>667</v>
      </c>
      <c r="D228">
        <v>0</v>
      </c>
      <c r="E228" t="s">
        <v>233</v>
      </c>
      <c r="F228">
        <v>2</v>
      </c>
      <c r="G228" t="s">
        <v>234</v>
      </c>
      <c r="I228" s="131">
        <v>26.887</v>
      </c>
      <c r="J228" s="131">
        <v>53.77</v>
      </c>
    </row>
    <row r="229" spans="1:10" x14ac:dyDescent="0.2">
      <c r="A229">
        <v>838</v>
      </c>
      <c r="B229" t="s">
        <v>668</v>
      </c>
      <c r="D229">
        <v>0</v>
      </c>
      <c r="E229" t="s">
        <v>138</v>
      </c>
      <c r="F229">
        <v>1</v>
      </c>
      <c r="G229" t="s">
        <v>579</v>
      </c>
      <c r="I229" s="131">
        <v>20.9</v>
      </c>
      <c r="J229" s="131">
        <v>20.9</v>
      </c>
    </row>
    <row r="230" spans="1:10" x14ac:dyDescent="0.2">
      <c r="A230">
        <v>997</v>
      </c>
      <c r="B230" t="s">
        <v>669</v>
      </c>
      <c r="D230">
        <v>0</v>
      </c>
      <c r="E230" t="s">
        <v>233</v>
      </c>
      <c r="F230">
        <v>2</v>
      </c>
      <c r="G230" t="s">
        <v>234</v>
      </c>
      <c r="I230" s="131">
        <v>51.838999999999999</v>
      </c>
      <c r="J230" s="131">
        <v>103.68</v>
      </c>
    </row>
    <row r="231" spans="1:10" x14ac:dyDescent="0.2">
      <c r="A231">
        <v>1049</v>
      </c>
      <c r="B231" t="s">
        <v>670</v>
      </c>
      <c r="D231">
        <v>0</v>
      </c>
      <c r="E231" t="s">
        <v>138</v>
      </c>
      <c r="F231">
        <v>5</v>
      </c>
      <c r="G231" t="s">
        <v>579</v>
      </c>
      <c r="I231" s="131">
        <v>18.626999999999999</v>
      </c>
      <c r="J231" s="131">
        <v>93.13</v>
      </c>
    </row>
    <row r="232" spans="1:10" x14ac:dyDescent="0.2">
      <c r="A232">
        <v>1090</v>
      </c>
      <c r="B232" t="s">
        <v>671</v>
      </c>
      <c r="D232">
        <v>0</v>
      </c>
      <c r="E232" t="s">
        <v>138</v>
      </c>
      <c r="F232">
        <v>3</v>
      </c>
      <c r="G232" t="s">
        <v>378</v>
      </c>
      <c r="I232" s="131">
        <v>16.812000000000001</v>
      </c>
      <c r="J232" s="131">
        <v>50.43</v>
      </c>
    </row>
    <row r="233" spans="1:10" x14ac:dyDescent="0.2">
      <c r="A233">
        <v>1114</v>
      </c>
      <c r="B233" t="s">
        <v>672</v>
      </c>
      <c r="D233">
        <v>0</v>
      </c>
      <c r="E233" t="s">
        <v>138</v>
      </c>
      <c r="F233">
        <v>27</v>
      </c>
      <c r="G233" t="s">
        <v>357</v>
      </c>
      <c r="I233" s="131">
        <v>1.6930000000000001</v>
      </c>
      <c r="J233" s="131">
        <v>45.72</v>
      </c>
    </row>
    <row r="234" spans="1:10" x14ac:dyDescent="0.2">
      <c r="A234">
        <v>1125</v>
      </c>
      <c r="B234" t="s">
        <v>673</v>
      </c>
      <c r="D234">
        <v>0</v>
      </c>
      <c r="E234" t="s">
        <v>233</v>
      </c>
      <c r="F234">
        <v>3</v>
      </c>
      <c r="G234" t="s">
        <v>579</v>
      </c>
      <c r="I234" s="131">
        <v>30</v>
      </c>
      <c r="J234" s="131">
        <v>90</v>
      </c>
    </row>
    <row r="235" spans="1:10" x14ac:dyDescent="0.2">
      <c r="A235">
        <v>1126</v>
      </c>
      <c r="B235" t="s">
        <v>674</v>
      </c>
      <c r="D235">
        <v>0</v>
      </c>
      <c r="E235" t="s">
        <v>233</v>
      </c>
      <c r="F235">
        <v>1</v>
      </c>
      <c r="G235" t="s">
        <v>579</v>
      </c>
      <c r="I235" s="131">
        <v>32</v>
      </c>
      <c r="J235" s="131">
        <v>32</v>
      </c>
    </row>
    <row r="236" spans="1:10" x14ac:dyDescent="0.2">
      <c r="A236">
        <v>1127</v>
      </c>
      <c r="B236" t="s">
        <v>675</v>
      </c>
      <c r="D236">
        <v>0</v>
      </c>
      <c r="E236" t="s">
        <v>138</v>
      </c>
      <c r="F236">
        <v>2</v>
      </c>
      <c r="G236" t="s">
        <v>579</v>
      </c>
      <c r="I236" s="131">
        <v>33.1</v>
      </c>
      <c r="J236" s="131">
        <v>66.2</v>
      </c>
    </row>
    <row r="237" spans="1:10" x14ac:dyDescent="0.2">
      <c r="A237">
        <v>2932</v>
      </c>
      <c r="B237" t="s">
        <v>676</v>
      </c>
      <c r="D237">
        <v>0</v>
      </c>
      <c r="E237" t="s">
        <v>233</v>
      </c>
      <c r="F237">
        <v>3</v>
      </c>
      <c r="G237" t="s">
        <v>234</v>
      </c>
      <c r="I237" s="131">
        <v>20.885000000000002</v>
      </c>
      <c r="J237" s="131">
        <v>62.66</v>
      </c>
    </row>
    <row r="238" spans="1:10" x14ac:dyDescent="0.2">
      <c r="A238">
        <v>1706</v>
      </c>
      <c r="B238" t="s">
        <v>677</v>
      </c>
      <c r="D238">
        <v>0</v>
      </c>
      <c r="E238" t="s">
        <v>138</v>
      </c>
      <c r="F238">
        <v>1</v>
      </c>
      <c r="G238" t="s">
        <v>335</v>
      </c>
      <c r="I238" s="131">
        <v>3.9169999999999998</v>
      </c>
      <c r="J238" s="131">
        <v>3.92</v>
      </c>
    </row>
    <row r="239" spans="1:10" x14ac:dyDescent="0.2">
      <c r="A239">
        <v>1158</v>
      </c>
      <c r="B239" t="s">
        <v>678</v>
      </c>
      <c r="D239">
        <v>0</v>
      </c>
      <c r="E239" t="s">
        <v>233</v>
      </c>
      <c r="F239">
        <v>3.8</v>
      </c>
      <c r="G239" t="s">
        <v>579</v>
      </c>
      <c r="I239" s="131">
        <v>58.460999999999999</v>
      </c>
      <c r="J239" s="131">
        <v>222.15</v>
      </c>
    </row>
    <row r="240" spans="1:10" x14ac:dyDescent="0.2">
      <c r="A240">
        <v>1159</v>
      </c>
      <c r="B240" t="s">
        <v>679</v>
      </c>
      <c r="D240">
        <v>0</v>
      </c>
      <c r="E240" t="s">
        <v>138</v>
      </c>
      <c r="F240">
        <v>5</v>
      </c>
      <c r="G240" t="s">
        <v>579</v>
      </c>
      <c r="I240" s="131">
        <v>24.861999999999998</v>
      </c>
      <c r="J240" s="131">
        <v>124.31</v>
      </c>
    </row>
    <row r="241" spans="1:10" x14ac:dyDescent="0.2">
      <c r="A241">
        <v>3058</v>
      </c>
      <c r="B241" t="s">
        <v>680</v>
      </c>
      <c r="D241">
        <v>0</v>
      </c>
      <c r="E241" t="s">
        <v>233</v>
      </c>
      <c r="F241">
        <v>1</v>
      </c>
      <c r="G241" t="s">
        <v>234</v>
      </c>
      <c r="I241" s="131">
        <v>27.36</v>
      </c>
      <c r="J241" s="131">
        <v>27.36</v>
      </c>
    </row>
    <row r="242" spans="1:10" x14ac:dyDescent="0.2">
      <c r="A242">
        <v>6</v>
      </c>
      <c r="B242" t="s">
        <v>681</v>
      </c>
      <c r="D242">
        <v>0</v>
      </c>
      <c r="E242" t="s">
        <v>138</v>
      </c>
      <c r="F242">
        <v>11</v>
      </c>
      <c r="G242" t="s">
        <v>579</v>
      </c>
      <c r="I242" s="131">
        <v>19.234000000000002</v>
      </c>
      <c r="J242" s="131">
        <v>211.58</v>
      </c>
    </row>
    <row r="243" spans="1:10" x14ac:dyDescent="0.2">
      <c r="A243">
        <v>1229</v>
      </c>
      <c r="B243" t="s">
        <v>682</v>
      </c>
      <c r="D243">
        <v>0</v>
      </c>
      <c r="E243" t="s">
        <v>233</v>
      </c>
      <c r="F243">
        <v>16</v>
      </c>
      <c r="G243" t="s">
        <v>234</v>
      </c>
      <c r="I243" s="131">
        <v>44.65</v>
      </c>
      <c r="J243" s="131">
        <v>714.4</v>
      </c>
    </row>
    <row r="244" spans="1:10" x14ac:dyDescent="0.2">
      <c r="A244">
        <v>86</v>
      </c>
      <c r="B244" t="s">
        <v>683</v>
      </c>
      <c r="D244">
        <v>0</v>
      </c>
      <c r="E244" t="s">
        <v>138</v>
      </c>
      <c r="F244">
        <v>7</v>
      </c>
      <c r="G244" t="s">
        <v>579</v>
      </c>
      <c r="I244" s="131">
        <v>35.253999999999998</v>
      </c>
      <c r="J244" s="131">
        <v>246.78</v>
      </c>
    </row>
    <row r="245" spans="1:10" x14ac:dyDescent="0.2">
      <c r="A245">
        <v>87</v>
      </c>
      <c r="B245" t="s">
        <v>684</v>
      </c>
      <c r="D245">
        <v>0</v>
      </c>
      <c r="E245" t="s">
        <v>138</v>
      </c>
      <c r="F245">
        <v>3</v>
      </c>
      <c r="G245" t="s">
        <v>685</v>
      </c>
      <c r="I245" s="131">
        <v>106.9</v>
      </c>
      <c r="J245" s="131">
        <v>320.7</v>
      </c>
    </row>
    <row r="246" spans="1:10" x14ac:dyDescent="0.2">
      <c r="A246">
        <v>2200</v>
      </c>
      <c r="B246" t="s">
        <v>686</v>
      </c>
      <c r="D246">
        <v>0</v>
      </c>
      <c r="E246" t="s">
        <v>138</v>
      </c>
      <c r="F246">
        <v>1</v>
      </c>
      <c r="G246" t="s">
        <v>685</v>
      </c>
      <c r="I246" s="131">
        <v>0.16700000000000001</v>
      </c>
      <c r="J246" s="131">
        <v>0.17</v>
      </c>
    </row>
    <row r="247" spans="1:10" x14ac:dyDescent="0.2">
      <c r="A247">
        <v>506</v>
      </c>
      <c r="B247" t="s">
        <v>687</v>
      </c>
      <c r="D247">
        <v>0</v>
      </c>
      <c r="E247" t="s">
        <v>138</v>
      </c>
      <c r="F247">
        <v>12</v>
      </c>
      <c r="G247" t="s">
        <v>579</v>
      </c>
      <c r="I247" s="131">
        <v>45.667000000000002</v>
      </c>
      <c r="J247" s="131">
        <v>548</v>
      </c>
    </row>
    <row r="248" spans="1:10" x14ac:dyDescent="0.2">
      <c r="A248">
        <v>507</v>
      </c>
      <c r="B248" t="s">
        <v>688</v>
      </c>
      <c r="D248">
        <v>0</v>
      </c>
      <c r="E248" t="s">
        <v>138</v>
      </c>
      <c r="F248">
        <v>9</v>
      </c>
      <c r="G248" t="s">
        <v>685</v>
      </c>
      <c r="I248" s="131">
        <v>99.04</v>
      </c>
      <c r="J248" s="131">
        <v>891.36</v>
      </c>
    </row>
    <row r="249" spans="1:10" x14ac:dyDescent="0.2">
      <c r="A249">
        <v>3122</v>
      </c>
      <c r="B249" t="s">
        <v>689</v>
      </c>
      <c r="D249">
        <v>0</v>
      </c>
      <c r="E249" t="s">
        <v>233</v>
      </c>
      <c r="F249">
        <v>1</v>
      </c>
      <c r="G249" t="s">
        <v>234</v>
      </c>
      <c r="I249" s="131">
        <v>18.079999999999998</v>
      </c>
      <c r="J249" s="131">
        <v>18.079999999999998</v>
      </c>
    </row>
    <row r="250" spans="1:10" x14ac:dyDescent="0.2">
      <c r="A250">
        <v>1234</v>
      </c>
      <c r="B250" t="s">
        <v>690</v>
      </c>
      <c r="D250">
        <v>0</v>
      </c>
      <c r="E250" t="s">
        <v>138</v>
      </c>
      <c r="F250">
        <v>47</v>
      </c>
      <c r="G250" t="s">
        <v>234</v>
      </c>
      <c r="I250" s="131">
        <v>3.81</v>
      </c>
      <c r="J250" s="131">
        <v>179.05</v>
      </c>
    </row>
    <row r="251" spans="1:10" x14ac:dyDescent="0.2">
      <c r="A251">
        <v>68</v>
      </c>
      <c r="B251" t="s">
        <v>691</v>
      </c>
      <c r="D251">
        <v>0</v>
      </c>
      <c r="E251" t="s">
        <v>138</v>
      </c>
      <c r="F251">
        <v>19</v>
      </c>
      <c r="G251" t="s">
        <v>579</v>
      </c>
      <c r="I251" s="131">
        <v>19.472999999999999</v>
      </c>
      <c r="J251" s="131">
        <v>369.99</v>
      </c>
    </row>
    <row r="252" spans="1:10" x14ac:dyDescent="0.2">
      <c r="A252">
        <v>147</v>
      </c>
      <c r="B252" t="s">
        <v>692</v>
      </c>
      <c r="D252">
        <v>0</v>
      </c>
      <c r="E252" t="s">
        <v>138</v>
      </c>
      <c r="F252">
        <v>4</v>
      </c>
      <c r="G252" t="s">
        <v>579</v>
      </c>
      <c r="I252" s="131">
        <v>23.9</v>
      </c>
      <c r="J252" s="131">
        <v>95.6</v>
      </c>
    </row>
    <row r="253" spans="1:10" x14ac:dyDescent="0.2">
      <c r="A253">
        <v>227</v>
      </c>
      <c r="B253" t="s">
        <v>693</v>
      </c>
      <c r="D253">
        <v>0</v>
      </c>
      <c r="E253" t="s">
        <v>233</v>
      </c>
      <c r="F253">
        <v>1</v>
      </c>
      <c r="G253" t="s">
        <v>234</v>
      </c>
      <c r="I253" s="131">
        <v>65</v>
      </c>
      <c r="J253" s="131">
        <v>65</v>
      </c>
    </row>
    <row r="254" spans="1:10" x14ac:dyDescent="0.2">
      <c r="A254">
        <v>3062</v>
      </c>
      <c r="B254" t="s">
        <v>694</v>
      </c>
      <c r="D254">
        <v>0</v>
      </c>
      <c r="E254" t="s">
        <v>233</v>
      </c>
      <c r="F254">
        <v>1</v>
      </c>
      <c r="G254" t="s">
        <v>234</v>
      </c>
      <c r="I254" s="131">
        <v>43.505000000000003</v>
      </c>
      <c r="J254" s="131">
        <v>43.51</v>
      </c>
    </row>
    <row r="255" spans="1:10" x14ac:dyDescent="0.2">
      <c r="A255">
        <v>2227</v>
      </c>
      <c r="B255" t="s">
        <v>695</v>
      </c>
      <c r="D255">
        <v>0</v>
      </c>
      <c r="E255" t="s">
        <v>233</v>
      </c>
      <c r="F255">
        <v>1</v>
      </c>
      <c r="G255" t="s">
        <v>234</v>
      </c>
      <c r="I255" s="131">
        <v>287.45999999999998</v>
      </c>
      <c r="J255" s="131">
        <v>287.45999999999998</v>
      </c>
    </row>
    <row r="256" spans="1:10" x14ac:dyDescent="0.2">
      <c r="A256">
        <v>485</v>
      </c>
      <c r="B256" t="s">
        <v>696</v>
      </c>
      <c r="D256">
        <v>0</v>
      </c>
      <c r="E256" t="s">
        <v>233</v>
      </c>
      <c r="F256">
        <v>2</v>
      </c>
      <c r="G256" t="s">
        <v>579</v>
      </c>
      <c r="I256" s="131">
        <v>75.177000000000007</v>
      </c>
      <c r="J256" s="131">
        <v>150.35</v>
      </c>
    </row>
    <row r="257" spans="1:10" x14ac:dyDescent="0.2">
      <c r="A257">
        <v>486</v>
      </c>
      <c r="B257" t="s">
        <v>697</v>
      </c>
      <c r="D257">
        <v>0</v>
      </c>
      <c r="E257" t="s">
        <v>233</v>
      </c>
      <c r="F257">
        <v>1</v>
      </c>
      <c r="G257" t="s">
        <v>579</v>
      </c>
      <c r="I257" s="131">
        <v>57.48</v>
      </c>
      <c r="J257" s="131">
        <v>57.48</v>
      </c>
    </row>
    <row r="258" spans="1:10" x14ac:dyDescent="0.2">
      <c r="A258">
        <v>578</v>
      </c>
      <c r="B258" t="s">
        <v>698</v>
      </c>
      <c r="D258">
        <v>0</v>
      </c>
      <c r="E258" t="s">
        <v>138</v>
      </c>
      <c r="F258">
        <v>9</v>
      </c>
      <c r="G258" t="s">
        <v>579</v>
      </c>
      <c r="I258" s="131">
        <v>30.154</v>
      </c>
      <c r="J258" s="131">
        <v>271.39</v>
      </c>
    </row>
    <row r="259" spans="1:10" x14ac:dyDescent="0.2">
      <c r="A259">
        <v>579</v>
      </c>
      <c r="B259" t="s">
        <v>699</v>
      </c>
      <c r="D259">
        <v>0</v>
      </c>
      <c r="E259" t="s">
        <v>138</v>
      </c>
      <c r="F259">
        <v>136</v>
      </c>
      <c r="G259" t="s">
        <v>630</v>
      </c>
      <c r="I259" s="131">
        <v>3.15</v>
      </c>
      <c r="J259" s="131">
        <v>428.4</v>
      </c>
    </row>
    <row r="260" spans="1:10" x14ac:dyDescent="0.2">
      <c r="A260">
        <v>580</v>
      </c>
      <c r="B260" t="s">
        <v>700</v>
      </c>
      <c r="D260">
        <v>0</v>
      </c>
      <c r="E260" t="s">
        <v>233</v>
      </c>
      <c r="F260">
        <v>2</v>
      </c>
      <c r="G260" t="s">
        <v>701</v>
      </c>
      <c r="I260" s="131">
        <v>125</v>
      </c>
      <c r="J260" s="131">
        <v>250</v>
      </c>
    </row>
    <row r="261" spans="1:10" x14ac:dyDescent="0.2">
      <c r="A261">
        <v>1652</v>
      </c>
      <c r="B261" t="s">
        <v>702</v>
      </c>
      <c r="D261">
        <v>0</v>
      </c>
      <c r="E261" t="s">
        <v>138</v>
      </c>
      <c r="F261">
        <v>6</v>
      </c>
      <c r="G261" t="s">
        <v>579</v>
      </c>
      <c r="I261" s="131">
        <v>15.738</v>
      </c>
      <c r="J261" s="131">
        <v>94.43</v>
      </c>
    </row>
    <row r="262" spans="1:10" x14ac:dyDescent="0.2">
      <c r="A262">
        <v>594</v>
      </c>
      <c r="B262" t="s">
        <v>703</v>
      </c>
      <c r="D262">
        <v>0</v>
      </c>
      <c r="E262" t="s">
        <v>233</v>
      </c>
      <c r="F262">
        <v>4</v>
      </c>
      <c r="G262" t="s">
        <v>234</v>
      </c>
      <c r="I262" s="131">
        <v>38.523000000000003</v>
      </c>
      <c r="J262" s="131">
        <v>154.09</v>
      </c>
    </row>
    <row r="263" spans="1:10" x14ac:dyDescent="0.2">
      <c r="A263">
        <v>598</v>
      </c>
      <c r="B263" t="s">
        <v>704</v>
      </c>
      <c r="D263">
        <v>0</v>
      </c>
      <c r="E263" t="s">
        <v>233</v>
      </c>
      <c r="F263">
        <v>2</v>
      </c>
      <c r="G263" t="s">
        <v>234</v>
      </c>
      <c r="I263" s="131">
        <v>21.643000000000001</v>
      </c>
      <c r="J263" s="131">
        <v>43.29</v>
      </c>
    </row>
    <row r="264" spans="1:10" x14ac:dyDescent="0.2">
      <c r="A264">
        <v>602</v>
      </c>
      <c r="B264" t="s">
        <v>705</v>
      </c>
      <c r="D264">
        <v>0</v>
      </c>
      <c r="E264" t="s">
        <v>138</v>
      </c>
      <c r="F264">
        <v>2</v>
      </c>
      <c r="G264" t="s">
        <v>579</v>
      </c>
      <c r="I264" s="131">
        <v>33.899000000000001</v>
      </c>
      <c r="J264" s="131">
        <v>67.8</v>
      </c>
    </row>
    <row r="265" spans="1:10" x14ac:dyDescent="0.2">
      <c r="A265">
        <v>649</v>
      </c>
      <c r="B265" t="s">
        <v>706</v>
      </c>
      <c r="D265">
        <v>0</v>
      </c>
      <c r="E265" t="s">
        <v>233</v>
      </c>
      <c r="F265">
        <v>1</v>
      </c>
      <c r="G265" t="s">
        <v>234</v>
      </c>
      <c r="I265" s="131">
        <v>50.972999999999999</v>
      </c>
      <c r="J265" s="131">
        <v>50.97</v>
      </c>
    </row>
    <row r="266" spans="1:10" x14ac:dyDescent="0.2">
      <c r="A266">
        <v>698</v>
      </c>
      <c r="B266" t="s">
        <v>707</v>
      </c>
      <c r="D266">
        <v>0</v>
      </c>
      <c r="E266" t="s">
        <v>233</v>
      </c>
      <c r="F266">
        <v>2</v>
      </c>
      <c r="G266" t="s">
        <v>234</v>
      </c>
      <c r="I266" s="131">
        <v>33.173999999999999</v>
      </c>
      <c r="J266" s="131">
        <v>66.349999999999994</v>
      </c>
    </row>
    <row r="267" spans="1:10" x14ac:dyDescent="0.2">
      <c r="A267">
        <v>1116</v>
      </c>
      <c r="B267" t="s">
        <v>708</v>
      </c>
      <c r="D267">
        <v>0</v>
      </c>
      <c r="E267" t="s">
        <v>138</v>
      </c>
      <c r="F267">
        <v>4</v>
      </c>
      <c r="G267" t="s">
        <v>579</v>
      </c>
      <c r="I267" s="131">
        <v>27.7</v>
      </c>
      <c r="J267" s="131">
        <v>110.8</v>
      </c>
    </row>
    <row r="268" spans="1:10" x14ac:dyDescent="0.2">
      <c r="A268">
        <v>1151</v>
      </c>
      <c r="B268" t="s">
        <v>709</v>
      </c>
      <c r="D268">
        <v>0</v>
      </c>
      <c r="E268" t="s">
        <v>233</v>
      </c>
      <c r="F268">
        <v>2</v>
      </c>
      <c r="G268" t="s">
        <v>234</v>
      </c>
      <c r="I268" s="131">
        <v>38.72</v>
      </c>
      <c r="J268" s="131">
        <v>77.44</v>
      </c>
    </row>
    <row r="269" spans="1:10" x14ac:dyDescent="0.2">
      <c r="A269">
        <v>1204</v>
      </c>
      <c r="B269" t="s">
        <v>710</v>
      </c>
      <c r="D269">
        <v>0</v>
      </c>
      <c r="E269" t="s">
        <v>233</v>
      </c>
      <c r="F269">
        <v>4</v>
      </c>
      <c r="G269" t="s">
        <v>579</v>
      </c>
      <c r="I269" s="131">
        <v>24.384</v>
      </c>
      <c r="J269" s="131">
        <v>97.54</v>
      </c>
    </row>
    <row r="270" spans="1:10" x14ac:dyDescent="0.2">
      <c r="A270">
        <v>1690</v>
      </c>
      <c r="B270" t="s">
        <v>711</v>
      </c>
      <c r="D270">
        <v>0</v>
      </c>
      <c r="E270" t="s">
        <v>233</v>
      </c>
      <c r="F270">
        <v>4</v>
      </c>
      <c r="G270" t="s">
        <v>579</v>
      </c>
      <c r="I270" s="131">
        <v>45.404000000000003</v>
      </c>
      <c r="J270" s="131">
        <v>181.62</v>
      </c>
    </row>
    <row r="271" spans="1:10" x14ac:dyDescent="0.2">
      <c r="A271">
        <v>1231</v>
      </c>
      <c r="B271" t="s">
        <v>712</v>
      </c>
      <c r="D271">
        <v>0</v>
      </c>
      <c r="E271" t="s">
        <v>138</v>
      </c>
      <c r="F271">
        <v>7</v>
      </c>
      <c r="G271" t="s">
        <v>579</v>
      </c>
      <c r="I271" s="131">
        <v>33.481000000000002</v>
      </c>
      <c r="J271" s="131">
        <v>234.37</v>
      </c>
    </row>
    <row r="272" spans="1:10" x14ac:dyDescent="0.2">
      <c r="A272" t="s">
        <v>22</v>
      </c>
    </row>
    <row r="273" spans="1:7" x14ac:dyDescent="0.2">
      <c r="A273" t="s">
        <v>340</v>
      </c>
      <c r="C273">
        <v>0</v>
      </c>
      <c r="E273" s="132">
        <v>1263</v>
      </c>
      <c r="G273" s="131">
        <v>18715.810000000001</v>
      </c>
    </row>
    <row r="274" spans="1:7" x14ac:dyDescent="0.2">
      <c r="A274" t="s">
        <v>341</v>
      </c>
    </row>
    <row r="275" spans="1:7" x14ac:dyDescent="0.2">
      <c r="A275" t="s">
        <v>342</v>
      </c>
      <c r="B275" s="155" t="s">
        <v>343</v>
      </c>
      <c r="G275" t="s">
        <v>340</v>
      </c>
    </row>
    <row r="276" spans="1:7" x14ac:dyDescent="0.2">
      <c r="A276">
        <v>102</v>
      </c>
      <c r="B276" t="s">
        <v>35</v>
      </c>
      <c r="G276" s="131">
        <v>4289.8</v>
      </c>
    </row>
    <row r="277" spans="1:7" x14ac:dyDescent="0.2">
      <c r="A277">
        <v>209</v>
      </c>
      <c r="B277" t="s">
        <v>36</v>
      </c>
      <c r="G277" s="131">
        <v>1615.5</v>
      </c>
    </row>
    <row r="278" spans="1:7" x14ac:dyDescent="0.2">
      <c r="A278">
        <v>112</v>
      </c>
      <c r="B278" t="s">
        <v>38</v>
      </c>
      <c r="G278" s="131">
        <v>13729.62</v>
      </c>
    </row>
    <row r="279" spans="1:7" x14ac:dyDescent="0.2">
      <c r="A279">
        <v>110</v>
      </c>
      <c r="B279" t="s">
        <v>39</v>
      </c>
      <c r="G279" s="131">
        <v>3068.43</v>
      </c>
    </row>
    <row r="280" spans="1:7" x14ac:dyDescent="0.2">
      <c r="A280">
        <v>109</v>
      </c>
      <c r="B280" t="s">
        <v>37</v>
      </c>
      <c r="G280" s="131">
        <v>13854.01</v>
      </c>
    </row>
    <row r="281" spans="1:7" x14ac:dyDescent="0.2">
      <c r="A281">
        <v>113</v>
      </c>
      <c r="B281" t="s">
        <v>40</v>
      </c>
      <c r="G281" s="131">
        <v>28526.39</v>
      </c>
    </row>
    <row r="282" spans="1:7" x14ac:dyDescent="0.2">
      <c r="A282">
        <v>108</v>
      </c>
      <c r="B282" t="s">
        <v>41</v>
      </c>
      <c r="G282" s="131">
        <v>414.85</v>
      </c>
    </row>
    <row r="283" spans="1:7" x14ac:dyDescent="0.2">
      <c r="A283">
        <v>105</v>
      </c>
      <c r="B283" t="s">
        <v>51</v>
      </c>
      <c r="G283" s="131">
        <v>26.2</v>
      </c>
    </row>
    <row r="284" spans="1:7" x14ac:dyDescent="0.2">
      <c r="A284">
        <v>107</v>
      </c>
      <c r="B284" t="s">
        <v>42</v>
      </c>
      <c r="G284" s="131">
        <v>1296.31</v>
      </c>
    </row>
    <row r="285" spans="1:7" x14ac:dyDescent="0.2">
      <c r="A285">
        <v>104</v>
      </c>
      <c r="B285" t="s">
        <v>43</v>
      </c>
      <c r="G285" s="131">
        <v>696.35</v>
      </c>
    </row>
    <row r="286" spans="1:7" x14ac:dyDescent="0.2">
      <c r="A286">
        <v>111</v>
      </c>
      <c r="B286" t="s">
        <v>44</v>
      </c>
      <c r="G286" s="131">
        <v>147</v>
      </c>
    </row>
    <row r="287" spans="1:7" x14ac:dyDescent="0.2">
      <c r="A287">
        <v>106</v>
      </c>
      <c r="B287" t="s">
        <v>45</v>
      </c>
      <c r="G287" s="131">
        <v>59.5</v>
      </c>
    </row>
    <row r="288" spans="1:7" x14ac:dyDescent="0.2">
      <c r="A288">
        <v>103</v>
      </c>
      <c r="B288" t="s">
        <v>32</v>
      </c>
      <c r="G288" s="131">
        <v>17096.400000000001</v>
      </c>
    </row>
    <row r="289" spans="1:10" x14ac:dyDescent="0.2">
      <c r="A289">
        <v>101</v>
      </c>
      <c r="B289" t="s">
        <v>46</v>
      </c>
      <c r="G289" s="131">
        <v>771.24</v>
      </c>
    </row>
    <row r="290" spans="1:10" x14ac:dyDescent="0.2">
      <c r="A290" t="s">
        <v>22</v>
      </c>
    </row>
    <row r="291" spans="1:10" x14ac:dyDescent="0.2">
      <c r="A291" t="s">
        <v>344</v>
      </c>
      <c r="G291" s="131">
        <v>85591.61</v>
      </c>
    </row>
    <row r="292" spans="1:10" x14ac:dyDescent="0.2">
      <c r="A292" t="s">
        <v>345</v>
      </c>
    </row>
    <row r="293" spans="1:10" x14ac:dyDescent="0.2">
      <c r="A293" t="s">
        <v>346</v>
      </c>
      <c r="B293" t="s">
        <v>347</v>
      </c>
      <c r="G293" t="s">
        <v>340</v>
      </c>
    </row>
    <row r="294" spans="1:10" x14ac:dyDescent="0.2">
      <c r="A294">
        <v>3000111</v>
      </c>
      <c r="B294" t="s">
        <v>34</v>
      </c>
      <c r="G294" s="131">
        <v>85591.61</v>
      </c>
    </row>
    <row r="295" spans="1:10" x14ac:dyDescent="0.2">
      <c r="A295" t="s">
        <v>22</v>
      </c>
    </row>
    <row r="296" spans="1:10" x14ac:dyDescent="0.2">
      <c r="A296" t="s">
        <v>348</v>
      </c>
      <c r="G296" s="131">
        <v>85591.61</v>
      </c>
    </row>
    <row r="297" spans="1:10" x14ac:dyDescent="0.2">
      <c r="A297" t="s">
        <v>129</v>
      </c>
      <c r="B297">
        <v>1161</v>
      </c>
      <c r="C297" s="156" t="s">
        <v>130</v>
      </c>
      <c r="E297" t="s">
        <v>755</v>
      </c>
    </row>
    <row r="298" spans="1:10" x14ac:dyDescent="0.2">
      <c r="A298" t="s">
        <v>747</v>
      </c>
      <c r="B298" t="s">
        <v>31</v>
      </c>
    </row>
    <row r="299" spans="1:10" x14ac:dyDescent="0.2">
      <c r="A299">
        <v>653</v>
      </c>
      <c r="B299" t="s">
        <v>756</v>
      </c>
      <c r="D299">
        <v>0</v>
      </c>
      <c r="E299" t="s">
        <v>138</v>
      </c>
      <c r="F299">
        <v>4</v>
      </c>
      <c r="G299" t="s">
        <v>309</v>
      </c>
      <c r="I299" s="131">
        <v>1.35</v>
      </c>
      <c r="J299" s="131">
        <v>5.4</v>
      </c>
    </row>
    <row r="300" spans="1:10" x14ac:dyDescent="0.2">
      <c r="A300" t="s">
        <v>22</v>
      </c>
    </row>
    <row r="301" spans="1:10" x14ac:dyDescent="0.2">
      <c r="A301" t="s">
        <v>340</v>
      </c>
      <c r="C301">
        <v>0</v>
      </c>
      <c r="E301">
        <v>4</v>
      </c>
      <c r="G301" s="131">
        <v>5.4</v>
      </c>
    </row>
    <row r="302" spans="1:10" x14ac:dyDescent="0.2">
      <c r="A302" t="s">
        <v>747</v>
      </c>
      <c r="B302" t="s">
        <v>28</v>
      </c>
    </row>
    <row r="303" spans="1:10" x14ac:dyDescent="0.2">
      <c r="A303">
        <v>1684</v>
      </c>
      <c r="B303" t="s">
        <v>165</v>
      </c>
      <c r="D303">
        <v>0</v>
      </c>
      <c r="E303" t="s">
        <v>138</v>
      </c>
      <c r="F303">
        <v>0.8</v>
      </c>
      <c r="G303" t="s">
        <v>166</v>
      </c>
      <c r="I303" s="131">
        <v>16</v>
      </c>
      <c r="J303" s="131">
        <v>12.8</v>
      </c>
    </row>
    <row r="304" spans="1:10" x14ac:dyDescent="0.2">
      <c r="A304">
        <v>1678</v>
      </c>
      <c r="B304" t="s">
        <v>167</v>
      </c>
      <c r="D304">
        <v>0</v>
      </c>
      <c r="E304" t="s">
        <v>138</v>
      </c>
      <c r="F304">
        <v>6</v>
      </c>
      <c r="G304" t="s">
        <v>166</v>
      </c>
      <c r="I304" s="131">
        <v>16</v>
      </c>
      <c r="J304" s="131">
        <v>96</v>
      </c>
    </row>
    <row r="305" spans="1:10" x14ac:dyDescent="0.2">
      <c r="A305">
        <v>1707</v>
      </c>
      <c r="B305" t="s">
        <v>168</v>
      </c>
      <c r="D305">
        <v>0</v>
      </c>
      <c r="E305" t="s">
        <v>138</v>
      </c>
      <c r="F305">
        <v>0.8</v>
      </c>
      <c r="G305" t="s">
        <v>139</v>
      </c>
      <c r="I305" s="131">
        <v>17.899999999999999</v>
      </c>
      <c r="J305" s="131">
        <v>14.32</v>
      </c>
    </row>
    <row r="306" spans="1:10" x14ac:dyDescent="0.2">
      <c r="A306">
        <v>285</v>
      </c>
      <c r="B306" t="s">
        <v>750</v>
      </c>
      <c r="D306">
        <v>0</v>
      </c>
      <c r="E306" t="s">
        <v>138</v>
      </c>
      <c r="F306">
        <v>2</v>
      </c>
      <c r="G306" t="s">
        <v>182</v>
      </c>
      <c r="I306" s="131">
        <v>64.793000000000006</v>
      </c>
      <c r="J306" s="131">
        <v>129.59</v>
      </c>
    </row>
    <row r="307" spans="1:10" x14ac:dyDescent="0.2">
      <c r="A307">
        <v>286</v>
      </c>
      <c r="B307" t="s">
        <v>181</v>
      </c>
      <c r="D307">
        <v>0</v>
      </c>
      <c r="E307" t="s">
        <v>138</v>
      </c>
      <c r="F307">
        <v>2.75</v>
      </c>
      <c r="G307" t="s">
        <v>139</v>
      </c>
      <c r="I307" s="131">
        <v>37.798999999999999</v>
      </c>
      <c r="J307" s="131">
        <v>103.95</v>
      </c>
    </row>
    <row r="308" spans="1:10" x14ac:dyDescent="0.2">
      <c r="A308">
        <v>3041</v>
      </c>
      <c r="B308" t="s">
        <v>751</v>
      </c>
      <c r="D308">
        <v>0</v>
      </c>
      <c r="E308" t="s">
        <v>138</v>
      </c>
      <c r="F308">
        <v>160</v>
      </c>
      <c r="G308" t="s">
        <v>154</v>
      </c>
      <c r="I308" s="131">
        <v>0.45</v>
      </c>
      <c r="J308" s="131">
        <v>72</v>
      </c>
    </row>
    <row r="309" spans="1:10" x14ac:dyDescent="0.2">
      <c r="A309">
        <v>1840</v>
      </c>
      <c r="B309" t="s">
        <v>183</v>
      </c>
      <c r="D309">
        <v>0</v>
      </c>
      <c r="E309" t="s">
        <v>138</v>
      </c>
      <c r="F309">
        <v>0.7</v>
      </c>
      <c r="G309" t="s">
        <v>139</v>
      </c>
      <c r="I309" s="131">
        <v>40.799999999999997</v>
      </c>
      <c r="J309" s="131">
        <v>28.56</v>
      </c>
    </row>
    <row r="310" spans="1:10" x14ac:dyDescent="0.2">
      <c r="A310">
        <v>289</v>
      </c>
      <c r="B310" t="s">
        <v>184</v>
      </c>
      <c r="D310">
        <v>0</v>
      </c>
      <c r="E310" t="s">
        <v>138</v>
      </c>
      <c r="F310">
        <v>0.25</v>
      </c>
      <c r="G310" t="s">
        <v>182</v>
      </c>
      <c r="I310" s="131">
        <v>36</v>
      </c>
      <c r="J310" s="131">
        <v>9</v>
      </c>
    </row>
    <row r="311" spans="1:10" x14ac:dyDescent="0.2">
      <c r="A311">
        <v>1672</v>
      </c>
      <c r="B311" t="s">
        <v>236</v>
      </c>
      <c r="D311">
        <v>0</v>
      </c>
      <c r="E311" t="s">
        <v>146</v>
      </c>
      <c r="F311">
        <v>2.9</v>
      </c>
      <c r="G311" t="s">
        <v>147</v>
      </c>
      <c r="I311" s="131">
        <v>7.7990000000000004</v>
      </c>
      <c r="J311" s="131">
        <v>22.62</v>
      </c>
    </row>
    <row r="312" spans="1:10" x14ac:dyDescent="0.2">
      <c r="A312">
        <v>1671</v>
      </c>
      <c r="B312" t="s">
        <v>237</v>
      </c>
      <c r="D312">
        <v>0</v>
      </c>
      <c r="E312" t="s">
        <v>146</v>
      </c>
      <c r="F312">
        <v>2.7</v>
      </c>
      <c r="G312" t="s">
        <v>147</v>
      </c>
      <c r="I312" s="131">
        <v>7.9459999999999997</v>
      </c>
      <c r="J312" s="131">
        <v>21.45</v>
      </c>
    </row>
    <row r="313" spans="1:10" x14ac:dyDescent="0.2">
      <c r="A313">
        <v>1673</v>
      </c>
      <c r="B313" t="s">
        <v>238</v>
      </c>
      <c r="D313">
        <v>0</v>
      </c>
      <c r="E313" t="s">
        <v>146</v>
      </c>
      <c r="F313">
        <v>1</v>
      </c>
      <c r="G313" t="s">
        <v>147</v>
      </c>
      <c r="I313" s="131">
        <v>8.11</v>
      </c>
      <c r="J313" s="131">
        <v>8.11</v>
      </c>
    </row>
    <row r="314" spans="1:10" x14ac:dyDescent="0.2">
      <c r="A314">
        <v>727</v>
      </c>
      <c r="B314" t="s">
        <v>252</v>
      </c>
      <c r="D314">
        <v>0</v>
      </c>
      <c r="E314" t="s">
        <v>138</v>
      </c>
      <c r="F314">
        <v>0.25</v>
      </c>
      <c r="G314" t="s">
        <v>139</v>
      </c>
      <c r="I314" s="131">
        <v>64</v>
      </c>
      <c r="J314" s="131">
        <v>16</v>
      </c>
    </row>
    <row r="315" spans="1:10" x14ac:dyDescent="0.2">
      <c r="A315">
        <v>2399</v>
      </c>
      <c r="B315" t="s">
        <v>757</v>
      </c>
      <c r="D315">
        <v>0</v>
      </c>
      <c r="E315" t="s">
        <v>138</v>
      </c>
      <c r="F315">
        <v>80</v>
      </c>
      <c r="G315" t="s">
        <v>154</v>
      </c>
      <c r="I315" s="131">
        <v>0.71</v>
      </c>
      <c r="J315" s="131">
        <v>56.8</v>
      </c>
    </row>
    <row r="316" spans="1:10" x14ac:dyDescent="0.2">
      <c r="A316">
        <v>1098</v>
      </c>
      <c r="B316" t="s">
        <v>758</v>
      </c>
      <c r="D316">
        <v>0</v>
      </c>
      <c r="E316" t="s">
        <v>138</v>
      </c>
      <c r="F316">
        <v>160</v>
      </c>
      <c r="G316" t="s">
        <v>154</v>
      </c>
      <c r="I316" s="131">
        <v>1.1000000000000001</v>
      </c>
      <c r="J316" s="131">
        <v>175.98</v>
      </c>
    </row>
    <row r="317" spans="1:10" x14ac:dyDescent="0.2">
      <c r="A317">
        <v>1859</v>
      </c>
      <c r="B317" t="s">
        <v>311</v>
      </c>
      <c r="D317">
        <v>0</v>
      </c>
      <c r="E317" t="s">
        <v>138</v>
      </c>
      <c r="F317">
        <v>0.3</v>
      </c>
      <c r="G317" t="s">
        <v>139</v>
      </c>
      <c r="I317" s="131">
        <v>16.5</v>
      </c>
      <c r="J317" s="131">
        <v>4.95</v>
      </c>
    </row>
    <row r="318" spans="1:10" x14ac:dyDescent="0.2">
      <c r="A318">
        <v>1860</v>
      </c>
      <c r="B318" t="s">
        <v>312</v>
      </c>
      <c r="D318">
        <v>0</v>
      </c>
      <c r="E318" t="s">
        <v>138</v>
      </c>
      <c r="F318">
        <v>0.2</v>
      </c>
      <c r="G318" t="s">
        <v>139</v>
      </c>
      <c r="I318" s="131">
        <v>15</v>
      </c>
      <c r="J318" s="131">
        <v>3</v>
      </c>
    </row>
    <row r="319" spans="1:10" x14ac:dyDescent="0.2">
      <c r="A319">
        <v>2707</v>
      </c>
      <c r="B319" t="s">
        <v>321</v>
      </c>
      <c r="D319">
        <v>0</v>
      </c>
      <c r="E319" t="s">
        <v>146</v>
      </c>
      <c r="F319">
        <v>1.8</v>
      </c>
      <c r="G319" t="s">
        <v>147</v>
      </c>
      <c r="I319" s="131">
        <v>8.7159999999999993</v>
      </c>
      <c r="J319" s="131">
        <v>15.69</v>
      </c>
    </row>
    <row r="320" spans="1:10" x14ac:dyDescent="0.2">
      <c r="A320">
        <v>1661</v>
      </c>
      <c r="B320" t="s">
        <v>322</v>
      </c>
      <c r="D320">
        <v>0</v>
      </c>
      <c r="E320" t="s">
        <v>146</v>
      </c>
      <c r="F320">
        <v>2</v>
      </c>
      <c r="G320" t="s">
        <v>147</v>
      </c>
      <c r="I320" s="131">
        <v>8.4060000000000006</v>
      </c>
      <c r="J320" s="131">
        <v>16.809999999999999</v>
      </c>
    </row>
    <row r="321" spans="1:10" x14ac:dyDescent="0.2">
      <c r="A321">
        <v>1667</v>
      </c>
      <c r="B321" t="s">
        <v>323</v>
      </c>
      <c r="D321">
        <v>0</v>
      </c>
      <c r="E321" t="s">
        <v>146</v>
      </c>
      <c r="F321">
        <v>3.4</v>
      </c>
      <c r="G321" t="s">
        <v>147</v>
      </c>
      <c r="I321" s="131">
        <v>8.4640000000000004</v>
      </c>
      <c r="J321" s="131">
        <v>28.78</v>
      </c>
    </row>
    <row r="322" spans="1:10" x14ac:dyDescent="0.2">
      <c r="A322">
        <v>1669</v>
      </c>
      <c r="B322" t="s">
        <v>324</v>
      </c>
      <c r="D322">
        <v>0</v>
      </c>
      <c r="E322" t="s">
        <v>146</v>
      </c>
      <c r="F322">
        <v>1</v>
      </c>
      <c r="G322" t="s">
        <v>147</v>
      </c>
      <c r="I322" s="131">
        <v>8.51</v>
      </c>
      <c r="J322" s="131">
        <v>8.51</v>
      </c>
    </row>
    <row r="323" spans="1:10" x14ac:dyDescent="0.2">
      <c r="A323">
        <v>1664</v>
      </c>
      <c r="B323" t="s">
        <v>325</v>
      </c>
      <c r="D323">
        <v>0</v>
      </c>
      <c r="E323" t="s">
        <v>146</v>
      </c>
      <c r="F323">
        <v>0.5</v>
      </c>
      <c r="G323" t="s">
        <v>147</v>
      </c>
      <c r="I323" s="131">
        <v>8.4139999999999997</v>
      </c>
      <c r="J323" s="131">
        <v>4.21</v>
      </c>
    </row>
    <row r="324" spans="1:10" x14ac:dyDescent="0.2">
      <c r="A324">
        <v>1663</v>
      </c>
      <c r="B324" t="s">
        <v>326</v>
      </c>
      <c r="D324">
        <v>0</v>
      </c>
      <c r="E324" t="s">
        <v>146</v>
      </c>
      <c r="F324">
        <v>2</v>
      </c>
      <c r="G324" t="s">
        <v>147</v>
      </c>
      <c r="I324" s="131">
        <v>8.6940000000000008</v>
      </c>
      <c r="J324" s="131">
        <v>17.39</v>
      </c>
    </row>
    <row r="325" spans="1:10" x14ac:dyDescent="0.2">
      <c r="A325">
        <v>1670</v>
      </c>
      <c r="B325" t="s">
        <v>327</v>
      </c>
      <c r="D325">
        <v>0</v>
      </c>
      <c r="E325" t="s">
        <v>146</v>
      </c>
      <c r="F325">
        <v>0.7</v>
      </c>
      <c r="G325" t="s">
        <v>147</v>
      </c>
      <c r="I325" s="131">
        <v>8.3659999999999997</v>
      </c>
      <c r="J325" s="131">
        <v>5.86</v>
      </c>
    </row>
    <row r="326" spans="1:10" x14ac:dyDescent="0.2">
      <c r="A326">
        <v>1665</v>
      </c>
      <c r="B326" t="s">
        <v>329</v>
      </c>
      <c r="D326">
        <v>0</v>
      </c>
      <c r="E326" t="s">
        <v>146</v>
      </c>
      <c r="F326">
        <v>0.5</v>
      </c>
      <c r="G326" t="s">
        <v>147</v>
      </c>
      <c r="I326" s="131">
        <v>7.8209999999999997</v>
      </c>
      <c r="J326" s="131">
        <v>3.91</v>
      </c>
    </row>
    <row r="327" spans="1:10" x14ac:dyDescent="0.2">
      <c r="A327" t="s">
        <v>22</v>
      </c>
    </row>
    <row r="328" spans="1:10" x14ac:dyDescent="0.2">
      <c r="A328" t="s">
        <v>340</v>
      </c>
      <c r="C328">
        <v>0</v>
      </c>
      <c r="E328">
        <v>432.55</v>
      </c>
      <c r="G328" s="131">
        <v>876.28</v>
      </c>
    </row>
    <row r="329" spans="1:10" x14ac:dyDescent="0.2">
      <c r="A329" t="s">
        <v>341</v>
      </c>
    </row>
    <row r="330" spans="1:10" x14ac:dyDescent="0.2">
      <c r="A330" t="s">
        <v>342</v>
      </c>
      <c r="B330" s="155" t="s">
        <v>343</v>
      </c>
      <c r="G330" t="s">
        <v>340</v>
      </c>
    </row>
    <row r="331" spans="1:10" x14ac:dyDescent="0.2">
      <c r="A331">
        <v>205</v>
      </c>
      <c r="B331" t="s">
        <v>31</v>
      </c>
      <c r="G331" s="131">
        <v>5.4</v>
      </c>
    </row>
    <row r="332" spans="1:10" x14ac:dyDescent="0.2">
      <c r="A332">
        <v>207</v>
      </c>
      <c r="B332" t="s">
        <v>28</v>
      </c>
      <c r="G332" s="131">
        <v>876.28</v>
      </c>
    </row>
    <row r="333" spans="1:10" x14ac:dyDescent="0.2">
      <c r="A333" t="s">
        <v>22</v>
      </c>
    </row>
    <row r="334" spans="1:10" x14ac:dyDescent="0.2">
      <c r="A334" t="s">
        <v>344</v>
      </c>
      <c r="G334" s="131">
        <v>881.68</v>
      </c>
    </row>
    <row r="335" spans="1:10" x14ac:dyDescent="0.2">
      <c r="A335" t="s">
        <v>345</v>
      </c>
    </row>
    <row r="336" spans="1:10" x14ac:dyDescent="0.2">
      <c r="A336" t="s">
        <v>346</v>
      </c>
      <c r="B336" t="s">
        <v>347</v>
      </c>
      <c r="G336" t="s">
        <v>340</v>
      </c>
    </row>
    <row r="337" spans="1:10" x14ac:dyDescent="0.2">
      <c r="A337">
        <v>3000104</v>
      </c>
      <c r="B337" t="s">
        <v>27</v>
      </c>
      <c r="G337" s="131">
        <v>881.68</v>
      </c>
    </row>
    <row r="338" spans="1:10" x14ac:dyDescent="0.2">
      <c r="A338" t="s">
        <v>22</v>
      </c>
    </row>
    <row r="339" spans="1:10" x14ac:dyDescent="0.2">
      <c r="A339" t="s">
        <v>348</v>
      </c>
      <c r="G339" s="131">
        <v>881.68</v>
      </c>
    </row>
    <row r="340" spans="1:10" x14ac:dyDescent="0.2">
      <c r="A340" t="s">
        <v>129</v>
      </c>
      <c r="B340">
        <v>1162</v>
      </c>
      <c r="C340" s="156" t="s">
        <v>130</v>
      </c>
      <c r="E340" t="s">
        <v>759</v>
      </c>
    </row>
    <row r="341" spans="1:10" x14ac:dyDescent="0.2">
      <c r="A341" t="s">
        <v>747</v>
      </c>
      <c r="B341" t="s">
        <v>46</v>
      </c>
    </row>
    <row r="342" spans="1:10" x14ac:dyDescent="0.2">
      <c r="A342">
        <v>1739</v>
      </c>
      <c r="B342" t="s">
        <v>583</v>
      </c>
      <c r="D342">
        <v>0</v>
      </c>
      <c r="E342" t="s">
        <v>233</v>
      </c>
      <c r="F342">
        <v>0.5</v>
      </c>
      <c r="G342" t="s">
        <v>582</v>
      </c>
      <c r="I342" s="131">
        <v>39.5</v>
      </c>
      <c r="J342" s="131">
        <v>19.75</v>
      </c>
    </row>
    <row r="343" spans="1:10" x14ac:dyDescent="0.2">
      <c r="A343">
        <v>254</v>
      </c>
      <c r="B343" t="s">
        <v>598</v>
      </c>
      <c r="D343">
        <v>0</v>
      </c>
      <c r="E343" t="s">
        <v>356</v>
      </c>
      <c r="F343">
        <v>8</v>
      </c>
      <c r="G343" t="s">
        <v>357</v>
      </c>
      <c r="I343" s="131">
        <v>1.351</v>
      </c>
      <c r="J343" s="131">
        <v>10.81</v>
      </c>
    </row>
    <row r="344" spans="1:10" x14ac:dyDescent="0.2">
      <c r="A344">
        <v>387</v>
      </c>
      <c r="B344" t="s">
        <v>617</v>
      </c>
      <c r="D344">
        <v>0</v>
      </c>
      <c r="E344" t="s">
        <v>356</v>
      </c>
      <c r="F344">
        <v>11</v>
      </c>
      <c r="G344" t="s">
        <v>357</v>
      </c>
      <c r="I344" s="131">
        <v>1.599</v>
      </c>
      <c r="J344" s="131">
        <v>17.59</v>
      </c>
    </row>
    <row r="345" spans="1:10" x14ac:dyDescent="0.2">
      <c r="A345" t="s">
        <v>22</v>
      </c>
    </row>
    <row r="346" spans="1:10" x14ac:dyDescent="0.2">
      <c r="A346" t="s">
        <v>340</v>
      </c>
      <c r="C346">
        <v>0</v>
      </c>
      <c r="E346">
        <v>19.5</v>
      </c>
      <c r="G346" s="131">
        <v>48.15</v>
      </c>
    </row>
    <row r="347" spans="1:10" x14ac:dyDescent="0.2">
      <c r="A347" t="s">
        <v>747</v>
      </c>
      <c r="B347" t="s">
        <v>35</v>
      </c>
    </row>
    <row r="348" spans="1:10" x14ac:dyDescent="0.2">
      <c r="A348">
        <v>261</v>
      </c>
      <c r="B348" t="s">
        <v>355</v>
      </c>
      <c r="D348">
        <v>0</v>
      </c>
      <c r="E348" t="s">
        <v>356</v>
      </c>
      <c r="F348">
        <v>3</v>
      </c>
      <c r="G348" t="s">
        <v>357</v>
      </c>
      <c r="I348" s="131">
        <v>1.117</v>
      </c>
      <c r="J348" s="131">
        <v>3.35</v>
      </c>
    </row>
    <row r="349" spans="1:10" x14ac:dyDescent="0.2">
      <c r="A349">
        <v>266</v>
      </c>
      <c r="B349" t="s">
        <v>362</v>
      </c>
      <c r="D349">
        <v>0</v>
      </c>
      <c r="E349" t="s">
        <v>356</v>
      </c>
      <c r="F349">
        <v>3</v>
      </c>
      <c r="G349" t="s">
        <v>357</v>
      </c>
      <c r="I349" s="131">
        <v>1.091</v>
      </c>
      <c r="J349" s="131">
        <v>3.27</v>
      </c>
    </row>
    <row r="350" spans="1:10" x14ac:dyDescent="0.2">
      <c r="A350">
        <v>391</v>
      </c>
      <c r="B350" t="s">
        <v>366</v>
      </c>
      <c r="D350">
        <v>0</v>
      </c>
      <c r="E350" t="s">
        <v>356</v>
      </c>
      <c r="F350">
        <v>10</v>
      </c>
      <c r="G350" t="s">
        <v>357</v>
      </c>
      <c r="I350" s="131">
        <v>0.79500000000000004</v>
      </c>
      <c r="J350" s="131">
        <v>7.95</v>
      </c>
    </row>
    <row r="351" spans="1:10" x14ac:dyDescent="0.2">
      <c r="A351">
        <v>2924</v>
      </c>
      <c r="B351" t="s">
        <v>367</v>
      </c>
      <c r="D351">
        <v>0</v>
      </c>
      <c r="E351" t="s">
        <v>138</v>
      </c>
      <c r="F351">
        <v>9</v>
      </c>
      <c r="G351" t="s">
        <v>368</v>
      </c>
      <c r="I351" s="131">
        <v>1.819</v>
      </c>
      <c r="J351" s="131">
        <v>16.37</v>
      </c>
    </row>
    <row r="352" spans="1:10" x14ac:dyDescent="0.2">
      <c r="A352">
        <v>2923</v>
      </c>
      <c r="B352" t="s">
        <v>369</v>
      </c>
      <c r="D352">
        <v>0</v>
      </c>
      <c r="E352" t="s">
        <v>138</v>
      </c>
      <c r="F352">
        <v>9</v>
      </c>
      <c r="G352" t="s">
        <v>368</v>
      </c>
      <c r="I352" s="131">
        <v>1.7909999999999999</v>
      </c>
      <c r="J352" s="131">
        <v>16.12</v>
      </c>
    </row>
    <row r="353" spans="1:10" x14ac:dyDescent="0.2">
      <c r="A353">
        <v>774</v>
      </c>
      <c r="B353" t="s">
        <v>390</v>
      </c>
      <c r="D353">
        <v>0</v>
      </c>
      <c r="E353" t="s">
        <v>356</v>
      </c>
      <c r="F353">
        <v>5</v>
      </c>
      <c r="G353" t="s">
        <v>357</v>
      </c>
      <c r="I353" s="131">
        <v>1.115</v>
      </c>
      <c r="J353" s="131">
        <v>5.57</v>
      </c>
    </row>
    <row r="354" spans="1:10" x14ac:dyDescent="0.2">
      <c r="A354">
        <v>869</v>
      </c>
      <c r="B354" t="s">
        <v>753</v>
      </c>
      <c r="D354">
        <v>0</v>
      </c>
      <c r="E354" t="s">
        <v>356</v>
      </c>
      <c r="F354">
        <v>7</v>
      </c>
      <c r="G354" t="s">
        <v>357</v>
      </c>
      <c r="I354" s="131">
        <v>1.137</v>
      </c>
      <c r="J354" s="131">
        <v>7.96</v>
      </c>
    </row>
    <row r="355" spans="1:10" x14ac:dyDescent="0.2">
      <c r="A355">
        <v>988</v>
      </c>
      <c r="B355" t="s">
        <v>393</v>
      </c>
      <c r="D355">
        <v>0</v>
      </c>
      <c r="E355" t="s">
        <v>356</v>
      </c>
      <c r="F355">
        <v>5</v>
      </c>
      <c r="G355" t="s">
        <v>394</v>
      </c>
      <c r="I355" s="131">
        <v>1.2949999999999999</v>
      </c>
      <c r="J355" s="131">
        <v>6.47</v>
      </c>
    </row>
    <row r="356" spans="1:10" x14ac:dyDescent="0.2">
      <c r="A356">
        <v>993</v>
      </c>
      <c r="B356" t="s">
        <v>396</v>
      </c>
      <c r="D356">
        <v>0</v>
      </c>
      <c r="E356" t="s">
        <v>138</v>
      </c>
      <c r="F356">
        <v>10</v>
      </c>
      <c r="G356" t="s">
        <v>395</v>
      </c>
      <c r="I356" s="131">
        <v>1.65</v>
      </c>
      <c r="J356" s="131">
        <v>16.5</v>
      </c>
    </row>
    <row r="357" spans="1:10" x14ac:dyDescent="0.2">
      <c r="A357">
        <v>1008</v>
      </c>
      <c r="B357" t="s">
        <v>397</v>
      </c>
      <c r="D357">
        <v>0</v>
      </c>
      <c r="E357" t="s">
        <v>138</v>
      </c>
      <c r="F357">
        <v>8</v>
      </c>
      <c r="G357" t="s">
        <v>147</v>
      </c>
      <c r="I357" s="131">
        <v>1.175</v>
      </c>
      <c r="J357" s="131">
        <v>9.4</v>
      </c>
    </row>
    <row r="358" spans="1:10" x14ac:dyDescent="0.2">
      <c r="A358">
        <v>1050</v>
      </c>
      <c r="B358" t="s">
        <v>398</v>
      </c>
      <c r="D358">
        <v>0</v>
      </c>
      <c r="E358" t="s">
        <v>138</v>
      </c>
      <c r="F358">
        <v>5</v>
      </c>
      <c r="G358" t="s">
        <v>335</v>
      </c>
      <c r="I358" s="131">
        <v>0.84699999999999998</v>
      </c>
      <c r="J358" s="131">
        <v>4.2300000000000004</v>
      </c>
    </row>
    <row r="359" spans="1:10" x14ac:dyDescent="0.2">
      <c r="A359">
        <v>1084</v>
      </c>
      <c r="B359" t="s">
        <v>400</v>
      </c>
      <c r="D359">
        <v>0</v>
      </c>
      <c r="E359" t="s">
        <v>356</v>
      </c>
      <c r="F359">
        <v>16</v>
      </c>
      <c r="G359" t="s">
        <v>401</v>
      </c>
      <c r="I359" s="131">
        <v>1.179</v>
      </c>
      <c r="J359" s="131">
        <v>18.86</v>
      </c>
    </row>
    <row r="360" spans="1:10" x14ac:dyDescent="0.2">
      <c r="A360">
        <v>1265</v>
      </c>
      <c r="B360" t="s">
        <v>402</v>
      </c>
      <c r="D360">
        <v>0</v>
      </c>
      <c r="E360" t="s">
        <v>138</v>
      </c>
      <c r="F360">
        <v>7</v>
      </c>
      <c r="G360" t="s">
        <v>234</v>
      </c>
      <c r="I360" s="131">
        <v>1.36</v>
      </c>
      <c r="J360" s="131">
        <v>9.52</v>
      </c>
    </row>
    <row r="361" spans="1:10" x14ac:dyDescent="0.2">
      <c r="A361">
        <v>1266</v>
      </c>
      <c r="B361" t="s">
        <v>403</v>
      </c>
      <c r="D361">
        <v>0</v>
      </c>
      <c r="E361" t="s">
        <v>138</v>
      </c>
      <c r="F361">
        <v>6</v>
      </c>
      <c r="G361" t="s">
        <v>378</v>
      </c>
      <c r="I361" s="131">
        <v>2.6070000000000002</v>
      </c>
      <c r="J361" s="131">
        <v>15.64</v>
      </c>
    </row>
    <row r="362" spans="1:10" x14ac:dyDescent="0.2">
      <c r="A362">
        <v>1268</v>
      </c>
      <c r="B362" t="s">
        <v>405</v>
      </c>
      <c r="D362">
        <v>0</v>
      </c>
      <c r="E362" t="s">
        <v>138</v>
      </c>
      <c r="F362">
        <v>6</v>
      </c>
      <c r="G362" t="s">
        <v>378</v>
      </c>
      <c r="I362" s="131">
        <v>2.6190000000000002</v>
      </c>
      <c r="J362" s="131">
        <v>15.71</v>
      </c>
    </row>
    <row r="363" spans="1:10" x14ac:dyDescent="0.2">
      <c r="A363">
        <v>1093</v>
      </c>
      <c r="B363" t="s">
        <v>406</v>
      </c>
      <c r="D363">
        <v>0</v>
      </c>
      <c r="E363" t="s">
        <v>138</v>
      </c>
      <c r="F363">
        <v>0.8</v>
      </c>
      <c r="G363" t="s">
        <v>382</v>
      </c>
      <c r="I363" s="131">
        <v>5.0999999999999996</v>
      </c>
      <c r="J363" s="131">
        <v>4.08</v>
      </c>
    </row>
    <row r="364" spans="1:10" x14ac:dyDescent="0.2">
      <c r="A364">
        <v>1100</v>
      </c>
      <c r="B364" t="s">
        <v>407</v>
      </c>
      <c r="D364">
        <v>0</v>
      </c>
      <c r="E364" t="s">
        <v>138</v>
      </c>
      <c r="F364">
        <v>0.3</v>
      </c>
      <c r="G364" t="s">
        <v>382</v>
      </c>
      <c r="I364" s="131">
        <v>7.1</v>
      </c>
      <c r="J364" s="131">
        <v>2.13</v>
      </c>
    </row>
    <row r="365" spans="1:10" x14ac:dyDescent="0.2">
      <c r="A365">
        <v>1101</v>
      </c>
      <c r="B365" t="s">
        <v>408</v>
      </c>
      <c r="D365">
        <v>0</v>
      </c>
      <c r="E365" t="s">
        <v>138</v>
      </c>
      <c r="F365">
        <v>0.6</v>
      </c>
      <c r="G365" t="s">
        <v>409</v>
      </c>
      <c r="I365" s="131">
        <v>4.7</v>
      </c>
      <c r="J365" s="131">
        <v>2.82</v>
      </c>
    </row>
    <row r="366" spans="1:10" x14ac:dyDescent="0.2">
      <c r="A366">
        <v>1102</v>
      </c>
      <c r="B366" t="s">
        <v>410</v>
      </c>
      <c r="D366">
        <v>0</v>
      </c>
      <c r="E366" t="s">
        <v>138</v>
      </c>
      <c r="F366">
        <v>0.4</v>
      </c>
      <c r="G366" t="s">
        <v>382</v>
      </c>
      <c r="I366" s="131">
        <v>4.7</v>
      </c>
      <c r="J366" s="131">
        <v>1.88</v>
      </c>
    </row>
    <row r="367" spans="1:10" x14ac:dyDescent="0.2">
      <c r="A367">
        <v>1103</v>
      </c>
      <c r="B367" t="s">
        <v>411</v>
      </c>
      <c r="D367">
        <v>0</v>
      </c>
      <c r="E367" t="s">
        <v>138</v>
      </c>
      <c r="F367">
        <v>0.6</v>
      </c>
      <c r="G367" t="s">
        <v>382</v>
      </c>
      <c r="I367" s="131">
        <v>4.7</v>
      </c>
      <c r="J367" s="131">
        <v>2.82</v>
      </c>
    </row>
    <row r="368" spans="1:10" x14ac:dyDescent="0.2">
      <c r="A368">
        <v>1122</v>
      </c>
      <c r="B368" t="s">
        <v>419</v>
      </c>
      <c r="D368">
        <v>0</v>
      </c>
      <c r="E368" t="s">
        <v>356</v>
      </c>
      <c r="F368">
        <v>1</v>
      </c>
      <c r="G368" t="s">
        <v>357</v>
      </c>
      <c r="I368" s="131">
        <v>1.1140000000000001</v>
      </c>
      <c r="J368" s="131">
        <v>1.1100000000000001</v>
      </c>
    </row>
    <row r="369" spans="1:10" x14ac:dyDescent="0.2">
      <c r="A369" t="s">
        <v>22</v>
      </c>
    </row>
    <row r="370" spans="1:10" x14ac:dyDescent="0.2">
      <c r="A370" t="s">
        <v>340</v>
      </c>
      <c r="C370">
        <v>0</v>
      </c>
      <c r="E370">
        <v>112.7</v>
      </c>
      <c r="G370" s="131">
        <v>171.78</v>
      </c>
    </row>
    <row r="371" spans="1:10" x14ac:dyDescent="0.2">
      <c r="A371" t="s">
        <v>747</v>
      </c>
      <c r="B371" t="s">
        <v>32</v>
      </c>
    </row>
    <row r="372" spans="1:10" x14ac:dyDescent="0.2">
      <c r="A372">
        <v>2</v>
      </c>
      <c r="B372" t="s">
        <v>578</v>
      </c>
      <c r="D372">
        <v>0</v>
      </c>
      <c r="E372" t="s">
        <v>138</v>
      </c>
      <c r="F372">
        <v>0.8</v>
      </c>
      <c r="G372" t="s">
        <v>579</v>
      </c>
      <c r="I372" s="131">
        <v>35.701000000000001</v>
      </c>
      <c r="J372" s="131">
        <v>28.56</v>
      </c>
    </row>
    <row r="373" spans="1:10" x14ac:dyDescent="0.2">
      <c r="A373">
        <v>34</v>
      </c>
      <c r="B373" t="s">
        <v>585</v>
      </c>
      <c r="D373">
        <v>0</v>
      </c>
      <c r="E373" t="s">
        <v>138</v>
      </c>
      <c r="F373">
        <v>0.4</v>
      </c>
      <c r="G373" t="s">
        <v>579</v>
      </c>
      <c r="I373" s="131">
        <v>19.634</v>
      </c>
      <c r="J373" s="131">
        <v>7.85</v>
      </c>
    </row>
    <row r="374" spans="1:10" x14ac:dyDescent="0.2">
      <c r="A374">
        <v>2262</v>
      </c>
      <c r="B374" t="s">
        <v>588</v>
      </c>
      <c r="D374">
        <v>0</v>
      </c>
      <c r="E374" t="s">
        <v>138</v>
      </c>
      <c r="F374">
        <v>0.7</v>
      </c>
      <c r="G374" t="s">
        <v>234</v>
      </c>
      <c r="I374" s="131">
        <v>12.801</v>
      </c>
      <c r="J374" s="131">
        <v>8.9600000000000009</v>
      </c>
    </row>
    <row r="375" spans="1:10" x14ac:dyDescent="0.2">
      <c r="A375">
        <v>48</v>
      </c>
      <c r="B375" t="s">
        <v>589</v>
      </c>
      <c r="D375">
        <v>0</v>
      </c>
      <c r="E375" t="s">
        <v>233</v>
      </c>
      <c r="F375">
        <v>0.8</v>
      </c>
      <c r="G375" t="s">
        <v>579</v>
      </c>
      <c r="I375" s="131">
        <v>110</v>
      </c>
      <c r="J375" s="131">
        <v>88</v>
      </c>
    </row>
    <row r="376" spans="1:10" x14ac:dyDescent="0.2">
      <c r="A376">
        <v>67</v>
      </c>
      <c r="B376" t="s">
        <v>591</v>
      </c>
      <c r="D376">
        <v>0</v>
      </c>
      <c r="E376" t="s">
        <v>138</v>
      </c>
      <c r="F376">
        <v>0.6</v>
      </c>
      <c r="G376" t="s">
        <v>234</v>
      </c>
      <c r="I376" s="131">
        <v>17.382999999999999</v>
      </c>
      <c r="J376" s="131">
        <v>10.43</v>
      </c>
    </row>
    <row r="377" spans="1:10" x14ac:dyDescent="0.2">
      <c r="A377">
        <v>2197</v>
      </c>
      <c r="B377" t="s">
        <v>594</v>
      </c>
      <c r="D377">
        <v>0</v>
      </c>
      <c r="E377" t="s">
        <v>233</v>
      </c>
      <c r="F377">
        <v>0.4</v>
      </c>
      <c r="G377" t="s">
        <v>234</v>
      </c>
      <c r="I377" s="131">
        <v>64</v>
      </c>
      <c r="J377" s="131">
        <v>25.6</v>
      </c>
    </row>
    <row r="378" spans="1:10" x14ac:dyDescent="0.2">
      <c r="A378">
        <v>146</v>
      </c>
      <c r="B378" t="s">
        <v>595</v>
      </c>
      <c r="D378">
        <v>0</v>
      </c>
      <c r="E378" t="s">
        <v>138</v>
      </c>
      <c r="F378">
        <v>0.3</v>
      </c>
      <c r="G378" t="s">
        <v>409</v>
      </c>
      <c r="I378" s="131">
        <v>24.25</v>
      </c>
      <c r="J378" s="131">
        <v>7.28</v>
      </c>
    </row>
    <row r="379" spans="1:10" x14ac:dyDescent="0.2">
      <c r="A379">
        <v>2385</v>
      </c>
      <c r="B379" t="s">
        <v>599</v>
      </c>
      <c r="D379">
        <v>0</v>
      </c>
      <c r="E379" t="s">
        <v>233</v>
      </c>
      <c r="F379">
        <v>0.5</v>
      </c>
      <c r="G379" t="s">
        <v>234</v>
      </c>
      <c r="I379" s="131">
        <v>42.9</v>
      </c>
      <c r="J379" s="131">
        <v>21.45</v>
      </c>
    </row>
    <row r="380" spans="1:10" x14ac:dyDescent="0.2">
      <c r="A380">
        <v>316</v>
      </c>
      <c r="B380" t="s">
        <v>607</v>
      </c>
      <c r="D380">
        <v>0</v>
      </c>
      <c r="E380" t="s">
        <v>233</v>
      </c>
      <c r="F380">
        <v>0.5</v>
      </c>
      <c r="G380" t="s">
        <v>579</v>
      </c>
      <c r="I380" s="131">
        <v>25.5</v>
      </c>
      <c r="J380" s="131">
        <v>12.75</v>
      </c>
    </row>
    <row r="381" spans="1:10" x14ac:dyDescent="0.2">
      <c r="A381">
        <v>367</v>
      </c>
      <c r="B381" t="s">
        <v>612</v>
      </c>
      <c r="D381">
        <v>0</v>
      </c>
      <c r="E381" t="s">
        <v>138</v>
      </c>
      <c r="F381">
        <v>0.2</v>
      </c>
      <c r="G381" t="s">
        <v>335</v>
      </c>
      <c r="I381" s="131">
        <v>25.27</v>
      </c>
      <c r="J381" s="131">
        <v>5.05</v>
      </c>
    </row>
    <row r="382" spans="1:10" x14ac:dyDescent="0.2">
      <c r="A382">
        <v>368</v>
      </c>
      <c r="B382" t="s">
        <v>613</v>
      </c>
      <c r="D382">
        <v>0</v>
      </c>
      <c r="E382" t="s">
        <v>138</v>
      </c>
      <c r="F382">
        <v>0.9</v>
      </c>
      <c r="G382" t="s">
        <v>335</v>
      </c>
      <c r="I382" s="131">
        <v>23.050999999999998</v>
      </c>
      <c r="J382" s="131">
        <v>20.75</v>
      </c>
    </row>
    <row r="383" spans="1:10" x14ac:dyDescent="0.2">
      <c r="A383">
        <v>271</v>
      </c>
      <c r="B383" t="s">
        <v>604</v>
      </c>
      <c r="D383">
        <v>0</v>
      </c>
      <c r="E383" t="s">
        <v>233</v>
      </c>
      <c r="F383">
        <v>0.5</v>
      </c>
      <c r="G383" t="s">
        <v>579</v>
      </c>
      <c r="I383" s="131">
        <v>31.5</v>
      </c>
      <c r="J383" s="131">
        <v>15.75</v>
      </c>
    </row>
    <row r="384" spans="1:10" x14ac:dyDescent="0.2">
      <c r="A384">
        <v>451</v>
      </c>
      <c r="B384" t="s">
        <v>620</v>
      </c>
      <c r="D384">
        <v>0</v>
      </c>
      <c r="E384" t="s">
        <v>233</v>
      </c>
      <c r="F384">
        <v>0.3</v>
      </c>
      <c r="G384" t="s">
        <v>579</v>
      </c>
      <c r="I384" s="131">
        <v>34.200000000000003</v>
      </c>
      <c r="J384" s="131">
        <v>10.26</v>
      </c>
    </row>
    <row r="385" spans="1:10" x14ac:dyDescent="0.2">
      <c r="A385">
        <v>1708</v>
      </c>
      <c r="B385" t="s">
        <v>615</v>
      </c>
      <c r="D385">
        <v>0</v>
      </c>
      <c r="E385" t="s">
        <v>233</v>
      </c>
      <c r="F385">
        <v>0.4</v>
      </c>
      <c r="G385" t="s">
        <v>382</v>
      </c>
      <c r="I385" s="131">
        <v>27.2</v>
      </c>
      <c r="J385" s="131">
        <v>10.88</v>
      </c>
    </row>
    <row r="386" spans="1:10" x14ac:dyDescent="0.2">
      <c r="A386">
        <v>750</v>
      </c>
      <c r="B386" t="s">
        <v>616</v>
      </c>
      <c r="D386">
        <v>0</v>
      </c>
      <c r="E386" t="s">
        <v>233</v>
      </c>
      <c r="F386">
        <v>0.4</v>
      </c>
      <c r="G386" t="s">
        <v>579</v>
      </c>
      <c r="I386" s="131">
        <v>29.2</v>
      </c>
      <c r="J386" s="131">
        <v>11.68</v>
      </c>
    </row>
    <row r="387" spans="1:10" x14ac:dyDescent="0.2">
      <c r="A387">
        <v>2263</v>
      </c>
      <c r="B387" t="s">
        <v>618</v>
      </c>
      <c r="D387">
        <v>0</v>
      </c>
      <c r="E387" t="s">
        <v>233</v>
      </c>
      <c r="F387">
        <v>0.4</v>
      </c>
      <c r="G387" t="s">
        <v>234</v>
      </c>
      <c r="I387" s="131">
        <v>23.422000000000001</v>
      </c>
      <c r="J387" s="131">
        <v>9.3699999999999992</v>
      </c>
    </row>
    <row r="388" spans="1:10" x14ac:dyDescent="0.2">
      <c r="A388">
        <v>112</v>
      </c>
      <c r="B388" t="s">
        <v>628</v>
      </c>
      <c r="D388">
        <v>0</v>
      </c>
      <c r="E388" t="s">
        <v>138</v>
      </c>
      <c r="F388">
        <v>0.1</v>
      </c>
      <c r="G388" t="s">
        <v>579</v>
      </c>
      <c r="I388" s="131">
        <v>27.4</v>
      </c>
      <c r="J388" s="131">
        <v>2.74</v>
      </c>
    </row>
    <row r="389" spans="1:10" x14ac:dyDescent="0.2">
      <c r="A389">
        <v>529</v>
      </c>
      <c r="B389" t="s">
        <v>631</v>
      </c>
      <c r="D389">
        <v>0</v>
      </c>
      <c r="E389" t="s">
        <v>138</v>
      </c>
      <c r="F389">
        <v>0.2</v>
      </c>
      <c r="G389" t="s">
        <v>579</v>
      </c>
      <c r="I389" s="131">
        <v>31.13</v>
      </c>
      <c r="J389" s="131">
        <v>6.23</v>
      </c>
    </row>
    <row r="390" spans="1:10" x14ac:dyDescent="0.2">
      <c r="A390">
        <v>581</v>
      </c>
      <c r="B390" t="s">
        <v>640</v>
      </c>
      <c r="D390">
        <v>0</v>
      </c>
      <c r="E390" t="s">
        <v>138</v>
      </c>
      <c r="F390">
        <v>0.5</v>
      </c>
      <c r="G390" t="s">
        <v>579</v>
      </c>
      <c r="I390" s="131">
        <v>21.402000000000001</v>
      </c>
      <c r="J390" s="131">
        <v>10.7</v>
      </c>
    </row>
    <row r="391" spans="1:10" x14ac:dyDescent="0.2">
      <c r="A391">
        <v>640</v>
      </c>
      <c r="B391" t="s">
        <v>642</v>
      </c>
      <c r="D391">
        <v>0</v>
      </c>
      <c r="E391" t="s">
        <v>233</v>
      </c>
      <c r="F391">
        <v>0.6</v>
      </c>
      <c r="G391" t="s">
        <v>579</v>
      </c>
      <c r="I391" s="131">
        <v>29.7</v>
      </c>
      <c r="J391" s="131">
        <v>17.82</v>
      </c>
    </row>
    <row r="392" spans="1:10" x14ac:dyDescent="0.2">
      <c r="A392">
        <v>2264</v>
      </c>
      <c r="B392" t="s">
        <v>644</v>
      </c>
      <c r="D392">
        <v>0</v>
      </c>
      <c r="E392" t="s">
        <v>233</v>
      </c>
      <c r="F392">
        <v>0.4</v>
      </c>
      <c r="G392" t="s">
        <v>234</v>
      </c>
      <c r="I392" s="131">
        <v>13.656000000000001</v>
      </c>
      <c r="J392" s="131">
        <v>5.46</v>
      </c>
    </row>
    <row r="393" spans="1:10" x14ac:dyDescent="0.2">
      <c r="A393">
        <v>680</v>
      </c>
      <c r="B393" t="s">
        <v>647</v>
      </c>
      <c r="D393">
        <v>0</v>
      </c>
      <c r="E393" t="s">
        <v>233</v>
      </c>
      <c r="F393">
        <v>0.3</v>
      </c>
      <c r="G393" t="s">
        <v>579</v>
      </c>
      <c r="I393" s="131">
        <v>24.3</v>
      </c>
      <c r="J393" s="131">
        <v>7.29</v>
      </c>
    </row>
    <row r="394" spans="1:10" x14ac:dyDescent="0.2">
      <c r="A394">
        <v>863</v>
      </c>
      <c r="B394" t="s">
        <v>651</v>
      </c>
      <c r="D394">
        <v>0</v>
      </c>
      <c r="E394" t="s">
        <v>233</v>
      </c>
      <c r="F394">
        <v>0.4</v>
      </c>
      <c r="G394" t="s">
        <v>579</v>
      </c>
      <c r="I394" s="131">
        <v>15.005000000000001</v>
      </c>
      <c r="J394" s="131">
        <v>6</v>
      </c>
    </row>
    <row r="395" spans="1:10" x14ac:dyDescent="0.2">
      <c r="A395">
        <v>682</v>
      </c>
      <c r="B395" t="s">
        <v>653</v>
      </c>
      <c r="D395">
        <v>0</v>
      </c>
      <c r="E395" t="s">
        <v>233</v>
      </c>
      <c r="F395">
        <v>0.5</v>
      </c>
      <c r="G395" t="s">
        <v>579</v>
      </c>
      <c r="I395" s="131">
        <v>27.8</v>
      </c>
      <c r="J395" s="131">
        <v>13.9</v>
      </c>
    </row>
    <row r="396" spans="1:10" x14ac:dyDescent="0.2">
      <c r="A396">
        <v>716</v>
      </c>
      <c r="B396" t="s">
        <v>657</v>
      </c>
      <c r="D396">
        <v>0</v>
      </c>
      <c r="E396" t="s">
        <v>138</v>
      </c>
      <c r="F396">
        <v>0.2</v>
      </c>
      <c r="G396" t="s">
        <v>234</v>
      </c>
      <c r="I396" s="131">
        <v>9.9</v>
      </c>
      <c r="J396" s="131">
        <v>1.98</v>
      </c>
    </row>
    <row r="397" spans="1:10" x14ac:dyDescent="0.2">
      <c r="A397">
        <v>717</v>
      </c>
      <c r="B397" t="s">
        <v>658</v>
      </c>
      <c r="D397">
        <v>0</v>
      </c>
      <c r="E397" t="s">
        <v>138</v>
      </c>
      <c r="F397">
        <v>0.7</v>
      </c>
      <c r="G397" t="s">
        <v>234</v>
      </c>
      <c r="I397" s="131">
        <v>12.3</v>
      </c>
      <c r="J397" s="131">
        <v>8.61</v>
      </c>
    </row>
    <row r="398" spans="1:10" x14ac:dyDescent="0.2">
      <c r="A398">
        <v>897</v>
      </c>
      <c r="B398" t="s">
        <v>662</v>
      </c>
      <c r="D398">
        <v>0</v>
      </c>
      <c r="E398" t="s">
        <v>233</v>
      </c>
      <c r="F398">
        <v>0.7</v>
      </c>
      <c r="G398" t="s">
        <v>579</v>
      </c>
      <c r="I398" s="131">
        <v>18.3</v>
      </c>
      <c r="J398" s="131">
        <v>12.81</v>
      </c>
    </row>
    <row r="399" spans="1:10" x14ac:dyDescent="0.2">
      <c r="A399">
        <v>57</v>
      </c>
      <c r="B399" t="s">
        <v>760</v>
      </c>
      <c r="D399">
        <v>0</v>
      </c>
      <c r="E399" t="s">
        <v>138</v>
      </c>
      <c r="F399">
        <v>0.6</v>
      </c>
      <c r="G399" t="s">
        <v>579</v>
      </c>
      <c r="I399" s="131">
        <v>37.5</v>
      </c>
      <c r="J399" s="131">
        <v>22.5</v>
      </c>
    </row>
    <row r="400" spans="1:10" x14ac:dyDescent="0.2">
      <c r="A400">
        <v>2922</v>
      </c>
      <c r="B400" t="s">
        <v>665</v>
      </c>
      <c r="D400">
        <v>0</v>
      </c>
      <c r="E400" t="s">
        <v>233</v>
      </c>
      <c r="F400">
        <v>0.5</v>
      </c>
      <c r="G400" t="s">
        <v>234</v>
      </c>
      <c r="I400" s="131">
        <v>45.783000000000001</v>
      </c>
      <c r="J400" s="131">
        <v>22.89</v>
      </c>
    </row>
    <row r="401" spans="1:10" x14ac:dyDescent="0.2">
      <c r="A401">
        <v>525</v>
      </c>
      <c r="B401" t="s">
        <v>666</v>
      </c>
      <c r="D401">
        <v>0</v>
      </c>
      <c r="E401" t="s">
        <v>138</v>
      </c>
      <c r="F401">
        <v>0.1</v>
      </c>
      <c r="G401" t="s">
        <v>579</v>
      </c>
      <c r="I401" s="131">
        <v>18.984000000000002</v>
      </c>
      <c r="J401" s="131">
        <v>1.9</v>
      </c>
    </row>
    <row r="402" spans="1:10" x14ac:dyDescent="0.2">
      <c r="A402">
        <v>997</v>
      </c>
      <c r="B402" t="s">
        <v>669</v>
      </c>
      <c r="D402">
        <v>0</v>
      </c>
      <c r="E402" t="s">
        <v>233</v>
      </c>
      <c r="F402">
        <v>0.7</v>
      </c>
      <c r="G402" t="s">
        <v>234</v>
      </c>
      <c r="I402" s="131">
        <v>51.999000000000002</v>
      </c>
      <c r="J402" s="131">
        <v>36.4</v>
      </c>
    </row>
    <row r="403" spans="1:10" x14ac:dyDescent="0.2">
      <c r="A403">
        <v>1127</v>
      </c>
      <c r="B403" t="s">
        <v>675</v>
      </c>
      <c r="D403">
        <v>0</v>
      </c>
      <c r="E403" t="s">
        <v>138</v>
      </c>
      <c r="F403">
        <v>0.1</v>
      </c>
      <c r="G403" t="s">
        <v>579</v>
      </c>
      <c r="I403" s="131">
        <v>33.1</v>
      </c>
      <c r="J403" s="131">
        <v>3.31</v>
      </c>
    </row>
    <row r="404" spans="1:10" x14ac:dyDescent="0.2">
      <c r="A404">
        <v>603</v>
      </c>
      <c r="B404" t="s">
        <v>761</v>
      </c>
      <c r="D404">
        <v>0</v>
      </c>
      <c r="E404" t="s">
        <v>138</v>
      </c>
      <c r="F404">
        <v>0.6</v>
      </c>
      <c r="G404" t="s">
        <v>579</v>
      </c>
      <c r="I404" s="131">
        <v>27</v>
      </c>
      <c r="J404" s="131">
        <v>16.2</v>
      </c>
    </row>
    <row r="405" spans="1:10" x14ac:dyDescent="0.2">
      <c r="A405">
        <v>1159</v>
      </c>
      <c r="B405" t="s">
        <v>679</v>
      </c>
      <c r="D405">
        <v>0</v>
      </c>
      <c r="E405" t="s">
        <v>138</v>
      </c>
      <c r="F405">
        <v>0.4</v>
      </c>
      <c r="G405" t="s">
        <v>579</v>
      </c>
      <c r="I405" s="131">
        <v>24.861999999999998</v>
      </c>
      <c r="J405" s="131">
        <v>9.94</v>
      </c>
    </row>
    <row r="406" spans="1:10" x14ac:dyDescent="0.2">
      <c r="A406">
        <v>6</v>
      </c>
      <c r="B406" t="s">
        <v>681</v>
      </c>
      <c r="D406">
        <v>0</v>
      </c>
      <c r="E406" t="s">
        <v>138</v>
      </c>
      <c r="F406">
        <v>0.5</v>
      </c>
      <c r="G406" t="s">
        <v>579</v>
      </c>
      <c r="I406" s="131">
        <v>19.32</v>
      </c>
      <c r="J406" s="131">
        <v>9.66</v>
      </c>
    </row>
    <row r="407" spans="1:10" x14ac:dyDescent="0.2">
      <c r="A407">
        <v>86</v>
      </c>
      <c r="B407" t="s">
        <v>683</v>
      </c>
      <c r="D407">
        <v>0</v>
      </c>
      <c r="E407" t="s">
        <v>138</v>
      </c>
      <c r="F407">
        <v>0.2</v>
      </c>
      <c r="G407" t="s">
        <v>579</v>
      </c>
      <c r="I407" s="131">
        <v>34.231000000000002</v>
      </c>
      <c r="J407" s="131">
        <v>6.85</v>
      </c>
    </row>
    <row r="408" spans="1:10" x14ac:dyDescent="0.2">
      <c r="A408">
        <v>506</v>
      </c>
      <c r="B408" t="s">
        <v>687</v>
      </c>
      <c r="D408">
        <v>0</v>
      </c>
      <c r="E408" t="s">
        <v>138</v>
      </c>
      <c r="F408">
        <v>0.4</v>
      </c>
      <c r="G408" t="s">
        <v>579</v>
      </c>
      <c r="I408" s="131">
        <v>41.9</v>
      </c>
      <c r="J408" s="131">
        <v>16.760000000000002</v>
      </c>
    </row>
    <row r="409" spans="1:10" x14ac:dyDescent="0.2">
      <c r="A409">
        <v>68</v>
      </c>
      <c r="B409" t="s">
        <v>691</v>
      </c>
      <c r="D409">
        <v>0</v>
      </c>
      <c r="E409" t="s">
        <v>138</v>
      </c>
      <c r="F409">
        <v>0.6</v>
      </c>
      <c r="G409" t="s">
        <v>579</v>
      </c>
      <c r="I409" s="131">
        <v>19.925000000000001</v>
      </c>
      <c r="J409" s="131">
        <v>11.96</v>
      </c>
    </row>
    <row r="410" spans="1:10" x14ac:dyDescent="0.2">
      <c r="A410">
        <v>486</v>
      </c>
      <c r="B410" t="s">
        <v>697</v>
      </c>
      <c r="D410">
        <v>0</v>
      </c>
      <c r="E410" t="s">
        <v>233</v>
      </c>
      <c r="F410">
        <v>0.6</v>
      </c>
      <c r="G410" t="s">
        <v>579</v>
      </c>
      <c r="I410" s="131">
        <v>57.56</v>
      </c>
      <c r="J410" s="131">
        <v>34.54</v>
      </c>
    </row>
    <row r="411" spans="1:10" x14ac:dyDescent="0.2">
      <c r="A411">
        <v>578</v>
      </c>
      <c r="B411" t="s">
        <v>698</v>
      </c>
      <c r="D411">
        <v>0</v>
      </c>
      <c r="E411" t="s">
        <v>138</v>
      </c>
      <c r="F411">
        <v>0.6</v>
      </c>
      <c r="G411" t="s">
        <v>579</v>
      </c>
      <c r="I411" s="131">
        <v>30.812999999999999</v>
      </c>
      <c r="J411" s="131">
        <v>18.489999999999998</v>
      </c>
    </row>
    <row r="412" spans="1:10" x14ac:dyDescent="0.2">
      <c r="A412">
        <v>594</v>
      </c>
      <c r="B412" t="s">
        <v>703</v>
      </c>
      <c r="D412">
        <v>0</v>
      </c>
      <c r="E412" t="s">
        <v>233</v>
      </c>
      <c r="F412">
        <v>0.3</v>
      </c>
      <c r="G412" t="s">
        <v>234</v>
      </c>
      <c r="I412" s="131">
        <v>38.65</v>
      </c>
      <c r="J412" s="131">
        <v>11.6</v>
      </c>
    </row>
    <row r="413" spans="1:10" x14ac:dyDescent="0.2">
      <c r="A413">
        <v>598</v>
      </c>
      <c r="B413" t="s">
        <v>704</v>
      </c>
      <c r="D413">
        <v>0</v>
      </c>
      <c r="E413" t="s">
        <v>233</v>
      </c>
      <c r="F413">
        <v>0.5</v>
      </c>
      <c r="G413" t="s">
        <v>234</v>
      </c>
      <c r="I413" s="131">
        <v>20.81</v>
      </c>
      <c r="J413" s="131">
        <v>10.41</v>
      </c>
    </row>
    <row r="414" spans="1:10" x14ac:dyDescent="0.2">
      <c r="A414">
        <v>602</v>
      </c>
      <c r="B414" t="s">
        <v>705</v>
      </c>
      <c r="D414">
        <v>0</v>
      </c>
      <c r="E414" t="s">
        <v>138</v>
      </c>
      <c r="F414">
        <v>0.4</v>
      </c>
      <c r="G414" t="s">
        <v>579</v>
      </c>
      <c r="I414" s="131">
        <v>30.9</v>
      </c>
      <c r="J414" s="131">
        <v>12.36</v>
      </c>
    </row>
    <row r="415" spans="1:10" x14ac:dyDescent="0.2">
      <c r="A415">
        <v>698</v>
      </c>
      <c r="B415" t="s">
        <v>707</v>
      </c>
      <c r="D415">
        <v>0</v>
      </c>
      <c r="E415" t="s">
        <v>233</v>
      </c>
      <c r="F415">
        <v>0.4</v>
      </c>
      <c r="G415" t="s">
        <v>234</v>
      </c>
      <c r="I415" s="131">
        <v>33.5</v>
      </c>
      <c r="J415" s="131">
        <v>13.4</v>
      </c>
    </row>
    <row r="416" spans="1:10" x14ac:dyDescent="0.2">
      <c r="A416">
        <v>1690</v>
      </c>
      <c r="B416" t="s">
        <v>711</v>
      </c>
      <c r="D416">
        <v>0</v>
      </c>
      <c r="E416" t="s">
        <v>233</v>
      </c>
      <c r="F416">
        <v>0.5</v>
      </c>
      <c r="G416" t="s">
        <v>579</v>
      </c>
      <c r="I416" s="131">
        <v>45.404000000000003</v>
      </c>
      <c r="J416" s="131">
        <v>22.7</v>
      </c>
    </row>
    <row r="417" spans="1:10" x14ac:dyDescent="0.2">
      <c r="A417">
        <v>1231</v>
      </c>
      <c r="B417" t="s">
        <v>712</v>
      </c>
      <c r="D417">
        <v>0</v>
      </c>
      <c r="E417" t="s">
        <v>138</v>
      </c>
      <c r="F417">
        <v>0.8</v>
      </c>
      <c r="G417" t="s">
        <v>579</v>
      </c>
      <c r="I417" s="131">
        <v>33.4</v>
      </c>
      <c r="J417" s="131">
        <v>26.72</v>
      </c>
    </row>
    <row r="418" spans="1:10" x14ac:dyDescent="0.2">
      <c r="A418" t="s">
        <v>22</v>
      </c>
    </row>
    <row r="419" spans="1:10" x14ac:dyDescent="0.2">
      <c r="A419" t="s">
        <v>340</v>
      </c>
      <c r="C419">
        <v>0</v>
      </c>
      <c r="E419">
        <v>21.5</v>
      </c>
      <c r="G419" s="131">
        <v>696.73</v>
      </c>
    </row>
    <row r="420" spans="1:10" x14ac:dyDescent="0.2">
      <c r="A420" t="s">
        <v>747</v>
      </c>
      <c r="B420" t="s">
        <v>43</v>
      </c>
    </row>
    <row r="421" spans="1:10" x14ac:dyDescent="0.2">
      <c r="A421">
        <v>986</v>
      </c>
      <c r="B421" t="s">
        <v>540</v>
      </c>
      <c r="D421">
        <v>0</v>
      </c>
      <c r="E421" t="s">
        <v>233</v>
      </c>
      <c r="F421">
        <v>0.5</v>
      </c>
      <c r="G421" t="s">
        <v>234</v>
      </c>
      <c r="I421" s="131">
        <v>16.600000000000001</v>
      </c>
      <c r="J421" s="131">
        <v>8.3000000000000007</v>
      </c>
    </row>
    <row r="422" spans="1:10" x14ac:dyDescent="0.2">
      <c r="A422">
        <v>987</v>
      </c>
      <c r="B422" t="s">
        <v>541</v>
      </c>
      <c r="D422">
        <v>0</v>
      </c>
      <c r="E422" t="s">
        <v>233</v>
      </c>
      <c r="F422">
        <v>0.7</v>
      </c>
      <c r="G422" t="s">
        <v>234</v>
      </c>
      <c r="I422" s="131">
        <v>15.77</v>
      </c>
      <c r="J422" s="131">
        <v>11.04</v>
      </c>
    </row>
    <row r="423" spans="1:10" x14ac:dyDescent="0.2">
      <c r="A423" t="s">
        <v>22</v>
      </c>
    </row>
    <row r="424" spans="1:10" x14ac:dyDescent="0.2">
      <c r="A424" t="s">
        <v>340</v>
      </c>
      <c r="C424">
        <v>0</v>
      </c>
      <c r="E424">
        <v>1.2</v>
      </c>
      <c r="G424" s="131">
        <v>19.34</v>
      </c>
    </row>
    <row r="425" spans="1:10" x14ac:dyDescent="0.2">
      <c r="A425" t="s">
        <v>747</v>
      </c>
      <c r="B425" t="s">
        <v>51</v>
      </c>
    </row>
    <row r="426" spans="1:10" x14ac:dyDescent="0.2">
      <c r="A426">
        <v>678</v>
      </c>
      <c r="B426" t="s">
        <v>447</v>
      </c>
      <c r="D426">
        <v>0</v>
      </c>
      <c r="E426" t="s">
        <v>233</v>
      </c>
      <c r="F426">
        <v>2</v>
      </c>
      <c r="G426" t="s">
        <v>234</v>
      </c>
      <c r="I426" s="131">
        <v>26.2</v>
      </c>
      <c r="J426" s="131">
        <v>52.4</v>
      </c>
    </row>
    <row r="427" spans="1:10" x14ac:dyDescent="0.2">
      <c r="A427" t="s">
        <v>22</v>
      </c>
    </row>
    <row r="428" spans="1:10" x14ac:dyDescent="0.2">
      <c r="A428" t="s">
        <v>340</v>
      </c>
      <c r="C428">
        <v>0</v>
      </c>
      <c r="E428">
        <v>2</v>
      </c>
      <c r="G428" s="131">
        <v>52.4</v>
      </c>
    </row>
    <row r="429" spans="1:10" x14ac:dyDescent="0.2">
      <c r="A429" t="s">
        <v>747</v>
      </c>
      <c r="B429" t="s">
        <v>45</v>
      </c>
    </row>
    <row r="430" spans="1:10" x14ac:dyDescent="0.2">
      <c r="A430">
        <v>167</v>
      </c>
      <c r="B430" t="s">
        <v>762</v>
      </c>
      <c r="D430">
        <v>0</v>
      </c>
      <c r="E430" t="s">
        <v>233</v>
      </c>
      <c r="F430">
        <v>2</v>
      </c>
      <c r="G430" t="s">
        <v>234</v>
      </c>
      <c r="I430" s="131">
        <v>16.25</v>
      </c>
      <c r="J430" s="131">
        <v>32.5</v>
      </c>
    </row>
    <row r="431" spans="1:10" x14ac:dyDescent="0.2">
      <c r="A431">
        <v>1081</v>
      </c>
      <c r="B431" t="s">
        <v>557</v>
      </c>
      <c r="D431">
        <v>0</v>
      </c>
      <c r="E431" t="s">
        <v>233</v>
      </c>
      <c r="F431">
        <v>2</v>
      </c>
      <c r="G431" t="s">
        <v>234</v>
      </c>
      <c r="I431" s="131">
        <v>11.9</v>
      </c>
      <c r="J431" s="131">
        <v>23.8</v>
      </c>
    </row>
    <row r="432" spans="1:10" x14ac:dyDescent="0.2">
      <c r="A432" t="s">
        <v>22</v>
      </c>
    </row>
    <row r="433" spans="1:10" x14ac:dyDescent="0.2">
      <c r="A433" t="s">
        <v>340</v>
      </c>
      <c r="C433">
        <v>0</v>
      </c>
      <c r="E433">
        <v>4</v>
      </c>
      <c r="G433" s="131">
        <v>56.3</v>
      </c>
    </row>
    <row r="434" spans="1:10" x14ac:dyDescent="0.2">
      <c r="A434" t="s">
        <v>747</v>
      </c>
      <c r="B434" t="s">
        <v>42</v>
      </c>
    </row>
    <row r="435" spans="1:10" x14ac:dyDescent="0.2">
      <c r="A435">
        <v>1000</v>
      </c>
      <c r="B435" t="s">
        <v>482</v>
      </c>
      <c r="D435">
        <v>0</v>
      </c>
      <c r="E435" t="s">
        <v>233</v>
      </c>
      <c r="F435">
        <v>2</v>
      </c>
      <c r="G435" t="s">
        <v>234</v>
      </c>
      <c r="I435" s="131">
        <v>10.9</v>
      </c>
      <c r="J435" s="131">
        <v>21.8</v>
      </c>
    </row>
    <row r="436" spans="1:10" x14ac:dyDescent="0.2">
      <c r="A436">
        <v>27</v>
      </c>
      <c r="B436" t="s">
        <v>483</v>
      </c>
      <c r="D436">
        <v>0</v>
      </c>
      <c r="E436" t="s">
        <v>233</v>
      </c>
      <c r="F436">
        <v>2</v>
      </c>
      <c r="G436" t="s">
        <v>234</v>
      </c>
      <c r="I436" s="131">
        <v>30.5</v>
      </c>
      <c r="J436" s="131">
        <v>61</v>
      </c>
    </row>
    <row r="437" spans="1:10" x14ac:dyDescent="0.2">
      <c r="A437">
        <v>572</v>
      </c>
      <c r="B437" t="s">
        <v>499</v>
      </c>
      <c r="D437">
        <v>0</v>
      </c>
      <c r="E437" t="s">
        <v>233</v>
      </c>
      <c r="F437">
        <v>2</v>
      </c>
      <c r="G437" t="s">
        <v>234</v>
      </c>
      <c r="I437" s="131">
        <v>20.8</v>
      </c>
      <c r="J437" s="131">
        <v>41.6</v>
      </c>
    </row>
    <row r="438" spans="1:10" x14ac:dyDescent="0.2">
      <c r="A438">
        <v>1001</v>
      </c>
      <c r="B438" t="s">
        <v>509</v>
      </c>
      <c r="D438">
        <v>0</v>
      </c>
      <c r="E438" t="s">
        <v>233</v>
      </c>
      <c r="F438">
        <v>2</v>
      </c>
      <c r="G438" t="s">
        <v>234</v>
      </c>
      <c r="I438" s="131">
        <v>24.9</v>
      </c>
      <c r="J438" s="131">
        <v>49.8</v>
      </c>
    </row>
    <row r="439" spans="1:10" x14ac:dyDescent="0.2">
      <c r="A439">
        <v>700</v>
      </c>
      <c r="B439" t="s">
        <v>512</v>
      </c>
      <c r="D439">
        <v>0</v>
      </c>
      <c r="E439" t="s">
        <v>233</v>
      </c>
      <c r="F439">
        <v>2</v>
      </c>
      <c r="G439" t="s">
        <v>234</v>
      </c>
      <c r="I439" s="131">
        <v>24</v>
      </c>
      <c r="J439" s="131">
        <v>48</v>
      </c>
    </row>
    <row r="440" spans="1:10" x14ac:dyDescent="0.2">
      <c r="A440">
        <v>723</v>
      </c>
      <c r="B440" t="s">
        <v>515</v>
      </c>
      <c r="D440">
        <v>0</v>
      </c>
      <c r="E440" t="s">
        <v>233</v>
      </c>
      <c r="F440">
        <v>2</v>
      </c>
      <c r="G440" t="s">
        <v>234</v>
      </c>
      <c r="I440" s="131">
        <v>14.173</v>
      </c>
      <c r="J440" s="131">
        <v>28.35</v>
      </c>
    </row>
    <row r="441" spans="1:10" x14ac:dyDescent="0.2">
      <c r="A441">
        <v>724</v>
      </c>
      <c r="B441" t="s">
        <v>516</v>
      </c>
      <c r="D441">
        <v>0</v>
      </c>
      <c r="E441" t="s">
        <v>233</v>
      </c>
      <c r="F441">
        <v>3</v>
      </c>
      <c r="G441" t="s">
        <v>234</v>
      </c>
      <c r="I441" s="131">
        <v>19</v>
      </c>
      <c r="J441" s="131">
        <v>57</v>
      </c>
    </row>
    <row r="442" spans="1:10" x14ac:dyDescent="0.2">
      <c r="A442">
        <v>725</v>
      </c>
      <c r="B442" t="s">
        <v>517</v>
      </c>
      <c r="D442">
        <v>0</v>
      </c>
      <c r="E442" t="s">
        <v>233</v>
      </c>
      <c r="F442">
        <v>2</v>
      </c>
      <c r="G442" t="s">
        <v>234</v>
      </c>
      <c r="I442" s="131">
        <v>38.828000000000003</v>
      </c>
      <c r="J442" s="131">
        <v>77.66</v>
      </c>
    </row>
    <row r="443" spans="1:10" x14ac:dyDescent="0.2">
      <c r="A443">
        <v>948</v>
      </c>
      <c r="B443" t="s">
        <v>544</v>
      </c>
      <c r="D443">
        <v>0</v>
      </c>
      <c r="E443" t="s">
        <v>233</v>
      </c>
      <c r="F443">
        <v>2</v>
      </c>
      <c r="G443" t="s">
        <v>234</v>
      </c>
      <c r="I443" s="131">
        <v>21.2</v>
      </c>
      <c r="J443" s="131">
        <v>42.4</v>
      </c>
    </row>
    <row r="444" spans="1:10" x14ac:dyDescent="0.2">
      <c r="A444">
        <v>998</v>
      </c>
      <c r="B444" t="s">
        <v>546</v>
      </c>
      <c r="D444">
        <v>0</v>
      </c>
      <c r="E444" t="s">
        <v>233</v>
      </c>
      <c r="F444">
        <v>4.2</v>
      </c>
      <c r="G444" t="s">
        <v>234</v>
      </c>
      <c r="I444" s="131">
        <v>17</v>
      </c>
      <c r="J444" s="131">
        <v>71.400000000000006</v>
      </c>
    </row>
    <row r="445" spans="1:10" x14ac:dyDescent="0.2">
      <c r="A445">
        <v>999</v>
      </c>
      <c r="B445" t="s">
        <v>763</v>
      </c>
      <c r="D445">
        <v>0</v>
      </c>
      <c r="E445" t="s">
        <v>233</v>
      </c>
      <c r="F445">
        <v>1</v>
      </c>
      <c r="G445" t="s">
        <v>234</v>
      </c>
      <c r="I445" s="131">
        <v>89</v>
      </c>
      <c r="J445" s="131">
        <v>89</v>
      </c>
    </row>
    <row r="446" spans="1:10" x14ac:dyDescent="0.2">
      <c r="A446">
        <v>1003</v>
      </c>
      <c r="B446" t="s">
        <v>764</v>
      </c>
      <c r="D446">
        <v>0</v>
      </c>
      <c r="E446" t="s">
        <v>233</v>
      </c>
      <c r="F446">
        <v>2</v>
      </c>
      <c r="G446" t="s">
        <v>234</v>
      </c>
      <c r="I446" s="131">
        <v>99</v>
      </c>
      <c r="J446" s="131">
        <v>198</v>
      </c>
    </row>
    <row r="447" spans="1:10" x14ac:dyDescent="0.2">
      <c r="A447">
        <v>1005</v>
      </c>
      <c r="B447" t="s">
        <v>548</v>
      </c>
      <c r="D447">
        <v>0</v>
      </c>
      <c r="E447" t="s">
        <v>233</v>
      </c>
      <c r="F447">
        <v>3</v>
      </c>
      <c r="G447" t="s">
        <v>234</v>
      </c>
      <c r="I447" s="131">
        <v>59</v>
      </c>
      <c r="J447" s="131">
        <v>177</v>
      </c>
    </row>
    <row r="448" spans="1:10" x14ac:dyDescent="0.2">
      <c r="A448">
        <v>1004</v>
      </c>
      <c r="B448" t="s">
        <v>549</v>
      </c>
      <c r="D448">
        <v>0</v>
      </c>
      <c r="E448" t="s">
        <v>233</v>
      </c>
      <c r="F448">
        <v>1</v>
      </c>
      <c r="G448" t="s">
        <v>234</v>
      </c>
      <c r="I448" s="131">
        <v>15.5</v>
      </c>
      <c r="J448" s="131">
        <v>15.5</v>
      </c>
    </row>
    <row r="449" spans="1:10" x14ac:dyDescent="0.2">
      <c r="A449" t="s">
        <v>22</v>
      </c>
    </row>
    <row r="450" spans="1:10" x14ac:dyDescent="0.2">
      <c r="A450" t="s">
        <v>340</v>
      </c>
      <c r="C450">
        <v>0</v>
      </c>
      <c r="E450">
        <v>30.2</v>
      </c>
      <c r="G450" s="131">
        <v>978.5</v>
      </c>
    </row>
    <row r="451" spans="1:10" x14ac:dyDescent="0.2">
      <c r="A451" t="s">
        <v>747</v>
      </c>
      <c r="B451" t="s">
        <v>41</v>
      </c>
    </row>
    <row r="452" spans="1:10" x14ac:dyDescent="0.2">
      <c r="A452">
        <v>137</v>
      </c>
      <c r="B452" t="s">
        <v>437</v>
      </c>
      <c r="D452">
        <v>0</v>
      </c>
      <c r="E452" t="s">
        <v>233</v>
      </c>
      <c r="F452">
        <v>2</v>
      </c>
      <c r="G452" t="s">
        <v>234</v>
      </c>
      <c r="I452" s="131">
        <v>28</v>
      </c>
      <c r="J452" s="131">
        <v>56</v>
      </c>
    </row>
    <row r="453" spans="1:10" x14ac:dyDescent="0.2">
      <c r="A453">
        <v>539</v>
      </c>
      <c r="B453" t="s">
        <v>495</v>
      </c>
      <c r="D453">
        <v>0</v>
      </c>
      <c r="E453" t="s">
        <v>233</v>
      </c>
      <c r="F453">
        <v>1</v>
      </c>
      <c r="G453" t="s">
        <v>234</v>
      </c>
      <c r="I453" s="131">
        <v>14.16</v>
      </c>
      <c r="J453" s="131">
        <v>14.16</v>
      </c>
    </row>
    <row r="454" spans="1:10" x14ac:dyDescent="0.2">
      <c r="A454">
        <v>1168</v>
      </c>
      <c r="B454" t="s">
        <v>521</v>
      </c>
      <c r="D454">
        <v>0</v>
      </c>
      <c r="E454" t="s">
        <v>233</v>
      </c>
      <c r="F454">
        <v>2</v>
      </c>
      <c r="G454" t="s">
        <v>234</v>
      </c>
      <c r="I454" s="131">
        <v>12.26</v>
      </c>
      <c r="J454" s="131">
        <v>24.52</v>
      </c>
    </row>
    <row r="455" spans="1:10" x14ac:dyDescent="0.2">
      <c r="A455">
        <v>804</v>
      </c>
      <c r="B455" t="s">
        <v>529</v>
      </c>
      <c r="D455">
        <v>0</v>
      </c>
      <c r="E455" t="s">
        <v>233</v>
      </c>
      <c r="F455">
        <v>2</v>
      </c>
      <c r="G455" t="s">
        <v>234</v>
      </c>
      <c r="I455" s="131">
        <v>0.01</v>
      </c>
      <c r="J455" s="131">
        <v>0.02</v>
      </c>
    </row>
    <row r="456" spans="1:10" x14ac:dyDescent="0.2">
      <c r="A456">
        <v>1002</v>
      </c>
      <c r="B456" t="s">
        <v>547</v>
      </c>
      <c r="D456">
        <v>0</v>
      </c>
      <c r="E456" t="s">
        <v>233</v>
      </c>
      <c r="F456">
        <v>2</v>
      </c>
      <c r="G456" t="s">
        <v>234</v>
      </c>
      <c r="I456" s="131">
        <v>12.26</v>
      </c>
      <c r="J456" s="131">
        <v>24.52</v>
      </c>
    </row>
    <row r="457" spans="1:10" x14ac:dyDescent="0.2">
      <c r="A457">
        <v>1244</v>
      </c>
      <c r="B457" t="s">
        <v>575</v>
      </c>
      <c r="D457">
        <v>0</v>
      </c>
      <c r="E457" t="s">
        <v>233</v>
      </c>
      <c r="F457">
        <v>2</v>
      </c>
      <c r="G457" t="s">
        <v>234</v>
      </c>
      <c r="I457" s="131">
        <v>8.9</v>
      </c>
      <c r="J457" s="131">
        <v>17.8</v>
      </c>
    </row>
    <row r="458" spans="1:10" x14ac:dyDescent="0.2">
      <c r="A458">
        <v>1243</v>
      </c>
      <c r="B458" t="s">
        <v>576</v>
      </c>
      <c r="D458">
        <v>0</v>
      </c>
      <c r="E458" t="s">
        <v>233</v>
      </c>
      <c r="F458">
        <v>3</v>
      </c>
      <c r="G458" t="s">
        <v>234</v>
      </c>
      <c r="I458" s="131">
        <v>8.9</v>
      </c>
      <c r="J458" s="131">
        <v>26.7</v>
      </c>
    </row>
    <row r="459" spans="1:10" x14ac:dyDescent="0.2">
      <c r="A459" t="s">
        <v>22</v>
      </c>
    </row>
    <row r="460" spans="1:10" x14ac:dyDescent="0.2">
      <c r="A460" t="s">
        <v>340</v>
      </c>
      <c r="C460">
        <v>0</v>
      </c>
      <c r="E460">
        <v>14</v>
      </c>
      <c r="G460" s="131">
        <v>163.72</v>
      </c>
    </row>
    <row r="461" spans="1:10" x14ac:dyDescent="0.2">
      <c r="A461" t="s">
        <v>747</v>
      </c>
      <c r="B461" t="s">
        <v>37</v>
      </c>
    </row>
    <row r="462" spans="1:10" x14ac:dyDescent="0.2">
      <c r="A462">
        <v>83</v>
      </c>
      <c r="B462" t="s">
        <v>430</v>
      </c>
      <c r="D462">
        <v>0</v>
      </c>
      <c r="E462" t="s">
        <v>233</v>
      </c>
      <c r="F462">
        <v>2</v>
      </c>
      <c r="G462" t="s">
        <v>234</v>
      </c>
      <c r="I462" s="131">
        <v>36</v>
      </c>
      <c r="J462" s="131">
        <v>72</v>
      </c>
    </row>
    <row r="463" spans="1:10" x14ac:dyDescent="0.2">
      <c r="A463">
        <v>84</v>
      </c>
      <c r="B463" t="s">
        <v>431</v>
      </c>
      <c r="D463">
        <v>0</v>
      </c>
      <c r="E463" t="s">
        <v>233</v>
      </c>
      <c r="F463">
        <v>2</v>
      </c>
      <c r="G463" t="s">
        <v>234</v>
      </c>
      <c r="I463" s="131">
        <v>65.55</v>
      </c>
      <c r="J463" s="131">
        <v>131.1</v>
      </c>
    </row>
    <row r="464" spans="1:10" x14ac:dyDescent="0.2">
      <c r="A464">
        <v>176</v>
      </c>
      <c r="B464" t="s">
        <v>439</v>
      </c>
      <c r="D464">
        <v>0</v>
      </c>
      <c r="E464" t="s">
        <v>233</v>
      </c>
      <c r="F464">
        <v>1</v>
      </c>
      <c r="G464" t="s">
        <v>234</v>
      </c>
      <c r="I464" s="131">
        <v>23</v>
      </c>
      <c r="J464" s="131">
        <v>23</v>
      </c>
    </row>
    <row r="465" spans="1:10" x14ac:dyDescent="0.2">
      <c r="A465">
        <v>178</v>
      </c>
      <c r="B465" t="s">
        <v>440</v>
      </c>
      <c r="D465">
        <v>0</v>
      </c>
      <c r="E465" t="s">
        <v>233</v>
      </c>
      <c r="F465">
        <v>3</v>
      </c>
      <c r="G465" t="s">
        <v>234</v>
      </c>
      <c r="I465" s="131">
        <v>12.5</v>
      </c>
      <c r="J465" s="131">
        <v>37.5</v>
      </c>
    </row>
    <row r="466" spans="1:10" x14ac:dyDescent="0.2">
      <c r="A466">
        <v>177</v>
      </c>
      <c r="B466" t="s">
        <v>441</v>
      </c>
      <c r="D466">
        <v>0</v>
      </c>
      <c r="E466" t="s">
        <v>233</v>
      </c>
      <c r="F466">
        <v>2</v>
      </c>
      <c r="G466" t="s">
        <v>234</v>
      </c>
      <c r="I466" s="131">
        <v>37.799999999999997</v>
      </c>
      <c r="J466" s="131">
        <v>75.599999999999994</v>
      </c>
    </row>
    <row r="467" spans="1:10" x14ac:dyDescent="0.2">
      <c r="A467">
        <v>182</v>
      </c>
      <c r="B467" t="s">
        <v>442</v>
      </c>
      <c r="D467">
        <v>0</v>
      </c>
      <c r="E467" t="s">
        <v>233</v>
      </c>
      <c r="F467">
        <v>2</v>
      </c>
      <c r="G467" t="s">
        <v>234</v>
      </c>
      <c r="I467" s="131">
        <v>125</v>
      </c>
      <c r="J467" s="131">
        <v>250</v>
      </c>
    </row>
    <row r="468" spans="1:10" x14ac:dyDescent="0.2">
      <c r="A468">
        <v>675</v>
      </c>
      <c r="B468" t="s">
        <v>446</v>
      </c>
      <c r="D468">
        <v>0</v>
      </c>
      <c r="E468" t="s">
        <v>233</v>
      </c>
      <c r="F468">
        <v>2</v>
      </c>
      <c r="G468" t="s">
        <v>234</v>
      </c>
      <c r="I468" s="131">
        <v>16.5</v>
      </c>
      <c r="J468" s="131">
        <v>33</v>
      </c>
    </row>
    <row r="469" spans="1:10" x14ac:dyDescent="0.2">
      <c r="A469">
        <v>209</v>
      </c>
      <c r="B469" t="s">
        <v>448</v>
      </c>
      <c r="D469">
        <v>0</v>
      </c>
      <c r="E469" t="s">
        <v>233</v>
      </c>
      <c r="F469">
        <v>2</v>
      </c>
      <c r="G469" t="s">
        <v>234</v>
      </c>
      <c r="I469" s="131">
        <v>69</v>
      </c>
      <c r="J469" s="131">
        <v>138</v>
      </c>
    </row>
    <row r="470" spans="1:10" x14ac:dyDescent="0.2">
      <c r="A470">
        <v>874</v>
      </c>
      <c r="B470" t="s">
        <v>765</v>
      </c>
      <c r="D470">
        <v>0</v>
      </c>
      <c r="E470" t="s">
        <v>233</v>
      </c>
      <c r="F470">
        <v>2</v>
      </c>
      <c r="G470" t="s">
        <v>378</v>
      </c>
      <c r="I470" s="131">
        <v>27</v>
      </c>
      <c r="J470" s="131">
        <v>54</v>
      </c>
    </row>
    <row r="471" spans="1:10" x14ac:dyDescent="0.2">
      <c r="A471">
        <v>199</v>
      </c>
      <c r="B471" t="s">
        <v>766</v>
      </c>
      <c r="D471">
        <v>0</v>
      </c>
      <c r="E471" t="s">
        <v>233</v>
      </c>
      <c r="F471">
        <v>2</v>
      </c>
      <c r="G471" t="s">
        <v>234</v>
      </c>
      <c r="I471" s="131">
        <v>0.01</v>
      </c>
      <c r="J471" s="131">
        <v>0.02</v>
      </c>
    </row>
    <row r="472" spans="1:10" x14ac:dyDescent="0.2">
      <c r="A472">
        <v>709</v>
      </c>
      <c r="B472" t="s">
        <v>450</v>
      </c>
      <c r="D472">
        <v>0</v>
      </c>
      <c r="E472" t="s">
        <v>233</v>
      </c>
      <c r="F472">
        <v>2</v>
      </c>
      <c r="G472" t="s">
        <v>234</v>
      </c>
      <c r="I472" s="131">
        <v>39.244999999999997</v>
      </c>
      <c r="J472" s="131">
        <v>78.489999999999995</v>
      </c>
    </row>
    <row r="473" spans="1:10" x14ac:dyDescent="0.2">
      <c r="A473">
        <v>210</v>
      </c>
      <c r="B473" t="s">
        <v>451</v>
      </c>
      <c r="D473">
        <v>0</v>
      </c>
      <c r="E473" t="s">
        <v>233</v>
      </c>
      <c r="F473">
        <v>2</v>
      </c>
      <c r="G473" t="s">
        <v>234</v>
      </c>
      <c r="I473" s="131">
        <v>26.9</v>
      </c>
      <c r="J473" s="131">
        <v>53.8</v>
      </c>
    </row>
    <row r="474" spans="1:10" x14ac:dyDescent="0.2">
      <c r="A474">
        <v>710</v>
      </c>
      <c r="B474" t="s">
        <v>452</v>
      </c>
      <c r="D474">
        <v>0</v>
      </c>
      <c r="E474" t="s">
        <v>233</v>
      </c>
      <c r="F474">
        <v>2</v>
      </c>
      <c r="G474" t="s">
        <v>234</v>
      </c>
      <c r="I474" s="131">
        <v>52</v>
      </c>
      <c r="J474" s="131">
        <v>104</v>
      </c>
    </row>
    <row r="475" spans="1:10" x14ac:dyDescent="0.2">
      <c r="A475">
        <v>860</v>
      </c>
      <c r="B475" t="s">
        <v>453</v>
      </c>
      <c r="D475">
        <v>0</v>
      </c>
      <c r="E475" t="s">
        <v>233</v>
      </c>
      <c r="F475">
        <v>3</v>
      </c>
      <c r="G475" t="s">
        <v>378</v>
      </c>
      <c r="I475" s="131">
        <v>49</v>
      </c>
      <c r="J475" s="131">
        <v>147</v>
      </c>
    </row>
    <row r="476" spans="1:10" x14ac:dyDescent="0.2">
      <c r="A476">
        <v>202</v>
      </c>
      <c r="B476" t="s">
        <v>454</v>
      </c>
      <c r="D476">
        <v>0</v>
      </c>
      <c r="E476" t="s">
        <v>233</v>
      </c>
      <c r="F476">
        <v>2</v>
      </c>
      <c r="G476" t="s">
        <v>234</v>
      </c>
      <c r="I476" s="131">
        <v>58</v>
      </c>
      <c r="J476" s="131">
        <v>116</v>
      </c>
    </row>
    <row r="477" spans="1:10" x14ac:dyDescent="0.2">
      <c r="A477">
        <v>141</v>
      </c>
      <c r="B477" t="s">
        <v>455</v>
      </c>
      <c r="D477">
        <v>0</v>
      </c>
      <c r="E477" t="s">
        <v>233</v>
      </c>
      <c r="F477">
        <v>2</v>
      </c>
      <c r="G477" t="s">
        <v>234</v>
      </c>
      <c r="I477" s="131">
        <v>33</v>
      </c>
      <c r="J477" s="131">
        <v>66</v>
      </c>
    </row>
    <row r="478" spans="1:10" x14ac:dyDescent="0.2">
      <c r="A478">
        <v>203</v>
      </c>
      <c r="B478" t="s">
        <v>767</v>
      </c>
      <c r="D478">
        <v>0</v>
      </c>
      <c r="E478" t="s">
        <v>233</v>
      </c>
      <c r="F478">
        <v>2</v>
      </c>
      <c r="G478" t="s">
        <v>234</v>
      </c>
      <c r="I478" s="131">
        <v>0.01</v>
      </c>
      <c r="J478" s="131">
        <v>0.02</v>
      </c>
    </row>
    <row r="479" spans="1:10" x14ac:dyDescent="0.2">
      <c r="A479">
        <v>711</v>
      </c>
      <c r="B479" t="s">
        <v>456</v>
      </c>
      <c r="D479">
        <v>0</v>
      </c>
      <c r="E479" t="s">
        <v>233</v>
      </c>
      <c r="F479">
        <v>2</v>
      </c>
      <c r="G479" t="s">
        <v>234</v>
      </c>
      <c r="I479" s="131">
        <v>45</v>
      </c>
      <c r="J479" s="131">
        <v>90</v>
      </c>
    </row>
    <row r="480" spans="1:10" x14ac:dyDescent="0.2">
      <c r="A480">
        <v>204</v>
      </c>
      <c r="B480" t="s">
        <v>457</v>
      </c>
      <c r="D480">
        <v>0</v>
      </c>
      <c r="E480" t="s">
        <v>233</v>
      </c>
      <c r="F480">
        <v>3</v>
      </c>
      <c r="G480" t="s">
        <v>234</v>
      </c>
      <c r="I480" s="131">
        <v>15.827</v>
      </c>
      <c r="J480" s="131">
        <v>47.48</v>
      </c>
    </row>
    <row r="481" spans="1:10" x14ac:dyDescent="0.2">
      <c r="A481">
        <v>205</v>
      </c>
      <c r="B481" t="s">
        <v>768</v>
      </c>
      <c r="D481">
        <v>0</v>
      </c>
      <c r="E481" t="s">
        <v>233</v>
      </c>
      <c r="F481">
        <v>2</v>
      </c>
      <c r="G481" t="s">
        <v>234</v>
      </c>
      <c r="I481" s="131">
        <v>0.01</v>
      </c>
      <c r="J481" s="131">
        <v>0.02</v>
      </c>
    </row>
    <row r="482" spans="1:10" x14ac:dyDescent="0.2">
      <c r="A482">
        <v>208</v>
      </c>
      <c r="B482" t="s">
        <v>458</v>
      </c>
      <c r="D482">
        <v>0</v>
      </c>
      <c r="E482" t="s">
        <v>233</v>
      </c>
      <c r="F482">
        <v>2</v>
      </c>
      <c r="G482" t="s">
        <v>234</v>
      </c>
      <c r="I482" s="131">
        <v>38</v>
      </c>
      <c r="J482" s="131">
        <v>76</v>
      </c>
    </row>
    <row r="483" spans="1:10" x14ac:dyDescent="0.2">
      <c r="A483">
        <v>207</v>
      </c>
      <c r="B483" t="s">
        <v>460</v>
      </c>
      <c r="D483">
        <v>0</v>
      </c>
      <c r="E483" t="s">
        <v>233</v>
      </c>
      <c r="F483">
        <v>2</v>
      </c>
      <c r="G483" t="s">
        <v>234</v>
      </c>
      <c r="I483" s="131">
        <v>28.8</v>
      </c>
      <c r="J483" s="131">
        <v>57.6</v>
      </c>
    </row>
    <row r="484" spans="1:10" x14ac:dyDescent="0.2">
      <c r="A484">
        <v>304</v>
      </c>
      <c r="B484" t="s">
        <v>467</v>
      </c>
      <c r="D484">
        <v>0</v>
      </c>
      <c r="E484" t="s">
        <v>233</v>
      </c>
      <c r="F484">
        <v>2</v>
      </c>
      <c r="G484" t="s">
        <v>234</v>
      </c>
      <c r="I484" s="131">
        <v>65</v>
      </c>
      <c r="J484" s="131">
        <v>130</v>
      </c>
    </row>
    <row r="485" spans="1:10" x14ac:dyDescent="0.2">
      <c r="A485">
        <v>201</v>
      </c>
      <c r="B485" t="s">
        <v>449</v>
      </c>
      <c r="D485">
        <v>0</v>
      </c>
      <c r="E485" t="s">
        <v>233</v>
      </c>
      <c r="F485">
        <v>2</v>
      </c>
      <c r="G485" t="s">
        <v>234</v>
      </c>
      <c r="I485" s="131">
        <v>93.2</v>
      </c>
      <c r="J485" s="131">
        <v>186.4</v>
      </c>
    </row>
    <row r="486" spans="1:10" x14ac:dyDescent="0.2">
      <c r="A486">
        <v>307</v>
      </c>
      <c r="B486" t="s">
        <v>468</v>
      </c>
      <c r="D486">
        <v>0</v>
      </c>
      <c r="E486" t="s">
        <v>233</v>
      </c>
      <c r="F486">
        <v>2</v>
      </c>
      <c r="G486" t="s">
        <v>234</v>
      </c>
      <c r="I486" s="131">
        <v>47</v>
      </c>
      <c r="J486" s="131">
        <v>94</v>
      </c>
    </row>
    <row r="487" spans="1:10" x14ac:dyDescent="0.2">
      <c r="A487">
        <v>336</v>
      </c>
      <c r="B487" t="s">
        <v>470</v>
      </c>
      <c r="D487">
        <v>0</v>
      </c>
      <c r="E487" t="s">
        <v>233</v>
      </c>
      <c r="F487">
        <v>2</v>
      </c>
      <c r="G487" t="s">
        <v>378</v>
      </c>
      <c r="I487" s="131">
        <v>18.5</v>
      </c>
      <c r="J487" s="131">
        <v>37</v>
      </c>
    </row>
    <row r="488" spans="1:10" x14ac:dyDescent="0.2">
      <c r="A488">
        <v>347</v>
      </c>
      <c r="B488" t="s">
        <v>472</v>
      </c>
      <c r="D488">
        <v>0</v>
      </c>
      <c r="E488" t="s">
        <v>233</v>
      </c>
      <c r="F488">
        <v>3</v>
      </c>
      <c r="G488" t="s">
        <v>234</v>
      </c>
      <c r="I488" s="131">
        <v>24.5</v>
      </c>
      <c r="J488" s="131">
        <v>73.5</v>
      </c>
    </row>
    <row r="489" spans="1:10" x14ac:dyDescent="0.2">
      <c r="A489">
        <v>2854</v>
      </c>
      <c r="B489" t="s">
        <v>473</v>
      </c>
      <c r="D489">
        <v>0</v>
      </c>
      <c r="E489" t="s">
        <v>233</v>
      </c>
      <c r="F489">
        <v>2</v>
      </c>
      <c r="G489" t="s">
        <v>234</v>
      </c>
      <c r="I489" s="131">
        <v>52</v>
      </c>
      <c r="J489" s="131">
        <v>104</v>
      </c>
    </row>
    <row r="490" spans="1:10" x14ac:dyDescent="0.2">
      <c r="A490">
        <v>361</v>
      </c>
      <c r="B490" t="s">
        <v>479</v>
      </c>
      <c r="D490">
        <v>0</v>
      </c>
      <c r="E490" t="s">
        <v>233</v>
      </c>
      <c r="F490">
        <v>2</v>
      </c>
      <c r="G490" t="s">
        <v>234</v>
      </c>
      <c r="I490" s="131">
        <v>29</v>
      </c>
      <c r="J490" s="131">
        <v>58</v>
      </c>
    </row>
    <row r="491" spans="1:10" x14ac:dyDescent="0.2">
      <c r="A491">
        <v>364</v>
      </c>
      <c r="B491" t="s">
        <v>481</v>
      </c>
      <c r="D491">
        <v>0</v>
      </c>
      <c r="E491" t="s">
        <v>233</v>
      </c>
      <c r="F491">
        <v>2.6</v>
      </c>
      <c r="G491" t="s">
        <v>234</v>
      </c>
      <c r="I491" s="131">
        <v>13.7</v>
      </c>
      <c r="J491" s="131">
        <v>35.619999999999997</v>
      </c>
    </row>
    <row r="492" spans="1:10" x14ac:dyDescent="0.2">
      <c r="A492">
        <v>478</v>
      </c>
      <c r="B492" t="s">
        <v>490</v>
      </c>
      <c r="D492">
        <v>0</v>
      </c>
      <c r="E492" t="s">
        <v>233</v>
      </c>
      <c r="F492">
        <v>2</v>
      </c>
      <c r="G492" t="s">
        <v>234</v>
      </c>
      <c r="I492" s="131">
        <v>49</v>
      </c>
      <c r="J492" s="131">
        <v>98</v>
      </c>
    </row>
    <row r="493" spans="1:10" x14ac:dyDescent="0.2">
      <c r="A493">
        <v>2908</v>
      </c>
      <c r="B493" t="s">
        <v>491</v>
      </c>
      <c r="D493">
        <v>0</v>
      </c>
      <c r="E493" t="s">
        <v>233</v>
      </c>
      <c r="F493">
        <v>2</v>
      </c>
      <c r="G493" t="s">
        <v>234</v>
      </c>
      <c r="I493" s="131">
        <v>22.5</v>
      </c>
      <c r="J493" s="131">
        <v>45</v>
      </c>
    </row>
    <row r="494" spans="1:10" x14ac:dyDescent="0.2">
      <c r="A494">
        <v>482</v>
      </c>
      <c r="B494" t="s">
        <v>492</v>
      </c>
      <c r="D494">
        <v>0</v>
      </c>
      <c r="E494" t="s">
        <v>233</v>
      </c>
      <c r="F494">
        <v>2</v>
      </c>
      <c r="G494" t="s">
        <v>234</v>
      </c>
      <c r="I494" s="131">
        <v>22</v>
      </c>
      <c r="J494" s="131">
        <v>44</v>
      </c>
    </row>
    <row r="495" spans="1:10" x14ac:dyDescent="0.2">
      <c r="A495">
        <v>495</v>
      </c>
      <c r="B495" t="s">
        <v>493</v>
      </c>
      <c r="D495">
        <v>0</v>
      </c>
      <c r="E495" t="s">
        <v>233</v>
      </c>
      <c r="F495">
        <v>2</v>
      </c>
      <c r="G495" t="s">
        <v>234</v>
      </c>
      <c r="I495" s="131">
        <v>21.38</v>
      </c>
      <c r="J495" s="131">
        <v>42.76</v>
      </c>
    </row>
    <row r="496" spans="1:10" x14ac:dyDescent="0.2">
      <c r="A496">
        <v>538</v>
      </c>
      <c r="B496" t="s">
        <v>494</v>
      </c>
      <c r="D496">
        <v>0</v>
      </c>
      <c r="E496" t="s">
        <v>233</v>
      </c>
      <c r="F496">
        <v>3.2</v>
      </c>
      <c r="G496" t="s">
        <v>234</v>
      </c>
      <c r="I496" s="131">
        <v>17.100000000000001</v>
      </c>
      <c r="J496" s="131">
        <v>54.72</v>
      </c>
    </row>
    <row r="497" spans="1:10" x14ac:dyDescent="0.2">
      <c r="A497">
        <v>741</v>
      </c>
      <c r="B497" t="s">
        <v>523</v>
      </c>
      <c r="D497">
        <v>0</v>
      </c>
      <c r="E497" t="s">
        <v>233</v>
      </c>
      <c r="F497">
        <v>2</v>
      </c>
      <c r="G497" t="s">
        <v>234</v>
      </c>
      <c r="I497" s="131">
        <v>43</v>
      </c>
      <c r="J497" s="131">
        <v>86</v>
      </c>
    </row>
    <row r="498" spans="1:10" x14ac:dyDescent="0.2">
      <c r="A498">
        <v>921</v>
      </c>
      <c r="B498" t="s">
        <v>539</v>
      </c>
      <c r="D498">
        <v>0</v>
      </c>
      <c r="E498" t="s">
        <v>233</v>
      </c>
      <c r="F498">
        <v>2</v>
      </c>
      <c r="G498" t="s">
        <v>234</v>
      </c>
      <c r="I498" s="131">
        <v>75</v>
      </c>
      <c r="J498" s="131">
        <v>150</v>
      </c>
    </row>
    <row r="499" spans="1:10" x14ac:dyDescent="0.2">
      <c r="A499">
        <v>939</v>
      </c>
      <c r="B499" t="s">
        <v>543</v>
      </c>
      <c r="D499">
        <v>0</v>
      </c>
      <c r="E499" t="s">
        <v>233</v>
      </c>
      <c r="F499">
        <v>2</v>
      </c>
      <c r="G499" t="s">
        <v>234</v>
      </c>
      <c r="I499" s="131">
        <v>18.600000000000001</v>
      </c>
      <c r="J499" s="131">
        <v>37.200000000000003</v>
      </c>
    </row>
    <row r="500" spans="1:10" x14ac:dyDescent="0.2">
      <c r="A500">
        <v>2883</v>
      </c>
      <c r="B500" t="s">
        <v>552</v>
      </c>
      <c r="D500">
        <v>0</v>
      </c>
      <c r="E500" t="s">
        <v>233</v>
      </c>
      <c r="F500">
        <v>3.6</v>
      </c>
      <c r="G500" t="s">
        <v>234</v>
      </c>
      <c r="I500" s="131">
        <v>14.9</v>
      </c>
      <c r="J500" s="131">
        <v>53.64</v>
      </c>
    </row>
    <row r="501" spans="1:10" x14ac:dyDescent="0.2">
      <c r="A501">
        <v>1055</v>
      </c>
      <c r="B501" t="s">
        <v>554</v>
      </c>
      <c r="D501">
        <v>0</v>
      </c>
      <c r="E501" t="s">
        <v>233</v>
      </c>
      <c r="F501">
        <v>1</v>
      </c>
      <c r="G501" t="s">
        <v>234</v>
      </c>
      <c r="I501" s="131">
        <v>22.5</v>
      </c>
      <c r="J501" s="131">
        <v>22.5</v>
      </c>
    </row>
    <row r="502" spans="1:10" x14ac:dyDescent="0.2">
      <c r="A502">
        <v>1034</v>
      </c>
      <c r="B502" t="s">
        <v>558</v>
      </c>
      <c r="D502">
        <v>0</v>
      </c>
      <c r="E502" t="s">
        <v>233</v>
      </c>
      <c r="F502">
        <v>2</v>
      </c>
      <c r="G502" t="s">
        <v>234</v>
      </c>
      <c r="I502" s="131">
        <v>36</v>
      </c>
      <c r="J502" s="131">
        <v>72</v>
      </c>
    </row>
    <row r="503" spans="1:10" x14ac:dyDescent="0.2">
      <c r="A503">
        <v>1035</v>
      </c>
      <c r="B503" t="s">
        <v>559</v>
      </c>
      <c r="D503">
        <v>0</v>
      </c>
      <c r="E503" t="s">
        <v>233</v>
      </c>
      <c r="F503">
        <v>2</v>
      </c>
      <c r="G503" t="s">
        <v>234</v>
      </c>
      <c r="I503" s="131">
        <v>23.2</v>
      </c>
      <c r="J503" s="131">
        <v>46.4</v>
      </c>
    </row>
    <row r="504" spans="1:10" x14ac:dyDescent="0.2">
      <c r="A504">
        <v>1037</v>
      </c>
      <c r="B504" t="s">
        <v>560</v>
      </c>
      <c r="D504">
        <v>0</v>
      </c>
      <c r="E504" t="s">
        <v>233</v>
      </c>
      <c r="F504">
        <v>2</v>
      </c>
      <c r="G504" t="s">
        <v>234</v>
      </c>
      <c r="I504" s="131">
        <v>27.5</v>
      </c>
      <c r="J504" s="131">
        <v>55</v>
      </c>
    </row>
    <row r="505" spans="1:10" x14ac:dyDescent="0.2">
      <c r="A505">
        <v>1038</v>
      </c>
      <c r="B505" t="s">
        <v>561</v>
      </c>
      <c r="D505">
        <v>0</v>
      </c>
      <c r="E505" t="s">
        <v>233</v>
      </c>
      <c r="F505">
        <v>2</v>
      </c>
      <c r="G505" t="s">
        <v>234</v>
      </c>
      <c r="I505" s="131">
        <v>17</v>
      </c>
      <c r="J505" s="131">
        <v>34</v>
      </c>
    </row>
    <row r="506" spans="1:10" x14ac:dyDescent="0.2">
      <c r="A506">
        <v>1230</v>
      </c>
      <c r="B506" t="s">
        <v>573</v>
      </c>
      <c r="D506">
        <v>0</v>
      </c>
      <c r="E506" t="s">
        <v>233</v>
      </c>
      <c r="F506">
        <v>2</v>
      </c>
      <c r="G506" t="s">
        <v>234</v>
      </c>
      <c r="I506" s="131">
        <v>64</v>
      </c>
      <c r="J506" s="131">
        <v>128</v>
      </c>
    </row>
    <row r="507" spans="1:10" x14ac:dyDescent="0.2">
      <c r="A507">
        <v>2855</v>
      </c>
      <c r="B507" t="s">
        <v>574</v>
      </c>
      <c r="D507">
        <v>0</v>
      </c>
      <c r="E507" t="s">
        <v>233</v>
      </c>
      <c r="F507">
        <v>1</v>
      </c>
      <c r="G507" t="s">
        <v>234</v>
      </c>
      <c r="I507" s="131">
        <v>132</v>
      </c>
      <c r="J507" s="131">
        <v>132</v>
      </c>
    </row>
    <row r="508" spans="1:10" x14ac:dyDescent="0.2">
      <c r="A508" t="s">
        <v>22</v>
      </c>
    </row>
    <row r="509" spans="1:10" x14ac:dyDescent="0.2">
      <c r="A509" t="s">
        <v>340</v>
      </c>
      <c r="C509">
        <v>0</v>
      </c>
      <c r="E509">
        <v>96.4</v>
      </c>
      <c r="G509" s="131">
        <v>3470.37</v>
      </c>
    </row>
    <row r="510" spans="1:10" x14ac:dyDescent="0.2">
      <c r="A510" t="s">
        <v>747</v>
      </c>
      <c r="B510" t="s">
        <v>39</v>
      </c>
    </row>
    <row r="511" spans="1:10" x14ac:dyDescent="0.2">
      <c r="A511">
        <v>75</v>
      </c>
      <c r="B511" t="s">
        <v>427</v>
      </c>
      <c r="D511">
        <v>0</v>
      </c>
      <c r="E511" t="s">
        <v>233</v>
      </c>
      <c r="F511">
        <v>2</v>
      </c>
      <c r="G511" t="s">
        <v>234</v>
      </c>
      <c r="I511" s="131">
        <v>27.9</v>
      </c>
      <c r="J511" s="131">
        <v>55.8</v>
      </c>
    </row>
    <row r="512" spans="1:10" x14ac:dyDescent="0.2">
      <c r="A512">
        <v>76</v>
      </c>
      <c r="B512" t="s">
        <v>428</v>
      </c>
      <c r="D512">
        <v>0</v>
      </c>
      <c r="E512" t="s">
        <v>233</v>
      </c>
      <c r="F512">
        <v>2</v>
      </c>
      <c r="G512" t="s">
        <v>234</v>
      </c>
      <c r="I512" s="131">
        <v>48</v>
      </c>
      <c r="J512" s="131">
        <v>96</v>
      </c>
    </row>
    <row r="513" spans="1:10" x14ac:dyDescent="0.2">
      <c r="A513">
        <v>2867</v>
      </c>
      <c r="B513" t="s">
        <v>434</v>
      </c>
      <c r="D513">
        <v>0</v>
      </c>
      <c r="E513" t="s">
        <v>233</v>
      </c>
      <c r="F513">
        <v>2</v>
      </c>
      <c r="G513" t="s">
        <v>234</v>
      </c>
      <c r="I513" s="131">
        <v>65</v>
      </c>
      <c r="J513" s="131">
        <v>130</v>
      </c>
    </row>
    <row r="514" spans="1:10" x14ac:dyDescent="0.2">
      <c r="A514">
        <v>132</v>
      </c>
      <c r="B514" t="s">
        <v>435</v>
      </c>
      <c r="D514">
        <v>0</v>
      </c>
      <c r="E514" t="s">
        <v>233</v>
      </c>
      <c r="F514">
        <v>2</v>
      </c>
      <c r="G514" t="s">
        <v>234</v>
      </c>
      <c r="I514" s="131">
        <v>29.779</v>
      </c>
      <c r="J514" s="131">
        <v>59.56</v>
      </c>
    </row>
    <row r="515" spans="1:10" x14ac:dyDescent="0.2">
      <c r="A515">
        <v>215</v>
      </c>
      <c r="B515" t="s">
        <v>459</v>
      </c>
      <c r="D515">
        <v>0</v>
      </c>
      <c r="E515" t="s">
        <v>233</v>
      </c>
      <c r="F515">
        <v>2</v>
      </c>
      <c r="G515" t="s">
        <v>234</v>
      </c>
      <c r="I515" s="131">
        <v>24.8</v>
      </c>
      <c r="J515" s="131">
        <v>49.6</v>
      </c>
    </row>
    <row r="516" spans="1:10" x14ac:dyDescent="0.2">
      <c r="A516">
        <v>947</v>
      </c>
      <c r="B516" t="s">
        <v>463</v>
      </c>
      <c r="D516">
        <v>0</v>
      </c>
      <c r="E516" t="s">
        <v>233</v>
      </c>
      <c r="F516">
        <v>2</v>
      </c>
      <c r="G516" t="s">
        <v>234</v>
      </c>
      <c r="I516" s="131">
        <v>12.305</v>
      </c>
      <c r="J516" s="131">
        <v>24.61</v>
      </c>
    </row>
    <row r="517" spans="1:10" x14ac:dyDescent="0.2">
      <c r="A517">
        <v>671</v>
      </c>
      <c r="B517" t="s">
        <v>510</v>
      </c>
      <c r="D517">
        <v>0</v>
      </c>
      <c r="E517" t="s">
        <v>233</v>
      </c>
      <c r="F517">
        <v>2</v>
      </c>
      <c r="G517" t="s">
        <v>234</v>
      </c>
      <c r="I517" s="131">
        <v>41.313000000000002</v>
      </c>
      <c r="J517" s="131">
        <v>82.63</v>
      </c>
    </row>
    <row r="518" spans="1:10" x14ac:dyDescent="0.2">
      <c r="A518">
        <v>672</v>
      </c>
      <c r="B518" t="s">
        <v>511</v>
      </c>
      <c r="D518">
        <v>0</v>
      </c>
      <c r="E518" t="s">
        <v>233</v>
      </c>
      <c r="F518">
        <v>2.2999999999999998</v>
      </c>
      <c r="G518" t="s">
        <v>234</v>
      </c>
      <c r="I518" s="131">
        <v>19</v>
      </c>
      <c r="J518" s="131">
        <v>43.7</v>
      </c>
    </row>
    <row r="519" spans="1:10" x14ac:dyDescent="0.2">
      <c r="A519">
        <v>810</v>
      </c>
      <c r="B519" t="s">
        <v>769</v>
      </c>
      <c r="D519">
        <v>0</v>
      </c>
      <c r="E519" t="s">
        <v>233</v>
      </c>
      <c r="F519">
        <v>1</v>
      </c>
      <c r="G519" t="s">
        <v>234</v>
      </c>
      <c r="I519" s="131">
        <v>114</v>
      </c>
      <c r="J519" s="131">
        <v>114</v>
      </c>
    </row>
    <row r="520" spans="1:10" x14ac:dyDescent="0.2">
      <c r="A520">
        <v>898</v>
      </c>
      <c r="B520" t="s">
        <v>535</v>
      </c>
      <c r="D520">
        <v>0</v>
      </c>
      <c r="E520" t="s">
        <v>233</v>
      </c>
      <c r="F520">
        <v>2.8</v>
      </c>
      <c r="G520" t="s">
        <v>234</v>
      </c>
      <c r="I520" s="131">
        <v>15.897</v>
      </c>
      <c r="J520" s="131">
        <v>44.51</v>
      </c>
    </row>
    <row r="521" spans="1:10" x14ac:dyDescent="0.2">
      <c r="A521">
        <v>1058</v>
      </c>
      <c r="B521" t="s">
        <v>555</v>
      </c>
      <c r="D521">
        <v>0</v>
      </c>
      <c r="E521" t="s">
        <v>233</v>
      </c>
      <c r="F521">
        <v>2</v>
      </c>
      <c r="G521" t="s">
        <v>234</v>
      </c>
      <c r="I521" s="131">
        <v>99.75</v>
      </c>
      <c r="J521" s="131">
        <v>199.5</v>
      </c>
    </row>
    <row r="522" spans="1:10" x14ac:dyDescent="0.2">
      <c r="A522">
        <v>1059</v>
      </c>
      <c r="B522" t="s">
        <v>556</v>
      </c>
      <c r="D522">
        <v>0</v>
      </c>
      <c r="E522" t="s">
        <v>233</v>
      </c>
      <c r="F522">
        <v>1</v>
      </c>
      <c r="G522" t="s">
        <v>234</v>
      </c>
      <c r="I522" s="131">
        <v>204.25</v>
      </c>
      <c r="J522" s="131">
        <v>204.25</v>
      </c>
    </row>
    <row r="523" spans="1:10" x14ac:dyDescent="0.2">
      <c r="A523">
        <v>1157</v>
      </c>
      <c r="B523" t="s">
        <v>564</v>
      </c>
      <c r="D523">
        <v>0</v>
      </c>
      <c r="E523" t="s">
        <v>233</v>
      </c>
      <c r="F523">
        <v>2</v>
      </c>
      <c r="G523" t="s">
        <v>234</v>
      </c>
      <c r="I523" s="131">
        <v>22.9</v>
      </c>
      <c r="J523" s="131">
        <v>45.8</v>
      </c>
    </row>
    <row r="524" spans="1:10" x14ac:dyDescent="0.2">
      <c r="A524">
        <v>1165</v>
      </c>
      <c r="B524" t="s">
        <v>565</v>
      </c>
      <c r="D524">
        <v>0</v>
      </c>
      <c r="E524" t="s">
        <v>233</v>
      </c>
      <c r="F524">
        <v>1</v>
      </c>
      <c r="G524" t="s">
        <v>234</v>
      </c>
      <c r="I524" s="131">
        <v>11.88</v>
      </c>
      <c r="J524" s="131">
        <v>11.88</v>
      </c>
    </row>
    <row r="525" spans="1:10" x14ac:dyDescent="0.2">
      <c r="A525">
        <v>1174</v>
      </c>
      <c r="B525" t="s">
        <v>566</v>
      </c>
      <c r="D525">
        <v>0</v>
      </c>
      <c r="E525" t="s">
        <v>233</v>
      </c>
      <c r="F525">
        <v>2</v>
      </c>
      <c r="G525" t="s">
        <v>234</v>
      </c>
      <c r="I525" s="131">
        <v>55.795999999999999</v>
      </c>
      <c r="J525" s="131">
        <v>111.59</v>
      </c>
    </row>
    <row r="526" spans="1:10" x14ac:dyDescent="0.2">
      <c r="A526" t="s">
        <v>22</v>
      </c>
    </row>
    <row r="527" spans="1:10" x14ac:dyDescent="0.2">
      <c r="A527" t="s">
        <v>340</v>
      </c>
      <c r="C527">
        <v>0</v>
      </c>
      <c r="E527">
        <v>28.1</v>
      </c>
      <c r="G527" s="131">
        <v>1273.43</v>
      </c>
    </row>
    <row r="528" spans="1:10" x14ac:dyDescent="0.2">
      <c r="A528" t="s">
        <v>747</v>
      </c>
      <c r="B528" t="s">
        <v>44</v>
      </c>
    </row>
    <row r="529" spans="1:10" x14ac:dyDescent="0.2">
      <c r="A529">
        <v>876</v>
      </c>
      <c r="B529" t="s">
        <v>553</v>
      </c>
      <c r="D529">
        <v>0</v>
      </c>
      <c r="E529" t="s">
        <v>233</v>
      </c>
      <c r="F529">
        <v>2</v>
      </c>
      <c r="G529" t="s">
        <v>234</v>
      </c>
      <c r="I529" s="131">
        <v>14.7</v>
      </c>
      <c r="J529" s="131">
        <v>29.4</v>
      </c>
    </row>
    <row r="530" spans="1:10" x14ac:dyDescent="0.2">
      <c r="A530" t="s">
        <v>22</v>
      </c>
    </row>
    <row r="531" spans="1:10" x14ac:dyDescent="0.2">
      <c r="A531" t="s">
        <v>340</v>
      </c>
      <c r="C531">
        <v>0</v>
      </c>
      <c r="E531">
        <v>2</v>
      </c>
      <c r="G531" s="131">
        <v>29.4</v>
      </c>
    </row>
    <row r="532" spans="1:10" x14ac:dyDescent="0.2">
      <c r="A532" t="s">
        <v>747</v>
      </c>
      <c r="B532" t="s">
        <v>38</v>
      </c>
    </row>
    <row r="533" spans="1:10" x14ac:dyDescent="0.2">
      <c r="A533">
        <v>37</v>
      </c>
      <c r="B533" t="s">
        <v>423</v>
      </c>
      <c r="D533">
        <v>0</v>
      </c>
      <c r="E533" t="s">
        <v>233</v>
      </c>
      <c r="F533">
        <v>2</v>
      </c>
      <c r="G533" t="s">
        <v>234</v>
      </c>
      <c r="I533" s="131">
        <v>17.600000000000001</v>
      </c>
      <c r="J533" s="131">
        <v>35.200000000000003</v>
      </c>
    </row>
    <row r="534" spans="1:10" x14ac:dyDescent="0.2">
      <c r="A534">
        <v>36</v>
      </c>
      <c r="B534" t="s">
        <v>424</v>
      </c>
      <c r="D534">
        <v>0</v>
      </c>
      <c r="E534" t="s">
        <v>233</v>
      </c>
      <c r="F534">
        <v>2</v>
      </c>
      <c r="G534" t="s">
        <v>234</v>
      </c>
      <c r="I534" s="131">
        <v>22.5</v>
      </c>
      <c r="J534" s="131">
        <v>45</v>
      </c>
    </row>
    <row r="535" spans="1:10" x14ac:dyDescent="0.2">
      <c r="A535">
        <v>35</v>
      </c>
      <c r="B535" t="s">
        <v>425</v>
      </c>
      <c r="D535">
        <v>0</v>
      </c>
      <c r="E535" t="s">
        <v>233</v>
      </c>
      <c r="F535">
        <v>2</v>
      </c>
      <c r="G535" t="s">
        <v>234</v>
      </c>
      <c r="I535" s="131">
        <v>25.6</v>
      </c>
      <c r="J535" s="131">
        <v>51.2</v>
      </c>
    </row>
    <row r="536" spans="1:10" x14ac:dyDescent="0.2">
      <c r="A536">
        <v>77</v>
      </c>
      <c r="B536" t="s">
        <v>429</v>
      </c>
      <c r="D536">
        <v>0</v>
      </c>
      <c r="E536" t="s">
        <v>233</v>
      </c>
      <c r="F536">
        <v>1</v>
      </c>
      <c r="G536" t="s">
        <v>234</v>
      </c>
      <c r="I536" s="131">
        <v>25.6</v>
      </c>
      <c r="J536" s="131">
        <v>25.6</v>
      </c>
    </row>
    <row r="537" spans="1:10" x14ac:dyDescent="0.2">
      <c r="A537">
        <v>136</v>
      </c>
      <c r="B537" t="s">
        <v>436</v>
      </c>
      <c r="D537">
        <v>0</v>
      </c>
      <c r="E537" t="s">
        <v>233</v>
      </c>
      <c r="F537">
        <v>2</v>
      </c>
      <c r="G537" t="s">
        <v>234</v>
      </c>
      <c r="I537" s="131">
        <v>26.6</v>
      </c>
      <c r="J537" s="131">
        <v>53.2</v>
      </c>
    </row>
    <row r="538" spans="1:10" x14ac:dyDescent="0.2">
      <c r="A538">
        <v>158</v>
      </c>
      <c r="B538" t="s">
        <v>438</v>
      </c>
      <c r="D538">
        <v>0</v>
      </c>
      <c r="E538" t="s">
        <v>233</v>
      </c>
      <c r="F538">
        <v>2</v>
      </c>
      <c r="G538" t="s">
        <v>234</v>
      </c>
      <c r="I538" s="131">
        <v>32.299999999999997</v>
      </c>
      <c r="J538" s="131">
        <v>64.599999999999994</v>
      </c>
    </row>
    <row r="539" spans="1:10" x14ac:dyDescent="0.2">
      <c r="A539">
        <v>1906</v>
      </c>
      <c r="B539" t="s">
        <v>443</v>
      </c>
      <c r="D539">
        <v>0</v>
      </c>
      <c r="E539" t="s">
        <v>233</v>
      </c>
      <c r="F539">
        <v>3</v>
      </c>
      <c r="G539" t="s">
        <v>234</v>
      </c>
      <c r="I539" s="131">
        <v>17.100000000000001</v>
      </c>
      <c r="J539" s="131">
        <v>51.3</v>
      </c>
    </row>
    <row r="540" spans="1:10" x14ac:dyDescent="0.2">
      <c r="A540">
        <v>195</v>
      </c>
      <c r="B540" t="s">
        <v>444</v>
      </c>
      <c r="D540">
        <v>0</v>
      </c>
      <c r="E540" t="s">
        <v>233</v>
      </c>
      <c r="F540">
        <v>2</v>
      </c>
      <c r="G540" t="s">
        <v>234</v>
      </c>
      <c r="I540" s="131">
        <v>14.920999999999999</v>
      </c>
      <c r="J540" s="131">
        <v>29.84</v>
      </c>
    </row>
    <row r="541" spans="1:10" x14ac:dyDescent="0.2">
      <c r="A541">
        <v>2842</v>
      </c>
      <c r="B541" t="s">
        <v>445</v>
      </c>
      <c r="D541">
        <v>0</v>
      </c>
      <c r="E541" t="s">
        <v>233</v>
      </c>
      <c r="F541">
        <v>1</v>
      </c>
      <c r="G541" t="s">
        <v>234</v>
      </c>
      <c r="I541" s="131">
        <v>15.3</v>
      </c>
      <c r="J541" s="131">
        <v>15.3</v>
      </c>
    </row>
    <row r="542" spans="1:10" x14ac:dyDescent="0.2">
      <c r="A542">
        <v>255</v>
      </c>
      <c r="B542" t="s">
        <v>462</v>
      </c>
      <c r="D542">
        <v>0</v>
      </c>
      <c r="E542" t="s">
        <v>233</v>
      </c>
      <c r="F542">
        <v>2</v>
      </c>
      <c r="G542" t="s">
        <v>234</v>
      </c>
      <c r="I542" s="131">
        <v>38</v>
      </c>
      <c r="J542" s="131">
        <v>76</v>
      </c>
    </row>
    <row r="543" spans="1:10" x14ac:dyDescent="0.2">
      <c r="A543">
        <v>297</v>
      </c>
      <c r="B543" t="s">
        <v>464</v>
      </c>
      <c r="D543">
        <v>0</v>
      </c>
      <c r="E543" t="s">
        <v>233</v>
      </c>
      <c r="F543">
        <v>3</v>
      </c>
      <c r="G543" t="s">
        <v>234</v>
      </c>
      <c r="I543" s="131">
        <v>51</v>
      </c>
      <c r="J543" s="131">
        <v>153</v>
      </c>
    </row>
    <row r="544" spans="1:10" x14ac:dyDescent="0.2">
      <c r="A544">
        <v>298</v>
      </c>
      <c r="B544" t="s">
        <v>465</v>
      </c>
      <c r="D544">
        <v>0</v>
      </c>
      <c r="E544" t="s">
        <v>233</v>
      </c>
      <c r="F544">
        <v>2</v>
      </c>
      <c r="G544" t="s">
        <v>234</v>
      </c>
      <c r="I544" s="131">
        <v>21.742999999999999</v>
      </c>
      <c r="J544" s="131">
        <v>43.49</v>
      </c>
    </row>
    <row r="545" spans="1:10" x14ac:dyDescent="0.2">
      <c r="A545">
        <v>300</v>
      </c>
      <c r="B545" t="s">
        <v>466</v>
      </c>
      <c r="D545">
        <v>0</v>
      </c>
      <c r="E545" t="s">
        <v>233</v>
      </c>
      <c r="F545">
        <v>2.6</v>
      </c>
      <c r="G545" t="s">
        <v>234</v>
      </c>
      <c r="I545" s="131">
        <v>20</v>
      </c>
      <c r="J545" s="131">
        <v>52</v>
      </c>
    </row>
    <row r="546" spans="1:10" x14ac:dyDescent="0.2">
      <c r="A546">
        <v>2833</v>
      </c>
      <c r="B546" t="s">
        <v>469</v>
      </c>
      <c r="D546">
        <v>0</v>
      </c>
      <c r="E546" t="s">
        <v>233</v>
      </c>
      <c r="F546">
        <v>4.5999999999999996</v>
      </c>
      <c r="G546" t="s">
        <v>234</v>
      </c>
      <c r="I546" s="131">
        <v>8</v>
      </c>
      <c r="J546" s="131">
        <v>36.799999999999997</v>
      </c>
    </row>
    <row r="547" spans="1:10" x14ac:dyDescent="0.2">
      <c r="A547">
        <v>345</v>
      </c>
      <c r="B547" t="s">
        <v>471</v>
      </c>
      <c r="D547">
        <v>0</v>
      </c>
      <c r="E547" t="s">
        <v>233</v>
      </c>
      <c r="F547">
        <v>3</v>
      </c>
      <c r="G547" t="s">
        <v>234</v>
      </c>
      <c r="I547" s="131">
        <v>25.962</v>
      </c>
      <c r="J547" s="131">
        <v>77.89</v>
      </c>
    </row>
    <row r="548" spans="1:10" x14ac:dyDescent="0.2">
      <c r="A548">
        <v>346</v>
      </c>
      <c r="B548" t="s">
        <v>770</v>
      </c>
      <c r="D548">
        <v>0</v>
      </c>
      <c r="E548" t="s">
        <v>233</v>
      </c>
      <c r="F548">
        <v>1</v>
      </c>
      <c r="G548" t="s">
        <v>234</v>
      </c>
      <c r="I548" s="131">
        <v>26.885000000000002</v>
      </c>
      <c r="J548" s="131">
        <v>26.88</v>
      </c>
    </row>
    <row r="549" spans="1:10" x14ac:dyDescent="0.2">
      <c r="A549">
        <v>351</v>
      </c>
      <c r="B549" t="s">
        <v>474</v>
      </c>
      <c r="D549">
        <v>0</v>
      </c>
      <c r="E549" t="s">
        <v>233</v>
      </c>
      <c r="F549">
        <v>2</v>
      </c>
      <c r="G549" t="s">
        <v>234</v>
      </c>
      <c r="I549" s="131">
        <v>27.506</v>
      </c>
      <c r="J549" s="131">
        <v>55.01</v>
      </c>
    </row>
    <row r="550" spans="1:10" x14ac:dyDescent="0.2">
      <c r="A550">
        <v>353</v>
      </c>
      <c r="B550" t="s">
        <v>771</v>
      </c>
      <c r="D550">
        <v>0</v>
      </c>
      <c r="E550" t="s">
        <v>233</v>
      </c>
      <c r="F550">
        <v>2</v>
      </c>
      <c r="G550" t="s">
        <v>234</v>
      </c>
      <c r="I550" s="131">
        <v>14.955</v>
      </c>
      <c r="J550" s="131">
        <v>29.91</v>
      </c>
    </row>
    <row r="551" spans="1:10" x14ac:dyDescent="0.2">
      <c r="A551">
        <v>354</v>
      </c>
      <c r="B551" t="s">
        <v>772</v>
      </c>
      <c r="D551">
        <v>0</v>
      </c>
      <c r="E551" t="s">
        <v>233</v>
      </c>
      <c r="F551">
        <v>2</v>
      </c>
      <c r="G551" t="s">
        <v>234</v>
      </c>
      <c r="I551" s="131">
        <v>13.451000000000001</v>
      </c>
      <c r="J551" s="131">
        <v>26.9</v>
      </c>
    </row>
    <row r="552" spans="1:10" x14ac:dyDescent="0.2">
      <c r="A552">
        <v>359</v>
      </c>
      <c r="B552" t="s">
        <v>477</v>
      </c>
      <c r="D552">
        <v>0</v>
      </c>
      <c r="E552" t="s">
        <v>233</v>
      </c>
      <c r="F552">
        <v>2</v>
      </c>
      <c r="G552" t="s">
        <v>234</v>
      </c>
      <c r="I552" s="131">
        <v>32.299999999999997</v>
      </c>
      <c r="J552" s="131">
        <v>64.599999999999994</v>
      </c>
    </row>
    <row r="553" spans="1:10" x14ac:dyDescent="0.2">
      <c r="A553">
        <v>360</v>
      </c>
      <c r="B553" t="s">
        <v>478</v>
      </c>
      <c r="D553">
        <v>0</v>
      </c>
      <c r="E553" t="s">
        <v>233</v>
      </c>
      <c r="F553">
        <v>2</v>
      </c>
      <c r="G553" t="s">
        <v>234</v>
      </c>
      <c r="I553" s="131">
        <v>32.299999999999997</v>
      </c>
      <c r="J553" s="131">
        <v>64.599999999999994</v>
      </c>
    </row>
    <row r="554" spans="1:10" x14ac:dyDescent="0.2">
      <c r="A554">
        <v>363</v>
      </c>
      <c r="B554" t="s">
        <v>480</v>
      </c>
      <c r="D554">
        <v>0</v>
      </c>
      <c r="E554" t="s">
        <v>233</v>
      </c>
      <c r="F554">
        <v>2</v>
      </c>
      <c r="G554" t="s">
        <v>234</v>
      </c>
      <c r="I554" s="131">
        <v>43.7</v>
      </c>
      <c r="J554" s="131">
        <v>87.4</v>
      </c>
    </row>
    <row r="555" spans="1:10" x14ac:dyDescent="0.2">
      <c r="A555">
        <v>408</v>
      </c>
      <c r="B555" t="s">
        <v>484</v>
      </c>
      <c r="D555">
        <v>0</v>
      </c>
      <c r="E555" t="s">
        <v>233</v>
      </c>
      <c r="F555">
        <v>2</v>
      </c>
      <c r="G555" t="s">
        <v>234</v>
      </c>
      <c r="I555" s="131">
        <v>14.54</v>
      </c>
      <c r="J555" s="131">
        <v>29.08</v>
      </c>
    </row>
    <row r="556" spans="1:10" x14ac:dyDescent="0.2">
      <c r="A556">
        <v>409</v>
      </c>
      <c r="B556" t="s">
        <v>485</v>
      </c>
      <c r="D556">
        <v>0</v>
      </c>
      <c r="E556" t="s">
        <v>233</v>
      </c>
      <c r="F556">
        <v>1</v>
      </c>
      <c r="G556" t="s">
        <v>234</v>
      </c>
      <c r="I556" s="131">
        <v>13.988</v>
      </c>
      <c r="J556" s="131">
        <v>13.99</v>
      </c>
    </row>
    <row r="557" spans="1:10" x14ac:dyDescent="0.2">
      <c r="A557">
        <v>410</v>
      </c>
      <c r="B557" t="s">
        <v>486</v>
      </c>
      <c r="D557">
        <v>0</v>
      </c>
      <c r="E557" t="s">
        <v>233</v>
      </c>
      <c r="F557">
        <v>3</v>
      </c>
      <c r="G557" t="s">
        <v>234</v>
      </c>
      <c r="I557" s="131">
        <v>13.9</v>
      </c>
      <c r="J557" s="131">
        <v>41.7</v>
      </c>
    </row>
    <row r="558" spans="1:10" x14ac:dyDescent="0.2">
      <c r="A558">
        <v>2204</v>
      </c>
      <c r="B558" t="s">
        <v>487</v>
      </c>
      <c r="D558">
        <v>0</v>
      </c>
      <c r="E558" t="s">
        <v>233</v>
      </c>
      <c r="F558">
        <v>4.5</v>
      </c>
      <c r="G558" t="s">
        <v>234</v>
      </c>
      <c r="I558" s="131">
        <v>11.443</v>
      </c>
      <c r="J558" s="131">
        <v>51.49</v>
      </c>
    </row>
    <row r="559" spans="1:10" x14ac:dyDescent="0.2">
      <c r="A559">
        <v>469</v>
      </c>
      <c r="B559" t="s">
        <v>488</v>
      </c>
      <c r="D559">
        <v>0</v>
      </c>
      <c r="E559" t="s">
        <v>233</v>
      </c>
      <c r="F559">
        <v>2</v>
      </c>
      <c r="G559" t="s">
        <v>234</v>
      </c>
      <c r="I559" s="131">
        <v>12.9</v>
      </c>
      <c r="J559" s="131">
        <v>25.8</v>
      </c>
    </row>
    <row r="560" spans="1:10" x14ac:dyDescent="0.2">
      <c r="A560">
        <v>470</v>
      </c>
      <c r="B560" t="s">
        <v>489</v>
      </c>
      <c r="D560">
        <v>0</v>
      </c>
      <c r="E560" t="s">
        <v>233</v>
      </c>
      <c r="F560">
        <v>4</v>
      </c>
      <c r="G560" t="s">
        <v>234</v>
      </c>
      <c r="I560" s="131">
        <v>16.785</v>
      </c>
      <c r="J560" s="131">
        <v>67.14</v>
      </c>
    </row>
    <row r="561" spans="1:10" x14ac:dyDescent="0.2">
      <c r="A561">
        <v>568</v>
      </c>
      <c r="B561" t="s">
        <v>496</v>
      </c>
      <c r="D561">
        <v>0</v>
      </c>
      <c r="E561" t="s">
        <v>233</v>
      </c>
      <c r="F561">
        <v>2</v>
      </c>
      <c r="G561" t="s">
        <v>234</v>
      </c>
      <c r="I561" s="131">
        <v>24.7</v>
      </c>
      <c r="J561" s="131">
        <v>49.4</v>
      </c>
    </row>
    <row r="562" spans="1:10" x14ac:dyDescent="0.2">
      <c r="A562">
        <v>567</v>
      </c>
      <c r="B562" t="s">
        <v>497</v>
      </c>
      <c r="D562">
        <v>0</v>
      </c>
      <c r="E562" t="s">
        <v>233</v>
      </c>
      <c r="F562">
        <v>1</v>
      </c>
      <c r="G562" t="s">
        <v>234</v>
      </c>
      <c r="I562" s="131">
        <v>34</v>
      </c>
      <c r="J562" s="131">
        <v>34</v>
      </c>
    </row>
    <row r="563" spans="1:10" x14ac:dyDescent="0.2">
      <c r="A563">
        <v>571</v>
      </c>
      <c r="B563" t="s">
        <v>498</v>
      </c>
      <c r="D563">
        <v>0</v>
      </c>
      <c r="E563" t="s">
        <v>233</v>
      </c>
      <c r="F563">
        <v>1</v>
      </c>
      <c r="G563" t="s">
        <v>234</v>
      </c>
      <c r="I563" s="131">
        <v>21.76</v>
      </c>
      <c r="J563" s="131">
        <v>21.76</v>
      </c>
    </row>
    <row r="564" spans="1:10" x14ac:dyDescent="0.2">
      <c r="A564">
        <v>599</v>
      </c>
      <c r="B564" t="s">
        <v>500</v>
      </c>
      <c r="D564">
        <v>0</v>
      </c>
      <c r="E564" t="s">
        <v>233</v>
      </c>
      <c r="F564">
        <v>2</v>
      </c>
      <c r="G564" t="s">
        <v>234</v>
      </c>
      <c r="I564" s="131">
        <v>18.132000000000001</v>
      </c>
      <c r="J564" s="131">
        <v>36.26</v>
      </c>
    </row>
    <row r="565" spans="1:10" x14ac:dyDescent="0.2">
      <c r="A565">
        <v>600</v>
      </c>
      <c r="B565" t="s">
        <v>501</v>
      </c>
      <c r="D565">
        <v>0</v>
      </c>
      <c r="E565" t="s">
        <v>233</v>
      </c>
      <c r="F565">
        <v>2</v>
      </c>
      <c r="G565" t="s">
        <v>234</v>
      </c>
      <c r="I565" s="131">
        <v>25</v>
      </c>
      <c r="J565" s="131">
        <v>50</v>
      </c>
    </row>
    <row r="566" spans="1:10" x14ac:dyDescent="0.2">
      <c r="A566">
        <v>601</v>
      </c>
      <c r="B566" t="s">
        <v>502</v>
      </c>
      <c r="D566">
        <v>0</v>
      </c>
      <c r="E566" t="s">
        <v>233</v>
      </c>
      <c r="F566">
        <v>2</v>
      </c>
      <c r="G566" t="s">
        <v>234</v>
      </c>
      <c r="I566" s="131">
        <v>17.5</v>
      </c>
      <c r="J566" s="131">
        <v>35</v>
      </c>
    </row>
    <row r="567" spans="1:10" x14ac:dyDescent="0.2">
      <c r="A567">
        <v>702</v>
      </c>
      <c r="B567" t="s">
        <v>513</v>
      </c>
      <c r="D567">
        <v>0</v>
      </c>
      <c r="E567" t="s">
        <v>233</v>
      </c>
      <c r="F567">
        <v>2</v>
      </c>
      <c r="G567" t="s">
        <v>234</v>
      </c>
      <c r="I567" s="131">
        <v>30</v>
      </c>
      <c r="J567" s="131">
        <v>60</v>
      </c>
    </row>
    <row r="568" spans="1:10" x14ac:dyDescent="0.2">
      <c r="A568">
        <v>714</v>
      </c>
      <c r="B568" t="s">
        <v>514</v>
      </c>
      <c r="D568">
        <v>0</v>
      </c>
      <c r="E568" t="s">
        <v>233</v>
      </c>
      <c r="F568">
        <v>2</v>
      </c>
      <c r="G568" t="s">
        <v>234</v>
      </c>
      <c r="I568" s="131">
        <v>29.45</v>
      </c>
      <c r="J568" s="131">
        <v>58.9</v>
      </c>
    </row>
    <row r="569" spans="1:10" x14ac:dyDescent="0.2">
      <c r="A569">
        <v>739</v>
      </c>
      <c r="B569" t="s">
        <v>519</v>
      </c>
      <c r="D569">
        <v>0</v>
      </c>
      <c r="E569" t="s">
        <v>233</v>
      </c>
      <c r="F569">
        <v>2</v>
      </c>
      <c r="G569" t="s">
        <v>234</v>
      </c>
      <c r="I569" s="131">
        <v>25.814</v>
      </c>
      <c r="J569" s="131">
        <v>51.63</v>
      </c>
    </row>
    <row r="570" spans="1:10" x14ac:dyDescent="0.2">
      <c r="A570">
        <v>813</v>
      </c>
      <c r="B570" t="s">
        <v>530</v>
      </c>
      <c r="D570">
        <v>0</v>
      </c>
      <c r="E570" t="s">
        <v>233</v>
      </c>
      <c r="F570">
        <v>2</v>
      </c>
      <c r="G570" t="s">
        <v>234</v>
      </c>
      <c r="I570" s="131">
        <v>24.7</v>
      </c>
      <c r="J570" s="131">
        <v>49.4</v>
      </c>
    </row>
    <row r="571" spans="1:10" x14ac:dyDescent="0.2">
      <c r="A571">
        <v>879</v>
      </c>
      <c r="B571" t="s">
        <v>533</v>
      </c>
      <c r="D571">
        <v>0</v>
      </c>
      <c r="E571" t="s">
        <v>233</v>
      </c>
      <c r="F571">
        <v>2</v>
      </c>
      <c r="G571" t="s">
        <v>234</v>
      </c>
      <c r="I571" s="131">
        <v>25</v>
      </c>
      <c r="J571" s="131">
        <v>50</v>
      </c>
    </row>
    <row r="572" spans="1:10" x14ac:dyDescent="0.2">
      <c r="A572">
        <v>880</v>
      </c>
      <c r="B572" t="s">
        <v>534</v>
      </c>
      <c r="D572">
        <v>0</v>
      </c>
      <c r="E572" t="s">
        <v>233</v>
      </c>
      <c r="F572">
        <v>3</v>
      </c>
      <c r="G572" t="s">
        <v>234</v>
      </c>
      <c r="I572" s="131">
        <v>24.855</v>
      </c>
      <c r="J572" s="131">
        <v>74.569999999999993</v>
      </c>
    </row>
    <row r="573" spans="1:10" x14ac:dyDescent="0.2">
      <c r="A573">
        <v>878</v>
      </c>
      <c r="B573" t="s">
        <v>754</v>
      </c>
      <c r="D573">
        <v>0</v>
      </c>
      <c r="E573" t="s">
        <v>233</v>
      </c>
      <c r="F573">
        <v>2.4</v>
      </c>
      <c r="G573" t="s">
        <v>234</v>
      </c>
      <c r="I573" s="131">
        <v>22.9</v>
      </c>
      <c r="J573" s="131">
        <v>54.96</v>
      </c>
    </row>
    <row r="574" spans="1:10" x14ac:dyDescent="0.2">
      <c r="A574">
        <v>2841</v>
      </c>
      <c r="B574" t="s">
        <v>536</v>
      </c>
      <c r="D574">
        <v>0</v>
      </c>
      <c r="E574" t="s">
        <v>233</v>
      </c>
      <c r="F574">
        <v>2</v>
      </c>
      <c r="G574" t="s">
        <v>234</v>
      </c>
      <c r="I574" s="131">
        <v>15.3</v>
      </c>
      <c r="J574" s="131">
        <v>30.6</v>
      </c>
    </row>
    <row r="575" spans="1:10" x14ac:dyDescent="0.2">
      <c r="A575">
        <v>2844</v>
      </c>
      <c r="B575" t="s">
        <v>773</v>
      </c>
      <c r="D575">
        <v>0</v>
      </c>
      <c r="E575" t="s">
        <v>233</v>
      </c>
      <c r="F575">
        <v>1</v>
      </c>
      <c r="G575" t="s">
        <v>234</v>
      </c>
      <c r="I575" s="131">
        <v>13.5</v>
      </c>
      <c r="J575" s="131">
        <v>13.5</v>
      </c>
    </row>
    <row r="576" spans="1:10" x14ac:dyDescent="0.2">
      <c r="A576">
        <v>901</v>
      </c>
      <c r="B576" t="s">
        <v>538</v>
      </c>
      <c r="D576">
        <v>0</v>
      </c>
      <c r="E576" t="s">
        <v>233</v>
      </c>
      <c r="F576">
        <v>2</v>
      </c>
      <c r="G576" t="s">
        <v>234</v>
      </c>
      <c r="I576" s="131">
        <v>33.344000000000001</v>
      </c>
      <c r="J576" s="131">
        <v>66.69</v>
      </c>
    </row>
    <row r="577" spans="1:10" x14ac:dyDescent="0.2">
      <c r="A577">
        <v>1026</v>
      </c>
      <c r="B577" t="s">
        <v>550</v>
      </c>
      <c r="D577">
        <v>0</v>
      </c>
      <c r="E577" t="s">
        <v>233</v>
      </c>
      <c r="F577">
        <v>2</v>
      </c>
      <c r="G577" t="s">
        <v>234</v>
      </c>
      <c r="I577" s="131">
        <v>31.26</v>
      </c>
      <c r="J577" s="131">
        <v>62.52</v>
      </c>
    </row>
    <row r="578" spans="1:10" x14ac:dyDescent="0.2">
      <c r="A578">
        <v>1029</v>
      </c>
      <c r="B578" t="s">
        <v>551</v>
      </c>
      <c r="D578">
        <v>0</v>
      </c>
      <c r="E578" t="s">
        <v>233</v>
      </c>
      <c r="F578">
        <v>2</v>
      </c>
      <c r="G578" t="s">
        <v>234</v>
      </c>
      <c r="I578" s="131">
        <v>32.299999999999997</v>
      </c>
      <c r="J578" s="131">
        <v>64.599999999999994</v>
      </c>
    </row>
    <row r="579" spans="1:10" x14ac:dyDescent="0.2">
      <c r="A579">
        <v>1143</v>
      </c>
      <c r="B579" t="s">
        <v>562</v>
      </c>
      <c r="D579">
        <v>0</v>
      </c>
      <c r="E579" t="s">
        <v>233</v>
      </c>
      <c r="F579">
        <v>1</v>
      </c>
      <c r="G579" t="s">
        <v>234</v>
      </c>
      <c r="I579" s="131">
        <v>33.5</v>
      </c>
      <c r="J579" s="131">
        <v>33.5</v>
      </c>
    </row>
    <row r="580" spans="1:10" x14ac:dyDescent="0.2">
      <c r="A580">
        <v>1144</v>
      </c>
      <c r="B580" t="s">
        <v>774</v>
      </c>
      <c r="D580">
        <v>0</v>
      </c>
      <c r="E580" t="s">
        <v>233</v>
      </c>
      <c r="F580">
        <v>1.1000000000000001</v>
      </c>
      <c r="G580" t="s">
        <v>234</v>
      </c>
      <c r="I580" s="131">
        <v>22.817</v>
      </c>
      <c r="J580" s="131">
        <v>25.1</v>
      </c>
    </row>
    <row r="581" spans="1:10" x14ac:dyDescent="0.2">
      <c r="A581">
        <v>1146</v>
      </c>
      <c r="B581" t="s">
        <v>563</v>
      </c>
      <c r="D581">
        <v>0</v>
      </c>
      <c r="E581" t="s">
        <v>233</v>
      </c>
      <c r="F581">
        <v>2.6</v>
      </c>
      <c r="G581" t="s">
        <v>234</v>
      </c>
      <c r="I581" s="131">
        <v>19</v>
      </c>
      <c r="J581" s="131">
        <v>49.4</v>
      </c>
    </row>
    <row r="582" spans="1:10" x14ac:dyDescent="0.2">
      <c r="A582" t="s">
        <v>22</v>
      </c>
    </row>
    <row r="583" spans="1:10" x14ac:dyDescent="0.2">
      <c r="A583" t="s">
        <v>340</v>
      </c>
      <c r="C583">
        <v>0</v>
      </c>
      <c r="E583">
        <v>102.8</v>
      </c>
      <c r="G583" s="131">
        <v>2366.6999999999998</v>
      </c>
    </row>
    <row r="584" spans="1:10" x14ac:dyDescent="0.2">
      <c r="A584" t="s">
        <v>747</v>
      </c>
      <c r="B584" t="s">
        <v>40</v>
      </c>
    </row>
    <row r="585" spans="1:10" x14ac:dyDescent="0.2">
      <c r="A585">
        <v>105</v>
      </c>
      <c r="B585" t="s">
        <v>432</v>
      </c>
      <c r="D585">
        <v>0</v>
      </c>
      <c r="E585" t="s">
        <v>233</v>
      </c>
      <c r="F585">
        <v>2</v>
      </c>
      <c r="G585" t="s">
        <v>234</v>
      </c>
      <c r="I585" s="131">
        <v>35.549999999999997</v>
      </c>
      <c r="J585" s="131">
        <v>71.099999999999994</v>
      </c>
    </row>
    <row r="586" spans="1:10" x14ac:dyDescent="0.2">
      <c r="A586">
        <v>106</v>
      </c>
      <c r="B586" t="s">
        <v>433</v>
      </c>
      <c r="D586">
        <v>0</v>
      </c>
      <c r="E586" t="s">
        <v>233</v>
      </c>
      <c r="F586">
        <v>1</v>
      </c>
      <c r="G586" t="s">
        <v>234</v>
      </c>
      <c r="I586" s="131">
        <v>59.24</v>
      </c>
      <c r="J586" s="131">
        <v>59.24</v>
      </c>
    </row>
    <row r="587" spans="1:10" x14ac:dyDescent="0.2">
      <c r="A587">
        <v>1914</v>
      </c>
      <c r="B587" t="s">
        <v>475</v>
      </c>
      <c r="D587">
        <v>0</v>
      </c>
      <c r="E587" t="s">
        <v>233</v>
      </c>
      <c r="F587">
        <v>2</v>
      </c>
      <c r="G587" t="s">
        <v>234</v>
      </c>
      <c r="I587" s="131">
        <v>131.72300000000001</v>
      </c>
      <c r="J587" s="131">
        <v>263.45</v>
      </c>
    </row>
    <row r="588" spans="1:10" x14ac:dyDescent="0.2">
      <c r="A588">
        <v>358</v>
      </c>
      <c r="B588" t="s">
        <v>476</v>
      </c>
      <c r="D588">
        <v>0</v>
      </c>
      <c r="E588" t="s">
        <v>233</v>
      </c>
      <c r="F588">
        <v>2</v>
      </c>
      <c r="G588" t="s">
        <v>234</v>
      </c>
      <c r="I588" s="131">
        <v>234</v>
      </c>
      <c r="J588" s="131">
        <v>468</v>
      </c>
    </row>
    <row r="589" spans="1:10" x14ac:dyDescent="0.2">
      <c r="A589">
        <v>642</v>
      </c>
      <c r="B589" t="s">
        <v>503</v>
      </c>
      <c r="D589">
        <v>0</v>
      </c>
      <c r="E589" t="s">
        <v>233</v>
      </c>
      <c r="F589">
        <v>2</v>
      </c>
      <c r="G589" t="s">
        <v>234</v>
      </c>
      <c r="I589" s="131">
        <v>244.53</v>
      </c>
      <c r="J589" s="131">
        <v>489.06</v>
      </c>
    </row>
    <row r="590" spans="1:10" x14ac:dyDescent="0.2">
      <c r="A590">
        <v>643</v>
      </c>
      <c r="B590" t="s">
        <v>504</v>
      </c>
      <c r="D590">
        <v>0</v>
      </c>
      <c r="E590" t="s">
        <v>233</v>
      </c>
      <c r="F590">
        <v>2</v>
      </c>
      <c r="G590" t="s">
        <v>234</v>
      </c>
      <c r="I590" s="131">
        <v>226.58</v>
      </c>
      <c r="J590" s="131">
        <v>453.16</v>
      </c>
    </row>
    <row r="591" spans="1:10" x14ac:dyDescent="0.2">
      <c r="A591">
        <v>644</v>
      </c>
      <c r="B591" t="s">
        <v>505</v>
      </c>
      <c r="D591">
        <v>0</v>
      </c>
      <c r="E591" t="s">
        <v>138</v>
      </c>
      <c r="F591">
        <v>0.7</v>
      </c>
      <c r="G591" t="s">
        <v>234</v>
      </c>
      <c r="I591" s="131">
        <v>30.616</v>
      </c>
      <c r="J591" s="131">
        <v>21.43</v>
      </c>
    </row>
    <row r="592" spans="1:10" x14ac:dyDescent="0.2">
      <c r="A592">
        <v>646</v>
      </c>
      <c r="B592" t="s">
        <v>506</v>
      </c>
      <c r="D592">
        <v>0</v>
      </c>
      <c r="E592" t="s">
        <v>138</v>
      </c>
      <c r="F592">
        <v>2.4</v>
      </c>
      <c r="G592" t="s">
        <v>234</v>
      </c>
      <c r="I592" s="131">
        <v>49.892000000000003</v>
      </c>
      <c r="J592" s="131">
        <v>119.74</v>
      </c>
    </row>
    <row r="593" spans="1:10" x14ac:dyDescent="0.2">
      <c r="A593">
        <v>647</v>
      </c>
      <c r="B593" t="s">
        <v>507</v>
      </c>
      <c r="D593">
        <v>0</v>
      </c>
      <c r="E593" t="s">
        <v>138</v>
      </c>
      <c r="F593">
        <v>1</v>
      </c>
      <c r="G593" t="s">
        <v>234</v>
      </c>
      <c r="I593" s="131">
        <v>41.75</v>
      </c>
      <c r="J593" s="131">
        <v>41.75</v>
      </c>
    </row>
    <row r="594" spans="1:10" x14ac:dyDescent="0.2">
      <c r="A594">
        <v>648</v>
      </c>
      <c r="B594" t="s">
        <v>508</v>
      </c>
      <c r="D594">
        <v>0</v>
      </c>
      <c r="E594" t="s">
        <v>138</v>
      </c>
      <c r="F594">
        <v>2</v>
      </c>
      <c r="G594" t="s">
        <v>234</v>
      </c>
      <c r="I594" s="131">
        <v>171.51400000000001</v>
      </c>
      <c r="J594" s="131">
        <v>343.03</v>
      </c>
    </row>
    <row r="595" spans="1:10" x14ac:dyDescent="0.2">
      <c r="A595">
        <v>753</v>
      </c>
      <c r="B595" t="s">
        <v>524</v>
      </c>
      <c r="D595">
        <v>0</v>
      </c>
      <c r="E595" t="s">
        <v>233</v>
      </c>
      <c r="F595">
        <v>2</v>
      </c>
      <c r="G595" t="s">
        <v>234</v>
      </c>
      <c r="I595" s="131">
        <v>36.970999999999997</v>
      </c>
      <c r="J595" s="131">
        <v>73.94</v>
      </c>
    </row>
    <row r="596" spans="1:10" x14ac:dyDescent="0.2">
      <c r="A596">
        <v>870</v>
      </c>
      <c r="B596" t="s">
        <v>531</v>
      </c>
      <c r="D596">
        <v>0</v>
      </c>
      <c r="E596" t="s">
        <v>138</v>
      </c>
      <c r="F596">
        <v>2</v>
      </c>
      <c r="G596" t="s">
        <v>378</v>
      </c>
      <c r="I596" s="131">
        <v>139.1</v>
      </c>
      <c r="J596" s="131">
        <v>278.2</v>
      </c>
    </row>
    <row r="597" spans="1:10" x14ac:dyDescent="0.2">
      <c r="A597">
        <v>871</v>
      </c>
      <c r="B597" t="s">
        <v>532</v>
      </c>
      <c r="D597">
        <v>0</v>
      </c>
      <c r="E597" t="s">
        <v>138</v>
      </c>
      <c r="F597">
        <v>2</v>
      </c>
      <c r="G597" t="s">
        <v>378</v>
      </c>
      <c r="I597" s="131">
        <v>273.14</v>
      </c>
      <c r="J597" s="131">
        <v>546.28</v>
      </c>
    </row>
    <row r="598" spans="1:10" x14ac:dyDescent="0.2">
      <c r="A598">
        <v>1829</v>
      </c>
      <c r="B598" t="s">
        <v>545</v>
      </c>
      <c r="D598">
        <v>0</v>
      </c>
      <c r="E598" t="s">
        <v>233</v>
      </c>
      <c r="F598">
        <v>1</v>
      </c>
      <c r="G598" t="s">
        <v>234</v>
      </c>
      <c r="I598" s="131">
        <v>12.9</v>
      </c>
      <c r="J598" s="131">
        <v>12.9</v>
      </c>
    </row>
    <row r="599" spans="1:10" x14ac:dyDescent="0.2">
      <c r="A599">
        <v>1907</v>
      </c>
      <c r="B599" t="s">
        <v>775</v>
      </c>
      <c r="D599">
        <v>0</v>
      </c>
      <c r="E599" t="s">
        <v>233</v>
      </c>
      <c r="F599">
        <v>1</v>
      </c>
      <c r="G599" t="s">
        <v>234</v>
      </c>
      <c r="I599" s="131">
        <v>8.6</v>
      </c>
      <c r="J599" s="131">
        <v>8.6</v>
      </c>
    </row>
    <row r="600" spans="1:10" x14ac:dyDescent="0.2">
      <c r="A600">
        <v>1209</v>
      </c>
      <c r="B600" t="s">
        <v>567</v>
      </c>
      <c r="D600">
        <v>0</v>
      </c>
      <c r="E600" t="s">
        <v>233</v>
      </c>
      <c r="F600">
        <v>1</v>
      </c>
      <c r="G600" t="s">
        <v>234</v>
      </c>
      <c r="I600" s="131">
        <v>106.88</v>
      </c>
      <c r="J600" s="131">
        <v>106.88</v>
      </c>
    </row>
    <row r="601" spans="1:10" x14ac:dyDescent="0.2">
      <c r="A601">
        <v>1210</v>
      </c>
      <c r="B601" t="s">
        <v>568</v>
      </c>
      <c r="D601">
        <v>0</v>
      </c>
      <c r="E601" t="s">
        <v>233</v>
      </c>
      <c r="F601">
        <v>2</v>
      </c>
      <c r="G601" t="s">
        <v>234</v>
      </c>
      <c r="I601" s="131">
        <v>57.287999999999997</v>
      </c>
      <c r="J601" s="131">
        <v>114.58</v>
      </c>
    </row>
    <row r="602" spans="1:10" x14ac:dyDescent="0.2">
      <c r="A602" t="s">
        <v>22</v>
      </c>
    </row>
    <row r="603" spans="1:10" x14ac:dyDescent="0.2">
      <c r="A603" t="s">
        <v>340</v>
      </c>
      <c r="C603">
        <v>0</v>
      </c>
      <c r="E603">
        <v>28.1</v>
      </c>
      <c r="G603" s="131">
        <v>3471.34</v>
      </c>
    </row>
    <row r="604" spans="1:10" x14ac:dyDescent="0.2">
      <c r="A604" t="s">
        <v>341</v>
      </c>
    </row>
    <row r="605" spans="1:10" x14ac:dyDescent="0.2">
      <c r="A605" t="s">
        <v>342</v>
      </c>
      <c r="B605" s="155" t="s">
        <v>343</v>
      </c>
      <c r="G605" t="s">
        <v>340</v>
      </c>
    </row>
    <row r="606" spans="1:10" x14ac:dyDescent="0.2">
      <c r="A606">
        <v>101</v>
      </c>
      <c r="B606" t="s">
        <v>46</v>
      </c>
      <c r="G606" s="131">
        <v>48.15</v>
      </c>
    </row>
    <row r="607" spans="1:10" x14ac:dyDescent="0.2">
      <c r="A607">
        <v>102</v>
      </c>
      <c r="B607" t="s">
        <v>35</v>
      </c>
      <c r="G607" s="131">
        <v>171.78</v>
      </c>
    </row>
    <row r="608" spans="1:10" x14ac:dyDescent="0.2">
      <c r="A608">
        <v>103</v>
      </c>
      <c r="B608" t="s">
        <v>32</v>
      </c>
      <c r="G608" s="131">
        <v>696.73</v>
      </c>
    </row>
    <row r="609" spans="1:7" x14ac:dyDescent="0.2">
      <c r="A609">
        <v>104</v>
      </c>
      <c r="B609" t="s">
        <v>43</v>
      </c>
      <c r="G609" s="131">
        <v>19.34</v>
      </c>
    </row>
    <row r="610" spans="1:7" x14ac:dyDescent="0.2">
      <c r="A610">
        <v>105</v>
      </c>
      <c r="B610" t="s">
        <v>51</v>
      </c>
      <c r="G610" s="131">
        <v>52.4</v>
      </c>
    </row>
    <row r="611" spans="1:7" x14ac:dyDescent="0.2">
      <c r="A611">
        <v>106</v>
      </c>
      <c r="B611" t="s">
        <v>45</v>
      </c>
      <c r="G611" s="131">
        <v>56.3</v>
      </c>
    </row>
    <row r="612" spans="1:7" x14ac:dyDescent="0.2">
      <c r="A612">
        <v>107</v>
      </c>
      <c r="B612" t="s">
        <v>42</v>
      </c>
      <c r="G612" s="131">
        <v>978.5</v>
      </c>
    </row>
    <row r="613" spans="1:7" x14ac:dyDescent="0.2">
      <c r="A613">
        <v>108</v>
      </c>
      <c r="B613" t="s">
        <v>41</v>
      </c>
      <c r="G613" s="131">
        <v>163.72</v>
      </c>
    </row>
    <row r="614" spans="1:7" x14ac:dyDescent="0.2">
      <c r="A614">
        <v>109</v>
      </c>
      <c r="B614" t="s">
        <v>37</v>
      </c>
      <c r="G614" s="131">
        <v>3470.37</v>
      </c>
    </row>
    <row r="615" spans="1:7" x14ac:dyDescent="0.2">
      <c r="A615">
        <v>110</v>
      </c>
      <c r="B615" t="s">
        <v>39</v>
      </c>
      <c r="G615" s="131">
        <v>1273.43</v>
      </c>
    </row>
    <row r="616" spans="1:7" x14ac:dyDescent="0.2">
      <c r="A616">
        <v>111</v>
      </c>
      <c r="B616" t="s">
        <v>44</v>
      </c>
      <c r="G616" s="131">
        <v>29.4</v>
      </c>
    </row>
    <row r="617" spans="1:7" x14ac:dyDescent="0.2">
      <c r="A617">
        <v>112</v>
      </c>
      <c r="B617" t="s">
        <v>38</v>
      </c>
      <c r="G617" s="131">
        <v>2366.6999999999998</v>
      </c>
    </row>
    <row r="618" spans="1:7" x14ac:dyDescent="0.2">
      <c r="A618">
        <v>113</v>
      </c>
      <c r="B618" t="s">
        <v>40</v>
      </c>
      <c r="G618" s="131">
        <v>3471.34</v>
      </c>
    </row>
    <row r="619" spans="1:7" x14ac:dyDescent="0.2">
      <c r="A619" t="s">
        <v>22</v>
      </c>
    </row>
    <row r="620" spans="1:7" x14ac:dyDescent="0.2">
      <c r="A620" t="s">
        <v>344</v>
      </c>
      <c r="G620" s="131">
        <v>12798.16</v>
      </c>
    </row>
    <row r="621" spans="1:7" x14ac:dyDescent="0.2">
      <c r="A621" t="s">
        <v>345</v>
      </c>
    </row>
    <row r="622" spans="1:7" x14ac:dyDescent="0.2">
      <c r="A622" t="s">
        <v>346</v>
      </c>
      <c r="B622" t="s">
        <v>347</v>
      </c>
      <c r="G622" t="s">
        <v>340</v>
      </c>
    </row>
    <row r="623" spans="1:7" x14ac:dyDescent="0.2">
      <c r="A623">
        <v>3000111</v>
      </c>
      <c r="B623" t="s">
        <v>34</v>
      </c>
      <c r="G623" s="131">
        <v>12798.16</v>
      </c>
    </row>
    <row r="624" spans="1:7" x14ac:dyDescent="0.2">
      <c r="A624" t="s">
        <v>22</v>
      </c>
    </row>
    <row r="625" spans="1:10" x14ac:dyDescent="0.2">
      <c r="A625" t="s">
        <v>348</v>
      </c>
      <c r="G625" s="131">
        <v>12798.16</v>
      </c>
    </row>
    <row r="626" spans="1:10" x14ac:dyDescent="0.2">
      <c r="A626" t="s">
        <v>129</v>
      </c>
      <c r="B626">
        <v>1381</v>
      </c>
      <c r="C626" s="156" t="s">
        <v>130</v>
      </c>
      <c r="E626" t="s">
        <v>783</v>
      </c>
    </row>
    <row r="627" spans="1:10" x14ac:dyDescent="0.2">
      <c r="A627" t="s">
        <v>747</v>
      </c>
      <c r="B627" t="s">
        <v>30</v>
      </c>
    </row>
    <row r="628" spans="1:10" x14ac:dyDescent="0.2">
      <c r="A628">
        <v>144</v>
      </c>
      <c r="B628" t="s">
        <v>784</v>
      </c>
      <c r="D628">
        <v>0</v>
      </c>
      <c r="E628" t="s">
        <v>233</v>
      </c>
      <c r="F628">
        <v>0.8</v>
      </c>
      <c r="G628" t="s">
        <v>234</v>
      </c>
      <c r="I628" s="131">
        <v>26.7</v>
      </c>
      <c r="J628" s="131">
        <v>21.36</v>
      </c>
    </row>
    <row r="629" spans="1:10" x14ac:dyDescent="0.2">
      <c r="A629">
        <v>687</v>
      </c>
      <c r="B629" t="s">
        <v>247</v>
      </c>
      <c r="D629">
        <v>0</v>
      </c>
      <c r="E629" t="s">
        <v>233</v>
      </c>
      <c r="F629">
        <v>0.8</v>
      </c>
      <c r="G629" t="s">
        <v>234</v>
      </c>
      <c r="I629" s="131">
        <v>12.1</v>
      </c>
      <c r="J629" s="131">
        <v>9.68</v>
      </c>
    </row>
    <row r="630" spans="1:10" x14ac:dyDescent="0.2">
      <c r="A630">
        <v>1741</v>
      </c>
      <c r="B630" t="s">
        <v>299</v>
      </c>
      <c r="D630">
        <v>0</v>
      </c>
      <c r="E630" t="s">
        <v>233</v>
      </c>
      <c r="F630">
        <v>1</v>
      </c>
      <c r="G630" t="s">
        <v>234</v>
      </c>
      <c r="I630" s="131">
        <v>5</v>
      </c>
      <c r="J630" s="131">
        <v>5</v>
      </c>
    </row>
    <row r="631" spans="1:10" x14ac:dyDescent="0.2">
      <c r="A631">
        <v>1219</v>
      </c>
      <c r="B631" t="s">
        <v>332</v>
      </c>
      <c r="D631">
        <v>0</v>
      </c>
      <c r="E631" t="s">
        <v>146</v>
      </c>
      <c r="F631">
        <v>0.5</v>
      </c>
      <c r="G631" t="s">
        <v>147</v>
      </c>
      <c r="I631" s="131">
        <v>21.870999999999999</v>
      </c>
      <c r="J631" s="131">
        <v>10.94</v>
      </c>
    </row>
    <row r="632" spans="1:10" x14ac:dyDescent="0.2">
      <c r="A632">
        <v>1223</v>
      </c>
      <c r="B632" t="s">
        <v>785</v>
      </c>
      <c r="D632">
        <v>0</v>
      </c>
      <c r="E632" t="s">
        <v>146</v>
      </c>
      <c r="F632">
        <v>0.8</v>
      </c>
      <c r="G632" t="s">
        <v>147</v>
      </c>
      <c r="I632" s="131">
        <v>20.347000000000001</v>
      </c>
      <c r="J632" s="131">
        <v>16.28</v>
      </c>
    </row>
    <row r="633" spans="1:10" x14ac:dyDescent="0.2">
      <c r="A633" t="s">
        <v>22</v>
      </c>
    </row>
    <row r="634" spans="1:10" x14ac:dyDescent="0.2">
      <c r="A634" t="s">
        <v>340</v>
      </c>
      <c r="C634">
        <v>0</v>
      </c>
      <c r="E634">
        <v>3.9</v>
      </c>
      <c r="G634" s="131">
        <v>63.25</v>
      </c>
    </row>
    <row r="635" spans="1:10" x14ac:dyDescent="0.2">
      <c r="A635" t="s">
        <v>747</v>
      </c>
      <c r="B635" t="s">
        <v>53</v>
      </c>
    </row>
    <row r="636" spans="1:10" x14ac:dyDescent="0.2">
      <c r="A636">
        <v>133</v>
      </c>
      <c r="B636" t="s">
        <v>786</v>
      </c>
      <c r="D636">
        <v>0</v>
      </c>
      <c r="E636" t="s">
        <v>138</v>
      </c>
      <c r="F636">
        <v>0.7</v>
      </c>
      <c r="G636" t="s">
        <v>139</v>
      </c>
      <c r="I636" s="131">
        <v>27.5</v>
      </c>
      <c r="J636" s="131">
        <v>19.25</v>
      </c>
    </row>
    <row r="637" spans="1:10" x14ac:dyDescent="0.2">
      <c r="A637">
        <v>2226</v>
      </c>
      <c r="B637" t="s">
        <v>1230</v>
      </c>
      <c r="D637">
        <v>0</v>
      </c>
      <c r="E637" t="s">
        <v>285</v>
      </c>
      <c r="F637">
        <v>1.014</v>
      </c>
      <c r="G637" t="s">
        <v>162</v>
      </c>
      <c r="I637" s="131">
        <v>40.347999999999999</v>
      </c>
      <c r="J637" s="131">
        <v>40.909999999999997</v>
      </c>
    </row>
    <row r="638" spans="1:10" x14ac:dyDescent="0.2">
      <c r="A638">
        <v>3121</v>
      </c>
      <c r="B638" t="s">
        <v>787</v>
      </c>
      <c r="D638">
        <v>0</v>
      </c>
      <c r="E638" t="s">
        <v>146</v>
      </c>
      <c r="F638">
        <v>1.4</v>
      </c>
      <c r="G638" t="s">
        <v>147</v>
      </c>
      <c r="I638" s="131">
        <v>4.3499999999999996</v>
      </c>
      <c r="J638" s="131">
        <v>6.09</v>
      </c>
    </row>
    <row r="639" spans="1:10" x14ac:dyDescent="0.2">
      <c r="A639">
        <v>819</v>
      </c>
      <c r="B639" t="s">
        <v>788</v>
      </c>
      <c r="D639">
        <v>0</v>
      </c>
      <c r="E639" t="s">
        <v>285</v>
      </c>
      <c r="F639">
        <v>3</v>
      </c>
      <c r="G639" t="s">
        <v>162</v>
      </c>
      <c r="I639" s="131">
        <v>3.9</v>
      </c>
      <c r="J639" s="131">
        <v>11.7</v>
      </c>
    </row>
    <row r="640" spans="1:10" x14ac:dyDescent="0.2">
      <c r="A640">
        <v>820</v>
      </c>
      <c r="B640" t="s">
        <v>789</v>
      </c>
      <c r="D640">
        <v>0</v>
      </c>
      <c r="E640" t="s">
        <v>285</v>
      </c>
      <c r="F640">
        <v>2</v>
      </c>
      <c r="G640" t="s">
        <v>162</v>
      </c>
      <c r="I640" s="131">
        <v>5.2</v>
      </c>
      <c r="J640" s="131">
        <v>10.4</v>
      </c>
    </row>
    <row r="641" spans="1:10" x14ac:dyDescent="0.2">
      <c r="A641">
        <v>2704</v>
      </c>
      <c r="B641" t="s">
        <v>790</v>
      </c>
      <c r="D641">
        <v>0</v>
      </c>
      <c r="E641" t="s">
        <v>285</v>
      </c>
      <c r="F641">
        <v>8</v>
      </c>
      <c r="G641" t="s">
        <v>162</v>
      </c>
      <c r="I641" s="131">
        <v>1.1000000000000001</v>
      </c>
      <c r="J641" s="131">
        <v>8.8000000000000007</v>
      </c>
    </row>
    <row r="642" spans="1:10" x14ac:dyDescent="0.2">
      <c r="A642">
        <v>3048</v>
      </c>
      <c r="B642" t="s">
        <v>791</v>
      </c>
      <c r="D642">
        <v>0</v>
      </c>
      <c r="E642" t="s">
        <v>285</v>
      </c>
      <c r="F642">
        <v>1</v>
      </c>
      <c r="G642" t="s">
        <v>162</v>
      </c>
      <c r="I642" s="131">
        <v>3.9</v>
      </c>
      <c r="J642" s="131">
        <v>3.9</v>
      </c>
    </row>
    <row r="643" spans="1:10" x14ac:dyDescent="0.2">
      <c r="A643">
        <v>827</v>
      </c>
      <c r="B643" t="s">
        <v>792</v>
      </c>
      <c r="D643">
        <v>0</v>
      </c>
      <c r="E643" t="s">
        <v>285</v>
      </c>
      <c r="F643">
        <v>1</v>
      </c>
      <c r="G643" t="s">
        <v>162</v>
      </c>
      <c r="I643" s="131">
        <v>8.5</v>
      </c>
      <c r="J643" s="131">
        <v>8.5</v>
      </c>
    </row>
    <row r="644" spans="1:10" x14ac:dyDescent="0.2">
      <c r="A644">
        <v>2415</v>
      </c>
      <c r="B644" t="s">
        <v>793</v>
      </c>
      <c r="D644">
        <v>0</v>
      </c>
      <c r="E644" t="s">
        <v>136</v>
      </c>
      <c r="F644">
        <v>1.5</v>
      </c>
      <c r="G644" t="s">
        <v>137</v>
      </c>
      <c r="I644" s="131">
        <v>10.9</v>
      </c>
      <c r="J644" s="131">
        <v>16.350000000000001</v>
      </c>
    </row>
    <row r="645" spans="1:10" x14ac:dyDescent="0.2">
      <c r="A645">
        <v>834</v>
      </c>
      <c r="B645" t="s">
        <v>794</v>
      </c>
      <c r="D645">
        <v>0</v>
      </c>
      <c r="E645" t="s">
        <v>285</v>
      </c>
      <c r="F645">
        <v>1</v>
      </c>
      <c r="G645" t="s">
        <v>162</v>
      </c>
      <c r="I645" s="131">
        <v>4.468</v>
      </c>
      <c r="J645" s="131">
        <v>4.47</v>
      </c>
    </row>
    <row r="646" spans="1:10" x14ac:dyDescent="0.2">
      <c r="A646">
        <v>71</v>
      </c>
      <c r="B646" t="s">
        <v>795</v>
      </c>
      <c r="D646">
        <v>0</v>
      </c>
      <c r="E646" t="s">
        <v>285</v>
      </c>
      <c r="F646">
        <v>1</v>
      </c>
      <c r="G646" t="s">
        <v>162</v>
      </c>
      <c r="I646" s="131">
        <v>3.9</v>
      </c>
      <c r="J646" s="131">
        <v>3.9</v>
      </c>
    </row>
    <row r="647" spans="1:10" x14ac:dyDescent="0.2">
      <c r="A647">
        <v>877</v>
      </c>
      <c r="B647" t="s">
        <v>796</v>
      </c>
      <c r="D647">
        <v>0</v>
      </c>
      <c r="E647" t="s">
        <v>138</v>
      </c>
      <c r="F647">
        <v>0.2</v>
      </c>
      <c r="G647" t="s">
        <v>139</v>
      </c>
      <c r="I647" s="131">
        <v>68.38</v>
      </c>
      <c r="J647" s="131">
        <v>13.68</v>
      </c>
    </row>
    <row r="648" spans="1:10" x14ac:dyDescent="0.2">
      <c r="A648">
        <v>3117</v>
      </c>
      <c r="B648" t="s">
        <v>797</v>
      </c>
      <c r="D648">
        <v>0</v>
      </c>
      <c r="E648" t="s">
        <v>138</v>
      </c>
      <c r="F648">
        <v>13</v>
      </c>
      <c r="G648" t="s">
        <v>162</v>
      </c>
      <c r="I648" s="131">
        <v>1.167</v>
      </c>
      <c r="J648" s="131">
        <v>15.17</v>
      </c>
    </row>
    <row r="649" spans="1:10" x14ac:dyDescent="0.2">
      <c r="A649">
        <v>2738</v>
      </c>
      <c r="B649" t="s">
        <v>798</v>
      </c>
      <c r="D649">
        <v>0</v>
      </c>
      <c r="E649" t="s">
        <v>138</v>
      </c>
      <c r="F649">
        <v>0.8</v>
      </c>
      <c r="G649" t="s">
        <v>139</v>
      </c>
      <c r="I649" s="131">
        <v>69.87</v>
      </c>
      <c r="J649" s="131">
        <v>55.9</v>
      </c>
    </row>
    <row r="650" spans="1:10" x14ac:dyDescent="0.2">
      <c r="A650" t="s">
        <v>22</v>
      </c>
    </row>
    <row r="651" spans="1:10" x14ac:dyDescent="0.2">
      <c r="A651" t="s">
        <v>340</v>
      </c>
      <c r="C651">
        <v>0</v>
      </c>
      <c r="E651">
        <v>35.613999999999997</v>
      </c>
      <c r="G651" s="131">
        <v>219.01</v>
      </c>
    </row>
    <row r="652" spans="1:10" x14ac:dyDescent="0.2">
      <c r="A652" t="s">
        <v>747</v>
      </c>
      <c r="B652" t="s">
        <v>54</v>
      </c>
    </row>
    <row r="653" spans="1:10" x14ac:dyDescent="0.2">
      <c r="A653">
        <v>2860</v>
      </c>
      <c r="B653" t="s">
        <v>799</v>
      </c>
      <c r="D653">
        <v>0</v>
      </c>
      <c r="E653" t="s">
        <v>136</v>
      </c>
      <c r="F653">
        <v>1.2</v>
      </c>
      <c r="G653" t="s">
        <v>137</v>
      </c>
      <c r="I653" s="131">
        <v>24.7</v>
      </c>
      <c r="J653" s="131">
        <v>29.64</v>
      </c>
    </row>
    <row r="654" spans="1:10" x14ac:dyDescent="0.2">
      <c r="A654">
        <v>2402</v>
      </c>
      <c r="B654" t="s">
        <v>800</v>
      </c>
      <c r="D654">
        <v>0</v>
      </c>
      <c r="E654" t="s">
        <v>172</v>
      </c>
      <c r="F654">
        <v>1.1000000000000001</v>
      </c>
      <c r="G654" t="s">
        <v>142</v>
      </c>
      <c r="I654" s="131">
        <v>19.899999999999999</v>
      </c>
      <c r="J654" s="131">
        <v>21.89</v>
      </c>
    </row>
    <row r="655" spans="1:10" x14ac:dyDescent="0.2">
      <c r="A655">
        <v>3101</v>
      </c>
      <c r="B655" t="s">
        <v>801</v>
      </c>
      <c r="D655">
        <v>0</v>
      </c>
      <c r="E655" t="s">
        <v>172</v>
      </c>
      <c r="F655">
        <v>0.25</v>
      </c>
      <c r="G655" t="s">
        <v>142</v>
      </c>
      <c r="I655" s="131">
        <v>59.5</v>
      </c>
      <c r="J655" s="131">
        <v>14.88</v>
      </c>
    </row>
    <row r="656" spans="1:10" x14ac:dyDescent="0.2">
      <c r="A656">
        <v>3111</v>
      </c>
      <c r="B656" t="s">
        <v>802</v>
      </c>
      <c r="D656">
        <v>0</v>
      </c>
      <c r="E656" t="s">
        <v>146</v>
      </c>
      <c r="F656">
        <v>0.5</v>
      </c>
      <c r="G656" t="s">
        <v>147</v>
      </c>
      <c r="I656" s="131">
        <v>28</v>
      </c>
      <c r="J656" s="131">
        <v>14</v>
      </c>
    </row>
    <row r="657" spans="1:10" x14ac:dyDescent="0.2">
      <c r="A657">
        <v>425</v>
      </c>
      <c r="B657" t="s">
        <v>803</v>
      </c>
      <c r="D657">
        <v>0</v>
      </c>
      <c r="E657" t="s">
        <v>172</v>
      </c>
      <c r="F657">
        <v>1.3</v>
      </c>
      <c r="G657" t="s">
        <v>142</v>
      </c>
      <c r="I657" s="131">
        <v>11.5</v>
      </c>
      <c r="J657" s="131">
        <v>14.95</v>
      </c>
    </row>
    <row r="658" spans="1:10" x14ac:dyDescent="0.2">
      <c r="A658">
        <v>1727</v>
      </c>
      <c r="B658" t="s">
        <v>804</v>
      </c>
      <c r="D658">
        <v>0</v>
      </c>
      <c r="E658" t="s">
        <v>172</v>
      </c>
      <c r="F658">
        <v>1.5</v>
      </c>
      <c r="G658" t="s">
        <v>142</v>
      </c>
      <c r="I658" s="131">
        <v>24.792000000000002</v>
      </c>
      <c r="J658" s="131">
        <v>37.19</v>
      </c>
    </row>
    <row r="659" spans="1:10" x14ac:dyDescent="0.2">
      <c r="A659">
        <v>802</v>
      </c>
      <c r="B659" t="s">
        <v>805</v>
      </c>
      <c r="D659">
        <v>0</v>
      </c>
      <c r="E659" t="s">
        <v>172</v>
      </c>
      <c r="F659">
        <v>0.8</v>
      </c>
      <c r="G659" t="s">
        <v>142</v>
      </c>
      <c r="I659" s="131">
        <v>28.849</v>
      </c>
      <c r="J659" s="131">
        <v>23.08</v>
      </c>
    </row>
    <row r="660" spans="1:10" x14ac:dyDescent="0.2">
      <c r="A660">
        <v>2916</v>
      </c>
      <c r="B660" t="s">
        <v>806</v>
      </c>
      <c r="D660">
        <v>0</v>
      </c>
      <c r="E660" t="s">
        <v>172</v>
      </c>
      <c r="F660">
        <v>1.7</v>
      </c>
      <c r="G660" t="s">
        <v>142</v>
      </c>
      <c r="I660" s="131">
        <v>44</v>
      </c>
      <c r="J660" s="131">
        <v>74.8</v>
      </c>
    </row>
    <row r="661" spans="1:10" x14ac:dyDescent="0.2">
      <c r="A661">
        <v>2764</v>
      </c>
      <c r="B661" t="s">
        <v>807</v>
      </c>
      <c r="D661">
        <v>0</v>
      </c>
      <c r="E661" t="s">
        <v>172</v>
      </c>
      <c r="F661">
        <v>0.7</v>
      </c>
      <c r="G661" t="s">
        <v>142</v>
      </c>
      <c r="I661" s="131">
        <v>23</v>
      </c>
      <c r="J661" s="131">
        <v>16.100000000000001</v>
      </c>
    </row>
    <row r="662" spans="1:10" x14ac:dyDescent="0.2">
      <c r="A662">
        <v>428</v>
      </c>
      <c r="B662" t="s">
        <v>808</v>
      </c>
      <c r="D662">
        <v>0</v>
      </c>
      <c r="E662" t="s">
        <v>285</v>
      </c>
      <c r="F662">
        <v>0.4</v>
      </c>
      <c r="G662" t="s">
        <v>162</v>
      </c>
      <c r="I662" s="131">
        <v>44.4</v>
      </c>
      <c r="J662" s="131">
        <v>17.760000000000002</v>
      </c>
    </row>
    <row r="663" spans="1:10" x14ac:dyDescent="0.2">
      <c r="A663">
        <v>1078</v>
      </c>
      <c r="B663" t="s">
        <v>809</v>
      </c>
      <c r="D663">
        <v>0</v>
      </c>
      <c r="E663" t="s">
        <v>172</v>
      </c>
      <c r="F663">
        <v>3.6</v>
      </c>
      <c r="G663" t="s">
        <v>142</v>
      </c>
      <c r="I663" s="131">
        <v>30.8</v>
      </c>
      <c r="J663" s="131">
        <v>110.88</v>
      </c>
    </row>
    <row r="664" spans="1:10" x14ac:dyDescent="0.2">
      <c r="A664">
        <v>2992</v>
      </c>
      <c r="B664" t="s">
        <v>810</v>
      </c>
      <c r="D664">
        <v>0</v>
      </c>
      <c r="E664" t="s">
        <v>172</v>
      </c>
      <c r="F664">
        <v>1.2</v>
      </c>
      <c r="G664" t="s">
        <v>142</v>
      </c>
      <c r="I664" s="131">
        <v>14.9</v>
      </c>
      <c r="J664" s="131">
        <v>17.88</v>
      </c>
    </row>
    <row r="665" spans="1:10" x14ac:dyDescent="0.2">
      <c r="A665">
        <v>3027</v>
      </c>
      <c r="B665" t="s">
        <v>811</v>
      </c>
      <c r="D665">
        <v>0</v>
      </c>
      <c r="E665" t="s">
        <v>172</v>
      </c>
      <c r="F665">
        <v>2.7</v>
      </c>
      <c r="G665" t="s">
        <v>142</v>
      </c>
      <c r="I665" s="131">
        <v>19.899999999999999</v>
      </c>
      <c r="J665" s="131">
        <v>53.73</v>
      </c>
    </row>
    <row r="666" spans="1:10" x14ac:dyDescent="0.2">
      <c r="A666">
        <v>1128</v>
      </c>
      <c r="B666" t="s">
        <v>812</v>
      </c>
      <c r="D666">
        <v>0</v>
      </c>
      <c r="E666" t="s">
        <v>172</v>
      </c>
      <c r="F666">
        <v>1.9</v>
      </c>
      <c r="G666" t="s">
        <v>142</v>
      </c>
      <c r="I666" s="131">
        <v>38.799999999999997</v>
      </c>
      <c r="J666" s="131">
        <v>73.72</v>
      </c>
    </row>
    <row r="667" spans="1:10" x14ac:dyDescent="0.2">
      <c r="D667" t="s">
        <v>813</v>
      </c>
    </row>
    <row r="668" spans="1:10" x14ac:dyDescent="0.2">
      <c r="A668">
        <v>1170</v>
      </c>
      <c r="B668" t="s">
        <v>814</v>
      </c>
      <c r="D668">
        <v>0</v>
      </c>
      <c r="E668" t="s">
        <v>138</v>
      </c>
      <c r="F668">
        <v>1.7</v>
      </c>
      <c r="G668" t="s">
        <v>139</v>
      </c>
      <c r="I668" s="131">
        <v>48</v>
      </c>
      <c r="J668" s="131">
        <v>81.599999999999994</v>
      </c>
    </row>
    <row r="669" spans="1:10" x14ac:dyDescent="0.2">
      <c r="A669" t="s">
        <v>22</v>
      </c>
    </row>
    <row r="670" spans="1:10" x14ac:dyDescent="0.2">
      <c r="A670" t="s">
        <v>340</v>
      </c>
      <c r="C670">
        <v>0</v>
      </c>
      <c r="E670">
        <v>20.55</v>
      </c>
      <c r="G670" s="131">
        <v>602.09</v>
      </c>
    </row>
    <row r="671" spans="1:10" x14ac:dyDescent="0.2">
      <c r="A671" t="s">
        <v>747</v>
      </c>
      <c r="B671" t="s">
        <v>29</v>
      </c>
    </row>
    <row r="672" spans="1:10" x14ac:dyDescent="0.2">
      <c r="A672">
        <v>3094</v>
      </c>
      <c r="B672" t="s">
        <v>815</v>
      </c>
      <c r="D672">
        <v>0</v>
      </c>
      <c r="E672" t="s">
        <v>816</v>
      </c>
      <c r="F672">
        <v>0.2</v>
      </c>
      <c r="G672" t="s">
        <v>817</v>
      </c>
      <c r="I672" s="131">
        <v>15.75</v>
      </c>
      <c r="J672" s="131">
        <v>3.15</v>
      </c>
    </row>
    <row r="673" spans="1:10" x14ac:dyDescent="0.2">
      <c r="A673">
        <v>13</v>
      </c>
      <c r="B673" t="s">
        <v>818</v>
      </c>
      <c r="D673">
        <v>0</v>
      </c>
      <c r="E673" t="s">
        <v>172</v>
      </c>
      <c r="F673">
        <v>2.2000000000000002</v>
      </c>
      <c r="G673" t="s">
        <v>142</v>
      </c>
      <c r="I673" s="131">
        <v>6.9640000000000004</v>
      </c>
      <c r="J673" s="131">
        <v>15.32</v>
      </c>
    </row>
    <row r="674" spans="1:10" x14ac:dyDescent="0.2">
      <c r="A674">
        <v>1245</v>
      </c>
      <c r="B674" t="s">
        <v>819</v>
      </c>
      <c r="D674">
        <v>0</v>
      </c>
      <c r="E674" t="s">
        <v>285</v>
      </c>
      <c r="F674">
        <v>14</v>
      </c>
      <c r="G674" t="s">
        <v>142</v>
      </c>
      <c r="I674" s="131">
        <v>4.5510000000000002</v>
      </c>
      <c r="J674" s="131">
        <v>63.71</v>
      </c>
    </row>
    <row r="675" spans="1:10" x14ac:dyDescent="0.2">
      <c r="A675">
        <v>3010</v>
      </c>
      <c r="B675" t="s">
        <v>820</v>
      </c>
      <c r="D675">
        <v>0</v>
      </c>
      <c r="E675" t="s">
        <v>172</v>
      </c>
      <c r="F675">
        <v>1.6</v>
      </c>
      <c r="G675" t="s">
        <v>142</v>
      </c>
      <c r="I675" s="131">
        <v>16</v>
      </c>
      <c r="J675" s="131">
        <v>25.6</v>
      </c>
    </row>
    <row r="676" spans="1:10" x14ac:dyDescent="0.2">
      <c r="A676">
        <v>55</v>
      </c>
      <c r="B676" t="s">
        <v>821</v>
      </c>
      <c r="D676">
        <v>0</v>
      </c>
      <c r="E676" t="s">
        <v>172</v>
      </c>
      <c r="F676">
        <v>0.5</v>
      </c>
      <c r="G676" t="s">
        <v>142</v>
      </c>
      <c r="I676" s="131">
        <v>5.617</v>
      </c>
      <c r="J676" s="131">
        <v>2.81</v>
      </c>
    </row>
    <row r="677" spans="1:10" x14ac:dyDescent="0.2">
      <c r="A677">
        <v>56</v>
      </c>
      <c r="B677" t="s">
        <v>822</v>
      </c>
      <c r="D677">
        <v>0</v>
      </c>
      <c r="E677" t="s">
        <v>285</v>
      </c>
      <c r="F677">
        <v>12</v>
      </c>
      <c r="G677" t="s">
        <v>162</v>
      </c>
      <c r="I677" s="131">
        <v>2.4449999999999998</v>
      </c>
      <c r="J677" s="131">
        <v>29.33</v>
      </c>
    </row>
    <row r="678" spans="1:10" x14ac:dyDescent="0.2">
      <c r="A678">
        <v>72</v>
      </c>
      <c r="B678" t="s">
        <v>823</v>
      </c>
      <c r="D678">
        <v>0</v>
      </c>
      <c r="E678" t="s">
        <v>172</v>
      </c>
      <c r="F678">
        <v>1.3</v>
      </c>
      <c r="G678" t="s">
        <v>142</v>
      </c>
      <c r="I678" s="131">
        <v>3.2370000000000001</v>
      </c>
      <c r="J678" s="131">
        <v>4.21</v>
      </c>
    </row>
    <row r="679" spans="1:10" x14ac:dyDescent="0.2">
      <c r="A679">
        <v>80</v>
      </c>
      <c r="B679" t="s">
        <v>824</v>
      </c>
      <c r="D679">
        <v>0</v>
      </c>
      <c r="E679" t="s">
        <v>134</v>
      </c>
      <c r="F679">
        <v>1</v>
      </c>
      <c r="G679" t="s">
        <v>135</v>
      </c>
      <c r="I679" s="131">
        <v>3.9</v>
      </c>
      <c r="J679" s="131">
        <v>3.9</v>
      </c>
    </row>
    <row r="680" spans="1:10" x14ac:dyDescent="0.2">
      <c r="A680">
        <v>79</v>
      </c>
      <c r="B680" t="s">
        <v>825</v>
      </c>
      <c r="D680">
        <v>0</v>
      </c>
      <c r="E680" t="s">
        <v>134</v>
      </c>
      <c r="F680">
        <v>2</v>
      </c>
      <c r="G680" t="s">
        <v>135</v>
      </c>
      <c r="I680" s="131">
        <v>4.452</v>
      </c>
      <c r="J680" s="131">
        <v>8.9</v>
      </c>
    </row>
    <row r="681" spans="1:10" x14ac:dyDescent="0.2">
      <c r="A681">
        <v>92</v>
      </c>
      <c r="B681" t="s">
        <v>826</v>
      </c>
      <c r="D681">
        <v>0</v>
      </c>
      <c r="E681" t="s">
        <v>172</v>
      </c>
      <c r="F681">
        <v>3.3</v>
      </c>
      <c r="G681" t="s">
        <v>142</v>
      </c>
      <c r="I681" s="131">
        <v>3.512</v>
      </c>
      <c r="J681" s="131">
        <v>11.59</v>
      </c>
    </row>
    <row r="682" spans="1:10" x14ac:dyDescent="0.2">
      <c r="A682">
        <v>94</v>
      </c>
      <c r="B682" t="s">
        <v>827</v>
      </c>
      <c r="D682">
        <v>0</v>
      </c>
      <c r="E682" t="s">
        <v>816</v>
      </c>
      <c r="F682">
        <v>2</v>
      </c>
      <c r="G682" t="s">
        <v>817</v>
      </c>
      <c r="I682" s="131">
        <v>13.111000000000001</v>
      </c>
      <c r="J682" s="131">
        <v>26.22</v>
      </c>
    </row>
    <row r="683" spans="1:10" x14ac:dyDescent="0.2">
      <c r="A683">
        <v>3098</v>
      </c>
      <c r="B683" t="s">
        <v>828</v>
      </c>
      <c r="D683">
        <v>0</v>
      </c>
      <c r="E683" t="s">
        <v>172</v>
      </c>
      <c r="F683">
        <v>0.46</v>
      </c>
      <c r="G683" t="s">
        <v>142</v>
      </c>
      <c r="I683" s="131">
        <v>49.558999999999997</v>
      </c>
      <c r="J683" s="131">
        <v>22.8</v>
      </c>
    </row>
    <row r="684" spans="1:10" x14ac:dyDescent="0.2">
      <c r="A684">
        <v>131</v>
      </c>
      <c r="B684" t="s">
        <v>829</v>
      </c>
      <c r="D684">
        <v>0</v>
      </c>
      <c r="E684" t="s">
        <v>172</v>
      </c>
      <c r="F684">
        <v>0.9</v>
      </c>
      <c r="G684" t="s">
        <v>142</v>
      </c>
      <c r="I684" s="131">
        <v>5.2370000000000001</v>
      </c>
      <c r="J684" s="131">
        <v>4.71</v>
      </c>
    </row>
    <row r="685" spans="1:10" x14ac:dyDescent="0.2">
      <c r="A685">
        <v>160</v>
      </c>
      <c r="B685" t="s">
        <v>830</v>
      </c>
      <c r="D685">
        <v>0</v>
      </c>
      <c r="E685" t="s">
        <v>172</v>
      </c>
      <c r="F685">
        <v>6.2</v>
      </c>
      <c r="G685" t="s">
        <v>142</v>
      </c>
      <c r="I685" s="131">
        <v>2.1840000000000002</v>
      </c>
      <c r="J685" s="131">
        <v>13.54</v>
      </c>
    </row>
    <row r="686" spans="1:10" x14ac:dyDescent="0.2">
      <c r="A686">
        <v>162</v>
      </c>
      <c r="B686" t="s">
        <v>831</v>
      </c>
      <c r="D686">
        <v>0</v>
      </c>
      <c r="E686" t="s">
        <v>816</v>
      </c>
      <c r="F686">
        <v>1</v>
      </c>
      <c r="G686" t="s">
        <v>817</v>
      </c>
      <c r="I686" s="131">
        <v>9.44</v>
      </c>
      <c r="J686" s="131">
        <v>9.44</v>
      </c>
    </row>
    <row r="687" spans="1:10" x14ac:dyDescent="0.2">
      <c r="A687">
        <v>168</v>
      </c>
      <c r="B687" t="s">
        <v>832</v>
      </c>
      <c r="D687">
        <v>0</v>
      </c>
      <c r="E687" t="s">
        <v>146</v>
      </c>
      <c r="F687">
        <v>1</v>
      </c>
      <c r="G687" t="s">
        <v>147</v>
      </c>
      <c r="I687" s="131">
        <v>1.9379999999999999</v>
      </c>
      <c r="J687" s="131">
        <v>1.94</v>
      </c>
    </row>
    <row r="688" spans="1:10" x14ac:dyDescent="0.2">
      <c r="A688">
        <v>169</v>
      </c>
      <c r="B688" t="s">
        <v>833</v>
      </c>
      <c r="D688">
        <v>0</v>
      </c>
      <c r="E688" t="s">
        <v>172</v>
      </c>
      <c r="F688">
        <v>0.7</v>
      </c>
      <c r="G688" t="s">
        <v>142</v>
      </c>
      <c r="I688" s="131">
        <v>3.7949999999999999</v>
      </c>
      <c r="J688" s="131">
        <v>2.66</v>
      </c>
    </row>
    <row r="689" spans="1:10" x14ac:dyDescent="0.2">
      <c r="A689">
        <v>170</v>
      </c>
      <c r="B689" t="s">
        <v>834</v>
      </c>
      <c r="D689">
        <v>0</v>
      </c>
      <c r="E689" t="s">
        <v>172</v>
      </c>
      <c r="F689">
        <v>0.6</v>
      </c>
      <c r="G689" t="s">
        <v>142</v>
      </c>
      <c r="I689" s="131">
        <v>5.1239999999999997</v>
      </c>
      <c r="J689" s="131">
        <v>3.07</v>
      </c>
    </row>
    <row r="690" spans="1:10" x14ac:dyDescent="0.2">
      <c r="A690">
        <v>3091</v>
      </c>
      <c r="B690" t="s">
        <v>835</v>
      </c>
      <c r="D690">
        <v>0</v>
      </c>
      <c r="E690" t="s">
        <v>172</v>
      </c>
      <c r="F690">
        <v>0.2</v>
      </c>
      <c r="G690" t="s">
        <v>142</v>
      </c>
      <c r="I690" s="131">
        <v>24.625</v>
      </c>
      <c r="J690" s="131">
        <v>4.92</v>
      </c>
    </row>
    <row r="691" spans="1:10" x14ac:dyDescent="0.2">
      <c r="A691">
        <v>184</v>
      </c>
      <c r="B691" t="s">
        <v>836</v>
      </c>
      <c r="D691">
        <v>0</v>
      </c>
      <c r="E691" t="s">
        <v>172</v>
      </c>
      <c r="F691">
        <v>0.9</v>
      </c>
      <c r="G691" t="s">
        <v>142</v>
      </c>
      <c r="I691" s="131">
        <v>18.5</v>
      </c>
      <c r="J691" s="131">
        <v>16.649999999999999</v>
      </c>
    </row>
    <row r="692" spans="1:10" x14ac:dyDescent="0.2">
      <c r="A692">
        <v>189</v>
      </c>
      <c r="B692" t="s">
        <v>837</v>
      </c>
      <c r="D692">
        <v>0</v>
      </c>
      <c r="E692" t="s">
        <v>172</v>
      </c>
      <c r="F692">
        <v>1.7</v>
      </c>
      <c r="G692" t="s">
        <v>142</v>
      </c>
      <c r="I692" s="131">
        <v>7.8819999999999997</v>
      </c>
      <c r="J692" s="131">
        <v>13.4</v>
      </c>
    </row>
    <row r="693" spans="1:10" x14ac:dyDescent="0.2">
      <c r="A693">
        <v>2082</v>
      </c>
      <c r="B693" t="s">
        <v>838</v>
      </c>
      <c r="D693">
        <v>0</v>
      </c>
      <c r="E693" t="s">
        <v>172</v>
      </c>
      <c r="F693">
        <v>1.1000000000000001</v>
      </c>
      <c r="G693" t="s">
        <v>142</v>
      </c>
      <c r="I693" s="131">
        <v>7.5</v>
      </c>
      <c r="J693" s="131">
        <v>8.25</v>
      </c>
    </row>
    <row r="694" spans="1:10" x14ac:dyDescent="0.2">
      <c r="A694">
        <v>239</v>
      </c>
      <c r="B694" t="s">
        <v>839</v>
      </c>
      <c r="D694">
        <v>0</v>
      </c>
      <c r="E694" t="s">
        <v>172</v>
      </c>
      <c r="F694">
        <v>1.9</v>
      </c>
      <c r="G694" t="s">
        <v>142</v>
      </c>
      <c r="I694" s="131">
        <v>5.8449999999999998</v>
      </c>
      <c r="J694" s="131">
        <v>11.11</v>
      </c>
    </row>
    <row r="695" spans="1:10" x14ac:dyDescent="0.2">
      <c r="A695">
        <v>240</v>
      </c>
      <c r="B695" t="s">
        <v>840</v>
      </c>
      <c r="D695">
        <v>0</v>
      </c>
      <c r="E695" t="s">
        <v>172</v>
      </c>
      <c r="F695">
        <v>1.7</v>
      </c>
      <c r="G695" t="s">
        <v>142</v>
      </c>
      <c r="I695" s="131">
        <v>4.88</v>
      </c>
      <c r="J695" s="131">
        <v>8.3000000000000007</v>
      </c>
    </row>
    <row r="696" spans="1:10" x14ac:dyDescent="0.2">
      <c r="A696">
        <v>242</v>
      </c>
      <c r="B696" t="s">
        <v>841</v>
      </c>
      <c r="D696">
        <v>0</v>
      </c>
      <c r="E696" t="s">
        <v>172</v>
      </c>
      <c r="F696">
        <v>1.4</v>
      </c>
      <c r="G696" t="s">
        <v>142</v>
      </c>
      <c r="I696" s="131">
        <v>2.6840000000000002</v>
      </c>
      <c r="J696" s="131">
        <v>3.76</v>
      </c>
    </row>
    <row r="697" spans="1:10" x14ac:dyDescent="0.2">
      <c r="A697">
        <v>243</v>
      </c>
      <c r="B697" t="s">
        <v>842</v>
      </c>
      <c r="D697">
        <v>0</v>
      </c>
      <c r="E697" t="s">
        <v>172</v>
      </c>
      <c r="F697">
        <v>0.26</v>
      </c>
      <c r="G697" t="s">
        <v>142</v>
      </c>
      <c r="I697" s="131">
        <v>2.8860000000000001</v>
      </c>
      <c r="J697" s="131">
        <v>0.75</v>
      </c>
    </row>
    <row r="698" spans="1:10" x14ac:dyDescent="0.2">
      <c r="A698">
        <v>247</v>
      </c>
      <c r="B698" t="s">
        <v>843</v>
      </c>
      <c r="D698">
        <v>0</v>
      </c>
      <c r="E698" t="s">
        <v>146</v>
      </c>
      <c r="F698">
        <v>2</v>
      </c>
      <c r="G698" t="s">
        <v>147</v>
      </c>
      <c r="I698" s="131">
        <v>3.98</v>
      </c>
      <c r="J698" s="131">
        <v>7.96</v>
      </c>
    </row>
    <row r="699" spans="1:10" x14ac:dyDescent="0.2">
      <c r="A699">
        <v>250</v>
      </c>
      <c r="B699" t="s">
        <v>844</v>
      </c>
      <c r="D699">
        <v>0</v>
      </c>
      <c r="E699" t="s">
        <v>172</v>
      </c>
      <c r="F699">
        <v>5.7</v>
      </c>
      <c r="G699" t="s">
        <v>142</v>
      </c>
      <c r="I699" s="131">
        <v>5.8810000000000002</v>
      </c>
      <c r="J699" s="131">
        <v>33.520000000000003</v>
      </c>
    </row>
    <row r="700" spans="1:10" x14ac:dyDescent="0.2">
      <c r="A700">
        <v>252</v>
      </c>
      <c r="B700" t="s">
        <v>845</v>
      </c>
      <c r="D700">
        <v>0</v>
      </c>
      <c r="E700" t="s">
        <v>172</v>
      </c>
      <c r="F700">
        <v>2.1</v>
      </c>
      <c r="G700" t="s">
        <v>142</v>
      </c>
      <c r="I700" s="131">
        <v>8.6669999999999998</v>
      </c>
      <c r="J700" s="131">
        <v>18.2</v>
      </c>
    </row>
    <row r="701" spans="1:10" x14ac:dyDescent="0.2">
      <c r="A701">
        <v>283</v>
      </c>
      <c r="B701" t="s">
        <v>846</v>
      </c>
      <c r="D701">
        <v>0</v>
      </c>
      <c r="E701" t="s">
        <v>285</v>
      </c>
      <c r="F701">
        <v>6</v>
      </c>
      <c r="G701" t="s">
        <v>162</v>
      </c>
      <c r="I701" s="131">
        <v>2.4009999999999998</v>
      </c>
      <c r="J701" s="131">
        <v>14.4</v>
      </c>
    </row>
    <row r="702" spans="1:10" x14ac:dyDescent="0.2">
      <c r="A702">
        <v>294</v>
      </c>
      <c r="B702" t="s">
        <v>847</v>
      </c>
      <c r="D702">
        <v>0</v>
      </c>
      <c r="E702" t="s">
        <v>134</v>
      </c>
      <c r="F702">
        <v>3</v>
      </c>
      <c r="G702" t="s">
        <v>135</v>
      </c>
      <c r="I702" s="131">
        <v>3.8140000000000001</v>
      </c>
      <c r="J702" s="131">
        <v>11.44</v>
      </c>
    </row>
    <row r="703" spans="1:10" x14ac:dyDescent="0.2">
      <c r="A703">
        <v>1751</v>
      </c>
      <c r="B703" t="s">
        <v>848</v>
      </c>
      <c r="D703">
        <v>0</v>
      </c>
      <c r="E703" t="s">
        <v>172</v>
      </c>
      <c r="F703">
        <v>8.8000000000000007</v>
      </c>
      <c r="G703" t="s">
        <v>142</v>
      </c>
      <c r="I703" s="131">
        <v>3.798</v>
      </c>
      <c r="J703" s="131">
        <v>33.42</v>
      </c>
    </row>
    <row r="704" spans="1:10" x14ac:dyDescent="0.2">
      <c r="A704">
        <v>311</v>
      </c>
      <c r="B704" t="s">
        <v>849</v>
      </c>
      <c r="D704">
        <v>0</v>
      </c>
      <c r="E704" t="s">
        <v>172</v>
      </c>
      <c r="F704">
        <v>1.6</v>
      </c>
      <c r="G704" t="s">
        <v>142</v>
      </c>
      <c r="I704" s="131">
        <v>5.5209999999999999</v>
      </c>
      <c r="J704" s="131">
        <v>8.83</v>
      </c>
    </row>
    <row r="705" spans="1:10" x14ac:dyDescent="0.2">
      <c r="A705">
        <v>326</v>
      </c>
      <c r="B705" t="s">
        <v>850</v>
      </c>
      <c r="D705">
        <v>0</v>
      </c>
      <c r="E705" t="s">
        <v>816</v>
      </c>
      <c r="F705">
        <v>1</v>
      </c>
      <c r="G705" t="s">
        <v>817</v>
      </c>
      <c r="I705" s="131">
        <v>3.718</v>
      </c>
      <c r="J705" s="131">
        <v>3.72</v>
      </c>
    </row>
    <row r="706" spans="1:10" x14ac:dyDescent="0.2">
      <c r="A706">
        <v>375</v>
      </c>
      <c r="B706" t="s">
        <v>851</v>
      </c>
      <c r="D706">
        <v>0</v>
      </c>
      <c r="E706" t="s">
        <v>172</v>
      </c>
      <c r="F706">
        <v>2</v>
      </c>
      <c r="G706" t="s">
        <v>142</v>
      </c>
      <c r="I706" s="131">
        <v>7.0449999999999999</v>
      </c>
      <c r="J706" s="131">
        <v>14.09</v>
      </c>
    </row>
    <row r="707" spans="1:10" x14ac:dyDescent="0.2">
      <c r="A707">
        <v>380</v>
      </c>
      <c r="B707" t="s">
        <v>852</v>
      </c>
      <c r="D707">
        <v>0</v>
      </c>
      <c r="E707" t="s">
        <v>172</v>
      </c>
      <c r="F707">
        <v>1.3</v>
      </c>
      <c r="G707" t="s">
        <v>142</v>
      </c>
      <c r="I707" s="131">
        <v>6.25</v>
      </c>
      <c r="J707" s="131">
        <v>8.1300000000000008</v>
      </c>
    </row>
    <row r="708" spans="1:10" x14ac:dyDescent="0.2">
      <c r="A708">
        <v>386</v>
      </c>
      <c r="B708" t="s">
        <v>853</v>
      </c>
      <c r="D708">
        <v>0</v>
      </c>
      <c r="E708" t="s">
        <v>172</v>
      </c>
      <c r="F708">
        <v>0.7</v>
      </c>
      <c r="G708" t="s">
        <v>142</v>
      </c>
      <c r="I708" s="131">
        <v>18.55</v>
      </c>
      <c r="J708" s="131">
        <v>12.99</v>
      </c>
    </row>
    <row r="709" spans="1:10" x14ac:dyDescent="0.2">
      <c r="A709">
        <v>435</v>
      </c>
      <c r="B709" t="s">
        <v>854</v>
      </c>
      <c r="D709">
        <v>0</v>
      </c>
      <c r="E709" t="s">
        <v>816</v>
      </c>
      <c r="F709">
        <v>1</v>
      </c>
      <c r="G709" t="s">
        <v>817</v>
      </c>
      <c r="I709" s="131">
        <v>10</v>
      </c>
      <c r="J709" s="131">
        <v>10</v>
      </c>
    </row>
    <row r="710" spans="1:10" x14ac:dyDescent="0.2">
      <c r="A710">
        <v>449</v>
      </c>
      <c r="B710" t="s">
        <v>855</v>
      </c>
      <c r="D710">
        <v>0</v>
      </c>
      <c r="E710" t="s">
        <v>816</v>
      </c>
      <c r="F710">
        <v>0.4</v>
      </c>
      <c r="G710" t="s">
        <v>142</v>
      </c>
      <c r="I710" s="131">
        <v>15</v>
      </c>
      <c r="J710" s="131">
        <v>6</v>
      </c>
    </row>
    <row r="711" spans="1:10" x14ac:dyDescent="0.2">
      <c r="A711">
        <v>1250</v>
      </c>
      <c r="B711" t="s">
        <v>856</v>
      </c>
      <c r="D711">
        <v>0</v>
      </c>
      <c r="E711" t="s">
        <v>816</v>
      </c>
      <c r="F711">
        <v>0.3</v>
      </c>
      <c r="G711" t="s">
        <v>142</v>
      </c>
      <c r="I711" s="131">
        <v>34.6</v>
      </c>
      <c r="J711" s="131">
        <v>10.38</v>
      </c>
    </row>
    <row r="712" spans="1:10" x14ac:dyDescent="0.2">
      <c r="A712">
        <v>481</v>
      </c>
      <c r="B712" t="s">
        <v>857</v>
      </c>
      <c r="D712">
        <v>0</v>
      </c>
      <c r="E712" t="s">
        <v>172</v>
      </c>
      <c r="F712">
        <v>0.6</v>
      </c>
      <c r="G712" t="s">
        <v>142</v>
      </c>
      <c r="I712" s="131">
        <v>7.8540000000000001</v>
      </c>
      <c r="J712" s="131">
        <v>4.71</v>
      </c>
    </row>
    <row r="713" spans="1:10" x14ac:dyDescent="0.2">
      <c r="A713">
        <v>1769</v>
      </c>
      <c r="B713" t="s">
        <v>858</v>
      </c>
      <c r="D713">
        <v>0</v>
      </c>
      <c r="E713" t="s">
        <v>285</v>
      </c>
      <c r="F713">
        <v>2</v>
      </c>
      <c r="G713" t="s">
        <v>162</v>
      </c>
      <c r="I713" s="131">
        <v>2.2999999999999998</v>
      </c>
      <c r="J713" s="131">
        <v>4.5999999999999996</v>
      </c>
    </row>
    <row r="714" spans="1:10" x14ac:dyDescent="0.2">
      <c r="A714">
        <v>613</v>
      </c>
      <c r="B714" t="s">
        <v>859</v>
      </c>
      <c r="D714">
        <v>0</v>
      </c>
      <c r="E714" t="s">
        <v>233</v>
      </c>
      <c r="F714">
        <v>3</v>
      </c>
      <c r="G714" t="s">
        <v>234</v>
      </c>
      <c r="I714" s="131">
        <v>8.9</v>
      </c>
      <c r="J714" s="131">
        <v>26.7</v>
      </c>
    </row>
    <row r="715" spans="1:10" x14ac:dyDescent="0.2">
      <c r="A715">
        <v>624</v>
      </c>
      <c r="B715" t="s">
        <v>860</v>
      </c>
      <c r="D715">
        <v>0</v>
      </c>
      <c r="E715" t="s">
        <v>233</v>
      </c>
      <c r="F715">
        <v>6</v>
      </c>
      <c r="G715" t="s">
        <v>234</v>
      </c>
      <c r="I715" s="131">
        <v>7.9</v>
      </c>
      <c r="J715" s="131">
        <v>47.4</v>
      </c>
    </row>
    <row r="716" spans="1:10" x14ac:dyDescent="0.2">
      <c r="A716">
        <v>1254</v>
      </c>
      <c r="B716" t="s">
        <v>861</v>
      </c>
      <c r="D716">
        <v>0</v>
      </c>
      <c r="E716" t="s">
        <v>285</v>
      </c>
      <c r="F716">
        <v>8</v>
      </c>
      <c r="G716" t="s">
        <v>162</v>
      </c>
      <c r="I716" s="131">
        <v>1.0820000000000001</v>
      </c>
      <c r="J716" s="131">
        <v>8.66</v>
      </c>
    </row>
    <row r="717" spans="1:10" x14ac:dyDescent="0.2">
      <c r="A717">
        <v>1255</v>
      </c>
      <c r="B717" t="s">
        <v>862</v>
      </c>
      <c r="D717">
        <v>0</v>
      </c>
      <c r="E717" t="s">
        <v>134</v>
      </c>
      <c r="F717">
        <v>0.2</v>
      </c>
      <c r="G717" t="s">
        <v>135</v>
      </c>
      <c r="I717" s="131">
        <v>3.5</v>
      </c>
      <c r="J717" s="131">
        <v>0.7</v>
      </c>
    </row>
    <row r="718" spans="1:10" x14ac:dyDescent="0.2">
      <c r="A718">
        <v>707</v>
      </c>
      <c r="B718" t="s">
        <v>863</v>
      </c>
      <c r="D718">
        <v>0</v>
      </c>
      <c r="E718" t="s">
        <v>285</v>
      </c>
      <c r="F718">
        <v>7</v>
      </c>
      <c r="G718" t="s">
        <v>162</v>
      </c>
      <c r="I718" s="131">
        <v>3.032</v>
      </c>
      <c r="J718" s="131">
        <v>21.23</v>
      </c>
    </row>
    <row r="719" spans="1:10" x14ac:dyDescent="0.2">
      <c r="A719">
        <v>713</v>
      </c>
      <c r="B719" t="s">
        <v>864</v>
      </c>
      <c r="D719">
        <v>0</v>
      </c>
      <c r="E719" t="s">
        <v>138</v>
      </c>
      <c r="F719">
        <v>1.9</v>
      </c>
      <c r="G719" t="s">
        <v>135</v>
      </c>
      <c r="I719" s="131">
        <v>37.5</v>
      </c>
      <c r="J719" s="131">
        <v>71.25</v>
      </c>
    </row>
    <row r="720" spans="1:10" x14ac:dyDescent="0.2">
      <c r="A720">
        <v>734</v>
      </c>
      <c r="B720" t="s">
        <v>865</v>
      </c>
      <c r="D720">
        <v>0</v>
      </c>
      <c r="E720" t="s">
        <v>285</v>
      </c>
      <c r="F720">
        <v>8</v>
      </c>
      <c r="G720" t="s">
        <v>162</v>
      </c>
      <c r="I720" s="131">
        <v>4.1790000000000003</v>
      </c>
      <c r="J720" s="131">
        <v>33.43</v>
      </c>
    </row>
    <row r="721" spans="1:10" x14ac:dyDescent="0.2">
      <c r="A721">
        <v>736</v>
      </c>
      <c r="B721" t="s">
        <v>866</v>
      </c>
      <c r="D721">
        <v>0</v>
      </c>
      <c r="E721" t="s">
        <v>134</v>
      </c>
      <c r="F721">
        <v>2</v>
      </c>
      <c r="G721" t="s">
        <v>135</v>
      </c>
      <c r="I721" s="131">
        <v>3.7890000000000001</v>
      </c>
      <c r="J721" s="131">
        <v>7.58</v>
      </c>
    </row>
    <row r="722" spans="1:10" x14ac:dyDescent="0.2">
      <c r="A722">
        <v>1257</v>
      </c>
      <c r="B722" t="s">
        <v>867</v>
      </c>
      <c r="D722">
        <v>0</v>
      </c>
      <c r="E722" t="s">
        <v>816</v>
      </c>
      <c r="F722">
        <v>0.1</v>
      </c>
      <c r="G722" t="s">
        <v>142</v>
      </c>
      <c r="I722" s="131">
        <v>35</v>
      </c>
      <c r="J722" s="131">
        <v>3.5</v>
      </c>
    </row>
    <row r="723" spans="1:10" x14ac:dyDescent="0.2">
      <c r="A723">
        <v>795</v>
      </c>
      <c r="B723" t="s">
        <v>868</v>
      </c>
      <c r="D723">
        <v>0</v>
      </c>
      <c r="E723" t="s">
        <v>172</v>
      </c>
      <c r="F723">
        <v>5.2</v>
      </c>
      <c r="G723" t="s">
        <v>142</v>
      </c>
      <c r="I723" s="131">
        <v>2.4710000000000001</v>
      </c>
      <c r="J723" s="131">
        <v>12.85</v>
      </c>
    </row>
    <row r="724" spans="1:10" x14ac:dyDescent="0.2">
      <c r="A724">
        <v>797</v>
      </c>
      <c r="B724" t="s">
        <v>869</v>
      </c>
      <c r="D724">
        <v>0</v>
      </c>
      <c r="E724" t="s">
        <v>172</v>
      </c>
      <c r="F724">
        <v>2.1</v>
      </c>
      <c r="G724" t="s">
        <v>142</v>
      </c>
      <c r="I724" s="131">
        <v>3.8519999999999999</v>
      </c>
      <c r="J724" s="131">
        <v>8.09</v>
      </c>
    </row>
    <row r="725" spans="1:10" x14ac:dyDescent="0.2">
      <c r="A725">
        <v>2904</v>
      </c>
      <c r="B725" t="s">
        <v>870</v>
      </c>
      <c r="D725">
        <v>0</v>
      </c>
      <c r="E725" t="s">
        <v>172</v>
      </c>
      <c r="F725">
        <v>0.34</v>
      </c>
      <c r="G725" t="s">
        <v>142</v>
      </c>
      <c r="I725" s="131">
        <v>5.59</v>
      </c>
      <c r="J725" s="131">
        <v>1.9</v>
      </c>
    </row>
    <row r="726" spans="1:10" x14ac:dyDescent="0.2">
      <c r="A726">
        <v>805</v>
      </c>
      <c r="B726" t="s">
        <v>871</v>
      </c>
      <c r="D726">
        <v>0</v>
      </c>
      <c r="E726" t="s">
        <v>172</v>
      </c>
      <c r="F726">
        <v>48</v>
      </c>
      <c r="G726" t="s">
        <v>142</v>
      </c>
      <c r="I726" s="131">
        <v>1.802</v>
      </c>
      <c r="J726" s="131">
        <v>86.5</v>
      </c>
    </row>
    <row r="727" spans="1:10" x14ac:dyDescent="0.2">
      <c r="A727">
        <v>839</v>
      </c>
      <c r="B727" t="s">
        <v>872</v>
      </c>
      <c r="D727">
        <v>0</v>
      </c>
      <c r="E727" t="s">
        <v>285</v>
      </c>
      <c r="F727">
        <v>20</v>
      </c>
      <c r="G727" t="s">
        <v>162</v>
      </c>
      <c r="I727" s="131">
        <v>1.4239999999999999</v>
      </c>
      <c r="J727" s="131">
        <v>28.47</v>
      </c>
    </row>
    <row r="728" spans="1:10" x14ac:dyDescent="0.2">
      <c r="A728">
        <v>850</v>
      </c>
      <c r="B728" t="s">
        <v>873</v>
      </c>
      <c r="D728">
        <v>0</v>
      </c>
      <c r="E728" t="s">
        <v>172</v>
      </c>
      <c r="F728">
        <v>4.3</v>
      </c>
      <c r="G728" t="s">
        <v>142</v>
      </c>
      <c r="I728" s="131">
        <v>2</v>
      </c>
      <c r="J728" s="131">
        <v>8.6</v>
      </c>
    </row>
    <row r="729" spans="1:10" x14ac:dyDescent="0.2">
      <c r="A729">
        <v>922</v>
      </c>
      <c r="B729" t="s">
        <v>874</v>
      </c>
      <c r="D729">
        <v>0</v>
      </c>
      <c r="E729" t="s">
        <v>172</v>
      </c>
      <c r="F729">
        <v>10</v>
      </c>
      <c r="G729" t="s">
        <v>142</v>
      </c>
      <c r="I729" s="131">
        <v>1.6759999999999999</v>
      </c>
      <c r="J729" s="131">
        <v>16.760000000000002</v>
      </c>
    </row>
    <row r="730" spans="1:10" x14ac:dyDescent="0.2">
      <c r="A730">
        <v>3151</v>
      </c>
      <c r="B730" t="s">
        <v>875</v>
      </c>
      <c r="D730">
        <v>0</v>
      </c>
      <c r="E730" t="s">
        <v>172</v>
      </c>
      <c r="F730">
        <v>3</v>
      </c>
      <c r="G730" t="s">
        <v>142</v>
      </c>
      <c r="I730" s="131">
        <v>6.6479999999999997</v>
      </c>
      <c r="J730" s="131">
        <v>19.940000000000001</v>
      </c>
    </row>
    <row r="731" spans="1:10" x14ac:dyDescent="0.2">
      <c r="A731">
        <v>1261</v>
      </c>
      <c r="B731" t="s">
        <v>876</v>
      </c>
      <c r="D731">
        <v>0</v>
      </c>
      <c r="E731" t="s">
        <v>172</v>
      </c>
      <c r="F731">
        <v>1</v>
      </c>
      <c r="G731" t="s">
        <v>142</v>
      </c>
      <c r="I731" s="131">
        <v>2.15</v>
      </c>
      <c r="J731" s="131">
        <v>2.15</v>
      </c>
    </row>
    <row r="732" spans="1:10" x14ac:dyDescent="0.2">
      <c r="A732">
        <v>872</v>
      </c>
      <c r="B732" t="s">
        <v>877</v>
      </c>
      <c r="D732">
        <v>0</v>
      </c>
      <c r="E732" t="s">
        <v>172</v>
      </c>
      <c r="F732">
        <v>0.7</v>
      </c>
      <c r="G732" t="s">
        <v>142</v>
      </c>
      <c r="I732" s="131">
        <v>8.3930000000000007</v>
      </c>
      <c r="J732" s="131">
        <v>5.87</v>
      </c>
    </row>
    <row r="733" spans="1:10" x14ac:dyDescent="0.2">
      <c r="A733">
        <v>891</v>
      </c>
      <c r="B733" t="s">
        <v>878</v>
      </c>
      <c r="D733">
        <v>0</v>
      </c>
      <c r="E733" t="s">
        <v>172</v>
      </c>
      <c r="F733">
        <v>0.3</v>
      </c>
      <c r="G733" t="s">
        <v>142</v>
      </c>
      <c r="I733" s="131">
        <v>18.54</v>
      </c>
      <c r="J733" s="131">
        <v>5.56</v>
      </c>
    </row>
    <row r="734" spans="1:10" x14ac:dyDescent="0.2">
      <c r="A734">
        <v>904</v>
      </c>
      <c r="B734" t="s">
        <v>879</v>
      </c>
      <c r="D734">
        <v>0</v>
      </c>
      <c r="E734" t="s">
        <v>172</v>
      </c>
      <c r="F734">
        <v>1.4</v>
      </c>
      <c r="G734" t="s">
        <v>142</v>
      </c>
      <c r="I734" s="131">
        <v>4.367</v>
      </c>
      <c r="J734" s="131">
        <v>6.11</v>
      </c>
    </row>
    <row r="735" spans="1:10" x14ac:dyDescent="0.2">
      <c r="A735">
        <v>907</v>
      </c>
      <c r="B735" t="s">
        <v>880</v>
      </c>
      <c r="D735">
        <v>0</v>
      </c>
      <c r="E735" t="s">
        <v>172</v>
      </c>
      <c r="F735">
        <v>3.8</v>
      </c>
      <c r="G735" t="s">
        <v>142</v>
      </c>
      <c r="I735" s="131">
        <v>5.6</v>
      </c>
      <c r="J735" s="131">
        <v>21.28</v>
      </c>
    </row>
    <row r="736" spans="1:10" x14ac:dyDescent="0.2">
      <c r="A736">
        <v>909</v>
      </c>
      <c r="B736" t="s">
        <v>881</v>
      </c>
      <c r="D736">
        <v>0</v>
      </c>
      <c r="E736" t="s">
        <v>816</v>
      </c>
      <c r="F736">
        <v>2</v>
      </c>
      <c r="G736" t="s">
        <v>882</v>
      </c>
      <c r="I736" s="131">
        <v>0.02</v>
      </c>
      <c r="J736" s="131">
        <v>0.04</v>
      </c>
    </row>
    <row r="737" spans="1:10" x14ac:dyDescent="0.2">
      <c r="A737">
        <v>917</v>
      </c>
      <c r="B737" t="s">
        <v>883</v>
      </c>
      <c r="D737">
        <v>0</v>
      </c>
      <c r="E737" t="s">
        <v>172</v>
      </c>
      <c r="F737">
        <v>1.8</v>
      </c>
      <c r="G737" t="s">
        <v>142</v>
      </c>
      <c r="I737" s="131">
        <v>6.5380000000000003</v>
      </c>
      <c r="J737" s="131">
        <v>11.77</v>
      </c>
    </row>
    <row r="738" spans="1:10" x14ac:dyDescent="0.2">
      <c r="A738">
        <v>918</v>
      </c>
      <c r="B738" t="s">
        <v>884</v>
      </c>
      <c r="D738">
        <v>0</v>
      </c>
      <c r="E738" t="s">
        <v>172</v>
      </c>
      <c r="F738">
        <v>0.3</v>
      </c>
      <c r="G738" t="s">
        <v>142</v>
      </c>
      <c r="I738" s="131">
        <v>6.1210000000000004</v>
      </c>
      <c r="J738" s="131">
        <v>1.84</v>
      </c>
    </row>
    <row r="739" spans="1:10" x14ac:dyDescent="0.2">
      <c r="A739">
        <v>926</v>
      </c>
      <c r="B739" t="s">
        <v>885</v>
      </c>
      <c r="D739">
        <v>0</v>
      </c>
      <c r="E739" t="s">
        <v>172</v>
      </c>
      <c r="F739">
        <v>7.5</v>
      </c>
      <c r="G739" t="s">
        <v>142</v>
      </c>
      <c r="I739" s="131">
        <v>6.2439999999999998</v>
      </c>
      <c r="J739" s="131">
        <v>46.83</v>
      </c>
    </row>
    <row r="740" spans="1:10" x14ac:dyDescent="0.2">
      <c r="A740">
        <v>928</v>
      </c>
      <c r="B740" t="s">
        <v>886</v>
      </c>
      <c r="D740">
        <v>0</v>
      </c>
      <c r="E740" t="s">
        <v>172</v>
      </c>
      <c r="F740">
        <v>0.7</v>
      </c>
      <c r="G740" t="s">
        <v>142</v>
      </c>
      <c r="I740" s="131">
        <v>4.2539999999999996</v>
      </c>
      <c r="J740" s="131">
        <v>2.98</v>
      </c>
    </row>
    <row r="741" spans="1:10" x14ac:dyDescent="0.2">
      <c r="A741">
        <v>942</v>
      </c>
      <c r="B741" t="s">
        <v>887</v>
      </c>
      <c r="D741">
        <v>0</v>
      </c>
      <c r="E741" t="s">
        <v>172</v>
      </c>
      <c r="F741">
        <v>0.13</v>
      </c>
      <c r="G741" t="s">
        <v>142</v>
      </c>
      <c r="I741" s="131">
        <v>8.4179999999999993</v>
      </c>
      <c r="J741" s="131">
        <v>1.0900000000000001</v>
      </c>
    </row>
    <row r="742" spans="1:10" x14ac:dyDescent="0.2">
      <c r="A742">
        <v>977</v>
      </c>
      <c r="B742" t="s">
        <v>888</v>
      </c>
      <c r="D742">
        <v>0</v>
      </c>
      <c r="E742" t="s">
        <v>285</v>
      </c>
      <c r="F742">
        <v>1.5</v>
      </c>
      <c r="G742" t="s">
        <v>162</v>
      </c>
      <c r="I742" s="131">
        <v>1.65</v>
      </c>
      <c r="J742" s="131">
        <v>2.48</v>
      </c>
    </row>
    <row r="743" spans="1:10" x14ac:dyDescent="0.2">
      <c r="A743">
        <v>980</v>
      </c>
      <c r="B743" t="s">
        <v>889</v>
      </c>
      <c r="D743">
        <v>0</v>
      </c>
      <c r="E743" t="s">
        <v>172</v>
      </c>
      <c r="F743">
        <v>0.1</v>
      </c>
      <c r="G743" t="s">
        <v>142</v>
      </c>
      <c r="I743" s="131">
        <v>9.4</v>
      </c>
      <c r="J743" s="131">
        <v>0.94</v>
      </c>
    </row>
    <row r="744" spans="1:10" x14ac:dyDescent="0.2">
      <c r="A744">
        <v>984</v>
      </c>
      <c r="B744" t="s">
        <v>890</v>
      </c>
      <c r="D744">
        <v>0</v>
      </c>
      <c r="E744" t="s">
        <v>816</v>
      </c>
      <c r="F744">
        <v>0.1</v>
      </c>
      <c r="G744" t="s">
        <v>142</v>
      </c>
      <c r="I744" s="131">
        <v>17.2</v>
      </c>
      <c r="J744" s="131">
        <v>1.72</v>
      </c>
    </row>
    <row r="745" spans="1:10" x14ac:dyDescent="0.2">
      <c r="A745">
        <v>1022</v>
      </c>
      <c r="B745" t="s">
        <v>891</v>
      </c>
      <c r="D745">
        <v>0</v>
      </c>
      <c r="E745" t="s">
        <v>134</v>
      </c>
      <c r="F745">
        <v>1</v>
      </c>
      <c r="G745" t="s">
        <v>135</v>
      </c>
      <c r="I745" s="131">
        <v>3.681</v>
      </c>
      <c r="J745" s="131">
        <v>3.68</v>
      </c>
    </row>
    <row r="746" spans="1:10" x14ac:dyDescent="0.2">
      <c r="A746">
        <v>3105</v>
      </c>
      <c r="B746" t="s">
        <v>892</v>
      </c>
      <c r="D746">
        <v>0</v>
      </c>
      <c r="E746" t="s">
        <v>285</v>
      </c>
      <c r="F746">
        <v>3</v>
      </c>
      <c r="G746" t="s">
        <v>162</v>
      </c>
      <c r="I746" s="131">
        <v>2.798</v>
      </c>
      <c r="J746" s="131">
        <v>8.4</v>
      </c>
    </row>
    <row r="747" spans="1:10" x14ac:dyDescent="0.2">
      <c r="A747">
        <v>1021</v>
      </c>
      <c r="B747" t="s">
        <v>893</v>
      </c>
      <c r="D747">
        <v>0</v>
      </c>
      <c r="E747" t="s">
        <v>136</v>
      </c>
      <c r="F747">
        <v>4</v>
      </c>
      <c r="G747" t="s">
        <v>137</v>
      </c>
      <c r="I747" s="131">
        <v>5.1449999999999996</v>
      </c>
      <c r="J747" s="131">
        <v>20.58</v>
      </c>
    </row>
    <row r="748" spans="1:10" x14ac:dyDescent="0.2">
      <c r="A748">
        <v>3106</v>
      </c>
      <c r="B748" t="s">
        <v>894</v>
      </c>
      <c r="D748">
        <v>0</v>
      </c>
      <c r="E748" t="s">
        <v>816</v>
      </c>
      <c r="F748">
        <v>1</v>
      </c>
      <c r="G748" t="s">
        <v>817</v>
      </c>
      <c r="I748" s="131">
        <v>6.4729999999999999</v>
      </c>
      <c r="J748" s="131">
        <v>6.47</v>
      </c>
    </row>
    <row r="749" spans="1:10" x14ac:dyDescent="0.2">
      <c r="A749">
        <v>1775</v>
      </c>
      <c r="B749" t="s">
        <v>895</v>
      </c>
      <c r="D749">
        <v>0</v>
      </c>
      <c r="E749" t="s">
        <v>816</v>
      </c>
      <c r="F749">
        <v>1</v>
      </c>
      <c r="G749" t="s">
        <v>817</v>
      </c>
      <c r="I749" s="131">
        <v>5.5579999999999998</v>
      </c>
      <c r="J749" s="131">
        <v>5.56</v>
      </c>
    </row>
    <row r="750" spans="1:10" x14ac:dyDescent="0.2">
      <c r="A750">
        <v>1762</v>
      </c>
      <c r="B750" t="s">
        <v>896</v>
      </c>
      <c r="D750">
        <v>0</v>
      </c>
      <c r="E750" t="s">
        <v>172</v>
      </c>
      <c r="F750">
        <v>0.3</v>
      </c>
      <c r="G750" t="s">
        <v>142</v>
      </c>
      <c r="I750" s="131">
        <v>31.096</v>
      </c>
      <c r="J750" s="131">
        <v>9.33</v>
      </c>
    </row>
    <row r="751" spans="1:10" x14ac:dyDescent="0.2">
      <c r="A751">
        <v>1043</v>
      </c>
      <c r="B751" t="s">
        <v>897</v>
      </c>
      <c r="D751">
        <v>0</v>
      </c>
      <c r="E751" t="s">
        <v>172</v>
      </c>
      <c r="F751">
        <v>0.3</v>
      </c>
      <c r="G751" t="s">
        <v>142</v>
      </c>
      <c r="I751" s="131">
        <v>18.11</v>
      </c>
      <c r="J751" s="131">
        <v>5.43</v>
      </c>
    </row>
    <row r="752" spans="1:10" x14ac:dyDescent="0.2">
      <c r="A752">
        <v>1758</v>
      </c>
      <c r="B752" t="s">
        <v>898</v>
      </c>
      <c r="D752">
        <v>0</v>
      </c>
      <c r="E752" t="s">
        <v>136</v>
      </c>
      <c r="F752">
        <v>0.6</v>
      </c>
      <c r="G752" t="s">
        <v>137</v>
      </c>
      <c r="I752" s="131">
        <v>3.75</v>
      </c>
      <c r="J752" s="131">
        <v>2.25</v>
      </c>
    </row>
    <row r="753" spans="1:10" x14ac:dyDescent="0.2">
      <c r="A753">
        <v>1172</v>
      </c>
      <c r="B753" t="s">
        <v>899</v>
      </c>
      <c r="D753">
        <v>0</v>
      </c>
      <c r="E753" t="s">
        <v>134</v>
      </c>
      <c r="F753">
        <v>1</v>
      </c>
      <c r="G753" t="s">
        <v>135</v>
      </c>
      <c r="I753" s="131">
        <v>3.544</v>
      </c>
      <c r="J753" s="131">
        <v>3.54</v>
      </c>
    </row>
    <row r="754" spans="1:10" x14ac:dyDescent="0.2">
      <c r="A754">
        <v>1182</v>
      </c>
      <c r="B754" t="s">
        <v>900</v>
      </c>
      <c r="D754">
        <v>0</v>
      </c>
      <c r="E754" t="s">
        <v>172</v>
      </c>
      <c r="F754">
        <v>2.6</v>
      </c>
      <c r="G754" t="s">
        <v>142</v>
      </c>
      <c r="I754" s="131">
        <v>10.394</v>
      </c>
      <c r="J754" s="131">
        <v>27.02</v>
      </c>
    </row>
    <row r="755" spans="1:10" x14ac:dyDescent="0.2">
      <c r="A755">
        <v>1756</v>
      </c>
      <c r="B755" t="s">
        <v>901</v>
      </c>
      <c r="D755">
        <v>0</v>
      </c>
      <c r="E755" t="s">
        <v>172</v>
      </c>
      <c r="F755">
        <v>17.399999999999999</v>
      </c>
      <c r="G755" t="s">
        <v>142</v>
      </c>
      <c r="I755" s="131">
        <v>4.875</v>
      </c>
      <c r="J755" s="131">
        <v>84.82</v>
      </c>
    </row>
    <row r="756" spans="1:10" x14ac:dyDescent="0.2">
      <c r="A756" t="s">
        <v>22</v>
      </c>
    </row>
    <row r="757" spans="1:10" x14ac:dyDescent="0.2">
      <c r="A757" t="s">
        <v>340</v>
      </c>
      <c r="C757">
        <v>0</v>
      </c>
      <c r="E757">
        <v>281.29000000000002</v>
      </c>
      <c r="G757" s="131">
        <v>1213.73</v>
      </c>
    </row>
    <row r="758" spans="1:10" x14ac:dyDescent="0.2">
      <c r="A758" t="s">
        <v>747</v>
      </c>
      <c r="B758" t="s">
        <v>55</v>
      </c>
    </row>
    <row r="759" spans="1:10" x14ac:dyDescent="0.2">
      <c r="A759">
        <v>1736</v>
      </c>
      <c r="B759" t="s">
        <v>902</v>
      </c>
      <c r="D759">
        <v>0</v>
      </c>
      <c r="E759" t="s">
        <v>172</v>
      </c>
      <c r="F759">
        <v>1.3</v>
      </c>
      <c r="G759" t="s">
        <v>142</v>
      </c>
      <c r="I759" s="131">
        <v>27.5</v>
      </c>
      <c r="J759" s="131">
        <v>35.75</v>
      </c>
    </row>
    <row r="760" spans="1:10" x14ac:dyDescent="0.2">
      <c r="A760">
        <v>1783</v>
      </c>
      <c r="B760" t="s">
        <v>903</v>
      </c>
      <c r="D760">
        <v>0</v>
      </c>
      <c r="E760" t="s">
        <v>172</v>
      </c>
      <c r="F760">
        <v>6.8</v>
      </c>
      <c r="G760" t="s">
        <v>142</v>
      </c>
      <c r="I760" s="131">
        <v>35.475000000000001</v>
      </c>
      <c r="J760" s="131">
        <v>241.23</v>
      </c>
    </row>
    <row r="761" spans="1:10" x14ac:dyDescent="0.2">
      <c r="A761">
        <v>3147</v>
      </c>
      <c r="B761" t="s">
        <v>904</v>
      </c>
      <c r="D761">
        <v>0</v>
      </c>
      <c r="E761" t="s">
        <v>172</v>
      </c>
      <c r="F761">
        <v>4.0999999999999996</v>
      </c>
      <c r="G761" t="s">
        <v>142</v>
      </c>
      <c r="I761" s="131">
        <v>59.905000000000001</v>
      </c>
      <c r="J761" s="131">
        <v>245.61</v>
      </c>
    </row>
    <row r="762" spans="1:10" x14ac:dyDescent="0.2">
      <c r="A762">
        <v>3146</v>
      </c>
      <c r="B762" t="s">
        <v>905</v>
      </c>
      <c r="D762">
        <v>0</v>
      </c>
      <c r="E762" t="s">
        <v>172</v>
      </c>
      <c r="F762">
        <v>1</v>
      </c>
      <c r="G762" t="s">
        <v>142</v>
      </c>
      <c r="I762" s="131">
        <v>55.173000000000002</v>
      </c>
      <c r="J762" s="131">
        <v>55.17</v>
      </c>
    </row>
    <row r="763" spans="1:10" x14ac:dyDescent="0.2">
      <c r="A763">
        <v>218</v>
      </c>
      <c r="B763" t="s">
        <v>906</v>
      </c>
      <c r="D763">
        <v>0</v>
      </c>
      <c r="E763" t="s">
        <v>172</v>
      </c>
      <c r="F763">
        <v>2.4</v>
      </c>
      <c r="G763" t="s">
        <v>142</v>
      </c>
      <c r="I763" s="131">
        <v>19.488</v>
      </c>
      <c r="J763" s="131">
        <v>46.77</v>
      </c>
    </row>
    <row r="764" spans="1:10" x14ac:dyDescent="0.2">
      <c r="A764">
        <v>235</v>
      </c>
      <c r="B764" t="s">
        <v>907</v>
      </c>
      <c r="D764">
        <v>0</v>
      </c>
      <c r="E764" t="s">
        <v>172</v>
      </c>
      <c r="F764">
        <v>1.2</v>
      </c>
      <c r="G764" t="s">
        <v>142</v>
      </c>
      <c r="I764" s="131">
        <v>24.471</v>
      </c>
      <c r="J764" s="131">
        <v>29.37</v>
      </c>
    </row>
    <row r="765" spans="1:10" x14ac:dyDescent="0.2">
      <c r="A765">
        <v>237</v>
      </c>
      <c r="B765" t="s">
        <v>908</v>
      </c>
      <c r="D765">
        <v>0</v>
      </c>
      <c r="E765" t="s">
        <v>172</v>
      </c>
      <c r="F765">
        <v>1.3</v>
      </c>
      <c r="G765" t="s">
        <v>142</v>
      </c>
      <c r="I765" s="131">
        <v>44</v>
      </c>
      <c r="J765" s="131">
        <v>57.2</v>
      </c>
    </row>
    <row r="766" spans="1:10" x14ac:dyDescent="0.2">
      <c r="A766">
        <v>3148</v>
      </c>
      <c r="B766" t="s">
        <v>909</v>
      </c>
      <c r="D766">
        <v>0</v>
      </c>
      <c r="E766" t="s">
        <v>172</v>
      </c>
      <c r="F766">
        <v>5.7</v>
      </c>
      <c r="G766" t="s">
        <v>142</v>
      </c>
      <c r="I766" s="131">
        <v>32.9</v>
      </c>
      <c r="J766" s="131">
        <v>187.53</v>
      </c>
    </row>
    <row r="767" spans="1:10" x14ac:dyDescent="0.2">
      <c r="A767">
        <v>2931</v>
      </c>
      <c r="B767" t="s">
        <v>910</v>
      </c>
      <c r="D767">
        <v>0</v>
      </c>
      <c r="E767" t="s">
        <v>172</v>
      </c>
      <c r="F767">
        <v>5.6</v>
      </c>
      <c r="G767" t="s">
        <v>142</v>
      </c>
      <c r="I767" s="131">
        <v>43.064</v>
      </c>
      <c r="J767" s="131">
        <v>241.16</v>
      </c>
    </row>
    <row r="768" spans="1:10" x14ac:dyDescent="0.2">
      <c r="A768">
        <v>444</v>
      </c>
      <c r="B768" t="s">
        <v>911</v>
      </c>
      <c r="D768">
        <v>0</v>
      </c>
      <c r="E768" t="s">
        <v>172</v>
      </c>
      <c r="F768">
        <v>3</v>
      </c>
      <c r="G768" t="s">
        <v>142</v>
      </c>
      <c r="I768" s="131">
        <v>49.9</v>
      </c>
      <c r="J768" s="131">
        <v>149.69999999999999</v>
      </c>
    </row>
    <row r="769" spans="1:10" x14ac:dyDescent="0.2">
      <c r="A769">
        <v>520</v>
      </c>
      <c r="B769" t="s">
        <v>912</v>
      </c>
      <c r="D769">
        <v>0</v>
      </c>
      <c r="E769" t="s">
        <v>172</v>
      </c>
      <c r="F769">
        <v>7.9</v>
      </c>
      <c r="G769" t="s">
        <v>142</v>
      </c>
      <c r="I769" s="131">
        <v>15.3</v>
      </c>
      <c r="J769" s="131">
        <v>120.87</v>
      </c>
    </row>
    <row r="770" spans="1:10" x14ac:dyDescent="0.2">
      <c r="A770">
        <v>1737</v>
      </c>
      <c r="B770" t="s">
        <v>913</v>
      </c>
      <c r="D770">
        <v>0</v>
      </c>
      <c r="E770" t="s">
        <v>172</v>
      </c>
      <c r="F770">
        <v>1.5</v>
      </c>
      <c r="G770" t="s">
        <v>142</v>
      </c>
      <c r="I770" s="131">
        <v>18.54</v>
      </c>
      <c r="J770" s="131">
        <v>27.81</v>
      </c>
    </row>
    <row r="771" spans="1:10" x14ac:dyDescent="0.2">
      <c r="A771">
        <v>584</v>
      </c>
      <c r="B771" t="s">
        <v>914</v>
      </c>
      <c r="D771">
        <v>0</v>
      </c>
      <c r="E771" t="s">
        <v>172</v>
      </c>
      <c r="F771">
        <v>0.7</v>
      </c>
      <c r="G771" t="s">
        <v>142</v>
      </c>
      <c r="I771" s="131">
        <v>39.908999999999999</v>
      </c>
      <c r="J771" s="131">
        <v>27.94</v>
      </c>
    </row>
    <row r="772" spans="1:10" x14ac:dyDescent="0.2">
      <c r="A772">
        <v>589</v>
      </c>
      <c r="B772" t="s">
        <v>915</v>
      </c>
      <c r="D772">
        <v>0</v>
      </c>
      <c r="E772" t="s">
        <v>172</v>
      </c>
      <c r="F772">
        <v>0.4</v>
      </c>
      <c r="G772" t="s">
        <v>142</v>
      </c>
      <c r="I772" s="131">
        <v>16.367999999999999</v>
      </c>
      <c r="J772" s="131">
        <v>6.55</v>
      </c>
    </row>
    <row r="773" spans="1:10" x14ac:dyDescent="0.2">
      <c r="A773">
        <v>2915</v>
      </c>
      <c r="B773" t="s">
        <v>916</v>
      </c>
      <c r="D773">
        <v>0</v>
      </c>
      <c r="E773" t="s">
        <v>172</v>
      </c>
      <c r="F773">
        <v>0.65</v>
      </c>
      <c r="G773" t="s">
        <v>142</v>
      </c>
      <c r="I773" s="131">
        <v>82.5</v>
      </c>
      <c r="J773" s="131">
        <v>53.63</v>
      </c>
    </row>
    <row r="774" spans="1:10" x14ac:dyDescent="0.2">
      <c r="A774">
        <v>591</v>
      </c>
      <c r="B774" t="s">
        <v>917</v>
      </c>
      <c r="D774">
        <v>0</v>
      </c>
      <c r="E774" t="s">
        <v>172</v>
      </c>
      <c r="F774">
        <v>0.5</v>
      </c>
      <c r="G774" t="s">
        <v>142</v>
      </c>
      <c r="I774" s="131">
        <v>37.9</v>
      </c>
      <c r="J774" s="131">
        <v>18.95</v>
      </c>
    </row>
    <row r="775" spans="1:10" x14ac:dyDescent="0.2">
      <c r="A775">
        <v>3076</v>
      </c>
      <c r="B775" t="s">
        <v>918</v>
      </c>
      <c r="D775">
        <v>0</v>
      </c>
      <c r="E775" t="s">
        <v>172</v>
      </c>
      <c r="F775">
        <v>4.5</v>
      </c>
      <c r="G775" t="s">
        <v>142</v>
      </c>
      <c r="I775" s="131">
        <v>39</v>
      </c>
      <c r="J775" s="131">
        <v>175.5</v>
      </c>
    </row>
    <row r="776" spans="1:10" x14ac:dyDescent="0.2">
      <c r="A776">
        <v>3107</v>
      </c>
      <c r="B776" t="s">
        <v>919</v>
      </c>
      <c r="D776">
        <v>0</v>
      </c>
      <c r="E776" t="s">
        <v>172</v>
      </c>
      <c r="F776">
        <v>0.5</v>
      </c>
      <c r="G776" t="s">
        <v>142</v>
      </c>
      <c r="I776" s="131">
        <v>34.561999999999998</v>
      </c>
      <c r="J776" s="131">
        <v>17.28</v>
      </c>
    </row>
    <row r="777" spans="1:10" x14ac:dyDescent="0.2">
      <c r="A777">
        <v>664</v>
      </c>
      <c r="B777" t="s">
        <v>920</v>
      </c>
      <c r="D777">
        <v>0</v>
      </c>
      <c r="E777" t="s">
        <v>172</v>
      </c>
      <c r="F777">
        <v>4.8</v>
      </c>
      <c r="G777" t="s">
        <v>142</v>
      </c>
      <c r="I777" s="131">
        <v>18.5</v>
      </c>
      <c r="J777" s="131">
        <v>88.8</v>
      </c>
    </row>
    <row r="778" spans="1:10" x14ac:dyDescent="0.2">
      <c r="A778">
        <v>669</v>
      </c>
      <c r="B778" t="s">
        <v>921</v>
      </c>
      <c r="D778">
        <v>0</v>
      </c>
      <c r="E778" t="s">
        <v>172</v>
      </c>
      <c r="F778">
        <v>2.4500000000000002</v>
      </c>
      <c r="G778" t="s">
        <v>142</v>
      </c>
      <c r="I778" s="131">
        <v>30.899000000000001</v>
      </c>
      <c r="J778" s="131">
        <v>75.7</v>
      </c>
    </row>
    <row r="779" spans="1:10" x14ac:dyDescent="0.2">
      <c r="A779">
        <v>1780</v>
      </c>
      <c r="B779" t="s">
        <v>922</v>
      </c>
      <c r="D779">
        <v>0</v>
      </c>
      <c r="E779" t="s">
        <v>172</v>
      </c>
      <c r="F779">
        <v>3</v>
      </c>
      <c r="G779" t="s">
        <v>142</v>
      </c>
      <c r="I779" s="131">
        <v>14.2</v>
      </c>
      <c r="J779" s="131">
        <v>42.6</v>
      </c>
    </row>
    <row r="780" spans="1:10" x14ac:dyDescent="0.2">
      <c r="A780">
        <v>18</v>
      </c>
      <c r="B780" t="s">
        <v>923</v>
      </c>
      <c r="D780">
        <v>0</v>
      </c>
      <c r="E780" t="s">
        <v>172</v>
      </c>
      <c r="F780">
        <v>5</v>
      </c>
      <c r="G780" t="s">
        <v>142</v>
      </c>
      <c r="I780" s="131">
        <v>18.797000000000001</v>
      </c>
      <c r="J780" s="131">
        <v>93.99</v>
      </c>
    </row>
    <row r="781" spans="1:10" x14ac:dyDescent="0.2">
      <c r="A781">
        <v>107</v>
      </c>
      <c r="B781" t="s">
        <v>924</v>
      </c>
      <c r="D781">
        <v>0</v>
      </c>
      <c r="E781" t="s">
        <v>172</v>
      </c>
      <c r="F781">
        <v>1.2</v>
      </c>
      <c r="G781" t="s">
        <v>142</v>
      </c>
      <c r="I781" s="131">
        <v>19.18</v>
      </c>
      <c r="J781" s="131">
        <v>23.02</v>
      </c>
    </row>
    <row r="782" spans="1:10" x14ac:dyDescent="0.2">
      <c r="A782">
        <v>2394</v>
      </c>
      <c r="B782" t="s">
        <v>925</v>
      </c>
      <c r="D782">
        <v>0</v>
      </c>
      <c r="E782" t="s">
        <v>172</v>
      </c>
      <c r="F782">
        <v>2.1</v>
      </c>
      <c r="G782" t="s">
        <v>142</v>
      </c>
      <c r="I782" s="131">
        <v>15.801</v>
      </c>
      <c r="J782" s="131">
        <v>33.18</v>
      </c>
    </row>
    <row r="783" spans="1:10" x14ac:dyDescent="0.2">
      <c r="A783">
        <v>787</v>
      </c>
      <c r="B783" t="s">
        <v>926</v>
      </c>
      <c r="D783">
        <v>0</v>
      </c>
      <c r="E783" t="s">
        <v>172</v>
      </c>
      <c r="F783">
        <v>1.3</v>
      </c>
      <c r="G783" t="s">
        <v>142</v>
      </c>
      <c r="I783" s="131">
        <v>19.899999999999999</v>
      </c>
      <c r="J783" s="131">
        <v>25.87</v>
      </c>
    </row>
    <row r="784" spans="1:10" x14ac:dyDescent="0.2">
      <c r="A784">
        <v>1131</v>
      </c>
      <c r="B784" t="s">
        <v>927</v>
      </c>
      <c r="D784">
        <v>0</v>
      </c>
      <c r="E784" t="s">
        <v>172</v>
      </c>
      <c r="F784">
        <v>5</v>
      </c>
      <c r="G784" t="s">
        <v>142</v>
      </c>
      <c r="I784" s="131">
        <v>16.100999999999999</v>
      </c>
      <c r="J784" s="131">
        <v>80.5</v>
      </c>
    </row>
    <row r="785" spans="1:10" x14ac:dyDescent="0.2">
      <c r="A785">
        <v>1046</v>
      </c>
      <c r="B785" t="s">
        <v>928</v>
      </c>
      <c r="D785">
        <v>0</v>
      </c>
      <c r="E785" t="s">
        <v>172</v>
      </c>
      <c r="F785">
        <v>2.2000000000000002</v>
      </c>
      <c r="G785" t="s">
        <v>142</v>
      </c>
      <c r="I785" s="131">
        <v>15.798999999999999</v>
      </c>
      <c r="J785" s="131">
        <v>34.76</v>
      </c>
    </row>
    <row r="786" spans="1:10" x14ac:dyDescent="0.2">
      <c r="A786">
        <v>1071</v>
      </c>
      <c r="B786" t="s">
        <v>929</v>
      </c>
      <c r="D786">
        <v>0</v>
      </c>
      <c r="E786" t="s">
        <v>172</v>
      </c>
      <c r="F786">
        <v>1.3</v>
      </c>
      <c r="G786" t="s">
        <v>142</v>
      </c>
      <c r="I786" s="131">
        <v>35</v>
      </c>
      <c r="J786" s="131">
        <v>45.5</v>
      </c>
    </row>
    <row r="787" spans="1:10" x14ac:dyDescent="0.2">
      <c r="A787">
        <v>1073</v>
      </c>
      <c r="B787" t="s">
        <v>930</v>
      </c>
      <c r="D787">
        <v>0</v>
      </c>
      <c r="E787" t="s">
        <v>172</v>
      </c>
      <c r="F787">
        <v>1.3</v>
      </c>
      <c r="G787" t="s">
        <v>142</v>
      </c>
      <c r="I787" s="131">
        <v>35</v>
      </c>
      <c r="J787" s="131">
        <v>45.5</v>
      </c>
    </row>
    <row r="788" spans="1:10" x14ac:dyDescent="0.2">
      <c r="A788">
        <v>1109</v>
      </c>
      <c r="B788" t="s">
        <v>931</v>
      </c>
      <c r="D788">
        <v>0</v>
      </c>
      <c r="E788" t="s">
        <v>172</v>
      </c>
      <c r="F788">
        <v>1.5</v>
      </c>
      <c r="G788" t="s">
        <v>142</v>
      </c>
      <c r="I788" s="131">
        <v>34.994</v>
      </c>
      <c r="J788" s="131">
        <v>52.49</v>
      </c>
    </row>
    <row r="789" spans="1:10" x14ac:dyDescent="0.2">
      <c r="A789">
        <v>1129</v>
      </c>
      <c r="B789" t="s">
        <v>932</v>
      </c>
      <c r="D789">
        <v>0</v>
      </c>
      <c r="E789" t="s">
        <v>172</v>
      </c>
      <c r="F789">
        <v>0.8</v>
      </c>
      <c r="G789" t="s">
        <v>142</v>
      </c>
      <c r="I789" s="131">
        <v>39.741999999999997</v>
      </c>
      <c r="J789" s="131">
        <v>31.79</v>
      </c>
    </row>
    <row r="790" spans="1:10" x14ac:dyDescent="0.2">
      <c r="A790">
        <v>1785</v>
      </c>
      <c r="B790" t="s">
        <v>933</v>
      </c>
      <c r="D790">
        <v>0</v>
      </c>
      <c r="E790" t="s">
        <v>172</v>
      </c>
      <c r="F790">
        <v>6.5</v>
      </c>
      <c r="G790" t="s">
        <v>142</v>
      </c>
      <c r="I790" s="131">
        <v>6</v>
      </c>
      <c r="J790" s="131">
        <v>39</v>
      </c>
    </row>
    <row r="791" spans="1:10" x14ac:dyDescent="0.2">
      <c r="A791">
        <v>1214</v>
      </c>
      <c r="B791" t="s">
        <v>934</v>
      </c>
      <c r="D791">
        <v>0</v>
      </c>
      <c r="E791" t="s">
        <v>172</v>
      </c>
      <c r="F791">
        <v>2.4</v>
      </c>
      <c r="G791" t="s">
        <v>142</v>
      </c>
      <c r="I791" s="131">
        <v>52.408999999999999</v>
      </c>
      <c r="J791" s="131">
        <v>125.78</v>
      </c>
    </row>
    <row r="792" spans="1:10" x14ac:dyDescent="0.2">
      <c r="A792">
        <v>1215</v>
      </c>
      <c r="B792" t="s">
        <v>935</v>
      </c>
      <c r="D792">
        <v>0</v>
      </c>
      <c r="E792" t="s">
        <v>172</v>
      </c>
      <c r="F792">
        <v>2</v>
      </c>
      <c r="G792" t="s">
        <v>142</v>
      </c>
      <c r="I792" s="131">
        <v>59</v>
      </c>
      <c r="J792" s="131">
        <v>118</v>
      </c>
    </row>
    <row r="793" spans="1:10" x14ac:dyDescent="0.2">
      <c r="A793" t="s">
        <v>22</v>
      </c>
    </row>
    <row r="794" spans="1:10" x14ac:dyDescent="0.2">
      <c r="A794" t="s">
        <v>340</v>
      </c>
      <c r="C794">
        <v>0</v>
      </c>
      <c r="E794">
        <v>91.9</v>
      </c>
      <c r="G794" s="131">
        <v>2694.5</v>
      </c>
    </row>
    <row r="795" spans="1:10" x14ac:dyDescent="0.2">
      <c r="A795" t="s">
        <v>747</v>
      </c>
      <c r="B795" t="s">
        <v>31</v>
      </c>
    </row>
    <row r="796" spans="1:10" x14ac:dyDescent="0.2">
      <c r="A796">
        <v>98</v>
      </c>
      <c r="B796" t="s">
        <v>936</v>
      </c>
      <c r="D796">
        <v>0</v>
      </c>
      <c r="E796" t="s">
        <v>138</v>
      </c>
      <c r="F796">
        <v>6</v>
      </c>
      <c r="G796" t="s">
        <v>142</v>
      </c>
      <c r="I796" s="131">
        <v>11.896000000000001</v>
      </c>
      <c r="J796" s="131">
        <v>71.38</v>
      </c>
    </row>
    <row r="797" spans="1:10" x14ac:dyDescent="0.2">
      <c r="A797">
        <v>108</v>
      </c>
      <c r="B797" t="s">
        <v>937</v>
      </c>
      <c r="D797">
        <v>0</v>
      </c>
      <c r="E797" t="s">
        <v>233</v>
      </c>
      <c r="F797">
        <v>4</v>
      </c>
      <c r="G797" t="s">
        <v>234</v>
      </c>
      <c r="I797" s="131">
        <v>5.68</v>
      </c>
      <c r="J797" s="131">
        <v>22.72</v>
      </c>
    </row>
    <row r="798" spans="1:10" x14ac:dyDescent="0.2">
      <c r="A798">
        <v>115</v>
      </c>
      <c r="B798" t="s">
        <v>938</v>
      </c>
      <c r="D798">
        <v>0</v>
      </c>
      <c r="E798" t="s">
        <v>285</v>
      </c>
      <c r="F798">
        <v>19</v>
      </c>
      <c r="G798" t="s">
        <v>162</v>
      </c>
      <c r="I798" s="131">
        <v>4.0369999999999999</v>
      </c>
      <c r="J798" s="131">
        <v>76.7</v>
      </c>
    </row>
    <row r="799" spans="1:10" x14ac:dyDescent="0.2">
      <c r="A799">
        <v>1697</v>
      </c>
      <c r="B799" t="s">
        <v>939</v>
      </c>
      <c r="D799">
        <v>0</v>
      </c>
      <c r="E799" t="s">
        <v>285</v>
      </c>
      <c r="F799">
        <v>7</v>
      </c>
      <c r="G799" t="s">
        <v>162</v>
      </c>
      <c r="I799" s="131">
        <v>4.2439999999999998</v>
      </c>
      <c r="J799" s="131">
        <v>29.71</v>
      </c>
    </row>
    <row r="800" spans="1:10" x14ac:dyDescent="0.2">
      <c r="A800">
        <v>3110</v>
      </c>
      <c r="B800" t="s">
        <v>940</v>
      </c>
      <c r="D800">
        <v>0</v>
      </c>
      <c r="E800" t="s">
        <v>138</v>
      </c>
      <c r="F800">
        <v>7</v>
      </c>
      <c r="G800" t="s">
        <v>234</v>
      </c>
      <c r="I800" s="131">
        <v>2.3929999999999998</v>
      </c>
      <c r="J800" s="131">
        <v>16.75</v>
      </c>
    </row>
    <row r="801" spans="1:10" x14ac:dyDescent="0.2">
      <c r="A801">
        <v>318</v>
      </c>
      <c r="B801" t="s">
        <v>941</v>
      </c>
      <c r="D801">
        <v>0</v>
      </c>
      <c r="E801" t="s">
        <v>285</v>
      </c>
      <c r="F801">
        <v>2</v>
      </c>
      <c r="G801" t="s">
        <v>162</v>
      </c>
      <c r="I801" s="131">
        <v>5.0069999999999997</v>
      </c>
      <c r="J801" s="131">
        <v>10.01</v>
      </c>
    </row>
    <row r="802" spans="1:10" x14ac:dyDescent="0.2">
      <c r="A802">
        <v>319</v>
      </c>
      <c r="B802" t="s">
        <v>942</v>
      </c>
      <c r="D802">
        <v>0</v>
      </c>
      <c r="E802" t="s">
        <v>138</v>
      </c>
      <c r="F802">
        <v>24</v>
      </c>
      <c r="G802" t="s">
        <v>571</v>
      </c>
      <c r="I802" s="131">
        <v>6.1310000000000002</v>
      </c>
      <c r="J802" s="131">
        <v>147.13</v>
      </c>
    </row>
    <row r="803" spans="1:10" x14ac:dyDescent="0.2">
      <c r="A803">
        <v>2243</v>
      </c>
      <c r="B803" t="s">
        <v>943</v>
      </c>
      <c r="D803">
        <v>0</v>
      </c>
      <c r="E803" t="s">
        <v>172</v>
      </c>
      <c r="F803">
        <v>1.2</v>
      </c>
      <c r="G803" t="s">
        <v>142</v>
      </c>
      <c r="I803" s="131">
        <v>12.395</v>
      </c>
      <c r="J803" s="131">
        <v>14.87</v>
      </c>
    </row>
    <row r="804" spans="1:10" x14ac:dyDescent="0.2">
      <c r="A804">
        <v>3008</v>
      </c>
      <c r="B804" t="s">
        <v>944</v>
      </c>
      <c r="D804">
        <v>0</v>
      </c>
      <c r="E804" t="s">
        <v>285</v>
      </c>
      <c r="F804">
        <v>4</v>
      </c>
      <c r="G804" t="s">
        <v>162</v>
      </c>
      <c r="I804" s="131">
        <v>7.3570000000000002</v>
      </c>
      <c r="J804" s="131">
        <v>29.43</v>
      </c>
    </row>
    <row r="805" spans="1:10" x14ac:dyDescent="0.2">
      <c r="A805">
        <v>447</v>
      </c>
      <c r="B805" t="s">
        <v>945</v>
      </c>
      <c r="D805">
        <v>0</v>
      </c>
      <c r="E805" t="s">
        <v>285</v>
      </c>
      <c r="F805">
        <v>0.8</v>
      </c>
      <c r="G805" t="s">
        <v>162</v>
      </c>
      <c r="I805" s="131">
        <v>97.8</v>
      </c>
      <c r="J805" s="131">
        <v>78.239999999999995</v>
      </c>
    </row>
    <row r="806" spans="1:10" x14ac:dyDescent="0.2">
      <c r="A806">
        <v>2882</v>
      </c>
      <c r="B806" t="s">
        <v>946</v>
      </c>
      <c r="D806">
        <v>0</v>
      </c>
      <c r="E806" t="s">
        <v>172</v>
      </c>
      <c r="F806">
        <v>5</v>
      </c>
      <c r="G806" t="s">
        <v>142</v>
      </c>
      <c r="I806" s="131">
        <v>11.5</v>
      </c>
      <c r="J806" s="131">
        <v>57.5</v>
      </c>
    </row>
    <row r="807" spans="1:10" x14ac:dyDescent="0.2">
      <c r="A807">
        <v>516</v>
      </c>
      <c r="B807" t="s">
        <v>947</v>
      </c>
      <c r="D807">
        <v>0</v>
      </c>
      <c r="E807" t="s">
        <v>172</v>
      </c>
      <c r="F807">
        <v>1.9</v>
      </c>
      <c r="G807" t="s">
        <v>142</v>
      </c>
      <c r="I807" s="131">
        <v>15.8</v>
      </c>
      <c r="J807" s="131">
        <v>30.02</v>
      </c>
    </row>
    <row r="808" spans="1:10" x14ac:dyDescent="0.2">
      <c r="A808">
        <v>597</v>
      </c>
      <c r="B808" t="s">
        <v>948</v>
      </c>
      <c r="D808">
        <v>0</v>
      </c>
      <c r="E808" t="s">
        <v>172</v>
      </c>
      <c r="F808">
        <v>6</v>
      </c>
      <c r="G808" t="s">
        <v>142</v>
      </c>
      <c r="I808" s="131">
        <v>8.6310000000000002</v>
      </c>
      <c r="J808" s="131">
        <v>51.79</v>
      </c>
    </row>
    <row r="809" spans="1:10" x14ac:dyDescent="0.2">
      <c r="A809">
        <v>653</v>
      </c>
      <c r="B809" t="s">
        <v>756</v>
      </c>
      <c r="D809">
        <v>0</v>
      </c>
      <c r="E809" t="s">
        <v>138</v>
      </c>
      <c r="F809">
        <v>20</v>
      </c>
      <c r="G809" t="s">
        <v>309</v>
      </c>
      <c r="I809" s="131">
        <v>1.35</v>
      </c>
      <c r="J809" s="131">
        <v>27</v>
      </c>
    </row>
    <row r="810" spans="1:10" x14ac:dyDescent="0.2">
      <c r="A810">
        <v>656</v>
      </c>
      <c r="B810" t="s">
        <v>949</v>
      </c>
      <c r="D810">
        <v>0</v>
      </c>
      <c r="E810" t="s">
        <v>138</v>
      </c>
      <c r="F810">
        <v>92</v>
      </c>
      <c r="G810" t="s">
        <v>309</v>
      </c>
      <c r="I810" s="131">
        <v>1.3680000000000001</v>
      </c>
      <c r="J810" s="131">
        <v>125.87</v>
      </c>
    </row>
    <row r="811" spans="1:10" x14ac:dyDescent="0.2">
      <c r="A811">
        <v>720</v>
      </c>
      <c r="B811" t="s">
        <v>950</v>
      </c>
      <c r="D811">
        <v>0</v>
      </c>
      <c r="E811" t="s">
        <v>285</v>
      </c>
      <c r="F811">
        <v>4</v>
      </c>
      <c r="G811" t="s">
        <v>162</v>
      </c>
      <c r="I811" s="131">
        <v>6.95</v>
      </c>
      <c r="J811" s="131">
        <v>27.8</v>
      </c>
    </row>
    <row r="812" spans="1:10" x14ac:dyDescent="0.2">
      <c r="A812">
        <v>762</v>
      </c>
      <c r="B812" t="s">
        <v>951</v>
      </c>
      <c r="D812">
        <v>0</v>
      </c>
      <c r="E812" t="s">
        <v>212</v>
      </c>
      <c r="F812">
        <v>1.2</v>
      </c>
      <c r="G812" t="s">
        <v>213</v>
      </c>
      <c r="I812" s="131">
        <v>11.973000000000001</v>
      </c>
      <c r="J812" s="131">
        <v>14.37</v>
      </c>
    </row>
    <row r="813" spans="1:10" x14ac:dyDescent="0.2">
      <c r="A813">
        <v>763</v>
      </c>
      <c r="B813" t="s">
        <v>952</v>
      </c>
      <c r="D813">
        <v>0</v>
      </c>
      <c r="E813" t="s">
        <v>136</v>
      </c>
      <c r="F813">
        <v>3</v>
      </c>
      <c r="G813" t="s">
        <v>137</v>
      </c>
      <c r="I813" s="131">
        <v>9.9320000000000004</v>
      </c>
      <c r="J813" s="131">
        <v>29.79</v>
      </c>
    </row>
    <row r="814" spans="1:10" x14ac:dyDescent="0.2">
      <c r="A814">
        <v>790</v>
      </c>
      <c r="B814" t="s">
        <v>953</v>
      </c>
      <c r="D814">
        <v>0</v>
      </c>
      <c r="E814" t="s">
        <v>172</v>
      </c>
      <c r="F814">
        <v>5</v>
      </c>
      <c r="G814" t="s">
        <v>142</v>
      </c>
      <c r="I814" s="131">
        <v>4.5179999999999998</v>
      </c>
      <c r="J814" s="131">
        <v>22.59</v>
      </c>
    </row>
    <row r="815" spans="1:10" x14ac:dyDescent="0.2">
      <c r="A815">
        <v>789</v>
      </c>
      <c r="B815" t="s">
        <v>954</v>
      </c>
      <c r="D815">
        <v>0</v>
      </c>
      <c r="E815" t="s">
        <v>285</v>
      </c>
      <c r="F815">
        <v>243</v>
      </c>
      <c r="G815" t="s">
        <v>162</v>
      </c>
      <c r="I815" s="131">
        <v>5.9160000000000004</v>
      </c>
      <c r="J815" s="131">
        <v>1437.59</v>
      </c>
    </row>
    <row r="816" spans="1:10" x14ac:dyDescent="0.2">
      <c r="A816">
        <v>503</v>
      </c>
      <c r="B816" t="s">
        <v>955</v>
      </c>
      <c r="D816">
        <v>0</v>
      </c>
      <c r="E816" t="s">
        <v>285</v>
      </c>
      <c r="F816">
        <v>0.9</v>
      </c>
      <c r="G816" t="s">
        <v>162</v>
      </c>
      <c r="I816" s="131">
        <v>20.268000000000001</v>
      </c>
      <c r="J816" s="131">
        <v>18.239999999999998</v>
      </c>
    </row>
    <row r="817" spans="1:10" x14ac:dyDescent="0.2">
      <c r="A817">
        <v>3114</v>
      </c>
      <c r="B817" t="s">
        <v>956</v>
      </c>
      <c r="D817">
        <v>0</v>
      </c>
      <c r="E817" t="s">
        <v>172</v>
      </c>
      <c r="F817">
        <v>0.3</v>
      </c>
      <c r="G817" t="s">
        <v>142</v>
      </c>
      <c r="I817" s="131">
        <v>17.440000000000001</v>
      </c>
      <c r="J817" s="131">
        <v>5.23</v>
      </c>
    </row>
    <row r="818" spans="1:10" x14ac:dyDescent="0.2">
      <c r="A818">
        <v>883</v>
      </c>
      <c r="B818" t="s">
        <v>957</v>
      </c>
      <c r="D818">
        <v>0</v>
      </c>
      <c r="E818" t="s">
        <v>285</v>
      </c>
      <c r="F818">
        <v>1.2</v>
      </c>
      <c r="G818" t="s">
        <v>162</v>
      </c>
      <c r="I818" s="131">
        <v>17.634</v>
      </c>
      <c r="J818" s="131">
        <v>21.16</v>
      </c>
    </row>
    <row r="819" spans="1:10" x14ac:dyDescent="0.2">
      <c r="A819">
        <v>3006</v>
      </c>
      <c r="B819" t="s">
        <v>958</v>
      </c>
      <c r="D819">
        <v>0</v>
      </c>
      <c r="E819" t="s">
        <v>172</v>
      </c>
      <c r="F819">
        <v>4.8</v>
      </c>
      <c r="G819" t="s">
        <v>142</v>
      </c>
      <c r="I819" s="131">
        <v>24.96</v>
      </c>
      <c r="J819" s="131">
        <v>119.81</v>
      </c>
    </row>
    <row r="820" spans="1:10" x14ac:dyDescent="0.2">
      <c r="A820">
        <v>1117</v>
      </c>
      <c r="B820" t="s">
        <v>959</v>
      </c>
      <c r="D820">
        <v>0</v>
      </c>
      <c r="E820" t="s">
        <v>570</v>
      </c>
      <c r="F820">
        <v>6</v>
      </c>
      <c r="G820" t="s">
        <v>571</v>
      </c>
      <c r="I820" s="131">
        <v>2.9689999999999999</v>
      </c>
      <c r="J820" s="131">
        <v>17.82</v>
      </c>
    </row>
    <row r="821" spans="1:10" x14ac:dyDescent="0.2">
      <c r="A821">
        <v>1190</v>
      </c>
      <c r="B821" t="s">
        <v>960</v>
      </c>
      <c r="D821">
        <v>0</v>
      </c>
      <c r="E821" t="s">
        <v>285</v>
      </c>
      <c r="F821">
        <v>3</v>
      </c>
      <c r="G821" t="s">
        <v>162</v>
      </c>
      <c r="I821" s="131">
        <v>17.036999999999999</v>
      </c>
      <c r="J821" s="131">
        <v>51.11</v>
      </c>
    </row>
    <row r="822" spans="1:10" x14ac:dyDescent="0.2">
      <c r="D822" t="s">
        <v>961</v>
      </c>
    </row>
    <row r="823" spans="1:10" x14ac:dyDescent="0.2">
      <c r="A823">
        <v>1191</v>
      </c>
      <c r="B823" t="s">
        <v>962</v>
      </c>
      <c r="D823">
        <v>0</v>
      </c>
      <c r="E823" t="s">
        <v>172</v>
      </c>
      <c r="F823">
        <v>0.25</v>
      </c>
      <c r="G823" t="s">
        <v>142</v>
      </c>
      <c r="I823" s="131">
        <v>30.643999999999998</v>
      </c>
      <c r="J823" s="131">
        <v>7.66</v>
      </c>
    </row>
    <row r="824" spans="1:10" x14ac:dyDescent="0.2">
      <c r="A824">
        <v>1195</v>
      </c>
      <c r="B824" t="s">
        <v>963</v>
      </c>
      <c r="D824">
        <v>0</v>
      </c>
      <c r="E824" t="s">
        <v>285</v>
      </c>
      <c r="F824">
        <v>3</v>
      </c>
      <c r="G824" t="s">
        <v>162</v>
      </c>
      <c r="I824" s="131">
        <v>3.3</v>
      </c>
      <c r="J824" s="131">
        <v>9.9</v>
      </c>
    </row>
    <row r="825" spans="1:10" x14ac:dyDescent="0.2">
      <c r="A825">
        <v>2796</v>
      </c>
      <c r="B825" t="s">
        <v>964</v>
      </c>
      <c r="D825">
        <v>0</v>
      </c>
      <c r="E825" t="s">
        <v>285</v>
      </c>
      <c r="F825">
        <v>10</v>
      </c>
      <c r="G825" t="s">
        <v>162</v>
      </c>
      <c r="I825" s="131">
        <v>0.64400000000000002</v>
      </c>
      <c r="J825" s="131">
        <v>6.44</v>
      </c>
    </row>
    <row r="826" spans="1:10" x14ac:dyDescent="0.2">
      <c r="A826">
        <v>2799</v>
      </c>
      <c r="B826" t="s">
        <v>965</v>
      </c>
      <c r="D826">
        <v>0</v>
      </c>
      <c r="E826" t="s">
        <v>285</v>
      </c>
      <c r="F826">
        <v>10</v>
      </c>
      <c r="G826" t="s">
        <v>162</v>
      </c>
      <c r="I826" s="131">
        <v>0.64600000000000002</v>
      </c>
      <c r="J826" s="131">
        <v>6.46</v>
      </c>
    </row>
    <row r="827" spans="1:10" x14ac:dyDescent="0.2">
      <c r="A827">
        <v>1239</v>
      </c>
      <c r="B827" t="s">
        <v>966</v>
      </c>
      <c r="D827">
        <v>0</v>
      </c>
      <c r="E827" t="s">
        <v>285</v>
      </c>
      <c r="F827">
        <v>14</v>
      </c>
      <c r="G827" t="s">
        <v>162</v>
      </c>
      <c r="I827" s="131">
        <v>0.64500000000000002</v>
      </c>
      <c r="J827" s="131">
        <v>9.02</v>
      </c>
    </row>
    <row r="828" spans="1:10" x14ac:dyDescent="0.2">
      <c r="A828">
        <v>2795</v>
      </c>
      <c r="B828" t="s">
        <v>967</v>
      </c>
      <c r="D828">
        <v>0</v>
      </c>
      <c r="E828" t="s">
        <v>285</v>
      </c>
      <c r="F828">
        <v>20</v>
      </c>
      <c r="G828" t="s">
        <v>162</v>
      </c>
      <c r="I828" s="131">
        <v>0.64200000000000002</v>
      </c>
      <c r="J828" s="131">
        <v>12.84</v>
      </c>
    </row>
    <row r="829" spans="1:10" x14ac:dyDescent="0.2">
      <c r="A829">
        <v>1240</v>
      </c>
      <c r="B829" t="s">
        <v>968</v>
      </c>
      <c r="D829">
        <v>0</v>
      </c>
      <c r="E829" t="s">
        <v>285</v>
      </c>
      <c r="F829">
        <v>16</v>
      </c>
      <c r="G829" t="s">
        <v>162</v>
      </c>
      <c r="I829" s="131">
        <v>0.64700000000000002</v>
      </c>
      <c r="J829" s="131">
        <v>10.36</v>
      </c>
    </row>
    <row r="830" spans="1:10" x14ac:dyDescent="0.2">
      <c r="A830">
        <v>1701</v>
      </c>
      <c r="B830" t="s">
        <v>969</v>
      </c>
      <c r="D830">
        <v>0</v>
      </c>
      <c r="E830" t="s">
        <v>138</v>
      </c>
      <c r="F830">
        <v>24</v>
      </c>
      <c r="G830" t="s">
        <v>162</v>
      </c>
      <c r="I830" s="131">
        <v>0.86099999999999999</v>
      </c>
      <c r="J830" s="131">
        <v>20.67</v>
      </c>
    </row>
    <row r="831" spans="1:10" x14ac:dyDescent="0.2">
      <c r="A831" t="s">
        <v>22</v>
      </c>
    </row>
    <row r="832" spans="1:10" x14ac:dyDescent="0.2">
      <c r="A832" t="s">
        <v>340</v>
      </c>
      <c r="C832">
        <v>0</v>
      </c>
      <c r="E832">
        <v>569.54999999999995</v>
      </c>
      <c r="G832" s="131">
        <v>2637.99</v>
      </c>
    </row>
    <row r="833" spans="1:10" x14ac:dyDescent="0.2">
      <c r="A833" t="s">
        <v>747</v>
      </c>
      <c r="B833" t="s">
        <v>52</v>
      </c>
    </row>
    <row r="834" spans="1:10" x14ac:dyDescent="0.2">
      <c r="A834">
        <v>1752</v>
      </c>
      <c r="B834" t="s">
        <v>970</v>
      </c>
      <c r="D834">
        <v>0</v>
      </c>
      <c r="E834" t="s">
        <v>138</v>
      </c>
      <c r="F834">
        <v>1</v>
      </c>
      <c r="G834" t="s">
        <v>137</v>
      </c>
      <c r="I834" s="131">
        <v>17.5</v>
      </c>
      <c r="J834" s="131">
        <v>17.5</v>
      </c>
    </row>
    <row r="835" spans="1:10" x14ac:dyDescent="0.2">
      <c r="A835">
        <v>3102</v>
      </c>
      <c r="B835" t="s">
        <v>971</v>
      </c>
      <c r="D835">
        <v>0</v>
      </c>
      <c r="E835" t="s">
        <v>285</v>
      </c>
      <c r="F835">
        <v>13</v>
      </c>
      <c r="G835" t="s">
        <v>162</v>
      </c>
      <c r="I835" s="131">
        <v>1.7589999999999999</v>
      </c>
      <c r="J835" s="131">
        <v>22.87</v>
      </c>
    </row>
    <row r="836" spans="1:10" x14ac:dyDescent="0.2">
      <c r="A836">
        <v>69</v>
      </c>
      <c r="B836" t="s">
        <v>972</v>
      </c>
      <c r="D836">
        <v>0</v>
      </c>
      <c r="E836" t="s">
        <v>138</v>
      </c>
      <c r="F836">
        <v>100</v>
      </c>
      <c r="G836" t="s">
        <v>162</v>
      </c>
      <c r="I836" s="131">
        <v>0.55000000000000004</v>
      </c>
      <c r="J836" s="131">
        <v>55</v>
      </c>
    </row>
    <row r="837" spans="1:10" x14ac:dyDescent="0.2">
      <c r="A837">
        <v>70</v>
      </c>
      <c r="B837" t="s">
        <v>973</v>
      </c>
      <c r="D837">
        <v>0</v>
      </c>
      <c r="E837" t="s">
        <v>138</v>
      </c>
      <c r="F837">
        <v>105</v>
      </c>
      <c r="G837" t="s">
        <v>162</v>
      </c>
      <c r="I837" s="131">
        <v>0.55000000000000004</v>
      </c>
      <c r="J837" s="131">
        <v>57.75</v>
      </c>
    </row>
    <row r="838" spans="1:10" x14ac:dyDescent="0.2">
      <c r="A838">
        <v>111</v>
      </c>
      <c r="B838" t="s">
        <v>974</v>
      </c>
      <c r="D838">
        <v>0</v>
      </c>
      <c r="E838" t="s">
        <v>172</v>
      </c>
      <c r="F838">
        <v>1</v>
      </c>
      <c r="G838" t="s">
        <v>142</v>
      </c>
      <c r="I838" s="131">
        <v>24.9</v>
      </c>
      <c r="J838" s="131">
        <v>24.9</v>
      </c>
    </row>
    <row r="839" spans="1:10" x14ac:dyDescent="0.2">
      <c r="A839">
        <v>1770</v>
      </c>
      <c r="B839" t="s">
        <v>975</v>
      </c>
      <c r="D839">
        <v>0</v>
      </c>
      <c r="E839" t="s">
        <v>138</v>
      </c>
      <c r="F839">
        <v>0.5</v>
      </c>
      <c r="G839" t="s">
        <v>139</v>
      </c>
      <c r="I839" s="131">
        <v>51.2</v>
      </c>
      <c r="J839" s="131">
        <v>25.6</v>
      </c>
    </row>
    <row r="840" spans="1:10" x14ac:dyDescent="0.2">
      <c r="A840">
        <v>331</v>
      </c>
      <c r="B840" t="s">
        <v>976</v>
      </c>
      <c r="D840">
        <v>0</v>
      </c>
      <c r="E840" t="s">
        <v>136</v>
      </c>
      <c r="F840">
        <v>14</v>
      </c>
      <c r="G840" t="s">
        <v>137</v>
      </c>
      <c r="I840" s="131">
        <v>6.7</v>
      </c>
      <c r="J840" s="131">
        <v>93.8</v>
      </c>
    </row>
    <row r="841" spans="1:10" x14ac:dyDescent="0.2">
      <c r="A841">
        <v>332</v>
      </c>
      <c r="B841" t="s">
        <v>977</v>
      </c>
      <c r="D841">
        <v>0</v>
      </c>
      <c r="E841" t="s">
        <v>285</v>
      </c>
      <c r="F841">
        <v>172</v>
      </c>
      <c r="G841" t="s">
        <v>162</v>
      </c>
      <c r="I841" s="131">
        <v>0.80900000000000005</v>
      </c>
      <c r="J841" s="131">
        <v>139.06</v>
      </c>
    </row>
    <row r="842" spans="1:10" x14ac:dyDescent="0.2">
      <c r="A842">
        <v>748</v>
      </c>
      <c r="B842" t="s">
        <v>978</v>
      </c>
      <c r="D842">
        <v>0</v>
      </c>
      <c r="E842" t="s">
        <v>285</v>
      </c>
      <c r="F842">
        <v>196</v>
      </c>
      <c r="G842" t="s">
        <v>162</v>
      </c>
      <c r="I842" s="131">
        <v>0.56799999999999995</v>
      </c>
      <c r="J842" s="131">
        <v>111.25</v>
      </c>
    </row>
    <row r="843" spans="1:10" x14ac:dyDescent="0.2">
      <c r="A843">
        <v>2158</v>
      </c>
      <c r="B843" t="s">
        <v>979</v>
      </c>
      <c r="D843">
        <v>0</v>
      </c>
      <c r="E843" t="s">
        <v>136</v>
      </c>
      <c r="F843">
        <v>3</v>
      </c>
      <c r="G843" t="s">
        <v>137</v>
      </c>
      <c r="I843" s="131">
        <v>2.7250000000000001</v>
      </c>
      <c r="J843" s="131">
        <v>8.18</v>
      </c>
    </row>
    <row r="844" spans="1:10" x14ac:dyDescent="0.2">
      <c r="A844">
        <v>414</v>
      </c>
      <c r="B844" t="s">
        <v>980</v>
      </c>
      <c r="D844">
        <v>0</v>
      </c>
      <c r="E844" t="s">
        <v>138</v>
      </c>
      <c r="F844">
        <v>0.5</v>
      </c>
      <c r="G844" t="s">
        <v>139</v>
      </c>
      <c r="I844" s="131">
        <v>170</v>
      </c>
      <c r="J844" s="131">
        <v>85</v>
      </c>
    </row>
    <row r="845" spans="1:10" x14ac:dyDescent="0.2">
      <c r="A845">
        <v>443</v>
      </c>
      <c r="B845" t="s">
        <v>981</v>
      </c>
      <c r="D845">
        <v>0</v>
      </c>
      <c r="E845" t="s">
        <v>172</v>
      </c>
      <c r="F845">
        <v>1</v>
      </c>
      <c r="G845" t="s">
        <v>142</v>
      </c>
      <c r="I845" s="131">
        <v>57.935000000000002</v>
      </c>
      <c r="J845" s="131">
        <v>57.94</v>
      </c>
    </row>
    <row r="846" spans="1:10" x14ac:dyDescent="0.2">
      <c r="A846">
        <v>1790</v>
      </c>
      <c r="B846" t="s">
        <v>982</v>
      </c>
      <c r="D846">
        <v>0</v>
      </c>
      <c r="E846" t="s">
        <v>138</v>
      </c>
      <c r="F846">
        <v>1</v>
      </c>
      <c r="G846" t="s">
        <v>139</v>
      </c>
      <c r="I846" s="131">
        <v>43.103000000000002</v>
      </c>
      <c r="J846" s="131">
        <v>43.1</v>
      </c>
    </row>
    <row r="847" spans="1:10" x14ac:dyDescent="0.2">
      <c r="A847">
        <v>2414</v>
      </c>
      <c r="B847" t="s">
        <v>983</v>
      </c>
      <c r="D847">
        <v>0</v>
      </c>
      <c r="E847" t="s">
        <v>186</v>
      </c>
      <c r="F847">
        <v>43</v>
      </c>
      <c r="G847" t="s">
        <v>162</v>
      </c>
      <c r="I847" s="131">
        <v>0.82099999999999995</v>
      </c>
      <c r="J847" s="131">
        <v>35.32</v>
      </c>
    </row>
    <row r="848" spans="1:10" x14ac:dyDescent="0.2">
      <c r="A848">
        <v>518</v>
      </c>
      <c r="B848" t="s">
        <v>984</v>
      </c>
      <c r="D848">
        <v>0</v>
      </c>
      <c r="E848" t="s">
        <v>172</v>
      </c>
      <c r="F848">
        <v>7</v>
      </c>
      <c r="G848" t="s">
        <v>142</v>
      </c>
      <c r="I848" s="131">
        <v>11.991</v>
      </c>
      <c r="J848" s="131">
        <v>83.94</v>
      </c>
    </row>
    <row r="849" spans="1:10" x14ac:dyDescent="0.2">
      <c r="A849">
        <v>970</v>
      </c>
      <c r="B849" t="s">
        <v>985</v>
      </c>
      <c r="D849">
        <v>0</v>
      </c>
      <c r="E849" t="s">
        <v>172</v>
      </c>
      <c r="F849">
        <v>1.2</v>
      </c>
      <c r="G849" t="s">
        <v>142</v>
      </c>
      <c r="I849" s="131">
        <v>85</v>
      </c>
      <c r="J849" s="131">
        <v>102</v>
      </c>
    </row>
    <row r="850" spans="1:10" x14ac:dyDescent="0.2">
      <c r="A850">
        <v>1655</v>
      </c>
      <c r="B850" t="s">
        <v>986</v>
      </c>
      <c r="D850">
        <v>0</v>
      </c>
      <c r="E850" t="s">
        <v>172</v>
      </c>
      <c r="F850">
        <v>4.8</v>
      </c>
      <c r="G850" t="s">
        <v>142</v>
      </c>
      <c r="I850" s="131">
        <v>18.315999999999999</v>
      </c>
      <c r="J850" s="131">
        <v>87.92</v>
      </c>
    </row>
    <row r="851" spans="1:10" x14ac:dyDescent="0.2">
      <c r="A851">
        <v>733</v>
      </c>
      <c r="B851" t="s">
        <v>987</v>
      </c>
      <c r="D851">
        <v>0</v>
      </c>
      <c r="E851" t="s">
        <v>138</v>
      </c>
      <c r="F851">
        <v>1</v>
      </c>
      <c r="G851" t="s">
        <v>137</v>
      </c>
      <c r="I851" s="131">
        <v>24.4</v>
      </c>
      <c r="J851" s="131">
        <v>24.4</v>
      </c>
    </row>
    <row r="852" spans="1:10" x14ac:dyDescent="0.2">
      <c r="A852">
        <v>3135</v>
      </c>
      <c r="B852" t="s">
        <v>988</v>
      </c>
      <c r="D852">
        <v>0</v>
      </c>
      <c r="E852" t="s">
        <v>138</v>
      </c>
      <c r="F852">
        <v>0.1</v>
      </c>
      <c r="G852" t="s">
        <v>139</v>
      </c>
      <c r="I852" s="131">
        <v>80.3</v>
      </c>
      <c r="J852" s="131">
        <v>8.0299999999999994</v>
      </c>
    </row>
    <row r="853" spans="1:10" x14ac:dyDescent="0.2">
      <c r="A853">
        <v>1260</v>
      </c>
      <c r="B853" t="s">
        <v>989</v>
      </c>
      <c r="D853">
        <v>0</v>
      </c>
      <c r="E853" t="s">
        <v>285</v>
      </c>
      <c r="F853">
        <v>110</v>
      </c>
      <c r="G853" t="s">
        <v>162</v>
      </c>
      <c r="I853" s="131">
        <v>0.90300000000000002</v>
      </c>
      <c r="J853" s="131">
        <v>99.3</v>
      </c>
    </row>
    <row r="854" spans="1:10" x14ac:dyDescent="0.2">
      <c r="A854">
        <v>2711</v>
      </c>
      <c r="B854" t="s">
        <v>990</v>
      </c>
      <c r="D854">
        <v>0</v>
      </c>
      <c r="E854" t="s">
        <v>285</v>
      </c>
      <c r="F854">
        <v>1</v>
      </c>
      <c r="G854" t="s">
        <v>162</v>
      </c>
      <c r="I854" s="131">
        <v>0.9</v>
      </c>
      <c r="J854" s="131">
        <v>0.9</v>
      </c>
    </row>
    <row r="855" spans="1:10" x14ac:dyDescent="0.2">
      <c r="A855">
        <v>818</v>
      </c>
      <c r="B855" t="s">
        <v>991</v>
      </c>
      <c r="D855">
        <v>0</v>
      </c>
      <c r="E855" t="s">
        <v>285</v>
      </c>
      <c r="F855">
        <v>54</v>
      </c>
      <c r="G855" t="s">
        <v>162</v>
      </c>
      <c r="I855" s="131">
        <v>0.4</v>
      </c>
      <c r="J855" s="131">
        <v>21.6</v>
      </c>
    </row>
    <row r="856" spans="1:10" x14ac:dyDescent="0.2">
      <c r="A856">
        <v>1750</v>
      </c>
      <c r="B856" t="s">
        <v>992</v>
      </c>
      <c r="D856">
        <v>0</v>
      </c>
      <c r="E856" t="s">
        <v>138</v>
      </c>
      <c r="F856">
        <v>1.1000000000000001</v>
      </c>
      <c r="G856" t="s">
        <v>139</v>
      </c>
      <c r="I856" s="131">
        <v>67.221000000000004</v>
      </c>
      <c r="J856" s="131">
        <v>73.94</v>
      </c>
    </row>
    <row r="857" spans="1:10" x14ac:dyDescent="0.2">
      <c r="A857">
        <v>1053</v>
      </c>
      <c r="B857" t="s">
        <v>993</v>
      </c>
      <c r="D857">
        <v>0</v>
      </c>
      <c r="E857" t="s">
        <v>186</v>
      </c>
      <c r="F857">
        <v>40</v>
      </c>
      <c r="G857" t="s">
        <v>162</v>
      </c>
      <c r="I857" s="131">
        <v>1.08</v>
      </c>
      <c r="J857" s="131">
        <v>43.18</v>
      </c>
    </row>
    <row r="858" spans="1:10" x14ac:dyDescent="0.2">
      <c r="A858">
        <v>1054</v>
      </c>
      <c r="B858" t="s">
        <v>994</v>
      </c>
      <c r="D858">
        <v>0</v>
      </c>
      <c r="E858" t="s">
        <v>186</v>
      </c>
      <c r="F858">
        <v>4</v>
      </c>
      <c r="G858" t="s">
        <v>162</v>
      </c>
      <c r="I858" s="131">
        <v>1.18</v>
      </c>
      <c r="J858" s="131">
        <v>4.72</v>
      </c>
    </row>
    <row r="859" spans="1:10" x14ac:dyDescent="0.2">
      <c r="A859">
        <v>3003</v>
      </c>
      <c r="B859" t="s">
        <v>995</v>
      </c>
      <c r="D859">
        <v>0</v>
      </c>
      <c r="E859" t="s">
        <v>138</v>
      </c>
      <c r="F859">
        <v>0.6</v>
      </c>
      <c r="G859" t="s">
        <v>137</v>
      </c>
      <c r="I859" s="131">
        <v>13.75</v>
      </c>
      <c r="J859" s="131">
        <v>8.25</v>
      </c>
    </row>
    <row r="860" spans="1:10" x14ac:dyDescent="0.2">
      <c r="A860">
        <v>2894</v>
      </c>
      <c r="B860" t="s">
        <v>996</v>
      </c>
      <c r="D860">
        <v>0</v>
      </c>
      <c r="E860" t="s">
        <v>136</v>
      </c>
      <c r="F860">
        <v>18</v>
      </c>
      <c r="G860" t="s">
        <v>137</v>
      </c>
      <c r="I860" s="131">
        <v>3.4</v>
      </c>
      <c r="J860" s="131">
        <v>61.2</v>
      </c>
    </row>
    <row r="861" spans="1:10" x14ac:dyDescent="0.2">
      <c r="A861">
        <v>2259</v>
      </c>
      <c r="B861" t="s">
        <v>997</v>
      </c>
      <c r="D861">
        <v>0</v>
      </c>
      <c r="E861" t="s">
        <v>138</v>
      </c>
      <c r="F861">
        <v>0.5</v>
      </c>
      <c r="G861" t="s">
        <v>137</v>
      </c>
      <c r="I861" s="131">
        <v>18.5</v>
      </c>
      <c r="J861" s="131">
        <v>9.25</v>
      </c>
    </row>
    <row r="862" spans="1:10" x14ac:dyDescent="0.2">
      <c r="A862">
        <v>941</v>
      </c>
      <c r="B862" t="s">
        <v>998</v>
      </c>
      <c r="D862">
        <v>0</v>
      </c>
      <c r="E862" t="s">
        <v>172</v>
      </c>
      <c r="F862">
        <v>1.7</v>
      </c>
      <c r="G862" t="s">
        <v>142</v>
      </c>
      <c r="I862" s="131">
        <v>19.899999999999999</v>
      </c>
      <c r="J862" s="131">
        <v>33.83</v>
      </c>
    </row>
    <row r="863" spans="1:10" x14ac:dyDescent="0.2">
      <c r="A863">
        <v>945</v>
      </c>
      <c r="B863" t="s">
        <v>999</v>
      </c>
      <c r="D863">
        <v>0</v>
      </c>
      <c r="E863" t="s">
        <v>172</v>
      </c>
      <c r="F863">
        <v>6.6</v>
      </c>
      <c r="G863" t="s">
        <v>142</v>
      </c>
      <c r="I863" s="131">
        <v>37.783999999999999</v>
      </c>
      <c r="J863" s="131">
        <v>249.38</v>
      </c>
    </row>
    <row r="864" spans="1:10" x14ac:dyDescent="0.2">
      <c r="A864">
        <v>2856</v>
      </c>
      <c r="B864" t="s">
        <v>1000</v>
      </c>
      <c r="D864">
        <v>0</v>
      </c>
      <c r="E864" t="s">
        <v>146</v>
      </c>
      <c r="F864">
        <v>2</v>
      </c>
      <c r="G864" t="s">
        <v>147</v>
      </c>
      <c r="I864" s="131">
        <v>14.7</v>
      </c>
      <c r="J864" s="131">
        <v>29.4</v>
      </c>
    </row>
    <row r="865" spans="1:10" x14ac:dyDescent="0.2">
      <c r="A865">
        <v>953</v>
      </c>
      <c r="B865" t="s">
        <v>1001</v>
      </c>
      <c r="D865">
        <v>0</v>
      </c>
      <c r="E865" t="s">
        <v>172</v>
      </c>
      <c r="F865">
        <v>0.5</v>
      </c>
      <c r="G865" t="s">
        <v>142</v>
      </c>
      <c r="I865" s="131">
        <v>19.399999999999999</v>
      </c>
      <c r="J865" s="131">
        <v>9.6999999999999993</v>
      </c>
    </row>
    <row r="866" spans="1:10" x14ac:dyDescent="0.2">
      <c r="A866">
        <v>964</v>
      </c>
      <c r="B866" t="s">
        <v>779</v>
      </c>
      <c r="D866">
        <v>0</v>
      </c>
      <c r="E866" t="s">
        <v>146</v>
      </c>
      <c r="F866">
        <v>0.2</v>
      </c>
      <c r="G866" t="s">
        <v>147</v>
      </c>
      <c r="I866" s="131">
        <v>16.899999999999999</v>
      </c>
      <c r="J866" s="131">
        <v>3.38</v>
      </c>
    </row>
    <row r="867" spans="1:10" x14ac:dyDescent="0.2">
      <c r="A867">
        <v>965</v>
      </c>
      <c r="B867" t="s">
        <v>1002</v>
      </c>
      <c r="D867">
        <v>0</v>
      </c>
      <c r="E867" t="s">
        <v>136</v>
      </c>
      <c r="F867">
        <v>1</v>
      </c>
      <c r="G867" t="s">
        <v>142</v>
      </c>
      <c r="I867" s="131">
        <v>20</v>
      </c>
      <c r="J867" s="131">
        <v>20</v>
      </c>
    </row>
    <row r="868" spans="1:10" x14ac:dyDescent="0.2">
      <c r="A868">
        <v>966</v>
      </c>
      <c r="B868" t="s">
        <v>1003</v>
      </c>
      <c r="D868">
        <v>0</v>
      </c>
      <c r="E868" t="s">
        <v>136</v>
      </c>
      <c r="F868">
        <v>2</v>
      </c>
      <c r="G868" t="s">
        <v>137</v>
      </c>
      <c r="I868" s="131">
        <v>16.295000000000002</v>
      </c>
      <c r="J868" s="131">
        <v>32.590000000000003</v>
      </c>
    </row>
    <row r="869" spans="1:10" x14ac:dyDescent="0.2">
      <c r="A869">
        <v>967</v>
      </c>
      <c r="B869" t="s">
        <v>1004</v>
      </c>
      <c r="D869">
        <v>0</v>
      </c>
      <c r="E869" t="s">
        <v>136</v>
      </c>
      <c r="F869">
        <v>1</v>
      </c>
      <c r="G869" t="s">
        <v>142</v>
      </c>
      <c r="I869" s="131">
        <v>22.3</v>
      </c>
      <c r="J869" s="131">
        <v>22.3</v>
      </c>
    </row>
    <row r="870" spans="1:10" x14ac:dyDescent="0.2">
      <c r="A870">
        <v>1793</v>
      </c>
      <c r="B870" t="s">
        <v>1005</v>
      </c>
      <c r="D870">
        <v>0</v>
      </c>
      <c r="E870" t="s">
        <v>146</v>
      </c>
      <c r="F870">
        <v>1</v>
      </c>
      <c r="G870" t="s">
        <v>147</v>
      </c>
      <c r="I870" s="131">
        <v>18.75</v>
      </c>
      <c r="J870" s="131">
        <v>18.75</v>
      </c>
    </row>
    <row r="871" spans="1:10" x14ac:dyDescent="0.2">
      <c r="A871">
        <v>1795</v>
      </c>
      <c r="B871" t="s">
        <v>1006</v>
      </c>
      <c r="D871">
        <v>0</v>
      </c>
      <c r="E871" t="s">
        <v>146</v>
      </c>
      <c r="F871">
        <v>1</v>
      </c>
      <c r="G871" t="s">
        <v>147</v>
      </c>
      <c r="I871" s="131">
        <v>14.9</v>
      </c>
      <c r="J871" s="131">
        <v>14.9</v>
      </c>
    </row>
    <row r="872" spans="1:10" x14ac:dyDescent="0.2">
      <c r="A872">
        <v>962</v>
      </c>
      <c r="B872" t="s">
        <v>1007</v>
      </c>
      <c r="D872">
        <v>0</v>
      </c>
      <c r="E872" t="s">
        <v>146</v>
      </c>
      <c r="F872">
        <v>2</v>
      </c>
      <c r="G872" t="s">
        <v>147</v>
      </c>
      <c r="I872" s="131">
        <v>13.1</v>
      </c>
      <c r="J872" s="131">
        <v>26.2</v>
      </c>
    </row>
    <row r="873" spans="1:10" x14ac:dyDescent="0.2">
      <c r="A873">
        <v>2812</v>
      </c>
      <c r="B873" t="s">
        <v>1008</v>
      </c>
      <c r="D873">
        <v>0</v>
      </c>
      <c r="E873" t="s">
        <v>172</v>
      </c>
      <c r="F873">
        <v>1</v>
      </c>
      <c r="G873" t="s">
        <v>142</v>
      </c>
      <c r="I873" s="131">
        <v>18.899999999999999</v>
      </c>
      <c r="J873" s="131">
        <v>18.899999999999999</v>
      </c>
    </row>
    <row r="874" spans="1:10" x14ac:dyDescent="0.2">
      <c r="A874">
        <v>3134</v>
      </c>
      <c r="B874" t="s">
        <v>1009</v>
      </c>
      <c r="D874">
        <v>0</v>
      </c>
      <c r="E874" t="s">
        <v>138</v>
      </c>
      <c r="F874">
        <v>0.8</v>
      </c>
      <c r="G874" t="s">
        <v>139</v>
      </c>
      <c r="I874" s="131">
        <v>72.75</v>
      </c>
      <c r="J874" s="131">
        <v>58.2</v>
      </c>
    </row>
    <row r="875" spans="1:10" x14ac:dyDescent="0.2">
      <c r="A875" t="s">
        <v>22</v>
      </c>
    </row>
    <row r="876" spans="1:10" x14ac:dyDescent="0.2">
      <c r="A876" t="s">
        <v>340</v>
      </c>
      <c r="C876">
        <v>0</v>
      </c>
      <c r="E876">
        <v>915.1</v>
      </c>
      <c r="G876" s="131">
        <v>1943.41</v>
      </c>
    </row>
    <row r="877" spans="1:10" x14ac:dyDescent="0.2">
      <c r="A877" t="s">
        <v>747</v>
      </c>
      <c r="B877" t="s">
        <v>28</v>
      </c>
    </row>
    <row r="878" spans="1:10" x14ac:dyDescent="0.2">
      <c r="A878">
        <v>1</v>
      </c>
      <c r="B878" t="s">
        <v>133</v>
      </c>
      <c r="D878">
        <v>0</v>
      </c>
      <c r="E878" t="s">
        <v>134</v>
      </c>
      <c r="F878">
        <v>0.7</v>
      </c>
      <c r="G878" t="s">
        <v>135</v>
      </c>
      <c r="I878" s="131">
        <v>9.4</v>
      </c>
      <c r="J878" s="131">
        <v>6.58</v>
      </c>
    </row>
    <row r="879" spans="1:10" x14ac:dyDescent="0.2">
      <c r="A879">
        <v>2334</v>
      </c>
      <c r="B879" t="s">
        <v>1010</v>
      </c>
      <c r="D879">
        <v>0</v>
      </c>
      <c r="E879" t="s">
        <v>146</v>
      </c>
      <c r="F879">
        <v>0.1</v>
      </c>
      <c r="G879" t="s">
        <v>147</v>
      </c>
      <c r="I879" s="131">
        <v>51</v>
      </c>
      <c r="J879" s="131">
        <v>5.0999999999999996</v>
      </c>
    </row>
    <row r="880" spans="1:10" x14ac:dyDescent="0.2">
      <c r="A880">
        <v>9</v>
      </c>
      <c r="B880" t="s">
        <v>1011</v>
      </c>
      <c r="D880">
        <v>0</v>
      </c>
      <c r="E880" t="s">
        <v>146</v>
      </c>
      <c r="F880">
        <v>0.6</v>
      </c>
      <c r="G880" t="s">
        <v>309</v>
      </c>
      <c r="I880" s="131">
        <v>30.64</v>
      </c>
      <c r="J880" s="131">
        <v>18.38</v>
      </c>
    </row>
    <row r="881" spans="1:10" x14ac:dyDescent="0.2">
      <c r="A881">
        <v>25</v>
      </c>
      <c r="B881" t="s">
        <v>1012</v>
      </c>
      <c r="D881">
        <v>0</v>
      </c>
      <c r="E881" t="s">
        <v>138</v>
      </c>
      <c r="F881">
        <v>0.3</v>
      </c>
      <c r="G881" t="s">
        <v>162</v>
      </c>
      <c r="I881" s="131">
        <v>10.757999999999999</v>
      </c>
      <c r="J881" s="131">
        <v>3.23</v>
      </c>
    </row>
    <row r="882" spans="1:10" x14ac:dyDescent="0.2">
      <c r="A882">
        <v>1745</v>
      </c>
      <c r="B882" t="s">
        <v>140</v>
      </c>
      <c r="D882">
        <v>0</v>
      </c>
      <c r="E882" t="s">
        <v>136</v>
      </c>
      <c r="F882">
        <v>2</v>
      </c>
      <c r="G882" t="s">
        <v>137</v>
      </c>
      <c r="I882" s="131">
        <v>5.95</v>
      </c>
      <c r="J882" s="131">
        <v>11.9</v>
      </c>
    </row>
    <row r="883" spans="1:10" x14ac:dyDescent="0.2">
      <c r="A883">
        <v>935</v>
      </c>
      <c r="B883" t="s">
        <v>1013</v>
      </c>
      <c r="D883">
        <v>0</v>
      </c>
      <c r="E883" t="s">
        <v>136</v>
      </c>
      <c r="F883">
        <v>0.80700000000000005</v>
      </c>
      <c r="G883" t="s">
        <v>137</v>
      </c>
      <c r="I883" s="131">
        <v>27.9</v>
      </c>
      <c r="J883" s="131">
        <v>22.52</v>
      </c>
    </row>
    <row r="884" spans="1:10" x14ac:dyDescent="0.2">
      <c r="A884">
        <v>28</v>
      </c>
      <c r="B884" t="s">
        <v>141</v>
      </c>
      <c r="D884">
        <v>0</v>
      </c>
      <c r="E884" t="s">
        <v>136</v>
      </c>
      <c r="F884">
        <v>5</v>
      </c>
      <c r="G884" t="s">
        <v>142</v>
      </c>
      <c r="I884" s="131">
        <v>18.018999999999998</v>
      </c>
      <c r="J884" s="131">
        <v>90.1</v>
      </c>
    </row>
    <row r="885" spans="1:10" x14ac:dyDescent="0.2">
      <c r="A885">
        <v>30</v>
      </c>
      <c r="B885" t="s">
        <v>144</v>
      </c>
      <c r="D885">
        <v>0</v>
      </c>
      <c r="E885" t="s">
        <v>136</v>
      </c>
      <c r="F885">
        <v>0.83</v>
      </c>
      <c r="G885" t="s">
        <v>137</v>
      </c>
      <c r="I885" s="131">
        <v>16.149999999999999</v>
      </c>
      <c r="J885" s="131">
        <v>13.4</v>
      </c>
    </row>
    <row r="886" spans="1:10" x14ac:dyDescent="0.2">
      <c r="A886">
        <v>31</v>
      </c>
      <c r="B886" t="s">
        <v>1014</v>
      </c>
      <c r="D886">
        <v>0</v>
      </c>
      <c r="E886" t="s">
        <v>136</v>
      </c>
      <c r="F886">
        <v>0.24</v>
      </c>
      <c r="G886" t="s">
        <v>137</v>
      </c>
      <c r="I886" s="131">
        <v>20.463999999999999</v>
      </c>
      <c r="J886" s="131">
        <v>4.91</v>
      </c>
    </row>
    <row r="887" spans="1:10" x14ac:dyDescent="0.2">
      <c r="A887">
        <v>42</v>
      </c>
      <c r="B887" t="s">
        <v>145</v>
      </c>
      <c r="D887">
        <v>0</v>
      </c>
      <c r="E887" t="s">
        <v>146</v>
      </c>
      <c r="F887">
        <v>2.5</v>
      </c>
      <c r="G887" t="s">
        <v>147</v>
      </c>
      <c r="I887" s="131">
        <v>8.2899999999999991</v>
      </c>
      <c r="J887" s="131">
        <v>20.73</v>
      </c>
    </row>
    <row r="888" spans="1:10" x14ac:dyDescent="0.2">
      <c r="A888">
        <v>2849</v>
      </c>
      <c r="B888" t="s">
        <v>1015</v>
      </c>
      <c r="D888">
        <v>0</v>
      </c>
      <c r="E888" t="s">
        <v>233</v>
      </c>
      <c r="F888">
        <v>1</v>
      </c>
      <c r="G888" t="s">
        <v>234</v>
      </c>
      <c r="I888" s="131">
        <v>16.71</v>
      </c>
      <c r="J888" s="131">
        <v>16.71</v>
      </c>
    </row>
    <row r="889" spans="1:10" x14ac:dyDescent="0.2">
      <c r="A889">
        <v>1718</v>
      </c>
      <c r="B889" t="s">
        <v>148</v>
      </c>
      <c r="D889">
        <v>0</v>
      </c>
      <c r="E889" t="s">
        <v>146</v>
      </c>
      <c r="F889">
        <v>0.3</v>
      </c>
      <c r="G889" t="s">
        <v>147</v>
      </c>
      <c r="I889" s="131">
        <v>7.9</v>
      </c>
      <c r="J889" s="131">
        <v>2.37</v>
      </c>
    </row>
    <row r="890" spans="1:10" x14ac:dyDescent="0.2">
      <c r="A890">
        <v>88</v>
      </c>
      <c r="B890" t="s">
        <v>1016</v>
      </c>
      <c r="D890">
        <v>0</v>
      </c>
      <c r="E890" t="s">
        <v>146</v>
      </c>
      <c r="F890">
        <v>3</v>
      </c>
      <c r="G890" t="s">
        <v>147</v>
      </c>
      <c r="I890" s="131">
        <v>13</v>
      </c>
      <c r="J890" s="131">
        <v>39</v>
      </c>
    </row>
    <row r="891" spans="1:10" x14ac:dyDescent="0.2">
      <c r="A891">
        <v>96</v>
      </c>
      <c r="B891" t="s">
        <v>1017</v>
      </c>
      <c r="D891">
        <v>0</v>
      </c>
      <c r="E891" t="s">
        <v>136</v>
      </c>
      <c r="F891">
        <v>0.2</v>
      </c>
      <c r="G891" t="s">
        <v>137</v>
      </c>
      <c r="I891" s="131">
        <v>44.1</v>
      </c>
      <c r="J891" s="131">
        <v>8.82</v>
      </c>
    </row>
    <row r="892" spans="1:10" x14ac:dyDescent="0.2">
      <c r="A892">
        <v>97</v>
      </c>
      <c r="B892" t="s">
        <v>152</v>
      </c>
      <c r="D892">
        <v>0</v>
      </c>
      <c r="E892" t="s">
        <v>153</v>
      </c>
      <c r="F892">
        <v>0.6</v>
      </c>
      <c r="G892" t="s">
        <v>154</v>
      </c>
      <c r="I892" s="131">
        <v>27.016999999999999</v>
      </c>
      <c r="J892" s="131">
        <v>16.21</v>
      </c>
    </row>
    <row r="893" spans="1:10" x14ac:dyDescent="0.2">
      <c r="A893">
        <v>104</v>
      </c>
      <c r="B893" t="s">
        <v>155</v>
      </c>
      <c r="D893">
        <v>0</v>
      </c>
      <c r="E893" t="s">
        <v>138</v>
      </c>
      <c r="F893">
        <v>0.2</v>
      </c>
      <c r="G893" t="s">
        <v>139</v>
      </c>
      <c r="I893" s="131">
        <v>9.9</v>
      </c>
      <c r="J893" s="131">
        <v>1.98</v>
      </c>
    </row>
    <row r="894" spans="1:10" x14ac:dyDescent="0.2">
      <c r="A894">
        <v>1717</v>
      </c>
      <c r="B894" t="s">
        <v>156</v>
      </c>
      <c r="D894">
        <v>0</v>
      </c>
      <c r="E894" t="s">
        <v>138</v>
      </c>
      <c r="F894">
        <v>0.8</v>
      </c>
      <c r="G894" t="s">
        <v>137</v>
      </c>
      <c r="I894" s="131">
        <v>6.1219999999999999</v>
      </c>
      <c r="J894" s="131">
        <v>4.9000000000000004</v>
      </c>
    </row>
    <row r="895" spans="1:10" x14ac:dyDescent="0.2">
      <c r="A895">
        <v>109</v>
      </c>
      <c r="B895" t="s">
        <v>157</v>
      </c>
      <c r="D895">
        <v>0</v>
      </c>
      <c r="E895" t="s">
        <v>138</v>
      </c>
      <c r="F895">
        <v>0.4</v>
      </c>
      <c r="G895" t="s">
        <v>139</v>
      </c>
      <c r="I895" s="131">
        <v>56</v>
      </c>
      <c r="J895" s="131">
        <v>22.4</v>
      </c>
    </row>
    <row r="896" spans="1:10" x14ac:dyDescent="0.2">
      <c r="A896">
        <v>118</v>
      </c>
      <c r="B896" t="s">
        <v>159</v>
      </c>
      <c r="D896">
        <v>0</v>
      </c>
      <c r="E896" t="s">
        <v>138</v>
      </c>
      <c r="F896">
        <v>0.5</v>
      </c>
      <c r="G896" t="s">
        <v>139</v>
      </c>
      <c r="I896" s="131">
        <v>59.887</v>
      </c>
      <c r="J896" s="131">
        <v>29.94</v>
      </c>
    </row>
    <row r="897" spans="1:10" x14ac:dyDescent="0.2">
      <c r="A897">
        <v>1714</v>
      </c>
      <c r="B897" t="s">
        <v>160</v>
      </c>
      <c r="D897">
        <v>0</v>
      </c>
      <c r="E897" t="s">
        <v>134</v>
      </c>
      <c r="F897">
        <v>0.7</v>
      </c>
      <c r="G897" t="s">
        <v>135</v>
      </c>
      <c r="I897" s="131">
        <v>37.020000000000003</v>
      </c>
      <c r="J897" s="131">
        <v>25.91</v>
      </c>
    </row>
    <row r="898" spans="1:10" x14ac:dyDescent="0.2">
      <c r="A898">
        <v>125</v>
      </c>
      <c r="B898" t="s">
        <v>163</v>
      </c>
      <c r="D898">
        <v>0</v>
      </c>
      <c r="E898" t="s">
        <v>138</v>
      </c>
      <c r="F898">
        <v>0.83299999999999996</v>
      </c>
      <c r="G898" t="s">
        <v>139</v>
      </c>
      <c r="I898" s="131">
        <v>23.902000000000001</v>
      </c>
      <c r="J898" s="131">
        <v>19.91</v>
      </c>
    </row>
    <row r="899" spans="1:10" x14ac:dyDescent="0.2">
      <c r="A899">
        <v>1246</v>
      </c>
      <c r="B899" t="s">
        <v>780</v>
      </c>
      <c r="D899">
        <v>0</v>
      </c>
      <c r="E899" t="s">
        <v>138</v>
      </c>
      <c r="F899">
        <v>0.8</v>
      </c>
      <c r="G899" t="s">
        <v>139</v>
      </c>
      <c r="I899" s="131">
        <v>100.5</v>
      </c>
      <c r="J899" s="131">
        <v>80.400000000000006</v>
      </c>
    </row>
    <row r="900" spans="1:10" x14ac:dyDescent="0.2">
      <c r="A900">
        <v>2015</v>
      </c>
      <c r="B900" t="s">
        <v>169</v>
      </c>
      <c r="D900">
        <v>0</v>
      </c>
      <c r="E900" t="s">
        <v>146</v>
      </c>
      <c r="F900">
        <v>1</v>
      </c>
      <c r="G900" t="s">
        <v>147</v>
      </c>
      <c r="I900" s="131">
        <v>7.6219999999999999</v>
      </c>
      <c r="J900" s="131">
        <v>7.62</v>
      </c>
    </row>
    <row r="901" spans="1:10" x14ac:dyDescent="0.2">
      <c r="A901">
        <v>151</v>
      </c>
      <c r="B901" t="s">
        <v>170</v>
      </c>
      <c r="D901">
        <v>0</v>
      </c>
      <c r="E901" t="s">
        <v>134</v>
      </c>
      <c r="F901">
        <v>0.7</v>
      </c>
      <c r="G901" t="s">
        <v>135</v>
      </c>
      <c r="I901" s="131">
        <v>11.05</v>
      </c>
      <c r="J901" s="131">
        <v>7.74</v>
      </c>
    </row>
    <row r="902" spans="1:10" x14ac:dyDescent="0.2">
      <c r="A902">
        <v>153</v>
      </c>
      <c r="B902" t="s">
        <v>171</v>
      </c>
      <c r="D902">
        <v>0</v>
      </c>
      <c r="E902" t="s">
        <v>172</v>
      </c>
      <c r="F902">
        <v>0.5</v>
      </c>
      <c r="G902" t="s">
        <v>142</v>
      </c>
      <c r="I902" s="131">
        <v>14.259</v>
      </c>
      <c r="J902" s="131">
        <v>7.13</v>
      </c>
    </row>
    <row r="903" spans="1:10" x14ac:dyDescent="0.2">
      <c r="A903">
        <v>2398</v>
      </c>
      <c r="B903" t="s">
        <v>173</v>
      </c>
      <c r="D903">
        <v>0</v>
      </c>
      <c r="E903" t="s">
        <v>153</v>
      </c>
      <c r="F903">
        <v>1</v>
      </c>
      <c r="G903" t="s">
        <v>154</v>
      </c>
      <c r="I903" s="131">
        <v>61.8</v>
      </c>
      <c r="J903" s="131">
        <v>61.8</v>
      </c>
    </row>
    <row r="904" spans="1:10" x14ac:dyDescent="0.2">
      <c r="A904">
        <v>157</v>
      </c>
      <c r="B904" t="s">
        <v>174</v>
      </c>
      <c r="D904">
        <v>0</v>
      </c>
      <c r="E904" t="s">
        <v>134</v>
      </c>
      <c r="F904">
        <v>0.2</v>
      </c>
      <c r="G904" t="s">
        <v>135</v>
      </c>
      <c r="I904" s="131">
        <v>36.68</v>
      </c>
      <c r="J904" s="131">
        <v>7.34</v>
      </c>
    </row>
    <row r="905" spans="1:10" x14ac:dyDescent="0.2">
      <c r="A905">
        <v>171</v>
      </c>
      <c r="B905" t="s">
        <v>1018</v>
      </c>
      <c r="D905">
        <v>0</v>
      </c>
      <c r="E905" t="s">
        <v>138</v>
      </c>
      <c r="F905">
        <v>0.5</v>
      </c>
      <c r="G905" t="s">
        <v>205</v>
      </c>
      <c r="I905" s="131">
        <v>4.4859999999999998</v>
      </c>
      <c r="J905" s="131">
        <v>2.2400000000000002</v>
      </c>
    </row>
    <row r="906" spans="1:10" x14ac:dyDescent="0.2">
      <c r="A906">
        <v>1676</v>
      </c>
      <c r="B906" t="s">
        <v>1235</v>
      </c>
      <c r="D906">
        <v>0</v>
      </c>
      <c r="E906" t="s">
        <v>138</v>
      </c>
      <c r="F906">
        <v>0.8</v>
      </c>
      <c r="G906" t="s">
        <v>1236</v>
      </c>
      <c r="I906" s="131">
        <v>9.3930000000000007</v>
      </c>
      <c r="J906" s="131">
        <v>7.51</v>
      </c>
    </row>
    <row r="907" spans="1:10" x14ac:dyDescent="0.2">
      <c r="D907" t="s">
        <v>961</v>
      </c>
    </row>
    <row r="908" spans="1:10" x14ac:dyDescent="0.2">
      <c r="A908">
        <v>172</v>
      </c>
      <c r="B908" t="s">
        <v>175</v>
      </c>
      <c r="D908">
        <v>0</v>
      </c>
      <c r="E908" t="s">
        <v>138</v>
      </c>
      <c r="F908">
        <v>0.4</v>
      </c>
      <c r="G908" t="s">
        <v>166</v>
      </c>
      <c r="I908" s="131">
        <v>6.867</v>
      </c>
      <c r="J908" s="131">
        <v>2.75</v>
      </c>
    </row>
    <row r="909" spans="1:10" x14ac:dyDescent="0.2">
      <c r="A909">
        <v>173</v>
      </c>
      <c r="B909" t="s">
        <v>176</v>
      </c>
      <c r="D909">
        <v>0</v>
      </c>
      <c r="E909" t="s">
        <v>138</v>
      </c>
      <c r="F909">
        <v>0.2</v>
      </c>
      <c r="G909" t="s">
        <v>137</v>
      </c>
      <c r="I909" s="131">
        <v>9.3480000000000008</v>
      </c>
      <c r="J909" s="131">
        <v>1.87</v>
      </c>
    </row>
    <row r="910" spans="1:10" x14ac:dyDescent="0.2">
      <c r="A910">
        <v>3028</v>
      </c>
      <c r="B910" t="s">
        <v>1019</v>
      </c>
      <c r="D910">
        <v>0</v>
      </c>
      <c r="E910" t="s">
        <v>138</v>
      </c>
      <c r="F910">
        <v>0.1</v>
      </c>
      <c r="G910" t="s">
        <v>139</v>
      </c>
      <c r="I910" s="131">
        <v>47.51</v>
      </c>
      <c r="J910" s="131">
        <v>4.75</v>
      </c>
    </row>
    <row r="911" spans="1:10" x14ac:dyDescent="0.2">
      <c r="A911">
        <v>229</v>
      </c>
      <c r="B911" t="s">
        <v>177</v>
      </c>
      <c r="D911">
        <v>0</v>
      </c>
      <c r="E911" t="s">
        <v>134</v>
      </c>
      <c r="F911">
        <v>1.66</v>
      </c>
      <c r="G911" t="s">
        <v>135</v>
      </c>
      <c r="I911" s="131">
        <v>63.3</v>
      </c>
      <c r="J911" s="131">
        <v>105.08</v>
      </c>
    </row>
    <row r="912" spans="1:10" x14ac:dyDescent="0.2">
      <c r="A912">
        <v>232</v>
      </c>
      <c r="B912" t="s">
        <v>1020</v>
      </c>
      <c r="D912">
        <v>0</v>
      </c>
      <c r="E912" t="s">
        <v>134</v>
      </c>
      <c r="F912">
        <v>0.47499999999999998</v>
      </c>
      <c r="G912" t="s">
        <v>135</v>
      </c>
      <c r="I912" s="131">
        <v>35.549999999999997</v>
      </c>
      <c r="J912" s="131">
        <v>16.89</v>
      </c>
    </row>
    <row r="913" spans="1:10" x14ac:dyDescent="0.2">
      <c r="A913">
        <v>234</v>
      </c>
      <c r="B913" t="s">
        <v>1021</v>
      </c>
      <c r="D913">
        <v>0</v>
      </c>
      <c r="E913" t="s">
        <v>138</v>
      </c>
      <c r="F913">
        <v>1.8240000000000001</v>
      </c>
      <c r="G913" t="s">
        <v>162</v>
      </c>
      <c r="I913" s="131">
        <v>11.53</v>
      </c>
      <c r="J913" s="131">
        <v>21.03</v>
      </c>
    </row>
    <row r="914" spans="1:10" x14ac:dyDescent="0.2">
      <c r="A914">
        <v>257</v>
      </c>
      <c r="B914" t="s">
        <v>1022</v>
      </c>
      <c r="D914">
        <v>0</v>
      </c>
      <c r="E914" t="s">
        <v>138</v>
      </c>
      <c r="F914">
        <v>1</v>
      </c>
      <c r="G914" t="s">
        <v>139</v>
      </c>
      <c r="I914" s="131">
        <v>14.11</v>
      </c>
      <c r="J914" s="131">
        <v>14.11</v>
      </c>
    </row>
    <row r="915" spans="1:10" x14ac:dyDescent="0.2">
      <c r="A915">
        <v>268</v>
      </c>
      <c r="B915" t="s">
        <v>1023</v>
      </c>
      <c r="D915">
        <v>0</v>
      </c>
      <c r="E915" t="s">
        <v>146</v>
      </c>
      <c r="F915">
        <v>0.5</v>
      </c>
      <c r="G915" t="s">
        <v>147</v>
      </c>
      <c r="I915" s="131">
        <v>18</v>
      </c>
      <c r="J915" s="131">
        <v>9</v>
      </c>
    </row>
    <row r="916" spans="1:10" x14ac:dyDescent="0.2">
      <c r="A916">
        <v>274</v>
      </c>
      <c r="B916" t="s">
        <v>1024</v>
      </c>
      <c r="D916">
        <v>0</v>
      </c>
      <c r="E916" t="s">
        <v>146</v>
      </c>
      <c r="F916">
        <v>0.5</v>
      </c>
      <c r="G916" t="s">
        <v>147</v>
      </c>
      <c r="I916" s="131">
        <v>12.75</v>
      </c>
      <c r="J916" s="131">
        <v>6.38</v>
      </c>
    </row>
    <row r="917" spans="1:10" x14ac:dyDescent="0.2">
      <c r="A917">
        <v>275</v>
      </c>
      <c r="B917" t="s">
        <v>1025</v>
      </c>
      <c r="D917">
        <v>0</v>
      </c>
      <c r="E917" t="s">
        <v>186</v>
      </c>
      <c r="F917">
        <v>0.85</v>
      </c>
      <c r="G917" t="s">
        <v>309</v>
      </c>
      <c r="I917" s="131">
        <v>13.85</v>
      </c>
      <c r="J917" s="131">
        <v>11.77</v>
      </c>
    </row>
    <row r="918" spans="1:10" x14ac:dyDescent="0.2">
      <c r="A918">
        <v>276</v>
      </c>
      <c r="B918" t="s">
        <v>1026</v>
      </c>
      <c r="D918">
        <v>0</v>
      </c>
      <c r="E918" t="s">
        <v>138</v>
      </c>
      <c r="F918">
        <v>0.8</v>
      </c>
      <c r="G918" t="s">
        <v>139</v>
      </c>
      <c r="I918" s="131">
        <v>33.1</v>
      </c>
      <c r="J918" s="131">
        <v>26.48</v>
      </c>
    </row>
    <row r="919" spans="1:10" x14ac:dyDescent="0.2">
      <c r="A919">
        <v>277</v>
      </c>
      <c r="B919" t="s">
        <v>1027</v>
      </c>
      <c r="D919">
        <v>0</v>
      </c>
      <c r="E919" t="s">
        <v>138</v>
      </c>
      <c r="F919">
        <v>0.6</v>
      </c>
      <c r="G919" t="s">
        <v>139</v>
      </c>
      <c r="I919" s="131">
        <v>33.1</v>
      </c>
      <c r="J919" s="131">
        <v>19.86</v>
      </c>
    </row>
    <row r="920" spans="1:10" x14ac:dyDescent="0.2">
      <c r="A920">
        <v>278</v>
      </c>
      <c r="B920" t="s">
        <v>1028</v>
      </c>
      <c r="D920">
        <v>0</v>
      </c>
      <c r="E920" t="s">
        <v>138</v>
      </c>
      <c r="F920">
        <v>0.85</v>
      </c>
      <c r="G920" t="s">
        <v>139</v>
      </c>
      <c r="I920" s="131">
        <v>33.1</v>
      </c>
      <c r="J920" s="131">
        <v>28.14</v>
      </c>
    </row>
    <row r="921" spans="1:10" x14ac:dyDescent="0.2">
      <c r="A921">
        <v>280</v>
      </c>
      <c r="B921" t="s">
        <v>1029</v>
      </c>
      <c r="D921">
        <v>0</v>
      </c>
      <c r="E921" t="s">
        <v>146</v>
      </c>
      <c r="F921">
        <v>0.66600000000000004</v>
      </c>
      <c r="G921" t="s">
        <v>147</v>
      </c>
      <c r="I921" s="131">
        <v>18.05</v>
      </c>
      <c r="J921" s="131">
        <v>12.02</v>
      </c>
    </row>
    <row r="922" spans="1:10" x14ac:dyDescent="0.2">
      <c r="A922">
        <v>295</v>
      </c>
      <c r="B922" t="s">
        <v>185</v>
      </c>
      <c r="D922">
        <v>0</v>
      </c>
      <c r="E922" t="s">
        <v>138</v>
      </c>
      <c r="F922">
        <v>0.2</v>
      </c>
      <c r="G922" t="s">
        <v>139</v>
      </c>
      <c r="I922" s="131">
        <v>5.15</v>
      </c>
      <c r="J922" s="131">
        <v>1.03</v>
      </c>
    </row>
    <row r="923" spans="1:10" x14ac:dyDescent="0.2">
      <c r="A923">
        <v>302</v>
      </c>
      <c r="B923" t="s">
        <v>187</v>
      </c>
      <c r="D923">
        <v>0</v>
      </c>
      <c r="E923" t="s">
        <v>138</v>
      </c>
      <c r="F923">
        <v>1</v>
      </c>
      <c r="G923" t="s">
        <v>147</v>
      </c>
      <c r="I923" s="131">
        <v>16.481000000000002</v>
      </c>
      <c r="J923" s="131">
        <v>16.48</v>
      </c>
    </row>
    <row r="924" spans="1:10" x14ac:dyDescent="0.2">
      <c r="A924">
        <v>233</v>
      </c>
      <c r="B924" t="s">
        <v>188</v>
      </c>
      <c r="D924">
        <v>0</v>
      </c>
      <c r="E924" t="s">
        <v>138</v>
      </c>
      <c r="F924">
        <v>0.98</v>
      </c>
      <c r="G924" t="s">
        <v>139</v>
      </c>
      <c r="I924" s="131">
        <v>71.099999999999994</v>
      </c>
      <c r="J924" s="131">
        <v>69.680000000000007</v>
      </c>
    </row>
    <row r="925" spans="1:10" x14ac:dyDescent="0.2">
      <c r="A925">
        <v>228</v>
      </c>
      <c r="B925" t="s">
        <v>189</v>
      </c>
      <c r="D925">
        <v>0</v>
      </c>
      <c r="E925" t="s">
        <v>138</v>
      </c>
      <c r="F925">
        <v>1</v>
      </c>
      <c r="G925" t="s">
        <v>139</v>
      </c>
      <c r="I925" s="131">
        <v>96.488</v>
      </c>
      <c r="J925" s="131">
        <v>96.49</v>
      </c>
    </row>
    <row r="926" spans="1:10" x14ac:dyDescent="0.2">
      <c r="A926">
        <v>315</v>
      </c>
      <c r="B926" t="s">
        <v>191</v>
      </c>
      <c r="D926">
        <v>0</v>
      </c>
      <c r="E926" t="s">
        <v>172</v>
      </c>
      <c r="F926">
        <v>1.9850000000000001</v>
      </c>
      <c r="G926" t="s">
        <v>142</v>
      </c>
      <c r="I926" s="131">
        <v>15.922000000000001</v>
      </c>
      <c r="J926" s="131">
        <v>31.61</v>
      </c>
    </row>
    <row r="927" spans="1:10" x14ac:dyDescent="0.2">
      <c r="A927">
        <v>342</v>
      </c>
      <c r="B927" t="s">
        <v>193</v>
      </c>
      <c r="D927">
        <v>0</v>
      </c>
      <c r="E927" t="s">
        <v>136</v>
      </c>
      <c r="F927">
        <v>0.6</v>
      </c>
      <c r="G927" t="s">
        <v>137</v>
      </c>
      <c r="I927" s="131">
        <v>9.5</v>
      </c>
      <c r="J927" s="131">
        <v>5.7</v>
      </c>
    </row>
    <row r="928" spans="1:10" x14ac:dyDescent="0.2">
      <c r="A928">
        <v>3142</v>
      </c>
      <c r="B928" t="s">
        <v>1030</v>
      </c>
      <c r="D928">
        <v>0</v>
      </c>
      <c r="E928" t="s">
        <v>146</v>
      </c>
      <c r="F928">
        <v>0.7</v>
      </c>
      <c r="G928" t="s">
        <v>147</v>
      </c>
      <c r="I928" s="131">
        <v>10.8</v>
      </c>
      <c r="J928" s="131">
        <v>7.56</v>
      </c>
    </row>
    <row r="929" spans="1:10" x14ac:dyDescent="0.2">
      <c r="A929">
        <v>349</v>
      </c>
      <c r="B929" t="s">
        <v>1031</v>
      </c>
      <c r="D929">
        <v>0</v>
      </c>
      <c r="E929" t="s">
        <v>138</v>
      </c>
      <c r="F929">
        <v>0.38500000000000001</v>
      </c>
      <c r="G929" t="s">
        <v>139</v>
      </c>
      <c r="I929" s="131">
        <v>34.200000000000003</v>
      </c>
      <c r="J929" s="131">
        <v>13.17</v>
      </c>
    </row>
    <row r="930" spans="1:10" x14ac:dyDescent="0.2">
      <c r="A930">
        <v>2865</v>
      </c>
      <c r="B930" t="s">
        <v>194</v>
      </c>
      <c r="D930">
        <v>0</v>
      </c>
      <c r="E930" t="s">
        <v>138</v>
      </c>
      <c r="F930">
        <v>0.8</v>
      </c>
      <c r="G930" t="s">
        <v>147</v>
      </c>
      <c r="I930" s="131">
        <v>2.9849999999999999</v>
      </c>
      <c r="J930" s="131">
        <v>2.39</v>
      </c>
    </row>
    <row r="931" spans="1:10" x14ac:dyDescent="0.2">
      <c r="A931">
        <v>369</v>
      </c>
      <c r="B931" t="s">
        <v>195</v>
      </c>
      <c r="D931">
        <v>0</v>
      </c>
      <c r="E931" t="s">
        <v>146</v>
      </c>
      <c r="F931">
        <v>0.8</v>
      </c>
      <c r="G931" t="s">
        <v>147</v>
      </c>
      <c r="I931" s="131">
        <v>17.5</v>
      </c>
      <c r="J931" s="131">
        <v>14</v>
      </c>
    </row>
    <row r="932" spans="1:10" x14ac:dyDescent="0.2">
      <c r="A932">
        <v>3155</v>
      </c>
      <c r="B932" t="s">
        <v>1032</v>
      </c>
      <c r="D932">
        <v>0</v>
      </c>
      <c r="E932" t="s">
        <v>136</v>
      </c>
      <c r="F932">
        <v>4</v>
      </c>
      <c r="G932" t="s">
        <v>137</v>
      </c>
      <c r="I932" s="131">
        <v>12</v>
      </c>
      <c r="J932" s="131">
        <v>48</v>
      </c>
    </row>
    <row r="933" spans="1:10" x14ac:dyDescent="0.2">
      <c r="A933">
        <v>1694</v>
      </c>
      <c r="B933" t="s">
        <v>197</v>
      </c>
      <c r="D933">
        <v>0</v>
      </c>
      <c r="E933" t="s">
        <v>134</v>
      </c>
      <c r="F933">
        <v>0.7</v>
      </c>
      <c r="G933" t="s">
        <v>198</v>
      </c>
      <c r="I933" s="131">
        <v>29.4</v>
      </c>
      <c r="J933" s="131">
        <v>20.58</v>
      </c>
    </row>
    <row r="934" spans="1:10" x14ac:dyDescent="0.2">
      <c r="A934">
        <v>390</v>
      </c>
      <c r="B934" t="s">
        <v>1033</v>
      </c>
      <c r="D934">
        <v>0</v>
      </c>
      <c r="E934" t="s">
        <v>233</v>
      </c>
      <c r="F934">
        <v>0.187</v>
      </c>
      <c r="G934" t="s">
        <v>234</v>
      </c>
      <c r="I934" s="131">
        <v>70.73</v>
      </c>
      <c r="J934" s="131">
        <v>13.23</v>
      </c>
    </row>
    <row r="935" spans="1:10" x14ac:dyDescent="0.2">
      <c r="A935">
        <v>394</v>
      </c>
      <c r="B935" t="s">
        <v>199</v>
      </c>
      <c r="D935">
        <v>0</v>
      </c>
      <c r="E935" t="s">
        <v>134</v>
      </c>
      <c r="F935">
        <v>23</v>
      </c>
      <c r="G935" t="s">
        <v>142</v>
      </c>
      <c r="I935" s="131">
        <v>1.45</v>
      </c>
      <c r="J935" s="131">
        <v>33.36</v>
      </c>
    </row>
    <row r="936" spans="1:10" x14ac:dyDescent="0.2">
      <c r="A936">
        <v>395</v>
      </c>
      <c r="B936" t="s">
        <v>200</v>
      </c>
      <c r="D936">
        <v>0</v>
      </c>
      <c r="E936" t="s">
        <v>138</v>
      </c>
      <c r="F936">
        <v>1.2</v>
      </c>
      <c r="G936" t="s">
        <v>139</v>
      </c>
      <c r="I936" s="131">
        <v>29.2</v>
      </c>
      <c r="J936" s="131">
        <v>35.04</v>
      </c>
    </row>
    <row r="937" spans="1:10" x14ac:dyDescent="0.2">
      <c r="A937">
        <v>3149</v>
      </c>
      <c r="B937" t="s">
        <v>1034</v>
      </c>
      <c r="D937">
        <v>0</v>
      </c>
      <c r="E937" t="s">
        <v>172</v>
      </c>
      <c r="F937">
        <v>0.25</v>
      </c>
      <c r="G937" t="s">
        <v>142</v>
      </c>
      <c r="I937" s="131">
        <v>13.9</v>
      </c>
      <c r="J937" s="131">
        <v>3.48</v>
      </c>
    </row>
    <row r="938" spans="1:10" x14ac:dyDescent="0.2">
      <c r="A938">
        <v>396</v>
      </c>
      <c r="B938" t="s">
        <v>201</v>
      </c>
      <c r="D938">
        <v>0</v>
      </c>
      <c r="E938" t="s">
        <v>134</v>
      </c>
      <c r="F938">
        <v>1.8</v>
      </c>
      <c r="G938" t="s">
        <v>135</v>
      </c>
      <c r="I938" s="131">
        <v>16.067</v>
      </c>
      <c r="J938" s="131">
        <v>28.92</v>
      </c>
    </row>
    <row r="939" spans="1:10" x14ac:dyDescent="0.2">
      <c r="A939">
        <v>398</v>
      </c>
      <c r="B939" t="s">
        <v>202</v>
      </c>
      <c r="D939">
        <v>0</v>
      </c>
      <c r="E939" t="s">
        <v>134</v>
      </c>
      <c r="F939">
        <v>0.8</v>
      </c>
      <c r="G939" t="s">
        <v>135</v>
      </c>
      <c r="I939" s="131">
        <v>44.05</v>
      </c>
      <c r="J939" s="131">
        <v>35.24</v>
      </c>
    </row>
    <row r="940" spans="1:10" x14ac:dyDescent="0.2">
      <c r="A940">
        <v>402</v>
      </c>
      <c r="B940" t="s">
        <v>203</v>
      </c>
      <c r="D940">
        <v>0</v>
      </c>
      <c r="E940" t="s">
        <v>138</v>
      </c>
      <c r="F940">
        <v>0.8</v>
      </c>
      <c r="G940" t="s">
        <v>139</v>
      </c>
      <c r="I940" s="131">
        <v>25.54</v>
      </c>
      <c r="J940" s="131">
        <v>20.43</v>
      </c>
    </row>
    <row r="941" spans="1:10" x14ac:dyDescent="0.2">
      <c r="A941">
        <v>403</v>
      </c>
      <c r="B941" t="s">
        <v>204</v>
      </c>
      <c r="D941">
        <v>0</v>
      </c>
      <c r="E941" t="s">
        <v>138</v>
      </c>
      <c r="F941">
        <v>6</v>
      </c>
      <c r="G941" t="s">
        <v>206</v>
      </c>
      <c r="I941" s="131">
        <v>1.524</v>
      </c>
      <c r="J941" s="131">
        <v>9.14</v>
      </c>
    </row>
    <row r="942" spans="1:10" x14ac:dyDescent="0.2">
      <c r="A942">
        <v>1696</v>
      </c>
      <c r="B942" t="s">
        <v>207</v>
      </c>
      <c r="D942">
        <v>0</v>
      </c>
      <c r="E942" t="s">
        <v>146</v>
      </c>
      <c r="F942">
        <v>0.3</v>
      </c>
      <c r="G942" t="s">
        <v>147</v>
      </c>
      <c r="I942" s="131">
        <v>5.21</v>
      </c>
      <c r="J942" s="131">
        <v>1.56</v>
      </c>
    </row>
    <row r="943" spans="1:10" x14ac:dyDescent="0.2">
      <c r="A943">
        <v>159</v>
      </c>
      <c r="B943" t="s">
        <v>1035</v>
      </c>
      <c r="D943">
        <v>0</v>
      </c>
      <c r="E943" t="s">
        <v>285</v>
      </c>
      <c r="F943">
        <v>1.04</v>
      </c>
      <c r="G943" t="s">
        <v>162</v>
      </c>
      <c r="I943" s="131">
        <v>61.9</v>
      </c>
      <c r="J943" s="131">
        <v>64.38</v>
      </c>
    </row>
    <row r="944" spans="1:10" x14ac:dyDescent="0.2">
      <c r="A944">
        <v>3000</v>
      </c>
      <c r="B944" t="s">
        <v>1036</v>
      </c>
      <c r="D944">
        <v>0</v>
      </c>
      <c r="E944" t="s">
        <v>136</v>
      </c>
      <c r="F944">
        <v>1.25</v>
      </c>
      <c r="G944" t="s">
        <v>137</v>
      </c>
      <c r="I944" s="131">
        <v>17.82</v>
      </c>
      <c r="J944" s="131">
        <v>22.28</v>
      </c>
    </row>
    <row r="945" spans="1:10" x14ac:dyDescent="0.2">
      <c r="A945">
        <v>418</v>
      </c>
      <c r="B945" t="s">
        <v>208</v>
      </c>
      <c r="D945">
        <v>0</v>
      </c>
      <c r="E945" t="s">
        <v>134</v>
      </c>
      <c r="F945">
        <v>0.6</v>
      </c>
      <c r="G945" t="s">
        <v>135</v>
      </c>
      <c r="I945" s="131">
        <v>18</v>
      </c>
      <c r="J945" s="131">
        <v>10.8</v>
      </c>
    </row>
    <row r="946" spans="1:10" x14ac:dyDescent="0.2">
      <c r="A946">
        <v>1802</v>
      </c>
      <c r="B946" t="s">
        <v>209</v>
      </c>
      <c r="D946">
        <v>0</v>
      </c>
      <c r="E946" t="s">
        <v>146</v>
      </c>
      <c r="F946">
        <v>2</v>
      </c>
      <c r="G946" t="s">
        <v>147</v>
      </c>
      <c r="I946" s="131">
        <v>14.05</v>
      </c>
      <c r="J946" s="131">
        <v>28.1</v>
      </c>
    </row>
    <row r="947" spans="1:10" x14ac:dyDescent="0.2">
      <c r="A947">
        <v>436</v>
      </c>
      <c r="B947" t="s">
        <v>1037</v>
      </c>
      <c r="D947">
        <v>0</v>
      </c>
      <c r="E947" t="s">
        <v>172</v>
      </c>
      <c r="F947">
        <v>0.6</v>
      </c>
      <c r="G947" t="s">
        <v>142</v>
      </c>
      <c r="I947" s="131">
        <v>23.332000000000001</v>
      </c>
      <c r="J947" s="131">
        <v>14</v>
      </c>
    </row>
    <row r="948" spans="1:10" x14ac:dyDescent="0.2">
      <c r="A948">
        <v>440</v>
      </c>
      <c r="B948" t="s">
        <v>210</v>
      </c>
      <c r="D948">
        <v>0</v>
      </c>
      <c r="E948" t="s">
        <v>134</v>
      </c>
      <c r="F948">
        <v>0.3</v>
      </c>
      <c r="G948" t="s">
        <v>135</v>
      </c>
      <c r="I948" s="131">
        <v>10.827999999999999</v>
      </c>
      <c r="J948" s="131">
        <v>3.25</v>
      </c>
    </row>
    <row r="949" spans="1:10" x14ac:dyDescent="0.2">
      <c r="A949">
        <v>445</v>
      </c>
      <c r="B949" t="s">
        <v>211</v>
      </c>
      <c r="D949">
        <v>0</v>
      </c>
      <c r="E949" t="s">
        <v>212</v>
      </c>
      <c r="F949">
        <v>0.85699999999999998</v>
      </c>
      <c r="G949" t="s">
        <v>213</v>
      </c>
      <c r="I949" s="131">
        <v>42</v>
      </c>
      <c r="J949" s="131">
        <v>35.99</v>
      </c>
    </row>
    <row r="950" spans="1:10" x14ac:dyDescent="0.2">
      <c r="A950">
        <v>452</v>
      </c>
      <c r="B950" t="s">
        <v>214</v>
      </c>
      <c r="D950">
        <v>0</v>
      </c>
      <c r="E950" t="s">
        <v>146</v>
      </c>
      <c r="F950">
        <v>0.16600000000000001</v>
      </c>
      <c r="G950" t="s">
        <v>147</v>
      </c>
      <c r="I950" s="131">
        <v>28.1</v>
      </c>
      <c r="J950" s="131">
        <v>4.66</v>
      </c>
    </row>
    <row r="951" spans="1:10" x14ac:dyDescent="0.2">
      <c r="A951">
        <v>2900</v>
      </c>
      <c r="B951" t="s">
        <v>215</v>
      </c>
      <c r="D951">
        <v>0</v>
      </c>
      <c r="E951" t="s">
        <v>138</v>
      </c>
      <c r="F951">
        <v>1.5</v>
      </c>
      <c r="G951" t="s">
        <v>216</v>
      </c>
      <c r="I951" s="131">
        <v>90.683000000000007</v>
      </c>
      <c r="J951" s="131">
        <v>136.02000000000001</v>
      </c>
    </row>
    <row r="952" spans="1:10" x14ac:dyDescent="0.2">
      <c r="A952">
        <v>464</v>
      </c>
      <c r="B952" t="s">
        <v>1038</v>
      </c>
      <c r="D952">
        <v>0</v>
      </c>
      <c r="E952" t="s">
        <v>285</v>
      </c>
      <c r="F952">
        <v>1.58</v>
      </c>
      <c r="G952" t="s">
        <v>162</v>
      </c>
      <c r="I952" s="131">
        <v>35.549999999999997</v>
      </c>
      <c r="J952" s="131">
        <v>56.17</v>
      </c>
    </row>
    <row r="953" spans="1:10" x14ac:dyDescent="0.2">
      <c r="A953">
        <v>3035</v>
      </c>
      <c r="B953" t="s">
        <v>217</v>
      </c>
      <c r="D953">
        <v>0</v>
      </c>
      <c r="E953" t="s">
        <v>138</v>
      </c>
      <c r="F953">
        <v>1.5</v>
      </c>
      <c r="G953" t="s">
        <v>139</v>
      </c>
      <c r="I953" s="131">
        <v>39</v>
      </c>
      <c r="J953" s="131">
        <v>58.5</v>
      </c>
    </row>
    <row r="954" spans="1:10" x14ac:dyDescent="0.2">
      <c r="A954">
        <v>472</v>
      </c>
      <c r="B954" t="s">
        <v>218</v>
      </c>
      <c r="D954">
        <v>0</v>
      </c>
      <c r="E954" t="s">
        <v>172</v>
      </c>
      <c r="F954">
        <v>0.4</v>
      </c>
      <c r="G954" t="s">
        <v>142</v>
      </c>
      <c r="I954" s="131">
        <v>29.911999999999999</v>
      </c>
      <c r="J954" s="131">
        <v>11.96</v>
      </c>
    </row>
    <row r="955" spans="1:10" x14ac:dyDescent="0.2">
      <c r="A955">
        <v>474</v>
      </c>
      <c r="B955" t="s">
        <v>219</v>
      </c>
      <c r="D955">
        <v>0</v>
      </c>
      <c r="E955" t="s">
        <v>138</v>
      </c>
      <c r="F955">
        <v>0.5</v>
      </c>
      <c r="G955" t="s">
        <v>139</v>
      </c>
      <c r="I955" s="131">
        <v>22.7</v>
      </c>
      <c r="J955" s="131">
        <v>11.35</v>
      </c>
    </row>
    <row r="956" spans="1:10" x14ac:dyDescent="0.2">
      <c r="A956">
        <v>477</v>
      </c>
      <c r="B956" t="s">
        <v>1039</v>
      </c>
      <c r="D956">
        <v>0</v>
      </c>
      <c r="E956" t="s">
        <v>146</v>
      </c>
      <c r="F956">
        <v>0.5</v>
      </c>
      <c r="G956" t="s">
        <v>147</v>
      </c>
      <c r="I956" s="131">
        <v>44.2</v>
      </c>
      <c r="J956" s="131">
        <v>22.1</v>
      </c>
    </row>
    <row r="957" spans="1:10" x14ac:dyDescent="0.2">
      <c r="A957">
        <v>1799</v>
      </c>
      <c r="B957" t="s">
        <v>1040</v>
      </c>
      <c r="D957">
        <v>0</v>
      </c>
      <c r="E957" t="s">
        <v>146</v>
      </c>
      <c r="F957">
        <v>0.1</v>
      </c>
      <c r="G957" t="s">
        <v>147</v>
      </c>
      <c r="I957" s="131">
        <v>19.850000000000001</v>
      </c>
      <c r="J957" s="131">
        <v>1.99</v>
      </c>
    </row>
    <row r="958" spans="1:10" x14ac:dyDescent="0.2">
      <c r="A958">
        <v>488</v>
      </c>
      <c r="B958" t="s">
        <v>1041</v>
      </c>
      <c r="D958">
        <v>0</v>
      </c>
      <c r="E958" t="s">
        <v>285</v>
      </c>
      <c r="F958">
        <v>0.5</v>
      </c>
      <c r="G958" t="s">
        <v>162</v>
      </c>
      <c r="I958" s="131">
        <v>50</v>
      </c>
      <c r="J958" s="131">
        <v>25</v>
      </c>
    </row>
    <row r="959" spans="1:10" x14ac:dyDescent="0.2">
      <c r="A959">
        <v>490</v>
      </c>
      <c r="B959" t="s">
        <v>1042</v>
      </c>
      <c r="D959">
        <v>0</v>
      </c>
      <c r="E959" t="s">
        <v>138</v>
      </c>
      <c r="F959">
        <v>0.16</v>
      </c>
      <c r="G959" t="s">
        <v>139</v>
      </c>
      <c r="I959" s="131">
        <v>53.3</v>
      </c>
      <c r="J959" s="131">
        <v>8.5299999999999994</v>
      </c>
    </row>
    <row r="960" spans="1:10" x14ac:dyDescent="0.2">
      <c r="A960">
        <v>491</v>
      </c>
      <c r="B960" t="s">
        <v>220</v>
      </c>
      <c r="D960">
        <v>0</v>
      </c>
      <c r="E960" t="s">
        <v>172</v>
      </c>
      <c r="F960">
        <v>1.1000000000000001</v>
      </c>
      <c r="G960" t="s">
        <v>221</v>
      </c>
      <c r="I960" s="131">
        <v>9.9</v>
      </c>
      <c r="J960" s="131">
        <v>10.89</v>
      </c>
    </row>
    <row r="961" spans="1:10" x14ac:dyDescent="0.2">
      <c r="A961">
        <v>492</v>
      </c>
      <c r="B961" t="s">
        <v>222</v>
      </c>
      <c r="D961">
        <v>0</v>
      </c>
      <c r="E961" t="s">
        <v>138</v>
      </c>
      <c r="F961">
        <v>0.8</v>
      </c>
      <c r="G961" t="s">
        <v>139</v>
      </c>
      <c r="I961" s="131">
        <v>19.8</v>
      </c>
      <c r="J961" s="131">
        <v>15.84</v>
      </c>
    </row>
    <row r="962" spans="1:10" x14ac:dyDescent="0.2">
      <c r="A962">
        <v>497</v>
      </c>
      <c r="B962" t="s">
        <v>1043</v>
      </c>
      <c r="D962">
        <v>0</v>
      </c>
      <c r="E962" t="s">
        <v>136</v>
      </c>
      <c r="F962">
        <v>0.5</v>
      </c>
      <c r="G962" t="s">
        <v>137</v>
      </c>
      <c r="I962" s="131">
        <v>65.5</v>
      </c>
      <c r="J962" s="131">
        <v>32.75</v>
      </c>
    </row>
    <row r="963" spans="1:10" x14ac:dyDescent="0.2">
      <c r="A963">
        <v>498</v>
      </c>
      <c r="B963" t="s">
        <v>1044</v>
      </c>
      <c r="D963">
        <v>0</v>
      </c>
      <c r="E963" t="s">
        <v>172</v>
      </c>
      <c r="F963">
        <v>0.8</v>
      </c>
      <c r="G963" t="s">
        <v>142</v>
      </c>
      <c r="I963" s="131">
        <v>15.13</v>
      </c>
      <c r="J963" s="131">
        <v>12.1</v>
      </c>
    </row>
    <row r="964" spans="1:10" x14ac:dyDescent="0.2">
      <c r="A964">
        <v>500</v>
      </c>
      <c r="B964" t="s">
        <v>224</v>
      </c>
      <c r="D964">
        <v>0</v>
      </c>
      <c r="E964" t="s">
        <v>136</v>
      </c>
      <c r="F964">
        <v>1.625</v>
      </c>
      <c r="G964" t="s">
        <v>137</v>
      </c>
      <c r="I964" s="131">
        <v>6.1</v>
      </c>
      <c r="J964" s="131">
        <v>9.91</v>
      </c>
    </row>
    <row r="965" spans="1:10" x14ac:dyDescent="0.2">
      <c r="A965">
        <v>501</v>
      </c>
      <c r="B965" t="s">
        <v>225</v>
      </c>
      <c r="D965">
        <v>0</v>
      </c>
      <c r="E965" t="s">
        <v>136</v>
      </c>
      <c r="F965">
        <v>0.2</v>
      </c>
      <c r="G965" t="s">
        <v>137</v>
      </c>
      <c r="I965" s="131">
        <v>8</v>
      </c>
      <c r="J965" s="131">
        <v>1.6</v>
      </c>
    </row>
    <row r="966" spans="1:10" x14ac:dyDescent="0.2">
      <c r="A966">
        <v>512</v>
      </c>
      <c r="B966" t="s">
        <v>226</v>
      </c>
      <c r="D966">
        <v>0</v>
      </c>
      <c r="E966" t="s">
        <v>172</v>
      </c>
      <c r="F966">
        <v>0.7</v>
      </c>
      <c r="G966" t="s">
        <v>142</v>
      </c>
      <c r="I966" s="131">
        <v>22.4</v>
      </c>
      <c r="J966" s="131">
        <v>15.68</v>
      </c>
    </row>
    <row r="967" spans="1:10" x14ac:dyDescent="0.2">
      <c r="A967">
        <v>517</v>
      </c>
      <c r="B967" t="s">
        <v>227</v>
      </c>
      <c r="D967">
        <v>0</v>
      </c>
      <c r="E967" t="s">
        <v>153</v>
      </c>
      <c r="F967">
        <v>1</v>
      </c>
      <c r="G967" t="s">
        <v>154</v>
      </c>
      <c r="I967" s="131">
        <v>6.35</v>
      </c>
      <c r="J967" s="131">
        <v>6.35</v>
      </c>
    </row>
    <row r="968" spans="1:10" x14ac:dyDescent="0.2">
      <c r="A968">
        <v>2788</v>
      </c>
      <c r="B968" t="s">
        <v>1045</v>
      </c>
      <c r="D968">
        <v>0</v>
      </c>
      <c r="E968" t="s">
        <v>136</v>
      </c>
      <c r="F968">
        <v>0.5</v>
      </c>
      <c r="G968" t="s">
        <v>137</v>
      </c>
      <c r="I968" s="131">
        <v>11</v>
      </c>
      <c r="J968" s="131">
        <v>5.5</v>
      </c>
    </row>
    <row r="969" spans="1:10" x14ac:dyDescent="0.2">
      <c r="A969">
        <v>2851</v>
      </c>
      <c r="B969" t="s">
        <v>1046</v>
      </c>
      <c r="D969">
        <v>0</v>
      </c>
      <c r="E969" t="s">
        <v>136</v>
      </c>
      <c r="F969">
        <v>0.7</v>
      </c>
      <c r="G969" t="s">
        <v>137</v>
      </c>
      <c r="I969" s="131">
        <v>32.25</v>
      </c>
      <c r="J969" s="131">
        <v>22.58</v>
      </c>
    </row>
    <row r="970" spans="1:10" x14ac:dyDescent="0.2">
      <c r="A970">
        <v>548</v>
      </c>
      <c r="B970" t="s">
        <v>229</v>
      </c>
      <c r="D970">
        <v>0</v>
      </c>
      <c r="E970" t="s">
        <v>230</v>
      </c>
      <c r="F970">
        <v>0.8</v>
      </c>
      <c r="G970" t="s">
        <v>231</v>
      </c>
      <c r="I970" s="131">
        <v>73.254999999999995</v>
      </c>
      <c r="J970" s="131">
        <v>58.6</v>
      </c>
    </row>
    <row r="971" spans="1:10" x14ac:dyDescent="0.2">
      <c r="A971">
        <v>552</v>
      </c>
      <c r="B971" t="s">
        <v>1047</v>
      </c>
      <c r="D971">
        <v>0</v>
      </c>
      <c r="E971" t="s">
        <v>233</v>
      </c>
      <c r="F971">
        <v>0.8</v>
      </c>
      <c r="G971" t="s">
        <v>234</v>
      </c>
      <c r="I971" s="131">
        <v>19.899999999999999</v>
      </c>
      <c r="J971" s="131">
        <v>15.92</v>
      </c>
    </row>
    <row r="972" spans="1:10" x14ac:dyDescent="0.2">
      <c r="A972">
        <v>554</v>
      </c>
      <c r="B972" t="s">
        <v>232</v>
      </c>
      <c r="D972">
        <v>0</v>
      </c>
      <c r="E972" t="s">
        <v>233</v>
      </c>
      <c r="F972">
        <v>3</v>
      </c>
      <c r="G972" t="s">
        <v>234</v>
      </c>
      <c r="I972" s="131">
        <v>12.5</v>
      </c>
      <c r="J972" s="131">
        <v>37.5</v>
      </c>
    </row>
    <row r="973" spans="1:10" x14ac:dyDescent="0.2">
      <c r="A973">
        <v>1725</v>
      </c>
      <c r="B973" t="s">
        <v>235</v>
      </c>
      <c r="D973">
        <v>0</v>
      </c>
      <c r="E973" t="s">
        <v>233</v>
      </c>
      <c r="F973">
        <v>0.6</v>
      </c>
      <c r="G973" t="s">
        <v>234</v>
      </c>
      <c r="I973" s="131">
        <v>34.877000000000002</v>
      </c>
      <c r="J973" s="131">
        <v>20.93</v>
      </c>
    </row>
    <row r="974" spans="1:10" x14ac:dyDescent="0.2">
      <c r="A974">
        <v>575</v>
      </c>
      <c r="B974" t="s">
        <v>1048</v>
      </c>
      <c r="D974">
        <v>0</v>
      </c>
      <c r="E974" t="s">
        <v>146</v>
      </c>
      <c r="F974">
        <v>1</v>
      </c>
      <c r="G974" t="s">
        <v>147</v>
      </c>
      <c r="I974" s="131">
        <v>14.45</v>
      </c>
      <c r="J974" s="131">
        <v>14.45</v>
      </c>
    </row>
    <row r="975" spans="1:10" x14ac:dyDescent="0.2">
      <c r="A975">
        <v>622</v>
      </c>
      <c r="B975" t="s">
        <v>1049</v>
      </c>
      <c r="D975">
        <v>0</v>
      </c>
      <c r="E975" t="s">
        <v>233</v>
      </c>
      <c r="F975">
        <v>4</v>
      </c>
      <c r="G975" t="s">
        <v>587</v>
      </c>
      <c r="I975" s="131">
        <v>33</v>
      </c>
      <c r="J975" s="131">
        <v>132</v>
      </c>
    </row>
    <row r="976" spans="1:10" x14ac:dyDescent="0.2">
      <c r="A976">
        <v>2944</v>
      </c>
      <c r="B976" t="s">
        <v>1050</v>
      </c>
      <c r="D976">
        <v>0</v>
      </c>
      <c r="E976" t="s">
        <v>233</v>
      </c>
      <c r="F976">
        <v>1</v>
      </c>
      <c r="G976" t="s">
        <v>234</v>
      </c>
      <c r="I976" s="131">
        <v>37.5</v>
      </c>
      <c r="J976" s="131">
        <v>37.5</v>
      </c>
    </row>
    <row r="977" spans="1:10" x14ac:dyDescent="0.2">
      <c r="A977">
        <v>635</v>
      </c>
      <c r="B977" t="s">
        <v>239</v>
      </c>
      <c r="D977">
        <v>0</v>
      </c>
      <c r="E977" t="s">
        <v>230</v>
      </c>
      <c r="F977">
        <v>0.5</v>
      </c>
      <c r="G977" t="s">
        <v>231</v>
      </c>
      <c r="I977" s="131">
        <v>26.86</v>
      </c>
      <c r="J977" s="131">
        <v>13.43</v>
      </c>
    </row>
    <row r="978" spans="1:10" x14ac:dyDescent="0.2">
      <c r="A978">
        <v>2380</v>
      </c>
      <c r="B978" t="s">
        <v>242</v>
      </c>
      <c r="D978">
        <v>0</v>
      </c>
      <c r="E978" t="s">
        <v>138</v>
      </c>
      <c r="F978">
        <v>1</v>
      </c>
      <c r="G978" t="s">
        <v>243</v>
      </c>
      <c r="I978" s="131">
        <v>5.65</v>
      </c>
      <c r="J978" s="131">
        <v>5.65</v>
      </c>
    </row>
    <row r="979" spans="1:10" x14ac:dyDescent="0.2">
      <c r="A979">
        <v>676</v>
      </c>
      <c r="B979" t="s">
        <v>244</v>
      </c>
      <c r="D979">
        <v>0</v>
      </c>
      <c r="E979" t="s">
        <v>146</v>
      </c>
      <c r="F979">
        <v>0.5</v>
      </c>
      <c r="G979" t="s">
        <v>147</v>
      </c>
      <c r="I979" s="131">
        <v>11.65</v>
      </c>
      <c r="J979" s="131">
        <v>5.83</v>
      </c>
    </row>
    <row r="980" spans="1:10" x14ac:dyDescent="0.2">
      <c r="A980">
        <v>677</v>
      </c>
      <c r="B980" t="s">
        <v>1051</v>
      </c>
      <c r="D980">
        <v>0</v>
      </c>
      <c r="E980" t="s">
        <v>134</v>
      </c>
      <c r="F980">
        <v>20</v>
      </c>
      <c r="G980" t="s">
        <v>162</v>
      </c>
      <c r="I980" s="131">
        <v>0.22</v>
      </c>
      <c r="J980" s="131">
        <v>4.4000000000000004</v>
      </c>
    </row>
    <row r="981" spans="1:10" x14ac:dyDescent="0.2">
      <c r="A981">
        <v>692</v>
      </c>
      <c r="B981" t="s">
        <v>1052</v>
      </c>
      <c r="D981">
        <v>0</v>
      </c>
      <c r="E981" t="s">
        <v>285</v>
      </c>
      <c r="F981">
        <v>0.6</v>
      </c>
      <c r="G981" t="s">
        <v>162</v>
      </c>
      <c r="I981" s="131">
        <v>1.641</v>
      </c>
      <c r="J981" s="131">
        <v>0.98</v>
      </c>
    </row>
    <row r="982" spans="1:10" x14ac:dyDescent="0.2">
      <c r="A982">
        <v>693</v>
      </c>
      <c r="B982" t="s">
        <v>1053</v>
      </c>
      <c r="D982">
        <v>0</v>
      </c>
      <c r="E982" t="s">
        <v>146</v>
      </c>
      <c r="F982">
        <v>0.4</v>
      </c>
      <c r="G982" t="s">
        <v>147</v>
      </c>
      <c r="I982" s="131">
        <v>61.6</v>
      </c>
      <c r="J982" s="131">
        <v>24.64</v>
      </c>
    </row>
    <row r="983" spans="1:10" x14ac:dyDescent="0.2">
      <c r="A983">
        <v>695</v>
      </c>
      <c r="B983" t="s">
        <v>248</v>
      </c>
      <c r="D983">
        <v>0</v>
      </c>
      <c r="E983" t="s">
        <v>136</v>
      </c>
      <c r="F983">
        <v>0.9</v>
      </c>
      <c r="G983" t="s">
        <v>137</v>
      </c>
      <c r="I983" s="131">
        <v>11.487</v>
      </c>
      <c r="J983" s="131">
        <v>10.34</v>
      </c>
    </row>
    <row r="984" spans="1:10" x14ac:dyDescent="0.2">
      <c r="A984">
        <v>696</v>
      </c>
      <c r="B984" t="s">
        <v>249</v>
      </c>
      <c r="D984">
        <v>0</v>
      </c>
      <c r="E984" t="s">
        <v>172</v>
      </c>
      <c r="F984">
        <v>0.6</v>
      </c>
      <c r="G984" t="s">
        <v>142</v>
      </c>
      <c r="I984" s="131">
        <v>12.9</v>
      </c>
      <c r="J984" s="131">
        <v>7.74</v>
      </c>
    </row>
    <row r="985" spans="1:10" x14ac:dyDescent="0.2">
      <c r="A985">
        <v>701</v>
      </c>
      <c r="B985" t="s">
        <v>251</v>
      </c>
      <c r="D985">
        <v>0</v>
      </c>
      <c r="E985" t="s">
        <v>138</v>
      </c>
      <c r="F985">
        <v>0.7</v>
      </c>
      <c r="G985" t="s">
        <v>162</v>
      </c>
      <c r="I985" s="131">
        <v>17.875</v>
      </c>
      <c r="J985" s="131">
        <v>12.51</v>
      </c>
    </row>
    <row r="986" spans="1:10" x14ac:dyDescent="0.2">
      <c r="A986">
        <v>722</v>
      </c>
      <c r="B986" t="s">
        <v>1054</v>
      </c>
      <c r="D986">
        <v>0</v>
      </c>
      <c r="E986" t="s">
        <v>138</v>
      </c>
      <c r="F986">
        <v>0.57099999999999995</v>
      </c>
      <c r="G986" t="s">
        <v>139</v>
      </c>
      <c r="I986" s="131">
        <v>37.799999999999997</v>
      </c>
      <c r="J986" s="131">
        <v>21.58</v>
      </c>
    </row>
    <row r="987" spans="1:10" x14ac:dyDescent="0.2">
      <c r="A987">
        <v>1746</v>
      </c>
      <c r="B987" t="s">
        <v>253</v>
      </c>
      <c r="D987">
        <v>0</v>
      </c>
      <c r="E987" t="s">
        <v>136</v>
      </c>
      <c r="F987">
        <v>1</v>
      </c>
      <c r="G987" t="s">
        <v>137</v>
      </c>
      <c r="I987" s="131">
        <v>12</v>
      </c>
      <c r="J987" s="131">
        <v>12</v>
      </c>
    </row>
    <row r="988" spans="1:10" x14ac:dyDescent="0.2">
      <c r="A988">
        <v>730</v>
      </c>
      <c r="B988" t="s">
        <v>254</v>
      </c>
      <c r="D988">
        <v>0</v>
      </c>
      <c r="E988" t="s">
        <v>134</v>
      </c>
      <c r="F988">
        <v>0.5</v>
      </c>
      <c r="G988" t="s">
        <v>135</v>
      </c>
      <c r="I988" s="131">
        <v>19.78</v>
      </c>
      <c r="J988" s="131">
        <v>9.89</v>
      </c>
    </row>
    <row r="989" spans="1:10" x14ac:dyDescent="0.2">
      <c r="A989">
        <v>745</v>
      </c>
      <c r="B989" t="s">
        <v>256</v>
      </c>
      <c r="D989">
        <v>0</v>
      </c>
      <c r="E989" t="s">
        <v>172</v>
      </c>
      <c r="F989">
        <v>2.2999999999999998</v>
      </c>
      <c r="G989" t="s">
        <v>142</v>
      </c>
      <c r="I989" s="131">
        <v>10.827</v>
      </c>
      <c r="J989" s="131">
        <v>24.9</v>
      </c>
    </row>
    <row r="990" spans="1:10" x14ac:dyDescent="0.2">
      <c r="A990">
        <v>747</v>
      </c>
      <c r="B990" t="s">
        <v>257</v>
      </c>
      <c r="D990">
        <v>0</v>
      </c>
      <c r="E990" t="s">
        <v>134</v>
      </c>
      <c r="F990">
        <v>0.5</v>
      </c>
      <c r="G990" t="s">
        <v>135</v>
      </c>
      <c r="I990" s="131">
        <v>95.95</v>
      </c>
      <c r="J990" s="131">
        <v>47.98</v>
      </c>
    </row>
    <row r="991" spans="1:10" x14ac:dyDescent="0.2">
      <c r="A991">
        <v>3054</v>
      </c>
      <c r="B991" t="s">
        <v>1055</v>
      </c>
      <c r="D991">
        <v>0</v>
      </c>
      <c r="E991" t="s">
        <v>172</v>
      </c>
      <c r="F991">
        <v>0.1</v>
      </c>
      <c r="G991" t="s">
        <v>142</v>
      </c>
      <c r="I991" s="131">
        <v>480</v>
      </c>
      <c r="J991" s="131">
        <v>48</v>
      </c>
    </row>
    <row r="992" spans="1:10" x14ac:dyDescent="0.2">
      <c r="A992">
        <v>761</v>
      </c>
      <c r="B992" t="s">
        <v>258</v>
      </c>
      <c r="D992">
        <v>0</v>
      </c>
      <c r="E992" t="s">
        <v>212</v>
      </c>
      <c r="F992">
        <v>1</v>
      </c>
      <c r="G992" t="s">
        <v>213</v>
      </c>
      <c r="I992" s="131">
        <v>10.58</v>
      </c>
      <c r="J992" s="131">
        <v>10.58</v>
      </c>
    </row>
    <row r="993" spans="1:10" x14ac:dyDescent="0.2">
      <c r="A993">
        <v>760</v>
      </c>
      <c r="B993" t="s">
        <v>259</v>
      </c>
      <c r="D993">
        <v>0</v>
      </c>
      <c r="E993" t="s">
        <v>153</v>
      </c>
      <c r="F993">
        <v>0.2</v>
      </c>
      <c r="G993" t="s">
        <v>154</v>
      </c>
      <c r="I993" s="131">
        <v>15.63</v>
      </c>
      <c r="J993" s="131">
        <v>3.13</v>
      </c>
    </row>
    <row r="994" spans="1:10" x14ac:dyDescent="0.2">
      <c r="A994">
        <v>764</v>
      </c>
      <c r="B994" t="s">
        <v>260</v>
      </c>
      <c r="D994">
        <v>0</v>
      </c>
      <c r="E994" t="s">
        <v>138</v>
      </c>
      <c r="F994">
        <v>0.6</v>
      </c>
      <c r="G994" t="s">
        <v>137</v>
      </c>
      <c r="I994" s="131">
        <v>5.31</v>
      </c>
      <c r="J994" s="131">
        <v>3.19</v>
      </c>
    </row>
    <row r="995" spans="1:10" x14ac:dyDescent="0.2">
      <c r="A995">
        <v>780</v>
      </c>
      <c r="B995" t="s">
        <v>262</v>
      </c>
      <c r="D995">
        <v>0</v>
      </c>
      <c r="E995" t="s">
        <v>172</v>
      </c>
      <c r="F995">
        <v>2.48</v>
      </c>
      <c r="G995" t="s">
        <v>142</v>
      </c>
      <c r="I995" s="131">
        <v>12.13</v>
      </c>
      <c r="J995" s="131">
        <v>30.08</v>
      </c>
    </row>
    <row r="996" spans="1:10" x14ac:dyDescent="0.2">
      <c r="A996">
        <v>785</v>
      </c>
      <c r="B996" t="s">
        <v>263</v>
      </c>
      <c r="D996">
        <v>0</v>
      </c>
      <c r="E996" t="s">
        <v>134</v>
      </c>
      <c r="F996">
        <v>0.4</v>
      </c>
      <c r="G996" t="s">
        <v>142</v>
      </c>
      <c r="I996" s="131">
        <v>18.704999999999998</v>
      </c>
      <c r="J996" s="131">
        <v>7.48</v>
      </c>
    </row>
    <row r="997" spans="1:10" x14ac:dyDescent="0.2">
      <c r="A997">
        <v>1259</v>
      </c>
      <c r="B997" t="s">
        <v>264</v>
      </c>
      <c r="D997">
        <v>0</v>
      </c>
      <c r="E997" t="s">
        <v>265</v>
      </c>
      <c r="F997">
        <v>0.15</v>
      </c>
      <c r="G997" t="s">
        <v>142</v>
      </c>
      <c r="I997" s="131">
        <v>24.4</v>
      </c>
      <c r="J997" s="131">
        <v>3.66</v>
      </c>
    </row>
    <row r="998" spans="1:10" x14ac:dyDescent="0.2">
      <c r="A998">
        <v>3065</v>
      </c>
      <c r="B998" t="s">
        <v>1056</v>
      </c>
      <c r="D998">
        <v>0</v>
      </c>
      <c r="E998" t="s">
        <v>136</v>
      </c>
      <c r="F998">
        <v>0.28499999999999998</v>
      </c>
      <c r="G998" t="s">
        <v>137</v>
      </c>
      <c r="I998" s="131">
        <v>50.55</v>
      </c>
      <c r="J998" s="131">
        <v>14.41</v>
      </c>
    </row>
    <row r="999" spans="1:10" x14ac:dyDescent="0.2">
      <c r="A999">
        <v>2837</v>
      </c>
      <c r="B999" t="s">
        <v>266</v>
      </c>
      <c r="D999">
        <v>0</v>
      </c>
      <c r="E999" t="s">
        <v>146</v>
      </c>
      <c r="F999">
        <v>0.8</v>
      </c>
      <c r="G999" t="s">
        <v>147</v>
      </c>
      <c r="I999" s="131">
        <v>21.88</v>
      </c>
      <c r="J999" s="131">
        <v>17.5</v>
      </c>
    </row>
    <row r="1000" spans="1:10" x14ac:dyDescent="0.2">
      <c r="A1000">
        <v>2838</v>
      </c>
      <c r="B1000" t="s">
        <v>267</v>
      </c>
      <c r="D1000">
        <v>0</v>
      </c>
      <c r="E1000" t="s">
        <v>146</v>
      </c>
      <c r="F1000">
        <v>0.8</v>
      </c>
      <c r="G1000" t="s">
        <v>147</v>
      </c>
      <c r="I1000" s="131">
        <v>21.63</v>
      </c>
      <c r="J1000" s="131">
        <v>17.3</v>
      </c>
    </row>
    <row r="1001" spans="1:10" x14ac:dyDescent="0.2">
      <c r="A1001">
        <v>1719</v>
      </c>
      <c r="B1001" t="s">
        <v>1057</v>
      </c>
      <c r="D1001">
        <v>0</v>
      </c>
      <c r="E1001" t="s">
        <v>212</v>
      </c>
      <c r="F1001">
        <v>0.9</v>
      </c>
      <c r="G1001" t="s">
        <v>213</v>
      </c>
      <c r="I1001" s="131">
        <v>33.567999999999998</v>
      </c>
      <c r="J1001" s="131">
        <v>30.21</v>
      </c>
    </row>
    <row r="1002" spans="1:10" x14ac:dyDescent="0.2">
      <c r="A1002">
        <v>2948</v>
      </c>
      <c r="B1002" t="s">
        <v>269</v>
      </c>
      <c r="D1002">
        <v>0</v>
      </c>
      <c r="E1002" t="s">
        <v>146</v>
      </c>
      <c r="F1002">
        <v>2</v>
      </c>
      <c r="G1002" t="s">
        <v>270</v>
      </c>
      <c r="I1002" s="131">
        <v>20.591999999999999</v>
      </c>
      <c r="J1002" s="131">
        <v>41.18</v>
      </c>
    </row>
    <row r="1003" spans="1:10" x14ac:dyDescent="0.2">
      <c r="A1003">
        <v>2950</v>
      </c>
      <c r="B1003" t="s">
        <v>271</v>
      </c>
      <c r="D1003">
        <v>0</v>
      </c>
      <c r="E1003" t="s">
        <v>146</v>
      </c>
      <c r="F1003">
        <v>1</v>
      </c>
      <c r="G1003" t="s">
        <v>179</v>
      </c>
      <c r="I1003" s="131">
        <v>22.472999999999999</v>
      </c>
      <c r="J1003" s="131">
        <v>22.47</v>
      </c>
    </row>
    <row r="1004" spans="1:10" x14ac:dyDescent="0.2">
      <c r="A1004">
        <v>807</v>
      </c>
      <c r="B1004" t="s">
        <v>272</v>
      </c>
      <c r="D1004">
        <v>0</v>
      </c>
      <c r="E1004" t="s">
        <v>138</v>
      </c>
      <c r="F1004">
        <v>0.4</v>
      </c>
      <c r="G1004" t="s">
        <v>139</v>
      </c>
      <c r="I1004" s="131">
        <v>13.465</v>
      </c>
      <c r="J1004" s="131">
        <v>5.39</v>
      </c>
    </row>
    <row r="1005" spans="1:10" x14ac:dyDescent="0.2">
      <c r="A1005">
        <v>808</v>
      </c>
      <c r="B1005" t="s">
        <v>273</v>
      </c>
      <c r="D1005">
        <v>0</v>
      </c>
      <c r="E1005" t="s">
        <v>146</v>
      </c>
      <c r="F1005">
        <v>0.1</v>
      </c>
      <c r="G1005" t="s">
        <v>147</v>
      </c>
      <c r="I1005" s="131">
        <v>5</v>
      </c>
      <c r="J1005" s="131">
        <v>0.5</v>
      </c>
    </row>
    <row r="1006" spans="1:10" x14ac:dyDescent="0.2">
      <c r="A1006">
        <v>814</v>
      </c>
      <c r="B1006" t="s">
        <v>1058</v>
      </c>
      <c r="D1006">
        <v>0</v>
      </c>
      <c r="E1006" t="s">
        <v>136</v>
      </c>
      <c r="F1006">
        <v>1</v>
      </c>
      <c r="G1006" t="s">
        <v>1059</v>
      </c>
      <c r="I1006" s="131">
        <v>41.704000000000001</v>
      </c>
      <c r="J1006" s="131">
        <v>41.7</v>
      </c>
    </row>
    <row r="1007" spans="1:10" x14ac:dyDescent="0.2">
      <c r="A1007">
        <v>815</v>
      </c>
      <c r="B1007" t="s">
        <v>274</v>
      </c>
      <c r="D1007">
        <v>0</v>
      </c>
      <c r="E1007" t="s">
        <v>136</v>
      </c>
      <c r="F1007">
        <v>1</v>
      </c>
      <c r="G1007" t="s">
        <v>137</v>
      </c>
      <c r="I1007" s="131">
        <v>13.05</v>
      </c>
      <c r="J1007" s="131">
        <v>13.05</v>
      </c>
    </row>
    <row r="1008" spans="1:10" x14ac:dyDescent="0.2">
      <c r="A1008">
        <v>841</v>
      </c>
      <c r="B1008" t="s">
        <v>275</v>
      </c>
      <c r="D1008">
        <v>0</v>
      </c>
      <c r="E1008" t="s">
        <v>134</v>
      </c>
      <c r="F1008">
        <v>0.8</v>
      </c>
      <c r="G1008" t="s">
        <v>135</v>
      </c>
      <c r="I1008" s="131">
        <v>39.9</v>
      </c>
      <c r="J1008" s="131">
        <v>31.92</v>
      </c>
    </row>
    <row r="1009" spans="1:10" x14ac:dyDescent="0.2">
      <c r="A1009">
        <v>842</v>
      </c>
      <c r="B1009" t="s">
        <v>276</v>
      </c>
      <c r="D1009">
        <v>0</v>
      </c>
      <c r="E1009" t="s">
        <v>134</v>
      </c>
      <c r="F1009">
        <v>0.8</v>
      </c>
      <c r="G1009" t="s">
        <v>135</v>
      </c>
      <c r="I1009" s="131">
        <v>83.7</v>
      </c>
      <c r="J1009" s="131">
        <v>66.959999999999994</v>
      </c>
    </row>
    <row r="1010" spans="1:10" x14ac:dyDescent="0.2">
      <c r="A1010">
        <v>844</v>
      </c>
      <c r="B1010" t="s">
        <v>1060</v>
      </c>
      <c r="D1010">
        <v>0</v>
      </c>
      <c r="E1010" t="s">
        <v>146</v>
      </c>
      <c r="F1010">
        <v>1</v>
      </c>
      <c r="G1010" t="s">
        <v>147</v>
      </c>
      <c r="I1010" s="131">
        <v>12.65</v>
      </c>
      <c r="J1010" s="131">
        <v>12.65</v>
      </c>
    </row>
    <row r="1011" spans="1:10" x14ac:dyDescent="0.2">
      <c r="A1011">
        <v>845</v>
      </c>
      <c r="B1011" t="s">
        <v>277</v>
      </c>
      <c r="D1011">
        <v>0</v>
      </c>
      <c r="E1011" t="s">
        <v>146</v>
      </c>
      <c r="F1011">
        <v>0.8</v>
      </c>
      <c r="G1011" t="s">
        <v>147</v>
      </c>
      <c r="I1011" s="131">
        <v>8.1</v>
      </c>
      <c r="J1011" s="131">
        <v>6.48</v>
      </c>
    </row>
    <row r="1012" spans="1:10" x14ac:dyDescent="0.2">
      <c r="A1012">
        <v>3140</v>
      </c>
      <c r="B1012" t="s">
        <v>278</v>
      </c>
      <c r="D1012">
        <v>0</v>
      </c>
      <c r="E1012" t="s">
        <v>138</v>
      </c>
      <c r="F1012">
        <v>4</v>
      </c>
      <c r="G1012" t="s">
        <v>234</v>
      </c>
      <c r="I1012" s="131">
        <v>1.5780000000000001</v>
      </c>
      <c r="J1012" s="131">
        <v>6.31</v>
      </c>
    </row>
    <row r="1013" spans="1:10" x14ac:dyDescent="0.2">
      <c r="A1013">
        <v>855</v>
      </c>
      <c r="B1013" t="s">
        <v>1061</v>
      </c>
      <c r="D1013">
        <v>0</v>
      </c>
      <c r="E1013" t="s">
        <v>138</v>
      </c>
      <c r="F1013">
        <v>1</v>
      </c>
      <c r="G1013" t="s">
        <v>162</v>
      </c>
      <c r="I1013" s="131">
        <v>6.4130000000000003</v>
      </c>
      <c r="J1013" s="131">
        <v>6.41</v>
      </c>
    </row>
    <row r="1014" spans="1:10" x14ac:dyDescent="0.2">
      <c r="A1014">
        <v>856</v>
      </c>
      <c r="B1014" t="s">
        <v>1062</v>
      </c>
      <c r="D1014">
        <v>0</v>
      </c>
      <c r="E1014" t="s">
        <v>212</v>
      </c>
      <c r="F1014">
        <v>0.75</v>
      </c>
      <c r="G1014" t="s">
        <v>213</v>
      </c>
      <c r="I1014" s="131">
        <v>51.65</v>
      </c>
      <c r="J1014" s="131">
        <v>38.74</v>
      </c>
    </row>
    <row r="1015" spans="1:10" x14ac:dyDescent="0.2">
      <c r="A1015">
        <v>857</v>
      </c>
      <c r="B1015" t="s">
        <v>279</v>
      </c>
      <c r="D1015">
        <v>0</v>
      </c>
      <c r="E1015" t="s">
        <v>146</v>
      </c>
      <c r="F1015">
        <v>1</v>
      </c>
      <c r="G1015" t="s">
        <v>147</v>
      </c>
      <c r="I1015" s="131">
        <v>49.4</v>
      </c>
      <c r="J1015" s="131">
        <v>49.4</v>
      </c>
    </row>
    <row r="1016" spans="1:10" x14ac:dyDescent="0.2">
      <c r="A1016">
        <v>3141</v>
      </c>
      <c r="B1016" t="s">
        <v>1063</v>
      </c>
      <c r="D1016">
        <v>0</v>
      </c>
      <c r="E1016" t="s">
        <v>138</v>
      </c>
      <c r="F1016">
        <v>0.5</v>
      </c>
      <c r="G1016" t="s">
        <v>139</v>
      </c>
      <c r="I1016" s="131">
        <v>33.79</v>
      </c>
      <c r="J1016" s="131">
        <v>16.899999999999999</v>
      </c>
    </row>
    <row r="1017" spans="1:10" x14ac:dyDescent="0.2">
      <c r="A1017">
        <v>3039</v>
      </c>
      <c r="B1017" t="s">
        <v>1064</v>
      </c>
      <c r="D1017">
        <v>0</v>
      </c>
      <c r="E1017" t="s">
        <v>153</v>
      </c>
      <c r="F1017">
        <v>2</v>
      </c>
      <c r="G1017" t="s">
        <v>154</v>
      </c>
      <c r="I1017" s="131">
        <v>12.8</v>
      </c>
      <c r="J1017" s="131">
        <v>25.6</v>
      </c>
    </row>
    <row r="1018" spans="1:10" x14ac:dyDescent="0.2">
      <c r="A1018">
        <v>867</v>
      </c>
      <c r="B1018" t="s">
        <v>1065</v>
      </c>
      <c r="D1018">
        <v>0</v>
      </c>
      <c r="E1018" t="s">
        <v>146</v>
      </c>
      <c r="F1018">
        <v>2</v>
      </c>
      <c r="G1018" t="s">
        <v>147</v>
      </c>
      <c r="I1018" s="131">
        <v>30.45</v>
      </c>
      <c r="J1018" s="131">
        <v>60.9</v>
      </c>
    </row>
    <row r="1019" spans="1:10" x14ac:dyDescent="0.2">
      <c r="A1019">
        <v>866</v>
      </c>
      <c r="B1019" t="s">
        <v>280</v>
      </c>
      <c r="D1019">
        <v>0</v>
      </c>
      <c r="E1019" t="s">
        <v>146</v>
      </c>
      <c r="F1019">
        <v>0.93700000000000006</v>
      </c>
      <c r="G1019" t="s">
        <v>147</v>
      </c>
      <c r="I1019" s="131">
        <v>85</v>
      </c>
      <c r="J1019" s="131">
        <v>79.650000000000006</v>
      </c>
    </row>
    <row r="1020" spans="1:10" x14ac:dyDescent="0.2">
      <c r="A1020">
        <v>848</v>
      </c>
      <c r="B1020" t="s">
        <v>281</v>
      </c>
      <c r="D1020">
        <v>0</v>
      </c>
      <c r="E1020" t="s">
        <v>138</v>
      </c>
      <c r="F1020">
        <v>0.5</v>
      </c>
      <c r="G1020" t="s">
        <v>139</v>
      </c>
      <c r="I1020" s="131">
        <v>43.264000000000003</v>
      </c>
      <c r="J1020" s="131">
        <v>21.63</v>
      </c>
    </row>
    <row r="1021" spans="1:10" x14ac:dyDescent="0.2">
      <c r="A1021">
        <v>875</v>
      </c>
      <c r="B1021" t="s">
        <v>1066</v>
      </c>
      <c r="D1021">
        <v>0</v>
      </c>
      <c r="E1021" t="s">
        <v>172</v>
      </c>
      <c r="F1021">
        <v>0.65400000000000003</v>
      </c>
      <c r="G1021" t="s">
        <v>142</v>
      </c>
      <c r="I1021" s="131">
        <v>62.6</v>
      </c>
      <c r="J1021" s="131">
        <v>40.94</v>
      </c>
    </row>
    <row r="1022" spans="1:10" x14ac:dyDescent="0.2">
      <c r="A1022">
        <v>1837</v>
      </c>
      <c r="B1022" t="s">
        <v>1067</v>
      </c>
      <c r="D1022">
        <v>0</v>
      </c>
      <c r="E1022" t="s">
        <v>146</v>
      </c>
      <c r="F1022">
        <v>0.5</v>
      </c>
      <c r="G1022" t="s">
        <v>147</v>
      </c>
      <c r="I1022" s="131">
        <v>28.85</v>
      </c>
      <c r="J1022" s="131">
        <v>14.43</v>
      </c>
    </row>
    <row r="1023" spans="1:10" x14ac:dyDescent="0.2">
      <c r="A1023">
        <v>2933</v>
      </c>
      <c r="B1023" t="s">
        <v>282</v>
      </c>
      <c r="D1023">
        <v>0</v>
      </c>
      <c r="E1023" t="s">
        <v>138</v>
      </c>
      <c r="F1023">
        <v>1</v>
      </c>
      <c r="G1023" t="s">
        <v>137</v>
      </c>
      <c r="I1023" s="131">
        <v>2.5</v>
      </c>
      <c r="J1023" s="131">
        <v>2.5</v>
      </c>
    </row>
    <row r="1024" spans="1:10" x14ac:dyDescent="0.2">
      <c r="A1024">
        <v>888</v>
      </c>
      <c r="B1024" t="s">
        <v>283</v>
      </c>
      <c r="D1024">
        <v>0</v>
      </c>
      <c r="E1024" t="s">
        <v>134</v>
      </c>
      <c r="F1024">
        <v>0.70899999999999996</v>
      </c>
      <c r="G1024" t="s">
        <v>135</v>
      </c>
      <c r="I1024" s="131">
        <v>36.118000000000002</v>
      </c>
      <c r="J1024" s="131">
        <v>25.61</v>
      </c>
    </row>
    <row r="1025" spans="1:10" x14ac:dyDescent="0.2">
      <c r="A1025">
        <v>2934</v>
      </c>
      <c r="B1025" t="s">
        <v>284</v>
      </c>
      <c r="D1025">
        <v>0</v>
      </c>
      <c r="E1025" t="s">
        <v>146</v>
      </c>
      <c r="F1025">
        <v>0.8</v>
      </c>
      <c r="G1025" t="s">
        <v>147</v>
      </c>
      <c r="I1025" s="131">
        <v>12.06</v>
      </c>
      <c r="J1025" s="131">
        <v>9.65</v>
      </c>
    </row>
    <row r="1026" spans="1:10" x14ac:dyDescent="0.2">
      <c r="A1026">
        <v>896</v>
      </c>
      <c r="B1026" t="s">
        <v>1068</v>
      </c>
      <c r="D1026">
        <v>0</v>
      </c>
      <c r="E1026" t="s">
        <v>146</v>
      </c>
      <c r="F1026">
        <v>1</v>
      </c>
      <c r="G1026" t="s">
        <v>147</v>
      </c>
      <c r="I1026" s="131">
        <v>16.251000000000001</v>
      </c>
      <c r="J1026" s="131">
        <v>16.25</v>
      </c>
    </row>
    <row r="1027" spans="1:10" x14ac:dyDescent="0.2">
      <c r="A1027">
        <v>1705</v>
      </c>
      <c r="B1027" t="s">
        <v>1069</v>
      </c>
      <c r="D1027">
        <v>0</v>
      </c>
      <c r="E1027" t="s">
        <v>172</v>
      </c>
      <c r="F1027">
        <v>1.4</v>
      </c>
      <c r="G1027" t="s">
        <v>142</v>
      </c>
      <c r="I1027" s="131">
        <v>42.552</v>
      </c>
      <c r="J1027" s="131">
        <v>59.57</v>
      </c>
    </row>
    <row r="1028" spans="1:10" x14ac:dyDescent="0.2">
      <c r="A1028">
        <v>2031</v>
      </c>
      <c r="B1028" t="s">
        <v>1070</v>
      </c>
      <c r="D1028">
        <v>0</v>
      </c>
      <c r="E1028" t="s">
        <v>285</v>
      </c>
      <c r="F1028">
        <v>0.35699999999999998</v>
      </c>
      <c r="G1028" t="s">
        <v>162</v>
      </c>
      <c r="I1028" s="131">
        <v>16.8</v>
      </c>
      <c r="J1028" s="131">
        <v>6</v>
      </c>
    </row>
    <row r="1029" spans="1:10" x14ac:dyDescent="0.2">
      <c r="A1029">
        <v>2026</v>
      </c>
      <c r="B1029" t="s">
        <v>1071</v>
      </c>
      <c r="D1029">
        <v>0</v>
      </c>
      <c r="E1029" t="s">
        <v>285</v>
      </c>
      <c r="F1029">
        <v>0.38600000000000001</v>
      </c>
      <c r="G1029" t="s">
        <v>162</v>
      </c>
      <c r="I1029" s="131">
        <v>66.7</v>
      </c>
      <c r="J1029" s="131">
        <v>25.75</v>
      </c>
    </row>
    <row r="1030" spans="1:10" x14ac:dyDescent="0.2">
      <c r="A1030">
        <v>914</v>
      </c>
      <c r="B1030" t="s">
        <v>286</v>
      </c>
      <c r="D1030">
        <v>0</v>
      </c>
      <c r="E1030" t="s">
        <v>146</v>
      </c>
      <c r="F1030">
        <v>0.2</v>
      </c>
      <c r="G1030" t="s">
        <v>147</v>
      </c>
      <c r="I1030" s="131">
        <v>12.195</v>
      </c>
      <c r="J1030" s="131">
        <v>2.44</v>
      </c>
    </row>
    <row r="1031" spans="1:10" x14ac:dyDescent="0.2">
      <c r="A1031">
        <v>919</v>
      </c>
      <c r="B1031" t="s">
        <v>288</v>
      </c>
      <c r="D1031">
        <v>0</v>
      </c>
      <c r="E1031" t="s">
        <v>146</v>
      </c>
      <c r="F1031">
        <v>4</v>
      </c>
      <c r="G1031" t="s">
        <v>147</v>
      </c>
      <c r="I1031" s="131">
        <v>4.1059999999999999</v>
      </c>
      <c r="J1031" s="131">
        <v>16.420000000000002</v>
      </c>
    </row>
    <row r="1032" spans="1:10" x14ac:dyDescent="0.2">
      <c r="A1032">
        <v>920</v>
      </c>
      <c r="B1032" t="s">
        <v>289</v>
      </c>
      <c r="D1032">
        <v>0</v>
      </c>
      <c r="E1032" t="s">
        <v>138</v>
      </c>
      <c r="F1032">
        <v>2.5</v>
      </c>
      <c r="G1032" t="s">
        <v>142</v>
      </c>
      <c r="I1032" s="131">
        <v>5.4950000000000001</v>
      </c>
      <c r="J1032" s="131">
        <v>13.74</v>
      </c>
    </row>
    <row r="1033" spans="1:10" x14ac:dyDescent="0.2">
      <c r="A1033">
        <v>937</v>
      </c>
      <c r="B1033" t="s">
        <v>290</v>
      </c>
      <c r="D1033">
        <v>0</v>
      </c>
      <c r="E1033" t="s">
        <v>136</v>
      </c>
      <c r="F1033">
        <v>1.17</v>
      </c>
      <c r="G1033" t="s">
        <v>166</v>
      </c>
      <c r="I1033" s="131">
        <v>15</v>
      </c>
      <c r="J1033" s="131">
        <v>17.55</v>
      </c>
    </row>
    <row r="1034" spans="1:10" x14ac:dyDescent="0.2">
      <c r="A1034">
        <v>944</v>
      </c>
      <c r="B1034" t="s">
        <v>1072</v>
      </c>
      <c r="D1034">
        <v>0</v>
      </c>
      <c r="E1034" t="s">
        <v>172</v>
      </c>
      <c r="F1034">
        <v>1.5</v>
      </c>
      <c r="G1034" t="s">
        <v>142</v>
      </c>
      <c r="I1034" s="131">
        <v>16</v>
      </c>
      <c r="J1034" s="131">
        <v>24</v>
      </c>
    </row>
    <row r="1035" spans="1:10" x14ac:dyDescent="0.2">
      <c r="A1035">
        <v>2981</v>
      </c>
      <c r="B1035" t="s">
        <v>1073</v>
      </c>
      <c r="D1035">
        <v>0</v>
      </c>
      <c r="E1035" t="s">
        <v>212</v>
      </c>
      <c r="F1035">
        <v>0.53300000000000003</v>
      </c>
      <c r="G1035" t="s">
        <v>213</v>
      </c>
      <c r="I1035" s="131">
        <v>79.36</v>
      </c>
      <c r="J1035" s="131">
        <v>42.3</v>
      </c>
    </row>
    <row r="1036" spans="1:10" x14ac:dyDescent="0.2">
      <c r="A1036">
        <v>950</v>
      </c>
      <c r="B1036" t="s">
        <v>1074</v>
      </c>
      <c r="D1036">
        <v>0</v>
      </c>
      <c r="E1036" t="s">
        <v>136</v>
      </c>
      <c r="F1036">
        <v>0.2</v>
      </c>
      <c r="G1036" t="s">
        <v>137</v>
      </c>
      <c r="I1036" s="131">
        <v>21.21</v>
      </c>
      <c r="J1036" s="131">
        <v>4.24</v>
      </c>
    </row>
    <row r="1037" spans="1:10" x14ac:dyDescent="0.2">
      <c r="A1037">
        <v>952</v>
      </c>
      <c r="B1037" t="s">
        <v>292</v>
      </c>
      <c r="D1037">
        <v>0</v>
      </c>
      <c r="E1037" t="s">
        <v>172</v>
      </c>
      <c r="F1037">
        <v>0.8</v>
      </c>
      <c r="G1037" t="s">
        <v>142</v>
      </c>
      <c r="I1037" s="131">
        <v>7.2759999999999998</v>
      </c>
      <c r="J1037" s="131">
        <v>5.82</v>
      </c>
    </row>
    <row r="1038" spans="1:10" x14ac:dyDescent="0.2">
      <c r="A1038">
        <v>2852</v>
      </c>
      <c r="B1038" t="s">
        <v>1075</v>
      </c>
      <c r="D1038">
        <v>0</v>
      </c>
      <c r="E1038" t="s">
        <v>153</v>
      </c>
      <c r="F1038">
        <v>0.4</v>
      </c>
      <c r="G1038" t="s">
        <v>154</v>
      </c>
      <c r="I1038" s="131">
        <v>18.100000000000001</v>
      </c>
      <c r="J1038" s="131">
        <v>7.24</v>
      </c>
    </row>
    <row r="1039" spans="1:10" x14ac:dyDescent="0.2">
      <c r="A1039">
        <v>955</v>
      </c>
      <c r="B1039" t="s">
        <v>293</v>
      </c>
      <c r="D1039">
        <v>0</v>
      </c>
      <c r="E1039" t="s">
        <v>146</v>
      </c>
      <c r="F1039">
        <v>3</v>
      </c>
      <c r="G1039" t="s">
        <v>147</v>
      </c>
      <c r="I1039" s="131">
        <v>7.1</v>
      </c>
      <c r="J1039" s="131">
        <v>21.3</v>
      </c>
    </row>
    <row r="1040" spans="1:10" x14ac:dyDescent="0.2">
      <c r="A1040">
        <v>3136</v>
      </c>
      <c r="B1040" t="s">
        <v>1076</v>
      </c>
      <c r="D1040">
        <v>0</v>
      </c>
      <c r="E1040" t="s">
        <v>138</v>
      </c>
      <c r="F1040">
        <v>2</v>
      </c>
      <c r="G1040" t="s">
        <v>139</v>
      </c>
      <c r="I1040" s="131">
        <v>81.540000000000006</v>
      </c>
      <c r="J1040" s="131">
        <v>163.08000000000001</v>
      </c>
    </row>
    <row r="1041" spans="1:10" x14ac:dyDescent="0.2">
      <c r="A1041">
        <v>3137</v>
      </c>
      <c r="B1041" t="s">
        <v>1077</v>
      </c>
      <c r="D1041">
        <v>0</v>
      </c>
      <c r="E1041" t="s">
        <v>136</v>
      </c>
      <c r="F1041">
        <v>1</v>
      </c>
      <c r="G1041" t="s">
        <v>137</v>
      </c>
      <c r="I1041" s="131">
        <v>79.894999999999996</v>
      </c>
      <c r="J1041" s="131">
        <v>79.900000000000006</v>
      </c>
    </row>
    <row r="1042" spans="1:10" x14ac:dyDescent="0.2">
      <c r="A1042">
        <v>983</v>
      </c>
      <c r="B1042" t="s">
        <v>294</v>
      </c>
      <c r="D1042">
        <v>0</v>
      </c>
      <c r="E1042" t="s">
        <v>172</v>
      </c>
      <c r="F1042">
        <v>1</v>
      </c>
      <c r="G1042" t="s">
        <v>142</v>
      </c>
      <c r="I1042" s="131">
        <v>6.8070000000000004</v>
      </c>
      <c r="J1042" s="131">
        <v>6.81</v>
      </c>
    </row>
    <row r="1043" spans="1:10" x14ac:dyDescent="0.2">
      <c r="A1043">
        <v>994</v>
      </c>
      <c r="B1043" t="s">
        <v>295</v>
      </c>
      <c r="D1043">
        <v>0</v>
      </c>
      <c r="E1043" t="s">
        <v>138</v>
      </c>
      <c r="F1043">
        <v>2</v>
      </c>
      <c r="G1043" t="s">
        <v>234</v>
      </c>
      <c r="I1043" s="131">
        <v>4.1740000000000004</v>
      </c>
      <c r="J1043" s="131">
        <v>8.35</v>
      </c>
    </row>
    <row r="1044" spans="1:10" x14ac:dyDescent="0.2">
      <c r="A1044">
        <v>1011</v>
      </c>
      <c r="B1044" t="s">
        <v>1078</v>
      </c>
      <c r="D1044">
        <v>0</v>
      </c>
      <c r="E1044" t="s">
        <v>134</v>
      </c>
      <c r="F1044">
        <v>0.5</v>
      </c>
      <c r="G1044" t="s">
        <v>135</v>
      </c>
      <c r="I1044" s="131">
        <v>45</v>
      </c>
      <c r="J1044" s="131">
        <v>22.5</v>
      </c>
    </row>
    <row r="1045" spans="1:10" x14ac:dyDescent="0.2">
      <c r="A1045">
        <v>1013</v>
      </c>
      <c r="B1045" t="s">
        <v>296</v>
      </c>
      <c r="D1045">
        <v>0</v>
      </c>
      <c r="E1045" t="s">
        <v>134</v>
      </c>
      <c r="F1045">
        <v>0.3</v>
      </c>
      <c r="G1045" t="s">
        <v>297</v>
      </c>
      <c r="I1045" s="131">
        <v>33.412999999999997</v>
      </c>
      <c r="J1045" s="131">
        <v>10.02</v>
      </c>
    </row>
    <row r="1046" spans="1:10" x14ac:dyDescent="0.2">
      <c r="A1046">
        <v>1018</v>
      </c>
      <c r="B1046" t="s">
        <v>298</v>
      </c>
      <c r="D1046">
        <v>0</v>
      </c>
      <c r="E1046" t="s">
        <v>134</v>
      </c>
      <c r="F1046">
        <v>2.9</v>
      </c>
      <c r="G1046" t="s">
        <v>135</v>
      </c>
      <c r="I1046" s="131">
        <v>17.13</v>
      </c>
      <c r="J1046" s="131">
        <v>49.68</v>
      </c>
    </row>
    <row r="1047" spans="1:10" x14ac:dyDescent="0.2">
      <c r="A1047">
        <v>1033</v>
      </c>
      <c r="B1047" t="s">
        <v>1079</v>
      </c>
      <c r="D1047">
        <v>0</v>
      </c>
      <c r="E1047" t="s">
        <v>134</v>
      </c>
      <c r="F1047">
        <v>2</v>
      </c>
      <c r="G1047" t="s">
        <v>135</v>
      </c>
      <c r="I1047" s="131">
        <v>120.88</v>
      </c>
      <c r="J1047" s="131">
        <v>241.76</v>
      </c>
    </row>
    <row r="1048" spans="1:10" x14ac:dyDescent="0.2">
      <c r="A1048">
        <v>2770</v>
      </c>
      <c r="B1048" t="s">
        <v>300</v>
      </c>
      <c r="D1048">
        <v>0</v>
      </c>
      <c r="E1048" t="s">
        <v>233</v>
      </c>
      <c r="F1048">
        <v>0.5</v>
      </c>
      <c r="G1048" t="s">
        <v>234</v>
      </c>
      <c r="I1048" s="131">
        <v>18.8</v>
      </c>
      <c r="J1048" s="131">
        <v>9.4</v>
      </c>
    </row>
    <row r="1049" spans="1:10" x14ac:dyDescent="0.2">
      <c r="A1049">
        <v>1060</v>
      </c>
      <c r="B1049" t="s">
        <v>301</v>
      </c>
      <c r="D1049">
        <v>0</v>
      </c>
      <c r="E1049" t="s">
        <v>233</v>
      </c>
      <c r="F1049">
        <v>0.5</v>
      </c>
      <c r="G1049" t="s">
        <v>234</v>
      </c>
      <c r="I1049" s="131">
        <v>5.8</v>
      </c>
      <c r="J1049" s="131">
        <v>2.9</v>
      </c>
    </row>
    <row r="1050" spans="1:10" x14ac:dyDescent="0.2">
      <c r="A1050">
        <v>1062</v>
      </c>
      <c r="B1050" t="s">
        <v>302</v>
      </c>
      <c r="D1050">
        <v>0</v>
      </c>
      <c r="E1050" t="s">
        <v>265</v>
      </c>
      <c r="F1050">
        <v>1.1000000000000001</v>
      </c>
      <c r="G1050" t="s">
        <v>303</v>
      </c>
      <c r="I1050" s="131">
        <v>81</v>
      </c>
      <c r="J1050" s="131">
        <v>89.1</v>
      </c>
    </row>
    <row r="1051" spans="1:10" x14ac:dyDescent="0.2">
      <c r="A1051">
        <v>2769</v>
      </c>
      <c r="B1051" t="s">
        <v>304</v>
      </c>
      <c r="D1051">
        <v>0</v>
      </c>
      <c r="E1051" t="s">
        <v>233</v>
      </c>
      <c r="F1051">
        <v>2.5</v>
      </c>
      <c r="G1051" t="s">
        <v>234</v>
      </c>
      <c r="I1051" s="131">
        <v>21.9</v>
      </c>
      <c r="J1051" s="131">
        <v>54.75</v>
      </c>
    </row>
    <row r="1052" spans="1:10" x14ac:dyDescent="0.2">
      <c r="A1052">
        <v>2239</v>
      </c>
      <c r="B1052" t="s">
        <v>305</v>
      </c>
      <c r="D1052">
        <v>0</v>
      </c>
      <c r="E1052" t="s">
        <v>212</v>
      </c>
      <c r="F1052">
        <v>0.9</v>
      </c>
      <c r="G1052" t="s">
        <v>213</v>
      </c>
      <c r="I1052" s="131">
        <v>11.736000000000001</v>
      </c>
      <c r="J1052" s="131">
        <v>10.56</v>
      </c>
    </row>
    <row r="1053" spans="1:10" x14ac:dyDescent="0.2">
      <c r="A1053">
        <v>1086</v>
      </c>
      <c r="B1053" t="s">
        <v>306</v>
      </c>
      <c r="D1053">
        <v>0</v>
      </c>
      <c r="E1053" t="s">
        <v>138</v>
      </c>
      <c r="F1053">
        <v>4.3</v>
      </c>
      <c r="G1053" t="s">
        <v>142</v>
      </c>
      <c r="I1053" s="131">
        <v>1.696</v>
      </c>
      <c r="J1053" s="131">
        <v>7.29</v>
      </c>
    </row>
    <row r="1054" spans="1:10" x14ac:dyDescent="0.2">
      <c r="A1054">
        <v>1096</v>
      </c>
      <c r="B1054" t="s">
        <v>307</v>
      </c>
      <c r="D1054">
        <v>0</v>
      </c>
      <c r="E1054" t="s">
        <v>233</v>
      </c>
      <c r="F1054">
        <v>1</v>
      </c>
      <c r="G1054" t="s">
        <v>234</v>
      </c>
      <c r="I1054" s="131">
        <v>26.594999999999999</v>
      </c>
      <c r="J1054" s="131">
        <v>26.59</v>
      </c>
    </row>
    <row r="1055" spans="1:10" x14ac:dyDescent="0.2">
      <c r="A1055">
        <v>3097</v>
      </c>
      <c r="B1055" t="s">
        <v>1080</v>
      </c>
      <c r="D1055">
        <v>0</v>
      </c>
      <c r="E1055" t="s">
        <v>153</v>
      </c>
      <c r="F1055">
        <v>0.4</v>
      </c>
      <c r="G1055" t="s">
        <v>154</v>
      </c>
      <c r="I1055" s="131">
        <v>26.21</v>
      </c>
      <c r="J1055" s="131">
        <v>10.48</v>
      </c>
    </row>
    <row r="1056" spans="1:10" x14ac:dyDescent="0.2">
      <c r="A1056">
        <v>1120</v>
      </c>
      <c r="B1056" t="s">
        <v>308</v>
      </c>
      <c r="D1056">
        <v>0</v>
      </c>
      <c r="E1056" t="s">
        <v>138</v>
      </c>
      <c r="F1056">
        <v>0.4</v>
      </c>
      <c r="G1056" t="s">
        <v>309</v>
      </c>
      <c r="I1056" s="131">
        <v>17.061</v>
      </c>
      <c r="J1056" s="131">
        <v>6.82</v>
      </c>
    </row>
    <row r="1057" spans="1:10" x14ac:dyDescent="0.2">
      <c r="A1057">
        <v>1119</v>
      </c>
      <c r="B1057" t="s">
        <v>310</v>
      </c>
      <c r="D1057">
        <v>0</v>
      </c>
      <c r="E1057" t="s">
        <v>138</v>
      </c>
      <c r="F1057">
        <v>1.6</v>
      </c>
      <c r="G1057" t="s">
        <v>137</v>
      </c>
      <c r="I1057" s="131">
        <v>3.98</v>
      </c>
      <c r="J1057" s="131">
        <v>6.37</v>
      </c>
    </row>
    <row r="1058" spans="1:10" x14ac:dyDescent="0.2">
      <c r="A1058">
        <v>1133</v>
      </c>
      <c r="B1058" t="s">
        <v>313</v>
      </c>
      <c r="D1058">
        <v>0</v>
      </c>
      <c r="E1058" t="s">
        <v>138</v>
      </c>
      <c r="F1058">
        <v>4</v>
      </c>
      <c r="G1058" t="s">
        <v>142</v>
      </c>
      <c r="I1058" s="131">
        <v>4.141</v>
      </c>
      <c r="J1058" s="131">
        <v>16.559999999999999</v>
      </c>
    </row>
    <row r="1059" spans="1:10" x14ac:dyDescent="0.2">
      <c r="A1059">
        <v>1135</v>
      </c>
      <c r="B1059" t="s">
        <v>1081</v>
      </c>
      <c r="D1059">
        <v>0</v>
      </c>
      <c r="E1059" t="s">
        <v>136</v>
      </c>
      <c r="F1059">
        <v>0.1</v>
      </c>
      <c r="G1059" t="s">
        <v>137</v>
      </c>
      <c r="I1059" s="131">
        <v>40.831000000000003</v>
      </c>
      <c r="J1059" s="131">
        <v>4.08</v>
      </c>
    </row>
    <row r="1060" spans="1:10" x14ac:dyDescent="0.2">
      <c r="A1060">
        <v>1269</v>
      </c>
      <c r="B1060" t="s">
        <v>314</v>
      </c>
      <c r="D1060">
        <v>0</v>
      </c>
      <c r="E1060" t="s">
        <v>134</v>
      </c>
      <c r="F1060">
        <v>4.048</v>
      </c>
      <c r="G1060" t="s">
        <v>315</v>
      </c>
      <c r="I1060" s="131">
        <v>23.698</v>
      </c>
      <c r="J1060" s="131">
        <v>95.93</v>
      </c>
    </row>
    <row r="1061" spans="1:10" x14ac:dyDescent="0.2">
      <c r="A1061">
        <v>1136</v>
      </c>
      <c r="B1061" t="s">
        <v>1082</v>
      </c>
      <c r="D1061">
        <v>0</v>
      </c>
      <c r="E1061" t="s">
        <v>134</v>
      </c>
      <c r="F1061">
        <v>0.5</v>
      </c>
      <c r="G1061" t="s">
        <v>135</v>
      </c>
      <c r="I1061" s="131">
        <v>20.32</v>
      </c>
      <c r="J1061" s="131">
        <v>10.16</v>
      </c>
    </row>
    <row r="1062" spans="1:10" x14ac:dyDescent="0.2">
      <c r="A1062">
        <v>721</v>
      </c>
      <c r="B1062" t="s">
        <v>316</v>
      </c>
      <c r="D1062">
        <v>0</v>
      </c>
      <c r="E1062" t="s">
        <v>146</v>
      </c>
      <c r="F1062">
        <v>0.7</v>
      </c>
      <c r="G1062" t="s">
        <v>142</v>
      </c>
      <c r="I1062" s="131">
        <v>7.9</v>
      </c>
      <c r="J1062" s="131">
        <v>5.53</v>
      </c>
    </row>
    <row r="1063" spans="1:10" x14ac:dyDescent="0.2">
      <c r="A1063">
        <v>3152</v>
      </c>
      <c r="B1063" t="s">
        <v>1083</v>
      </c>
      <c r="D1063">
        <v>0</v>
      </c>
      <c r="E1063" t="s">
        <v>153</v>
      </c>
      <c r="F1063">
        <v>1</v>
      </c>
      <c r="G1063" t="s">
        <v>154</v>
      </c>
      <c r="I1063" s="131">
        <v>87</v>
      </c>
      <c r="J1063" s="131">
        <v>87</v>
      </c>
    </row>
    <row r="1064" spans="1:10" x14ac:dyDescent="0.2">
      <c r="A1064">
        <v>1138</v>
      </c>
      <c r="B1064" t="s">
        <v>317</v>
      </c>
      <c r="D1064">
        <v>0</v>
      </c>
      <c r="E1064" t="s">
        <v>146</v>
      </c>
      <c r="F1064">
        <v>0.9</v>
      </c>
      <c r="G1064" t="s">
        <v>147</v>
      </c>
      <c r="I1064" s="131">
        <v>18.2</v>
      </c>
      <c r="J1064" s="131">
        <v>16.38</v>
      </c>
    </row>
    <row r="1065" spans="1:10" x14ac:dyDescent="0.2">
      <c r="A1065">
        <v>1147</v>
      </c>
      <c r="B1065" t="s">
        <v>318</v>
      </c>
      <c r="D1065">
        <v>0</v>
      </c>
      <c r="E1065" t="s">
        <v>138</v>
      </c>
      <c r="F1065">
        <v>1</v>
      </c>
      <c r="G1065" t="s">
        <v>319</v>
      </c>
      <c r="I1065" s="131">
        <v>3.12</v>
      </c>
      <c r="J1065" s="131">
        <v>3.12</v>
      </c>
    </row>
    <row r="1066" spans="1:10" x14ac:dyDescent="0.2">
      <c r="A1066">
        <v>849</v>
      </c>
      <c r="B1066" t="s">
        <v>320</v>
      </c>
      <c r="D1066">
        <v>0</v>
      </c>
      <c r="E1066" t="s">
        <v>138</v>
      </c>
      <c r="F1066">
        <v>0.9</v>
      </c>
      <c r="G1066" t="s">
        <v>137</v>
      </c>
      <c r="I1066" s="131">
        <v>6.04</v>
      </c>
      <c r="J1066" s="131">
        <v>5.44</v>
      </c>
    </row>
    <row r="1067" spans="1:10" x14ac:dyDescent="0.2">
      <c r="A1067">
        <v>1149</v>
      </c>
      <c r="B1067" t="s">
        <v>1084</v>
      </c>
      <c r="D1067">
        <v>0</v>
      </c>
      <c r="E1067" t="s">
        <v>138</v>
      </c>
      <c r="F1067">
        <v>0.8</v>
      </c>
      <c r="G1067" t="s">
        <v>139</v>
      </c>
      <c r="I1067" s="131">
        <v>36.67</v>
      </c>
      <c r="J1067" s="131">
        <v>29.34</v>
      </c>
    </row>
    <row r="1068" spans="1:10" x14ac:dyDescent="0.2">
      <c r="A1068">
        <v>1169</v>
      </c>
      <c r="B1068" t="s">
        <v>328</v>
      </c>
      <c r="D1068">
        <v>0</v>
      </c>
      <c r="E1068" t="s">
        <v>136</v>
      </c>
      <c r="F1068">
        <v>0.3</v>
      </c>
      <c r="G1068" t="s">
        <v>137</v>
      </c>
      <c r="I1068" s="131">
        <v>59</v>
      </c>
      <c r="J1068" s="131">
        <v>17.7</v>
      </c>
    </row>
    <row r="1069" spans="1:10" x14ac:dyDescent="0.2">
      <c r="A1069">
        <v>2905</v>
      </c>
      <c r="B1069" t="s">
        <v>333</v>
      </c>
      <c r="D1069">
        <v>0</v>
      </c>
      <c r="E1069" t="s">
        <v>233</v>
      </c>
      <c r="F1069">
        <v>1</v>
      </c>
      <c r="G1069" t="s">
        <v>234</v>
      </c>
      <c r="I1069" s="131">
        <v>16</v>
      </c>
      <c r="J1069" s="131">
        <v>16</v>
      </c>
    </row>
    <row r="1070" spans="1:10" x14ac:dyDescent="0.2">
      <c r="A1070">
        <v>2238</v>
      </c>
      <c r="B1070" t="s">
        <v>334</v>
      </c>
      <c r="D1070">
        <v>0</v>
      </c>
      <c r="E1070" t="s">
        <v>136</v>
      </c>
      <c r="F1070">
        <v>1</v>
      </c>
      <c r="G1070" t="s">
        <v>335</v>
      </c>
      <c r="I1070" s="131">
        <v>5.5220000000000002</v>
      </c>
      <c r="J1070" s="131">
        <v>5.52</v>
      </c>
    </row>
    <row r="1071" spans="1:10" x14ac:dyDescent="0.2">
      <c r="A1071">
        <v>2913</v>
      </c>
      <c r="B1071" t="s">
        <v>1085</v>
      </c>
      <c r="D1071">
        <v>0</v>
      </c>
      <c r="E1071" t="s">
        <v>233</v>
      </c>
      <c r="F1071">
        <v>1</v>
      </c>
      <c r="G1071" t="s">
        <v>234</v>
      </c>
      <c r="I1071" s="131">
        <v>12</v>
      </c>
      <c r="J1071" s="131">
        <v>12</v>
      </c>
    </row>
    <row r="1072" spans="1:10" x14ac:dyDescent="0.2">
      <c r="A1072">
        <v>1225</v>
      </c>
      <c r="B1072" t="s">
        <v>336</v>
      </c>
      <c r="D1072">
        <v>0</v>
      </c>
      <c r="E1072" t="s">
        <v>138</v>
      </c>
      <c r="F1072">
        <v>0.7</v>
      </c>
      <c r="G1072" t="s">
        <v>139</v>
      </c>
      <c r="I1072" s="131">
        <v>23.164999999999999</v>
      </c>
      <c r="J1072" s="131">
        <v>16.22</v>
      </c>
    </row>
    <row r="1073" spans="1:10" x14ac:dyDescent="0.2">
      <c r="A1073">
        <v>1228</v>
      </c>
      <c r="B1073" t="s">
        <v>337</v>
      </c>
      <c r="D1073">
        <v>0</v>
      </c>
      <c r="E1073" t="s">
        <v>138</v>
      </c>
      <c r="F1073">
        <v>2</v>
      </c>
      <c r="G1073" t="s">
        <v>335</v>
      </c>
      <c r="I1073" s="131">
        <v>7.0250000000000004</v>
      </c>
      <c r="J1073" s="131">
        <v>14.05</v>
      </c>
    </row>
    <row r="1074" spans="1:10" x14ac:dyDescent="0.2">
      <c r="A1074">
        <v>1744</v>
      </c>
      <c r="B1074" t="s">
        <v>338</v>
      </c>
      <c r="D1074">
        <v>0</v>
      </c>
      <c r="E1074" t="s">
        <v>233</v>
      </c>
      <c r="F1074">
        <v>0.4</v>
      </c>
      <c r="G1074" t="s">
        <v>234</v>
      </c>
      <c r="I1074" s="131">
        <v>14.5</v>
      </c>
      <c r="J1074" s="131">
        <v>5.8</v>
      </c>
    </row>
    <row r="1075" spans="1:10" x14ac:dyDescent="0.2">
      <c r="A1075">
        <v>2848</v>
      </c>
      <c r="B1075" t="s">
        <v>1086</v>
      </c>
      <c r="D1075">
        <v>0</v>
      </c>
      <c r="E1075" t="s">
        <v>153</v>
      </c>
      <c r="F1075">
        <v>0.1</v>
      </c>
      <c r="G1075" t="s">
        <v>154</v>
      </c>
      <c r="I1075" s="131">
        <v>82.7</v>
      </c>
      <c r="J1075" s="131">
        <v>8.27</v>
      </c>
    </row>
    <row r="1076" spans="1:10" x14ac:dyDescent="0.2">
      <c r="A1076">
        <v>1838</v>
      </c>
      <c r="B1076" t="s">
        <v>1087</v>
      </c>
      <c r="D1076">
        <v>0</v>
      </c>
      <c r="E1076" t="s">
        <v>146</v>
      </c>
      <c r="F1076">
        <v>0.9</v>
      </c>
      <c r="G1076" t="s">
        <v>147</v>
      </c>
      <c r="I1076" s="131">
        <v>58.75</v>
      </c>
      <c r="J1076" s="131">
        <v>52.88</v>
      </c>
    </row>
    <row r="1077" spans="1:10" x14ac:dyDescent="0.2">
      <c r="A1077">
        <v>1836</v>
      </c>
      <c r="B1077" t="s">
        <v>339</v>
      </c>
      <c r="D1077">
        <v>0</v>
      </c>
      <c r="E1077" t="s">
        <v>146</v>
      </c>
      <c r="F1077">
        <v>0.84</v>
      </c>
      <c r="G1077" t="s">
        <v>147</v>
      </c>
      <c r="I1077" s="131">
        <v>36.799999999999997</v>
      </c>
      <c r="J1077" s="131">
        <v>30.91</v>
      </c>
    </row>
    <row r="1078" spans="1:10" x14ac:dyDescent="0.2">
      <c r="A1078" t="s">
        <v>22</v>
      </c>
    </row>
    <row r="1079" spans="1:10" x14ac:dyDescent="0.2">
      <c r="A1079" t="s">
        <v>340</v>
      </c>
      <c r="C1079">
        <v>0</v>
      </c>
      <c r="E1079">
        <v>245.27</v>
      </c>
      <c r="G1079" s="131">
        <v>4869.3900000000003</v>
      </c>
    </row>
    <row r="1080" spans="1:10" x14ac:dyDescent="0.2">
      <c r="A1080" t="s">
        <v>747</v>
      </c>
      <c r="B1080" t="s">
        <v>56</v>
      </c>
    </row>
    <row r="1081" spans="1:10" x14ac:dyDescent="0.2">
      <c r="A1081">
        <v>1179</v>
      </c>
      <c r="B1081" t="s">
        <v>1088</v>
      </c>
      <c r="D1081">
        <v>0</v>
      </c>
      <c r="E1081" t="s">
        <v>136</v>
      </c>
      <c r="F1081">
        <v>7</v>
      </c>
      <c r="G1081" t="s">
        <v>166</v>
      </c>
      <c r="I1081" s="131">
        <v>6.9850000000000003</v>
      </c>
      <c r="J1081" s="131">
        <v>48.9</v>
      </c>
    </row>
    <row r="1082" spans="1:10" x14ac:dyDescent="0.2">
      <c r="A1082" t="s">
        <v>22</v>
      </c>
    </row>
    <row r="1083" spans="1:10" x14ac:dyDescent="0.2">
      <c r="A1083" t="s">
        <v>340</v>
      </c>
      <c r="C1083">
        <v>0</v>
      </c>
      <c r="E1083">
        <v>7</v>
      </c>
      <c r="G1083" s="131">
        <v>48.9</v>
      </c>
    </row>
    <row r="1084" spans="1:10" x14ac:dyDescent="0.2">
      <c r="A1084" t="s">
        <v>341</v>
      </c>
    </row>
    <row r="1085" spans="1:10" x14ac:dyDescent="0.2">
      <c r="A1085" t="s">
        <v>342</v>
      </c>
      <c r="B1085" s="155" t="s">
        <v>343</v>
      </c>
      <c r="G1085" t="s">
        <v>340</v>
      </c>
    </row>
    <row r="1086" spans="1:10" x14ac:dyDescent="0.2">
      <c r="A1086">
        <v>114</v>
      </c>
      <c r="B1086" t="s">
        <v>30</v>
      </c>
      <c r="G1086" s="131">
        <v>63.25</v>
      </c>
    </row>
    <row r="1087" spans="1:10" x14ac:dyDescent="0.2">
      <c r="A1087">
        <v>201</v>
      </c>
      <c r="B1087" t="s">
        <v>53</v>
      </c>
      <c r="G1087" s="131">
        <v>219.01</v>
      </c>
    </row>
    <row r="1088" spans="1:10" x14ac:dyDescent="0.2">
      <c r="A1088">
        <v>202</v>
      </c>
      <c r="B1088" t="s">
        <v>54</v>
      </c>
      <c r="G1088" s="131">
        <v>602.09</v>
      </c>
    </row>
    <row r="1089" spans="1:7" x14ac:dyDescent="0.2">
      <c r="A1089">
        <v>203</v>
      </c>
      <c r="B1089" t="s">
        <v>29</v>
      </c>
      <c r="G1089" s="131">
        <v>1213.73</v>
      </c>
    </row>
    <row r="1090" spans="1:7" x14ac:dyDescent="0.2">
      <c r="A1090">
        <v>204</v>
      </c>
      <c r="B1090" t="s">
        <v>55</v>
      </c>
      <c r="G1090" s="131">
        <v>2694.5</v>
      </c>
    </row>
    <row r="1091" spans="1:7" x14ac:dyDescent="0.2">
      <c r="A1091">
        <v>205</v>
      </c>
      <c r="B1091" t="s">
        <v>31</v>
      </c>
      <c r="G1091" s="131">
        <v>2637.99</v>
      </c>
    </row>
    <row r="1092" spans="1:7" x14ac:dyDescent="0.2">
      <c r="A1092">
        <v>206</v>
      </c>
      <c r="B1092" t="s">
        <v>52</v>
      </c>
      <c r="G1092" s="131">
        <v>1943.41</v>
      </c>
    </row>
    <row r="1093" spans="1:7" x14ac:dyDescent="0.2">
      <c r="A1093">
        <v>207</v>
      </c>
      <c r="B1093" t="s">
        <v>28</v>
      </c>
      <c r="G1093" s="131">
        <v>4869.3900000000003</v>
      </c>
    </row>
    <row r="1094" spans="1:7" x14ac:dyDescent="0.2">
      <c r="A1094">
        <v>208</v>
      </c>
      <c r="B1094" t="s">
        <v>56</v>
      </c>
      <c r="G1094" s="131">
        <v>48.9</v>
      </c>
    </row>
    <row r="1095" spans="1:7" x14ac:dyDescent="0.2">
      <c r="A1095" t="s">
        <v>22</v>
      </c>
    </row>
    <row r="1096" spans="1:7" x14ac:dyDescent="0.2">
      <c r="A1096" t="s">
        <v>344</v>
      </c>
      <c r="G1096" s="131">
        <v>14292.26</v>
      </c>
    </row>
    <row r="1097" spans="1:7" x14ac:dyDescent="0.2">
      <c r="A1097" t="s">
        <v>345</v>
      </c>
    </row>
    <row r="1098" spans="1:7" x14ac:dyDescent="0.2">
      <c r="A1098" t="s">
        <v>346</v>
      </c>
      <c r="B1098" t="s">
        <v>347</v>
      </c>
      <c r="G1098" t="s">
        <v>340</v>
      </c>
    </row>
    <row r="1099" spans="1:7" x14ac:dyDescent="0.2">
      <c r="A1099">
        <v>3000104</v>
      </c>
      <c r="B1099" t="s">
        <v>27</v>
      </c>
      <c r="G1099" s="131">
        <v>14292.26</v>
      </c>
    </row>
    <row r="1100" spans="1:7" x14ac:dyDescent="0.2">
      <c r="A1100" t="s">
        <v>22</v>
      </c>
    </row>
    <row r="1101" spans="1:7" x14ac:dyDescent="0.2">
      <c r="A1101" t="s">
        <v>348</v>
      </c>
      <c r="G1101" s="131">
        <v>14292.26</v>
      </c>
    </row>
    <row r="1102" spans="1:7" x14ac:dyDescent="0.2">
      <c r="A1102" t="s">
        <v>57</v>
      </c>
    </row>
    <row r="1103" spans="1:7" x14ac:dyDescent="0.2">
      <c r="A1103" t="s">
        <v>342</v>
      </c>
      <c r="B1103" t="s">
        <v>343</v>
      </c>
      <c r="F1103" t="s">
        <v>340</v>
      </c>
    </row>
    <row r="1104" spans="1:7" x14ac:dyDescent="0.2">
      <c r="A1104">
        <v>207</v>
      </c>
      <c r="B1104" t="s">
        <v>28</v>
      </c>
      <c r="F1104" s="131">
        <v>21285.18</v>
      </c>
    </row>
    <row r="1105" spans="1:6" x14ac:dyDescent="0.2">
      <c r="A1105">
        <v>205</v>
      </c>
      <c r="B1105" t="s">
        <v>31</v>
      </c>
      <c r="F1105" s="131">
        <v>2664.19</v>
      </c>
    </row>
    <row r="1106" spans="1:6" x14ac:dyDescent="0.2">
      <c r="A1106">
        <v>114</v>
      </c>
      <c r="B1106" t="s">
        <v>30</v>
      </c>
      <c r="F1106" s="131">
        <v>327.22000000000003</v>
      </c>
    </row>
    <row r="1107" spans="1:6" x14ac:dyDescent="0.2">
      <c r="A1107">
        <v>210</v>
      </c>
      <c r="B1107" t="s">
        <v>33</v>
      </c>
      <c r="F1107" s="131">
        <v>19.5</v>
      </c>
    </row>
    <row r="1108" spans="1:6" x14ac:dyDescent="0.2">
      <c r="A1108">
        <v>102</v>
      </c>
      <c r="B1108" t="s">
        <v>35</v>
      </c>
      <c r="F1108" s="131">
        <v>4461.58</v>
      </c>
    </row>
    <row r="1109" spans="1:6" x14ac:dyDescent="0.2">
      <c r="A1109">
        <v>209</v>
      </c>
      <c r="B1109" t="s">
        <v>36</v>
      </c>
      <c r="F1109" s="131">
        <v>1615.5</v>
      </c>
    </row>
    <row r="1110" spans="1:6" x14ac:dyDescent="0.2">
      <c r="A1110">
        <v>112</v>
      </c>
      <c r="B1110" t="s">
        <v>38</v>
      </c>
      <c r="F1110" s="131">
        <v>16096.32</v>
      </c>
    </row>
    <row r="1111" spans="1:6" x14ac:dyDescent="0.2">
      <c r="A1111">
        <v>110</v>
      </c>
      <c r="B1111" t="s">
        <v>39</v>
      </c>
      <c r="F1111" s="131">
        <v>4341.8599999999997</v>
      </c>
    </row>
    <row r="1112" spans="1:6" x14ac:dyDescent="0.2">
      <c r="A1112">
        <v>109</v>
      </c>
      <c r="B1112" t="s">
        <v>37</v>
      </c>
      <c r="F1112" s="131">
        <v>17324.38</v>
      </c>
    </row>
    <row r="1113" spans="1:6" x14ac:dyDescent="0.2">
      <c r="A1113">
        <v>113</v>
      </c>
      <c r="B1113" t="s">
        <v>40</v>
      </c>
      <c r="F1113" s="131">
        <v>31997.73</v>
      </c>
    </row>
    <row r="1114" spans="1:6" x14ac:dyDescent="0.2">
      <c r="A1114">
        <v>108</v>
      </c>
      <c r="B1114" t="s">
        <v>41</v>
      </c>
      <c r="F1114" s="131">
        <v>578.57000000000005</v>
      </c>
    </row>
    <row r="1115" spans="1:6" x14ac:dyDescent="0.2">
      <c r="A1115">
        <v>105</v>
      </c>
      <c r="B1115" t="s">
        <v>51</v>
      </c>
      <c r="F1115" s="131">
        <v>78.599999999999994</v>
      </c>
    </row>
    <row r="1116" spans="1:6" x14ac:dyDescent="0.2">
      <c r="A1116">
        <v>107</v>
      </c>
      <c r="B1116" t="s">
        <v>42</v>
      </c>
      <c r="F1116" s="131">
        <v>2274.8200000000002</v>
      </c>
    </row>
    <row r="1117" spans="1:6" x14ac:dyDescent="0.2">
      <c r="A1117">
        <v>104</v>
      </c>
      <c r="B1117" t="s">
        <v>43</v>
      </c>
      <c r="F1117" s="131">
        <v>715.69</v>
      </c>
    </row>
    <row r="1118" spans="1:6" x14ac:dyDescent="0.2">
      <c r="A1118">
        <v>111</v>
      </c>
      <c r="B1118" t="s">
        <v>44</v>
      </c>
      <c r="F1118" s="131">
        <v>176.4</v>
      </c>
    </row>
    <row r="1119" spans="1:6" x14ac:dyDescent="0.2">
      <c r="A1119">
        <v>106</v>
      </c>
      <c r="B1119" t="s">
        <v>45</v>
      </c>
      <c r="F1119" s="131">
        <v>115.8</v>
      </c>
    </row>
    <row r="1120" spans="1:6" x14ac:dyDescent="0.2">
      <c r="A1120">
        <v>103</v>
      </c>
      <c r="B1120" t="s">
        <v>32</v>
      </c>
      <c r="F1120" s="131">
        <v>17793.13</v>
      </c>
    </row>
    <row r="1121" spans="1:11" x14ac:dyDescent="0.2">
      <c r="A1121">
        <v>101</v>
      </c>
      <c r="B1121" t="s">
        <v>46</v>
      </c>
      <c r="F1121" s="131">
        <v>819.39</v>
      </c>
    </row>
    <row r="1122" spans="1:11" x14ac:dyDescent="0.2">
      <c r="A1122">
        <v>201</v>
      </c>
      <c r="B1122" t="s">
        <v>53</v>
      </c>
      <c r="F1122" s="131">
        <v>219.01</v>
      </c>
    </row>
    <row r="1123" spans="1:11" x14ac:dyDescent="0.2">
      <c r="A1123">
        <v>202</v>
      </c>
      <c r="B1123" t="s">
        <v>54</v>
      </c>
      <c r="F1123" s="131">
        <v>602.09</v>
      </c>
    </row>
    <row r="1124" spans="1:11" x14ac:dyDescent="0.2">
      <c r="A1124">
        <v>203</v>
      </c>
      <c r="B1124" t="s">
        <v>29</v>
      </c>
      <c r="F1124" s="131">
        <v>1213.73</v>
      </c>
    </row>
    <row r="1125" spans="1:11" x14ac:dyDescent="0.2">
      <c r="A1125">
        <v>204</v>
      </c>
      <c r="B1125" t="s">
        <v>55</v>
      </c>
      <c r="F1125" s="131">
        <v>2694.5</v>
      </c>
    </row>
    <row r="1126" spans="1:11" x14ac:dyDescent="0.2">
      <c r="A1126">
        <v>206</v>
      </c>
      <c r="B1126" t="s">
        <v>52</v>
      </c>
      <c r="F1126" s="131">
        <v>1943.41</v>
      </c>
    </row>
    <row r="1127" spans="1:11" x14ac:dyDescent="0.2">
      <c r="A1127">
        <v>208</v>
      </c>
      <c r="B1127" t="s">
        <v>56</v>
      </c>
      <c r="F1127" s="131">
        <v>48.9</v>
      </c>
    </row>
    <row r="1128" spans="1:11" x14ac:dyDescent="0.2">
      <c r="A1128" t="s">
        <v>22</v>
      </c>
    </row>
    <row r="1129" spans="1:11" x14ac:dyDescent="0.2">
      <c r="A1129" t="s">
        <v>1089</v>
      </c>
      <c r="F1129" s="131">
        <v>129407.49</v>
      </c>
    </row>
    <row r="1130" spans="1:11" x14ac:dyDescent="0.2">
      <c r="A1130" t="s">
        <v>58</v>
      </c>
    </row>
    <row r="1131" spans="1:11" x14ac:dyDescent="0.2">
      <c r="A1131" t="s">
        <v>1090</v>
      </c>
      <c r="B1131" t="s">
        <v>347</v>
      </c>
      <c r="I1131" t="s">
        <v>340</v>
      </c>
    </row>
    <row r="1132" spans="1:11" x14ac:dyDescent="0.2">
      <c r="A1132">
        <v>3000104</v>
      </c>
      <c r="B1132" t="s">
        <v>27</v>
      </c>
      <c r="I1132" s="131">
        <v>31017.72</v>
      </c>
    </row>
    <row r="1133" spans="1:11" x14ac:dyDescent="0.2">
      <c r="A1133">
        <v>3000111</v>
      </c>
      <c r="B1133" t="s">
        <v>34</v>
      </c>
      <c r="I1133" s="131">
        <v>98389.77</v>
      </c>
    </row>
    <row r="1134" spans="1:11" x14ac:dyDescent="0.2">
      <c r="A1134" t="s">
        <v>22</v>
      </c>
    </row>
    <row r="1135" spans="1:11" x14ac:dyDescent="0.2">
      <c r="A1135" t="s">
        <v>1091</v>
      </c>
      <c r="I1135" s="131">
        <v>129407.49</v>
      </c>
    </row>
    <row r="1136" spans="1:11" x14ac:dyDescent="0.2">
      <c r="A1136" t="s">
        <v>1092</v>
      </c>
      <c r="B1136" t="s">
        <v>1260</v>
      </c>
      <c r="D1136" t="s">
        <v>1093</v>
      </c>
      <c r="K1136" s="133">
        <v>41640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M22"/>
  <sheetViews>
    <sheetView workbookViewId="0">
      <selection sqref="A1:C1"/>
    </sheetView>
  </sheetViews>
  <sheetFormatPr baseColWidth="10" defaultRowHeight="12.75" x14ac:dyDescent="0.2"/>
  <cols>
    <col min="1" max="1" width="19.85546875" style="137" bestFit="1" customWidth="1"/>
    <col min="2" max="2" width="25.5703125" style="135" bestFit="1" customWidth="1"/>
    <col min="3" max="3" width="11" style="138" bestFit="1" customWidth="1"/>
    <col min="4" max="4" width="19.85546875" style="137" bestFit="1" customWidth="1"/>
    <col min="5" max="5" width="25.5703125" style="135" bestFit="1" customWidth="1"/>
    <col min="6" max="6" width="10" style="138" bestFit="1" customWidth="1"/>
    <col min="7" max="7" width="19.7109375" style="137" bestFit="1" customWidth="1"/>
    <col min="8" max="8" width="13.140625" style="135" bestFit="1" customWidth="1"/>
    <col min="9" max="9" width="10.7109375" style="138" bestFit="1" customWidth="1"/>
  </cols>
  <sheetData>
    <row r="1" spans="1:13" x14ac:dyDescent="0.2">
      <c r="A1" s="158" t="s">
        <v>1240</v>
      </c>
      <c r="B1" s="159"/>
      <c r="C1" s="160"/>
      <c r="D1" s="158" t="s">
        <v>1252</v>
      </c>
      <c r="E1" s="159"/>
      <c r="F1" s="160"/>
      <c r="G1" s="158" t="s">
        <v>1254</v>
      </c>
      <c r="H1" s="159"/>
      <c r="I1" s="160"/>
      <c r="M1" s="154"/>
    </row>
    <row r="2" spans="1:13" ht="13.5" thickBot="1" x14ac:dyDescent="0.25">
      <c r="A2" s="148" t="s">
        <v>1238</v>
      </c>
      <c r="B2" s="149" t="s">
        <v>1239</v>
      </c>
      <c r="C2" s="150" t="s">
        <v>26</v>
      </c>
      <c r="D2" s="148" t="s">
        <v>1238</v>
      </c>
      <c r="E2" s="149" t="s">
        <v>1239</v>
      </c>
      <c r="F2" s="150" t="s">
        <v>26</v>
      </c>
      <c r="G2" s="151" t="s">
        <v>1238</v>
      </c>
      <c r="H2" s="152" t="s">
        <v>1253</v>
      </c>
      <c r="I2" s="153" t="s">
        <v>26</v>
      </c>
    </row>
    <row r="3" spans="1:13" x14ac:dyDescent="0.2">
      <c r="A3" s="142" t="str">
        <f>+'INVENTORY VALUATION'!E7</f>
        <v>STOCK NOURRITURE</v>
      </c>
      <c r="B3" s="143" t="str">
        <f>+'INVENTORY VALUATION'!B19</f>
        <v>EPICERIE</v>
      </c>
      <c r="C3" s="144">
        <f>+'INVENTORY VALUATION'!G19</f>
        <v>15539.51</v>
      </c>
      <c r="D3" s="142" t="str">
        <f>+'RECEIVIG COST RECAP'!C5</f>
        <v>STOCK NOURRITURE</v>
      </c>
      <c r="E3" s="143" t="str">
        <f>+'RECEIVIG COST RECAP'!D205</f>
        <v>EPICERIE</v>
      </c>
      <c r="F3" s="144">
        <f>+'RECEIVIG COST RECAP'!G205</f>
        <v>6196.17</v>
      </c>
      <c r="G3" s="145" t="str">
        <f>+SAP!A6</f>
        <v>FOOD-BANQUETS</v>
      </c>
      <c r="H3" s="146" t="str">
        <f>+SAP!A7</f>
        <v>FOOD</v>
      </c>
      <c r="I3" s="147">
        <f>+SAP!H11</f>
        <v>12942.61</v>
      </c>
    </row>
    <row r="4" spans="1:13" x14ac:dyDescent="0.2">
      <c r="A4" s="137" t="str">
        <f>+A3</f>
        <v>STOCK NOURRITURE</v>
      </c>
      <c r="B4" s="135" t="str">
        <f>+'INVENTORY VALUATION'!B20</f>
        <v>PDTS LAITIERS / ŒUFS</v>
      </c>
      <c r="C4" s="139">
        <f>+'INVENTORY VALUATION'!G20</f>
        <v>20.8</v>
      </c>
      <c r="D4" s="137" t="str">
        <f>+D3</f>
        <v>STOCK NOURRITURE</v>
      </c>
      <c r="E4" s="135" t="str">
        <f>+'RECEIVIG COST RECAP'!D206</f>
        <v>PDTS LAITIERS / ŒUFS</v>
      </c>
      <c r="F4" s="144">
        <f>+'RECEIVIG COST RECAP'!G206</f>
        <v>59.25</v>
      </c>
      <c r="G4" s="140" t="str">
        <f>+G3</f>
        <v>FOOD-BANQUETS</v>
      </c>
      <c r="H4" s="136" t="str">
        <f>+SAP!A12</f>
        <v>BEVERAGE</v>
      </c>
      <c r="I4" s="141">
        <f>+SAP!H16</f>
        <v>3535.16</v>
      </c>
    </row>
    <row r="5" spans="1:13" x14ac:dyDescent="0.2">
      <c r="A5" s="137" t="str">
        <f>+A4</f>
        <v>STOCK NOURRITURE</v>
      </c>
      <c r="B5" s="135" t="str">
        <f>+'INVENTORY VALUATION'!B21</f>
        <v>ALCOOL CUISINE</v>
      </c>
      <c r="C5" s="139">
        <f>+'INVENTORY VALUATION'!G21</f>
        <v>263.97000000000003</v>
      </c>
      <c r="D5" s="137" t="str">
        <f>+D4</f>
        <v>STOCK NOURRITURE</v>
      </c>
      <c r="E5" s="135" t="str">
        <f>+'RECEIVIG COST RECAP'!D207</f>
        <v>VIANDE</v>
      </c>
      <c r="F5" s="144">
        <f>+'RECEIVIG COST RECAP'!G207</f>
        <v>93.38</v>
      </c>
      <c r="G5" s="140" t="str">
        <f>+G4</f>
        <v>FOOD-BANQUETS</v>
      </c>
      <c r="H5" s="136" t="str">
        <f>+SAP!A17</f>
        <v>OTHER FOOD</v>
      </c>
      <c r="I5" s="141">
        <f>+SAP!H21</f>
        <v>2001.85</v>
      </c>
    </row>
    <row r="6" spans="1:13" x14ac:dyDescent="0.2">
      <c r="A6" s="137" t="str">
        <f>+A5</f>
        <v>STOCK NOURRITURE</v>
      </c>
      <c r="B6" s="135" t="str">
        <f>+'INVENTORY VALUATION'!B22</f>
        <v>PRODUIT FINIS CUISINE</v>
      </c>
      <c r="C6" s="139">
        <f>+'INVENTORY VALUATION'!G22</f>
        <v>19.5</v>
      </c>
      <c r="D6" s="137" t="str">
        <f>+'RECEIVIG COST RECAP'!C214</f>
        <v>STOCK BOISSON</v>
      </c>
      <c r="E6" s="135" t="str">
        <f>+'RECEIVIG COST RECAP'!D364</f>
        <v>CONSIGNES EMBALLAGES</v>
      </c>
      <c r="F6" s="139">
        <f>+'RECEIVIG COST RECAP'!G364</f>
        <v>89.37</v>
      </c>
      <c r="G6" s="140" t="str">
        <f>+SAP!A23</f>
        <v>FOOD-MUNCHIE BOX</v>
      </c>
      <c r="H6" s="136" t="str">
        <f>+SAP!A24</f>
        <v>FOOD</v>
      </c>
      <c r="I6" s="141">
        <f>+SAP!H27</f>
        <v>500.82</v>
      </c>
    </row>
    <row r="7" spans="1:13" x14ac:dyDescent="0.2">
      <c r="A7" s="137" t="str">
        <f>+'INVENTORY VALUATION'!E30</f>
        <v>STOCK BOISSON</v>
      </c>
      <c r="B7" s="135" t="str">
        <f>+'INVENTORY VALUATION'!B276</f>
        <v>SOFT</v>
      </c>
      <c r="C7" s="139">
        <f>+'INVENTORY VALUATION'!G276</f>
        <v>4289.8</v>
      </c>
      <c r="D7" s="137" t="str">
        <f t="shared" ref="D7:D14" si="0">+D6</f>
        <v>STOCK BOISSON</v>
      </c>
      <c r="E7" s="135" t="str">
        <f>+'RECEIVIG COST RECAP'!D365</f>
        <v>SOFT</v>
      </c>
      <c r="F7" s="139">
        <f>+'RECEIVIG COST RECAP'!G365</f>
        <v>2040.23</v>
      </c>
      <c r="G7" s="140" t="str">
        <f>+G6</f>
        <v>FOOD-MUNCHIE BOX</v>
      </c>
      <c r="H7" s="136" t="str">
        <f>+SAP!A28</f>
        <v>BEVERAGE</v>
      </c>
      <c r="I7" s="141">
        <f>+SAP!H32</f>
        <v>2055.56</v>
      </c>
    </row>
    <row r="8" spans="1:13" x14ac:dyDescent="0.2">
      <c r="A8" s="137" t="str">
        <f>+A7</f>
        <v>STOCK BOISSON</v>
      </c>
      <c r="B8" s="135" t="str">
        <f>+'INVENTORY VALUATION'!B277</f>
        <v>CONSIGNES EMBALLAGES</v>
      </c>
      <c r="C8" s="139">
        <f>+'INVENTORY VALUATION'!G277</f>
        <v>1615.5</v>
      </c>
      <c r="D8" s="137" t="str">
        <f t="shared" si="0"/>
        <v>STOCK BOISSON</v>
      </c>
      <c r="E8" s="135" t="str">
        <f>+'RECEIVIG COST RECAP'!D366</f>
        <v>SPIRITUEUX</v>
      </c>
      <c r="F8" s="139">
        <f>+'RECEIVIG COST RECAP'!G366</f>
        <v>543.77</v>
      </c>
      <c r="G8" s="140" t="str">
        <f>+G7</f>
        <v>FOOD-MUNCHIE BOX</v>
      </c>
      <c r="H8" s="136" t="str">
        <f>+SAP!A33</f>
        <v>OTHER FOOD</v>
      </c>
      <c r="I8" s="141">
        <f>+SAP!H35</f>
        <v>1018.54</v>
      </c>
    </row>
    <row r="9" spans="1:13" x14ac:dyDescent="0.2">
      <c r="A9" s="137" t="str">
        <f t="shared" ref="A9:A20" si="1">+A8</f>
        <v>STOCK BOISSON</v>
      </c>
      <c r="B9" s="135" t="str">
        <f>+'INVENTORY VALUATION'!B278</f>
        <v>VINS SUISSE</v>
      </c>
      <c r="C9" s="139">
        <f>+'INVENTORY VALUATION'!G278</f>
        <v>13729.62</v>
      </c>
      <c r="D9" s="137" t="str">
        <f t="shared" si="0"/>
        <v>STOCK BOISSON</v>
      </c>
      <c r="E9" s="135" t="str">
        <f>+'RECEIVIG COST RECAP'!D367</f>
        <v>VINS SUISSE</v>
      </c>
      <c r="F9" s="139">
        <f>+'RECEIVIG COST RECAP'!G367</f>
        <v>675.6</v>
      </c>
    </row>
    <row r="10" spans="1:13" x14ac:dyDescent="0.2">
      <c r="A10" s="137" t="str">
        <f t="shared" si="1"/>
        <v>STOCK BOISSON</v>
      </c>
      <c r="B10" s="135" t="str">
        <f>+'INVENTORY VALUATION'!B279</f>
        <v>VINS ITALIE</v>
      </c>
      <c r="C10" s="139">
        <f>+'INVENTORY VALUATION'!G279</f>
        <v>3068.43</v>
      </c>
      <c r="D10" s="137" t="str">
        <f t="shared" si="0"/>
        <v>STOCK BOISSON</v>
      </c>
      <c r="E10" s="135" t="str">
        <f>+'RECEIVIG COST RECAP'!D368</f>
        <v>VINS FRANCE</v>
      </c>
      <c r="F10" s="139">
        <f>+'RECEIVIG COST RECAP'!G368</f>
        <v>77.400000000000006</v>
      </c>
    </row>
    <row r="11" spans="1:13" x14ac:dyDescent="0.2">
      <c r="A11" s="137" t="str">
        <f t="shared" si="1"/>
        <v>STOCK BOISSON</v>
      </c>
      <c r="B11" s="135" t="str">
        <f>+'INVENTORY VALUATION'!B280</f>
        <v>VINS FRANCE</v>
      </c>
      <c r="C11" s="139">
        <f>+'INVENTORY VALUATION'!G280</f>
        <v>13854.01</v>
      </c>
      <c r="D11" s="137" t="str">
        <f t="shared" si="0"/>
        <v>STOCK BOISSON</v>
      </c>
      <c r="E11" s="135" t="str">
        <f>+'RECEIVIG COST RECAP'!D369</f>
        <v>VINS ESPAGNE</v>
      </c>
      <c r="F11" s="139">
        <f>+'RECEIVIG COST RECAP'!G369</f>
        <v>65.400000000000006</v>
      </c>
    </row>
    <row r="12" spans="1:13" x14ac:dyDescent="0.2">
      <c r="A12" s="137" t="str">
        <f t="shared" si="1"/>
        <v>STOCK BOISSON</v>
      </c>
      <c r="B12" s="135" t="str">
        <f>+'INVENTORY VALUATION'!B281</f>
        <v>CHAMPAGNE</v>
      </c>
      <c r="C12" s="139">
        <f>+'INVENTORY VALUATION'!G281</f>
        <v>28526.39</v>
      </c>
      <c r="D12" s="137" t="str">
        <f t="shared" si="0"/>
        <v>STOCK BOISSON</v>
      </c>
      <c r="E12" s="135" t="str">
        <f>+'RECEIVIG COST RECAP'!D370</f>
        <v>CHAMPAGNE</v>
      </c>
      <c r="F12" s="139">
        <f>+'RECEIVIG COST RECAP'!G370</f>
        <v>77.400000000000006</v>
      </c>
    </row>
    <row r="13" spans="1:13" x14ac:dyDescent="0.2">
      <c r="A13" s="137" t="str">
        <f t="shared" si="1"/>
        <v>STOCK BOISSON</v>
      </c>
      <c r="B13" s="135" t="str">
        <f>+'INVENTORY VALUATION'!B282</f>
        <v>VINS ETATS UNIS</v>
      </c>
      <c r="C13" s="139">
        <f>+'INVENTORY VALUATION'!G282</f>
        <v>414.85</v>
      </c>
      <c r="D13" s="137" t="str">
        <f t="shared" si="0"/>
        <v>STOCK BOISSON</v>
      </c>
      <c r="E13" s="135" t="str">
        <f>+'RECEIVIG COST RECAP'!D371</f>
        <v>VINS ITALIE</v>
      </c>
      <c r="F13" s="139">
        <f>+'RECEIVIG COST RECAP'!G371</f>
        <v>114.01</v>
      </c>
    </row>
    <row r="14" spans="1:13" x14ac:dyDescent="0.2">
      <c r="A14" s="137" t="str">
        <f t="shared" si="1"/>
        <v>STOCK BOISSON</v>
      </c>
      <c r="B14" s="135" t="str">
        <f>+'INVENTORY VALUATION'!B283</f>
        <v>VINS ARGENTINE</v>
      </c>
      <c r="C14" s="139">
        <f>+'INVENTORY VALUATION'!G283</f>
        <v>26.2</v>
      </c>
      <c r="D14" s="137" t="str">
        <f t="shared" si="0"/>
        <v>STOCK BOISSON</v>
      </c>
      <c r="E14" s="135" t="str">
        <f>+'RECEIVIG COST RECAP'!D372</f>
        <v>BIERES</v>
      </c>
      <c r="F14" s="139">
        <f>+'RECEIVIG COST RECAP'!G372</f>
        <v>728.47</v>
      </c>
    </row>
    <row r="15" spans="1:13" x14ac:dyDescent="0.2">
      <c r="A15" s="137" t="str">
        <f t="shared" si="1"/>
        <v>STOCK BOISSON</v>
      </c>
      <c r="B15" s="135" t="str">
        <f>+'INVENTORY VALUATION'!B284</f>
        <v>VINS ESPAGNE</v>
      </c>
      <c r="C15" s="139">
        <f>+'INVENTORY VALUATION'!G284</f>
        <v>1296.31</v>
      </c>
      <c r="F15" s="139"/>
    </row>
    <row r="16" spans="1:13" x14ac:dyDescent="0.2">
      <c r="A16" s="137" t="str">
        <f t="shared" si="1"/>
        <v>STOCK BOISSON</v>
      </c>
      <c r="B16" s="135" t="str">
        <f>+'INVENTORY VALUATION'!B285</f>
        <v>VINS</v>
      </c>
      <c r="C16" s="139">
        <f>+'INVENTORY VALUATION'!G285</f>
        <v>696.35</v>
      </c>
      <c r="F16" s="139"/>
    </row>
    <row r="17" spans="1:6" x14ac:dyDescent="0.2">
      <c r="A17" s="137" t="str">
        <f t="shared" si="1"/>
        <v>STOCK BOISSON</v>
      </c>
      <c r="B17" s="135" t="str">
        <f>+'INVENTORY VALUATION'!B286</f>
        <v>VINS NOUVELLE ZELANDE</v>
      </c>
      <c r="C17" s="139">
        <f>+'INVENTORY VALUATION'!G286</f>
        <v>147</v>
      </c>
      <c r="F17" s="139"/>
    </row>
    <row r="18" spans="1:6" x14ac:dyDescent="0.2">
      <c r="A18" s="137" t="str">
        <f t="shared" si="1"/>
        <v>STOCK BOISSON</v>
      </c>
      <c r="B18" s="135" t="str">
        <f>+'INVENTORY VALUATION'!B287</f>
        <v>VINS CHILI</v>
      </c>
      <c r="C18" s="139">
        <f>+'INVENTORY VALUATION'!G287</f>
        <v>59.5</v>
      </c>
      <c r="F18" s="139"/>
    </row>
    <row r="19" spans="1:6" x14ac:dyDescent="0.2">
      <c r="A19" s="137" t="str">
        <f t="shared" si="1"/>
        <v>STOCK BOISSON</v>
      </c>
      <c r="B19" s="135" t="str">
        <f>+'INVENTORY VALUATION'!B288</f>
        <v>SPIRITUEUX</v>
      </c>
      <c r="C19" s="139">
        <f>+'INVENTORY VALUATION'!G288</f>
        <v>17096.400000000001</v>
      </c>
      <c r="F19" s="139"/>
    </row>
    <row r="20" spans="1:6" x14ac:dyDescent="0.2">
      <c r="A20" s="137" t="str">
        <f t="shared" si="1"/>
        <v>STOCK BOISSON</v>
      </c>
      <c r="B20" s="135" t="str">
        <f>+'INVENTORY VALUATION'!B289</f>
        <v>BIERES</v>
      </c>
      <c r="C20" s="139">
        <f>+'INVENTORY VALUATION'!G289</f>
        <v>771.24</v>
      </c>
      <c r="F20" s="139"/>
    </row>
    <row r="21" spans="1:6" x14ac:dyDescent="0.2">
      <c r="F21" s="139"/>
    </row>
    <row r="22" spans="1:6" x14ac:dyDescent="0.2">
      <c r="F22" s="139"/>
    </row>
  </sheetData>
  <mergeCells count="3">
    <mergeCell ref="A1:C1"/>
    <mergeCell ref="D1:F1"/>
    <mergeCell ref="G1:I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Cost CA Micros</vt:lpstr>
      <vt:lpstr>RAPPORT MICROS</vt:lpstr>
      <vt:lpstr>DONNEE</vt:lpstr>
      <vt:lpstr>SAP</vt:lpstr>
      <vt:lpstr>RECEIVIG COST RECAP</vt:lpstr>
      <vt:lpstr>INVENTORY VALUATION</vt:lpstr>
      <vt:lpstr>Original</vt:lpstr>
      <vt:lpstr>'Cost CA Micros'!Zone_d_impression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cp:lastPrinted>2013-04-12T09:39:24Z</cp:lastPrinted>
  <dcterms:created xsi:type="dcterms:W3CDTF">2006-09-09T09:55:46Z</dcterms:created>
  <dcterms:modified xsi:type="dcterms:W3CDTF">2014-09-29T15:39:21Z</dcterms:modified>
</cp:coreProperties>
</file>