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35" yWindow="75" windowWidth="24000" windowHeight="12345" tabRatio="648"/>
  </bookViews>
  <sheets>
    <sheet name="Plaquette" sheetId="12" r:id="rId1"/>
    <sheet name="Listes" sheetId="2" r:id="rId2"/>
    <sheet name="Info" sheetId="11" r:id="rId3"/>
  </sheets>
  <definedNames>
    <definedName name="Application">Listes!$D$22:$D$26</definedName>
    <definedName name="Besoin">Listes!$D$6:$D$9</definedName>
    <definedName name="Clients">Listes!$A$2:$A$10</definedName>
    <definedName name="Code_intervention">Listes!$D$2:$D$4</definedName>
    <definedName name="Dispo">Listes!$D$28:$D$34</definedName>
    <definedName name="Marques">Listes!$E$2:$E$10</definedName>
    <definedName name="Mot_GE">Listes!#REF!</definedName>
    <definedName name="Moteur_Groupe">Listes!$D$15:$D$20</definedName>
    <definedName name="OuiNon">Listes!$D$11:$D$13</definedName>
    <definedName name="Ports">Listes!$B$2:$B$9</definedName>
    <definedName name="Techniciens">Listes!$F$2:$F$10</definedName>
  </definedNames>
  <calcPr calcId="114210"/>
</workbook>
</file>

<file path=xl/calcChain.xml><?xml version="1.0" encoding="utf-8"?>
<calcChain xmlns="http://schemas.openxmlformats.org/spreadsheetml/2006/main">
  <c r="G48" i="12"/>
  <c r="G49"/>
  <c r="G50"/>
  <c r="K35"/>
  <c r="K34"/>
  <c r="K32"/>
  <c r="K33"/>
  <c r="G12"/>
  <c r="K11"/>
  <c r="K18"/>
  <c r="K17"/>
  <c r="K16"/>
  <c r="K21"/>
  <c r="F20"/>
  <c r="G19"/>
  <c r="G18"/>
  <c r="G17"/>
  <c r="F16"/>
  <c r="F15"/>
  <c r="B21"/>
  <c r="C20"/>
  <c r="C19"/>
  <c r="C18"/>
  <c r="C17"/>
  <c r="B16"/>
  <c r="K62"/>
  <c r="L62"/>
  <c r="I66"/>
  <c r="C58"/>
  <c r="B62"/>
  <c r="B15"/>
  <c r="G45"/>
  <c r="K53"/>
  <c r="A66"/>
  <c r="G46"/>
  <c r="G47"/>
  <c r="G51"/>
  <c r="G52"/>
  <c r="K36"/>
  <c r="K37"/>
  <c r="K77"/>
  <c r="G77"/>
  <c r="C77"/>
  <c r="A62"/>
  <c r="L58"/>
  <c r="L57"/>
  <c r="E66"/>
  <c r="E58"/>
  <c r="E62"/>
  <c r="G66"/>
  <c r="K38"/>
  <c r="C57"/>
  <c r="E57"/>
  <c r="C66"/>
  <c r="K66"/>
</calcChain>
</file>

<file path=xl/comments1.xml><?xml version="1.0" encoding="utf-8"?>
<comments xmlns="http://schemas.openxmlformats.org/spreadsheetml/2006/main">
  <authors>
    <author>vacpbe</author>
  </authors>
  <commentList>
    <comment ref="B6" authorId="0">
      <text>
        <r>
          <rPr>
            <b/>
            <sz val="8"/>
            <color indexed="81"/>
            <rFont val="Tahoma"/>
            <family val="2"/>
          </rPr>
          <t>extension de garantie 6 ans</t>
        </r>
      </text>
    </comment>
  </commentList>
</comments>
</file>

<file path=xl/sharedStrings.xml><?xml version="1.0" encoding="utf-8"?>
<sst xmlns="http://schemas.openxmlformats.org/spreadsheetml/2006/main" count="306" uniqueCount="195">
  <si>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</si>
  <si>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</si>
  <si>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</si>
  <si>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</si>
  <si>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</si>
  <si>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</si>
  <si>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</si>
  <si>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</si>
  <si>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</si>
  <si>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</si>
  <si>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</si>
  <si>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</si>
  <si>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</si>
  <si>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</si>
  <si>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</si>
  <si>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</si>
  <si>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</si>
  <si>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</si>
  <si>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</si>
  <si>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</si>
  <si>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</si>
  <si>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Pièces</t>
  </si>
  <si>
    <t>Prix</t>
  </si>
  <si>
    <t>km / heures</t>
  </si>
  <si>
    <t>N° série</t>
  </si>
  <si>
    <t>Portable</t>
  </si>
  <si>
    <t>oui</t>
  </si>
  <si>
    <t>non</t>
  </si>
  <si>
    <t>URGENT</t>
  </si>
  <si>
    <t>Disponibilité</t>
  </si>
  <si>
    <t>Pièce = 62</t>
  </si>
  <si>
    <t>Moteur = 67</t>
  </si>
  <si>
    <t>Commande</t>
  </si>
  <si>
    <t>Techniciens</t>
  </si>
  <si>
    <t>ID</t>
  </si>
  <si>
    <t>Client</t>
  </si>
  <si>
    <t>Ancienneté</t>
  </si>
  <si>
    <t>Total Cmd :</t>
  </si>
  <si>
    <t>Total SRT :</t>
  </si>
  <si>
    <t>km (AR)</t>
  </si>
  <si>
    <t>Code Intervention</t>
  </si>
  <si>
    <t>2e contact</t>
  </si>
  <si>
    <t>Moteur/Groupe</t>
  </si>
  <si>
    <t>27 MDKBU</t>
  </si>
  <si>
    <t>Nom</t>
  </si>
  <si>
    <t>Groupe 1</t>
  </si>
  <si>
    <t>Moteur 1</t>
  </si>
  <si>
    <t>Moteur 2</t>
  </si>
  <si>
    <t>Groupe 2</t>
  </si>
  <si>
    <t>N°</t>
  </si>
  <si>
    <t>Fax</t>
  </si>
  <si>
    <t>email</t>
  </si>
  <si>
    <t xml:space="preserve">Téléphone </t>
  </si>
  <si>
    <t>Date M.e.s</t>
  </si>
  <si>
    <t>1e Contact</t>
  </si>
  <si>
    <t>Utilisation</t>
  </si>
  <si>
    <t>x</t>
  </si>
  <si>
    <t>Machine</t>
  </si>
  <si>
    <t>27 MDKBU (B)</t>
  </si>
  <si>
    <t>D100112381</t>
  </si>
  <si>
    <t>D100112380</t>
  </si>
  <si>
    <t>heures</t>
  </si>
  <si>
    <t>Besoin</t>
  </si>
  <si>
    <t>Planifier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</si>
  <si>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</si>
  <si>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</si>
  <si>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</si>
  <si>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</si>
  <si>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</si>
  <si>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</si>
  <si>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</si>
  <si>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</si>
  <si>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>Immatriculat°</t>
  </si>
  <si>
    <t>Clients</t>
  </si>
  <si>
    <t>77788899</t>
  </si>
  <si>
    <t>Unitaire (€)</t>
  </si>
  <si>
    <t>B120303536</t>
  </si>
  <si>
    <t>Marques</t>
  </si>
  <si>
    <t>Société</t>
  </si>
  <si>
    <t>Société :</t>
  </si>
  <si>
    <t>Lieu de présence :</t>
  </si>
  <si>
    <t>Immatriculation :</t>
  </si>
  <si>
    <t>Accessibilité :</t>
  </si>
  <si>
    <t>Application :</t>
  </si>
  <si>
    <t>Date de 1e appel :</t>
  </si>
  <si>
    <t>Heure d'appel :</t>
  </si>
  <si>
    <t>Date rappel Cumas :</t>
  </si>
  <si>
    <t>Immobilisation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</si>
  <si>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</si>
  <si>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</si>
  <si>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</si>
  <si>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</si>
  <si>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</si>
  <si>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</si>
  <si>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</si>
  <si>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Générateur 1</t>
  </si>
  <si>
    <t>Générateur 2</t>
  </si>
  <si>
    <t>Départ</t>
  </si>
  <si>
    <t>Temps</t>
  </si>
  <si>
    <t>Pièces détachées</t>
  </si>
  <si>
    <t>Opel</t>
  </si>
  <si>
    <t>Renault</t>
  </si>
  <si>
    <t>Peugeot</t>
  </si>
  <si>
    <t>Citroen</t>
  </si>
  <si>
    <t>OL LAND</t>
  </si>
  <si>
    <t>SMALLVILLE</t>
  </si>
  <si>
    <t>GOTHAM CITY</t>
  </si>
  <si>
    <t>LIBERTY CITY</t>
  </si>
  <si>
    <t>VICE CITY</t>
  </si>
  <si>
    <t>SAN ANDREAS</t>
  </si>
  <si>
    <t>Lieu</t>
  </si>
  <si>
    <t>TOTO</t>
  </si>
  <si>
    <t>RIRI</t>
  </si>
  <si>
    <t>FIFI</t>
  </si>
  <si>
    <t>LOULOU</t>
  </si>
  <si>
    <t>PICSOU</t>
  </si>
  <si>
    <t>DONALD</t>
  </si>
  <si>
    <t>DAISY</t>
  </si>
  <si>
    <t>GOOFY</t>
  </si>
  <si>
    <t>NONO</t>
  </si>
  <si>
    <t>BOUBOULE</t>
  </si>
  <si>
    <t>QUEENMARY</t>
  </si>
  <si>
    <t>LOUVRE</t>
  </si>
  <si>
    <t>Al Bundy</t>
  </si>
  <si>
    <t>SHOE MAKER</t>
  </si>
  <si>
    <t>Bud Bundy</t>
  </si>
  <si>
    <t>Kelly Bundy</t>
  </si>
  <si>
    <t>Peggy Wancker</t>
  </si>
  <si>
    <t>0147</t>
  </si>
  <si>
    <t>0258</t>
  </si>
  <si>
    <t>0589</t>
  </si>
  <si>
    <t>0756</t>
  </si>
  <si>
    <t>04 05 08 08 09</t>
  </si>
  <si>
    <t>04 08 08 07 05</t>
  </si>
  <si>
    <t>04 02 02 02 03</t>
  </si>
  <si>
    <t xml:space="preserve"> 01 05 07 06 03</t>
  </si>
  <si>
    <t>06 99 99 99 99</t>
  </si>
  <si>
    <t>LOOSER DPT</t>
  </si>
  <si>
    <t>BIATCH LTD</t>
  </si>
  <si>
    <t>Shopping INTENSE</t>
  </si>
  <si>
    <t>06 99 99 99 98</t>
  </si>
  <si>
    <t>06 99 99 99 97</t>
  </si>
  <si>
    <t>06 99 99 99 96</t>
  </si>
  <si>
    <t>04 22 22 22 99</t>
  </si>
  <si>
    <t>04 22 22 22 98</t>
  </si>
  <si>
    <t>04 22 22 22 97</t>
  </si>
  <si>
    <t>04 22 22 22 96</t>
  </si>
  <si>
    <t>albundy@mail.com</t>
  </si>
  <si>
    <t>budbundy@mail.com</t>
  </si>
  <si>
    <t>kellybundy@mail.com</t>
  </si>
  <si>
    <t>peggybundy@mail.com</t>
  </si>
  <si>
    <t>toto1</t>
  </si>
  <si>
    <t>toto2</t>
  </si>
  <si>
    <t>toto3</t>
  </si>
  <si>
    <t>toto4</t>
  </si>
  <si>
    <t>Conduite de vieux</t>
  </si>
  <si>
    <t>BOURRIN</t>
  </si>
  <si>
    <t>VARIABLE</t>
  </si>
  <si>
    <t>GO FAST</t>
  </si>
  <si>
    <t>2.0 TDI 155</t>
  </si>
  <si>
    <t>2.0 SV</t>
  </si>
  <si>
    <t>3.2 V6</t>
  </si>
  <si>
    <t>1.2 TD</t>
  </si>
  <si>
    <t>1.9 GTI</t>
  </si>
  <si>
    <t>3.0 V6</t>
  </si>
  <si>
    <t>G157Uy</t>
  </si>
  <si>
    <t>2.5 GTD</t>
  </si>
  <si>
    <t>I14782</t>
  </si>
  <si>
    <t>Tech 3</t>
  </si>
  <si>
    <t>Pack West</t>
  </si>
  <si>
    <t>Chip Ganassy</t>
  </si>
  <si>
    <t>Monnen</t>
  </si>
  <si>
    <t>Minardi</t>
  </si>
  <si>
    <t>QUEEN MARY</t>
  </si>
  <si>
    <t>Lyon</t>
  </si>
  <si>
    <t>Bron</t>
  </si>
  <si>
    <t>Givors</t>
  </si>
  <si>
    <t>Saint étienne</t>
  </si>
  <si>
    <t>Km</t>
  </si>
  <si>
    <t>Grenoble</t>
  </si>
  <si>
    <t>Moteur / Groupe</t>
  </si>
  <si>
    <t>Bouteille de NOS</t>
  </si>
  <si>
    <t>09h0</t>
  </si>
  <si>
    <t>Dossier</t>
  </si>
  <si>
    <t xml:space="preserve">What is the pb ?
Description de la demande :
Description de la demande :
Description de la demande :
Description de la demande :
</t>
  </si>
  <si>
    <t>TOTAUX</t>
  </si>
  <si>
    <t>Synthèse</t>
  </si>
  <si>
    <t>Tec 1</t>
  </si>
  <si>
    <t>Tec 2</t>
  </si>
  <si>
    <t>Tec 3</t>
  </si>
  <si>
    <t>Descritpion:</t>
  </si>
  <si>
    <t>00-020</t>
  </si>
  <si>
    <t>husidgfvsuighu</t>
  </si>
  <si>
    <t>889794</t>
  </si>
  <si>
    <t>http://forum.excel-pratique.com/excel/probleme-sur-insertion-et-suppression-de-lignes-t31709.html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</si>
</sst>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6" formatCode="mmm\-yyyy"/>
    <numFmt numFmtId="167" formatCode="dd\-mmmm\-yyyy"/>
    <numFmt numFmtId="168" formatCode="0#&quot; &quot;##&quot; &quot;##&quot; &quot;##&quot; &quot;##"/>
  </numFmts>
  <fonts count="3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u/>
      <sz val="10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i/>
      <sz val="12"/>
      <color indexed="8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11"/>
      <name val="Arial"/>
      <family val="2"/>
    </font>
    <font>
      <b/>
      <sz val="8"/>
      <name val="Arial Narrow"/>
      <family val="2"/>
    </font>
    <font>
      <sz val="7"/>
      <color indexed="8"/>
      <name val="Calibri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b/>
      <sz val="8"/>
      <color indexed="10"/>
      <name val="Arial Narrow"/>
      <family val="2"/>
    </font>
    <font>
      <b/>
      <u/>
      <sz val="8"/>
      <color indexed="10"/>
      <name val="Arial Narrow"/>
      <family val="2"/>
    </font>
    <font>
      <sz val="8"/>
      <color indexed="10"/>
      <name val="Arial Narrow"/>
      <family val="2"/>
    </font>
    <font>
      <b/>
      <sz val="8"/>
      <color indexed="81"/>
      <name val="Tahoma"/>
      <family val="2"/>
    </font>
    <font>
      <sz val="7"/>
      <color indexed="53"/>
      <name val="Calibri"/>
      <family val="2"/>
    </font>
    <font>
      <b/>
      <i/>
      <sz val="8"/>
      <color indexed="8"/>
      <name val="Calibri"/>
      <family val="2"/>
    </font>
    <font>
      <u/>
      <sz val="10"/>
      <name val="Calibri"/>
      <family val="2"/>
    </font>
    <font>
      <b/>
      <sz val="6"/>
      <color indexed="18"/>
      <name val="Calibri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333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6" borderId="5" xfId="0" applyFill="1" applyBorder="1"/>
    <xf numFmtId="0" fontId="4" fillId="6" borderId="6" xfId="0" applyFont="1" applyFill="1" applyBorder="1" applyAlignment="1">
      <alignment horizontal="center"/>
    </xf>
    <xf numFmtId="0" fontId="0" fillId="6" borderId="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0" borderId="0" xfId="0" applyFont="1"/>
    <xf numFmtId="0" fontId="0" fillId="6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0" fontId="11" fillId="7" borderId="14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11" fillId="8" borderId="14" xfId="0" applyFont="1" applyFill="1" applyBorder="1" applyAlignment="1">
      <alignment horizontal="center"/>
    </xf>
    <xf numFmtId="0" fontId="11" fillId="8" borderId="12" xfId="0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/>
    </xf>
    <xf numFmtId="0" fontId="2" fillId="9" borderId="11" xfId="0" applyFont="1" applyFill="1" applyBorder="1" applyAlignment="1">
      <alignment horizontal="center"/>
    </xf>
    <xf numFmtId="0" fontId="11" fillId="9" borderId="14" xfId="0" applyFont="1" applyFill="1" applyBorder="1" applyAlignment="1">
      <alignment horizontal="center"/>
    </xf>
    <xf numFmtId="0" fontId="11" fillId="9" borderId="12" xfId="0" applyFont="1" applyFill="1" applyBorder="1" applyAlignment="1">
      <alignment horizontal="center"/>
    </xf>
    <xf numFmtId="0" fontId="2" fillId="10" borderId="13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11" fillId="10" borderId="14" xfId="0" applyFont="1" applyFill="1" applyBorder="1" applyAlignment="1">
      <alignment horizontal="center"/>
    </xf>
    <xf numFmtId="0" fontId="11" fillId="10" borderId="15" xfId="0" applyFont="1" applyFill="1" applyBorder="1" applyAlignment="1">
      <alignment horizontal="center"/>
    </xf>
    <xf numFmtId="0" fontId="2" fillId="11" borderId="16" xfId="0" applyFont="1" applyFill="1" applyBorder="1" applyAlignment="1">
      <alignment horizontal="center"/>
    </xf>
    <xf numFmtId="0" fontId="15" fillId="11" borderId="10" xfId="0" applyFont="1" applyFill="1" applyBorder="1"/>
    <xf numFmtId="0" fontId="2" fillId="9" borderId="2" xfId="0" applyFont="1" applyFill="1" applyBorder="1" applyAlignment="1">
      <alignment horizontal="center"/>
    </xf>
    <xf numFmtId="0" fontId="11" fillId="9" borderId="17" xfId="0" applyFont="1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12" fillId="0" borderId="18" xfId="0" applyFont="1" applyBorder="1" applyAlignment="1">
      <alignment horizontal="left" vertical="center"/>
    </xf>
    <xf numFmtId="0" fontId="0" fillId="0" borderId="19" xfId="0" applyBorder="1"/>
    <xf numFmtId="0" fontId="0" fillId="7" borderId="12" xfId="0" applyFill="1" applyBorder="1" applyAlignment="1">
      <alignment horizontal="center"/>
    </xf>
    <xf numFmtId="49" fontId="14" fillId="12" borderId="20" xfId="0" applyNumberFormat="1" applyFont="1" applyFill="1" applyBorder="1" applyAlignment="1">
      <alignment vertical="center"/>
    </xf>
    <xf numFmtId="0" fontId="12" fillId="13" borderId="18" xfId="0" applyFont="1" applyFill="1" applyBorder="1" applyAlignment="1">
      <alignment horizontal="center" vertical="center"/>
    </xf>
    <xf numFmtId="165" fontId="12" fillId="0" borderId="21" xfId="0" applyNumberFormat="1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0" fontId="0" fillId="0" borderId="22" xfId="0" applyBorder="1"/>
    <xf numFmtId="165" fontId="12" fillId="6" borderId="23" xfId="0" applyNumberFormat="1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3" fillId="0" borderId="0" xfId="0" applyFont="1"/>
    <xf numFmtId="0" fontId="4" fillId="6" borderId="24" xfId="0" applyFont="1" applyFill="1" applyBorder="1" applyAlignment="1">
      <alignment horizontal="center"/>
    </xf>
    <xf numFmtId="0" fontId="0" fillId="6" borderId="25" xfId="0" applyFill="1" applyBorder="1"/>
    <xf numFmtId="0" fontId="0" fillId="6" borderId="26" xfId="0" applyFill="1" applyBorder="1" applyAlignment="1">
      <alignment horizontal="left"/>
    </xf>
    <xf numFmtId="0" fontId="0" fillId="6" borderId="27" xfId="0" applyFont="1" applyFill="1" applyBorder="1" applyAlignment="1">
      <alignment horizontal="left"/>
    </xf>
    <xf numFmtId="0" fontId="3" fillId="14" borderId="28" xfId="0" applyNumberFormat="1" applyFont="1" applyFill="1" applyBorder="1" applyAlignment="1">
      <alignment horizontal="center"/>
    </xf>
    <xf numFmtId="0" fontId="4" fillId="14" borderId="1" xfId="0" applyNumberFormat="1" applyFont="1" applyFill="1" applyBorder="1" applyAlignment="1">
      <alignment horizontal="center"/>
    </xf>
    <xf numFmtId="0" fontId="0" fillId="0" borderId="29" xfId="0" applyBorder="1"/>
    <xf numFmtId="0" fontId="12" fillId="15" borderId="30" xfId="0" applyFont="1" applyFill="1" applyBorder="1" applyAlignment="1">
      <alignment horizontal="center" vertical="center"/>
    </xf>
    <xf numFmtId="0" fontId="0" fillId="0" borderId="15" xfId="0" applyBorder="1"/>
    <xf numFmtId="0" fontId="4" fillId="9" borderId="31" xfId="0" applyFont="1" applyFill="1" applyBorder="1" applyAlignment="1">
      <alignment horizontal="center" vertical="center"/>
    </xf>
    <xf numFmtId="0" fontId="26" fillId="6" borderId="32" xfId="0" applyFont="1" applyFill="1" applyBorder="1" applyAlignment="1">
      <alignment horizontal="center" vertical="center" wrapText="1"/>
    </xf>
    <xf numFmtId="0" fontId="12" fillId="16" borderId="33" xfId="0" applyFont="1" applyFill="1" applyBorder="1" applyAlignment="1">
      <alignment horizontal="center" vertical="center"/>
    </xf>
    <xf numFmtId="164" fontId="12" fillId="16" borderId="18" xfId="0" applyNumberFormat="1" applyFont="1" applyFill="1" applyBorder="1" applyAlignment="1">
      <alignment horizontal="right" vertical="center"/>
    </xf>
    <xf numFmtId="164" fontId="12" fillId="2" borderId="34" xfId="0" applyNumberFormat="1" applyFont="1" applyFill="1" applyBorder="1" applyAlignment="1">
      <alignment horizontal="right" vertical="center"/>
    </xf>
    <xf numFmtId="2" fontId="12" fillId="16" borderId="18" xfId="0" applyNumberFormat="1" applyFont="1" applyFill="1" applyBorder="1" applyAlignment="1">
      <alignment horizontal="right" vertical="center"/>
    </xf>
    <xf numFmtId="0" fontId="12" fillId="16" borderId="18" xfId="0" applyFont="1" applyFill="1" applyBorder="1" applyAlignment="1">
      <alignment horizontal="right" vertical="center"/>
    </xf>
    <xf numFmtId="2" fontId="14" fillId="16" borderId="5" xfId="0" applyNumberFormat="1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right" vertical="center"/>
    </xf>
    <xf numFmtId="2" fontId="12" fillId="3" borderId="34" xfId="0" applyNumberFormat="1" applyFont="1" applyFill="1" applyBorder="1" applyAlignment="1">
      <alignment horizontal="right" vertical="center"/>
    </xf>
    <xf numFmtId="2" fontId="14" fillId="3" borderId="9" xfId="0" applyNumberFormat="1" applyFont="1" applyFill="1" applyBorder="1" applyAlignment="1">
      <alignment vertical="center"/>
    </xf>
    <xf numFmtId="0" fontId="11" fillId="9" borderId="35" xfId="0" applyFont="1" applyFill="1" applyBorder="1" applyAlignment="1">
      <alignment horizontal="center"/>
    </xf>
    <xf numFmtId="0" fontId="11" fillId="14" borderId="18" xfId="0" applyNumberFormat="1" applyFont="1" applyFill="1" applyBorder="1" applyAlignment="1">
      <alignment horizontal="center"/>
    </xf>
    <xf numFmtId="0" fontId="6" fillId="17" borderId="34" xfId="0" applyFont="1" applyFill="1" applyBorder="1" applyAlignment="1">
      <alignment horizontal="center" vertical="center"/>
    </xf>
    <xf numFmtId="0" fontId="12" fillId="12" borderId="2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4" xfId="0" applyBorder="1" applyAlignment="1">
      <alignment vertical="center"/>
    </xf>
    <xf numFmtId="2" fontId="12" fillId="6" borderId="20" xfId="0" applyNumberFormat="1" applyFont="1" applyFill="1" applyBorder="1" applyAlignment="1">
      <alignment vertical="center"/>
    </xf>
    <xf numFmtId="2" fontId="12" fillId="6" borderId="34" xfId="0" applyNumberFormat="1" applyFont="1" applyFill="1" applyBorder="1" applyAlignment="1">
      <alignment vertical="center"/>
    </xf>
    <xf numFmtId="2" fontId="14" fillId="6" borderId="9" xfId="0" applyNumberFormat="1" applyFont="1" applyFill="1" applyBorder="1" applyAlignment="1">
      <alignment horizontal="right" vertical="center"/>
    </xf>
    <xf numFmtId="2" fontId="12" fillId="2" borderId="34" xfId="0" applyNumberFormat="1" applyFont="1" applyFill="1" applyBorder="1" applyAlignment="1">
      <alignment horizontal="right" vertical="center"/>
    </xf>
    <xf numFmtId="0" fontId="14" fillId="6" borderId="36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2" fontId="14" fillId="16" borderId="7" xfId="0" applyNumberFormat="1" applyFont="1" applyFill="1" applyBorder="1" applyAlignment="1">
      <alignment vertical="center"/>
    </xf>
    <xf numFmtId="2" fontId="14" fillId="2" borderId="9" xfId="0" applyNumberFormat="1" applyFont="1" applyFill="1" applyBorder="1" applyAlignment="1">
      <alignment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17" fillId="4" borderId="39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14" fillId="12" borderId="39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center" vertical="center"/>
    </xf>
    <xf numFmtId="0" fontId="14" fillId="12" borderId="33" xfId="0" applyFont="1" applyFill="1" applyBorder="1" applyAlignment="1">
      <alignment vertical="center"/>
    </xf>
    <xf numFmtId="0" fontId="14" fillId="12" borderId="39" xfId="0" applyFont="1" applyFill="1" applyBorder="1" applyAlignment="1">
      <alignment vertical="center"/>
    </xf>
    <xf numFmtId="0" fontId="29" fillId="0" borderId="0" xfId="0" applyFont="1"/>
    <xf numFmtId="0" fontId="2" fillId="9" borderId="10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40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19" fillId="0" borderId="18" xfId="0" applyFont="1" applyFill="1" applyBorder="1"/>
    <xf numFmtId="0" fontId="19" fillId="0" borderId="41" xfId="0" applyFont="1" applyFill="1" applyBorder="1" applyAlignment="1"/>
    <xf numFmtId="0" fontId="19" fillId="0" borderId="42" xfId="0" applyFont="1" applyFill="1" applyBorder="1" applyAlignment="1"/>
    <xf numFmtId="0" fontId="19" fillId="0" borderId="26" xfId="0" applyFont="1" applyFill="1" applyBorder="1" applyAlignment="1"/>
    <xf numFmtId="0" fontId="19" fillId="0" borderId="0" xfId="0" applyFont="1" applyFill="1"/>
    <xf numFmtId="0" fontId="16" fillId="0" borderId="18" xfId="0" applyNumberFormat="1" applyFont="1" applyFill="1" applyBorder="1" applyAlignment="1">
      <alignment horizontal="center"/>
    </xf>
    <xf numFmtId="0" fontId="16" fillId="0" borderId="18" xfId="0" applyFont="1" applyFill="1" applyBorder="1" applyAlignment="1">
      <alignment horizontal="left"/>
    </xf>
    <xf numFmtId="2" fontId="16" fillId="0" borderId="18" xfId="0" applyNumberFormat="1" applyFont="1" applyFill="1" applyBorder="1" applyAlignment="1">
      <alignment horizontal="center"/>
    </xf>
    <xf numFmtId="168" fontId="16" fillId="0" borderId="18" xfId="0" applyNumberFormat="1" applyFont="1" applyFill="1" applyBorder="1" applyAlignment="1">
      <alignment horizontal="center"/>
    </xf>
    <xf numFmtId="168" fontId="16" fillId="0" borderId="18" xfId="0" applyNumberFormat="1" applyFont="1" applyFill="1" applyBorder="1" applyAlignment="1">
      <alignment horizontal="left"/>
    </xf>
    <xf numFmtId="0" fontId="16" fillId="0" borderId="18" xfId="0" applyFont="1" applyFill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167" fontId="20" fillId="0" borderId="18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18" xfId="0" applyNumberFormat="1" applyFont="1" applyFill="1" applyBorder="1" applyAlignment="1">
      <alignment horizontal="center"/>
    </xf>
    <xf numFmtId="49" fontId="19" fillId="0" borderId="18" xfId="0" applyNumberFormat="1" applyFont="1" applyFill="1" applyBorder="1"/>
    <xf numFmtId="49" fontId="18" fillId="0" borderId="18" xfId="0" applyNumberFormat="1" applyFont="1" applyFill="1" applyBorder="1" applyAlignment="1">
      <alignment horizontal="center"/>
    </xf>
    <xf numFmtId="49" fontId="19" fillId="0" borderId="18" xfId="0" applyNumberFormat="1" applyFont="1" applyFill="1" applyBorder="1" applyAlignment="1">
      <alignment horizontal="center"/>
    </xf>
    <xf numFmtId="0" fontId="18" fillId="0" borderId="18" xfId="0" applyFont="1" applyFill="1" applyBorder="1" applyAlignment="1">
      <alignment horizontal="center"/>
    </xf>
    <xf numFmtId="0" fontId="18" fillId="0" borderId="18" xfId="0" applyFont="1" applyFill="1" applyBorder="1" applyAlignment="1">
      <alignment horizontal="left"/>
    </xf>
    <xf numFmtId="0" fontId="19" fillId="0" borderId="18" xfId="0" applyFont="1" applyFill="1" applyBorder="1" applyAlignment="1">
      <alignment horizontal="center" vertical="center"/>
    </xf>
    <xf numFmtId="165" fontId="19" fillId="0" borderId="18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/>
    </xf>
    <xf numFmtId="165" fontId="19" fillId="0" borderId="18" xfId="0" applyNumberFormat="1" applyFont="1" applyFill="1" applyBorder="1"/>
    <xf numFmtId="49" fontId="19" fillId="0" borderId="18" xfId="0" applyNumberFormat="1" applyFont="1" applyFill="1" applyBorder="1" applyAlignment="1">
      <alignment horizontal="center" vertical="center"/>
    </xf>
    <xf numFmtId="166" fontId="19" fillId="0" borderId="18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2" fillId="0" borderId="0" xfId="0" applyFont="1" applyFill="1"/>
    <xf numFmtId="0" fontId="23" fillId="0" borderId="0" xfId="0" applyFont="1" applyFill="1"/>
    <xf numFmtId="0" fontId="21" fillId="0" borderId="0" xfId="0" applyFont="1" applyFill="1" applyAlignment="1">
      <alignment horizontal="center"/>
    </xf>
    <xf numFmtId="0" fontId="0" fillId="14" borderId="18" xfId="0" applyNumberFormat="1" applyFill="1" applyBorder="1" applyAlignment="1">
      <alignment horizontal="center"/>
    </xf>
    <xf numFmtId="49" fontId="12" fillId="5" borderId="18" xfId="0" applyNumberFormat="1" applyFont="1" applyFill="1" applyBorder="1" applyAlignment="1">
      <alignment horizontal="center" vertical="center"/>
    </xf>
    <xf numFmtId="164" fontId="12" fillId="5" borderId="18" xfId="0" applyNumberFormat="1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49" fontId="12" fillId="18" borderId="18" xfId="0" applyNumberFormat="1" applyFont="1" applyFill="1" applyBorder="1" applyAlignment="1">
      <alignment horizontal="center" vertical="center"/>
    </xf>
    <xf numFmtId="2" fontId="12" fillId="18" borderId="18" xfId="0" applyNumberFormat="1" applyFont="1" applyFill="1" applyBorder="1" applyAlignment="1">
      <alignment vertical="center"/>
    </xf>
    <xf numFmtId="1" fontId="12" fillId="18" borderId="18" xfId="0" applyNumberFormat="1" applyFont="1" applyFill="1" applyBorder="1" applyAlignment="1">
      <alignment horizontal="center" vertical="center"/>
    </xf>
    <xf numFmtId="0" fontId="30" fillId="0" borderId="0" xfId="1" applyAlignment="1" applyProtection="1"/>
    <xf numFmtId="0" fontId="6" fillId="21" borderId="18" xfId="0" applyFont="1" applyFill="1" applyBorder="1" applyAlignment="1">
      <alignment horizontal="center" vertical="center"/>
    </xf>
    <xf numFmtId="0" fontId="6" fillId="21" borderId="7" xfId="0" applyFont="1" applyFill="1" applyBorder="1" applyAlignment="1">
      <alignment horizontal="center" vertical="center"/>
    </xf>
    <xf numFmtId="0" fontId="12" fillId="18" borderId="18" xfId="0" applyFont="1" applyFill="1" applyBorder="1" applyAlignment="1">
      <alignment horizontal="center" vertical="center"/>
    </xf>
    <xf numFmtId="2" fontId="12" fillId="18" borderId="18" xfId="0" applyNumberFormat="1" applyFont="1" applyFill="1" applyBorder="1" applyAlignment="1">
      <alignment horizontal="right" vertical="center"/>
    </xf>
    <xf numFmtId="2" fontId="12" fillId="18" borderId="7" xfId="0" applyNumberFormat="1" applyFont="1" applyFill="1" applyBorder="1" applyAlignment="1">
      <alignment horizontal="right" vertical="center"/>
    </xf>
    <xf numFmtId="164" fontId="12" fillId="5" borderId="18" xfId="0" applyNumberFormat="1" applyFont="1" applyFill="1" applyBorder="1" applyAlignment="1">
      <alignment horizontal="right" vertical="center"/>
    </xf>
    <xf numFmtId="164" fontId="12" fillId="5" borderId="7" xfId="0" applyNumberFormat="1" applyFont="1" applyFill="1" applyBorder="1" applyAlignment="1">
      <alignment horizontal="right" vertical="center"/>
    </xf>
    <xf numFmtId="49" fontId="12" fillId="18" borderId="33" xfId="0" applyNumberFormat="1" applyFont="1" applyFill="1" applyBorder="1" applyAlignment="1">
      <alignment horizontal="center" vertical="center"/>
    </xf>
    <xf numFmtId="49" fontId="12" fillId="18" borderId="18" xfId="0" applyNumberFormat="1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center" vertical="center"/>
    </xf>
    <xf numFmtId="49" fontId="12" fillId="5" borderId="33" xfId="0" applyNumberFormat="1" applyFont="1" applyFill="1" applyBorder="1" applyAlignment="1">
      <alignment horizontal="center" vertical="center"/>
    </xf>
    <xf numFmtId="49" fontId="12" fillId="5" borderId="18" xfId="0" applyNumberFormat="1" applyFont="1" applyFill="1" applyBorder="1" applyAlignment="1">
      <alignment horizontal="center" vertical="center"/>
    </xf>
    <xf numFmtId="0" fontId="12" fillId="12" borderId="21" xfId="0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/>
    </xf>
    <xf numFmtId="0" fontId="10" fillId="19" borderId="31" xfId="0" applyFont="1" applyFill="1" applyBorder="1" applyAlignment="1">
      <alignment horizontal="center" vertical="center"/>
    </xf>
    <xf numFmtId="0" fontId="10" fillId="19" borderId="43" xfId="0" applyFont="1" applyFill="1" applyBorder="1" applyAlignment="1">
      <alignment horizontal="center" vertical="center"/>
    </xf>
    <xf numFmtId="0" fontId="10" fillId="19" borderId="36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4" fillId="21" borderId="33" xfId="0" applyFont="1" applyFill="1" applyBorder="1" applyAlignment="1">
      <alignment horizontal="left" vertical="center"/>
    </xf>
    <xf numFmtId="0" fontId="14" fillId="21" borderId="18" xfId="0" applyFont="1" applyFill="1" applyBorder="1" applyAlignment="1">
      <alignment horizontal="left" vertical="center"/>
    </xf>
    <xf numFmtId="0" fontId="5" fillId="12" borderId="4" xfId="0" applyFont="1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 vertical="center"/>
    </xf>
    <xf numFmtId="0" fontId="7" fillId="6" borderId="65" xfId="0" applyFont="1" applyFill="1" applyBorder="1" applyAlignment="1" applyProtection="1">
      <alignment horizontal="center"/>
      <protection locked="0"/>
    </xf>
    <xf numFmtId="0" fontId="7" fillId="6" borderId="66" xfId="0" applyFont="1" applyFill="1" applyBorder="1" applyAlignment="1" applyProtection="1">
      <alignment horizontal="center"/>
      <protection locked="0"/>
    </xf>
    <xf numFmtId="0" fontId="10" fillId="6" borderId="16" xfId="0" applyFont="1" applyFill="1" applyBorder="1" applyAlignment="1">
      <alignment horizontal="center" wrapText="1"/>
    </xf>
    <xf numFmtId="0" fontId="10" fillId="6" borderId="56" xfId="0" applyFont="1" applyFill="1" applyBorder="1" applyAlignment="1">
      <alignment horizontal="center" wrapText="1"/>
    </xf>
    <xf numFmtId="0" fontId="10" fillId="6" borderId="54" xfId="0" applyFont="1" applyFill="1" applyBorder="1" applyAlignment="1">
      <alignment horizontal="center" wrapText="1"/>
    </xf>
    <xf numFmtId="0" fontId="8" fillId="4" borderId="18" xfId="0" applyFont="1" applyFill="1" applyBorder="1" applyAlignment="1">
      <alignment horizontal="center" vertical="center"/>
    </xf>
    <xf numFmtId="2" fontId="6" fillId="0" borderId="34" xfId="0" applyNumberFormat="1" applyFont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19" borderId="69" xfId="0" applyFont="1" applyFill="1" applyBorder="1" applyAlignment="1">
      <alignment horizontal="center" vertical="center"/>
    </xf>
    <xf numFmtId="0" fontId="10" fillId="19" borderId="44" xfId="0" applyFont="1" applyFill="1" applyBorder="1" applyAlignment="1">
      <alignment horizontal="center" vertical="center"/>
    </xf>
    <xf numFmtId="0" fontId="10" fillId="19" borderId="30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2" fontId="7" fillId="0" borderId="34" xfId="0" applyNumberFormat="1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0" fillId="4" borderId="68" xfId="0" applyFont="1" applyFill="1" applyBorder="1" applyAlignment="1">
      <alignment horizontal="center" wrapText="1"/>
    </xf>
    <xf numFmtId="0" fontId="6" fillId="6" borderId="18" xfId="0" applyFont="1" applyFill="1" applyBorder="1" applyAlignment="1">
      <alignment horizontal="center" vertical="center"/>
    </xf>
    <xf numFmtId="0" fontId="12" fillId="4" borderId="39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7" fillId="4" borderId="33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/>
      <protection locked="0"/>
    </xf>
    <xf numFmtId="0" fontId="14" fillId="9" borderId="20" xfId="0" applyFont="1" applyFill="1" applyBorder="1" applyAlignment="1">
      <alignment horizontal="right" vertical="center"/>
    </xf>
    <xf numFmtId="0" fontId="14" fillId="9" borderId="34" xfId="0" applyFont="1" applyFill="1" applyBorder="1" applyAlignment="1">
      <alignment horizontal="right" vertical="center"/>
    </xf>
    <xf numFmtId="0" fontId="26" fillId="19" borderId="32" xfId="0" applyFont="1" applyFill="1" applyBorder="1" applyAlignment="1">
      <alignment horizontal="center" vertical="center"/>
    </xf>
    <xf numFmtId="0" fontId="26" fillId="19" borderId="57" xfId="0" applyFont="1" applyFill="1" applyBorder="1" applyAlignment="1">
      <alignment horizontal="center" vertical="center"/>
    </xf>
    <xf numFmtId="0" fontId="26" fillId="19" borderId="58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/>
    </xf>
    <xf numFmtId="0" fontId="7" fillId="4" borderId="62" xfId="0" applyFont="1" applyFill="1" applyBorder="1" applyAlignment="1">
      <alignment horizontal="center"/>
    </xf>
    <xf numFmtId="0" fontId="7" fillId="4" borderId="63" xfId="0" applyFont="1" applyFill="1" applyBorder="1" applyAlignment="1">
      <alignment horizontal="center"/>
    </xf>
    <xf numFmtId="0" fontId="7" fillId="4" borderId="41" xfId="0" applyFont="1" applyFill="1" applyBorder="1" applyAlignment="1">
      <alignment horizontal="center"/>
    </xf>
    <xf numFmtId="0" fontId="7" fillId="4" borderId="49" xfId="0" applyFont="1" applyFill="1" applyBorder="1" applyAlignment="1">
      <alignment horizontal="center"/>
    </xf>
    <xf numFmtId="0" fontId="7" fillId="4" borderId="65" xfId="0" applyFont="1" applyFill="1" applyBorder="1" applyAlignment="1" applyProtection="1">
      <alignment horizontal="center"/>
      <protection locked="0"/>
    </xf>
    <xf numFmtId="0" fontId="7" fillId="4" borderId="66" xfId="0" applyFont="1" applyFill="1" applyBorder="1" applyAlignment="1" applyProtection="1">
      <alignment horizontal="center"/>
      <protection locked="0"/>
    </xf>
    <xf numFmtId="2" fontId="6" fillId="0" borderId="20" xfId="0" applyNumberFormat="1" applyFont="1" applyBorder="1" applyAlignment="1">
      <alignment horizontal="center" vertical="center"/>
    </xf>
    <xf numFmtId="0" fontId="12" fillId="12" borderId="39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wrapText="1"/>
    </xf>
    <xf numFmtId="0" fontId="27" fillId="12" borderId="0" xfId="0" applyFont="1" applyFill="1" applyBorder="1" applyAlignment="1">
      <alignment horizontal="center" wrapText="1"/>
    </xf>
    <xf numFmtId="0" fontId="7" fillId="6" borderId="10" xfId="0" applyFont="1" applyFill="1" applyBorder="1" applyAlignment="1">
      <alignment horizontal="center"/>
    </xf>
    <xf numFmtId="0" fontId="7" fillId="6" borderId="62" xfId="0" applyFont="1" applyFill="1" applyBorder="1" applyAlignment="1">
      <alignment horizontal="center"/>
    </xf>
    <xf numFmtId="0" fontId="7" fillId="6" borderId="45" xfId="0" applyFont="1" applyFill="1" applyBorder="1" applyAlignment="1">
      <alignment horizontal="center"/>
    </xf>
    <xf numFmtId="0" fontId="7" fillId="6" borderId="46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46" xfId="0" applyFont="1" applyFill="1" applyBorder="1" applyAlignment="1">
      <alignment horizontal="center"/>
    </xf>
    <xf numFmtId="0" fontId="26" fillId="19" borderId="31" xfId="0" applyFont="1" applyFill="1" applyBorder="1" applyAlignment="1">
      <alignment horizontal="center" vertical="center"/>
    </xf>
    <xf numFmtId="0" fontId="26" fillId="19" borderId="43" xfId="0" applyFont="1" applyFill="1" applyBorder="1" applyAlignment="1">
      <alignment horizontal="center" vertical="center"/>
    </xf>
    <xf numFmtId="0" fontId="26" fillId="19" borderId="36" xfId="0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0" fontId="26" fillId="6" borderId="21" xfId="0" applyFont="1" applyFill="1" applyBorder="1" applyAlignment="1">
      <alignment horizontal="center" vertical="center" wrapText="1"/>
    </xf>
    <xf numFmtId="0" fontId="12" fillId="16" borderId="33" xfId="0" applyFont="1" applyFill="1" applyBorder="1" applyAlignment="1">
      <alignment horizontal="center" vertical="center"/>
    </xf>
    <xf numFmtId="0" fontId="12" fillId="16" borderId="18" xfId="0" applyFont="1" applyFill="1" applyBorder="1" applyAlignment="1">
      <alignment horizontal="center" vertical="center"/>
    </xf>
    <xf numFmtId="49" fontId="14" fillId="12" borderId="33" xfId="0" applyNumberFormat="1" applyFont="1" applyFill="1" applyBorder="1" applyAlignment="1">
      <alignment horizontal="left" vertical="center"/>
    </xf>
    <xf numFmtId="49" fontId="14" fillId="12" borderId="18" xfId="0" applyNumberFormat="1" applyFont="1" applyFill="1" applyBorder="1" applyAlignment="1">
      <alignment horizontal="left" vertical="center"/>
    </xf>
    <xf numFmtId="164" fontId="14" fillId="0" borderId="60" xfId="0" applyNumberFormat="1" applyFont="1" applyBorder="1" applyAlignment="1">
      <alignment horizontal="right" vertical="center"/>
    </xf>
    <xf numFmtId="164" fontId="14" fillId="0" borderId="61" xfId="0" applyNumberFormat="1" applyFont="1" applyBorder="1" applyAlignment="1">
      <alignment horizontal="right" vertical="center"/>
    </xf>
    <xf numFmtId="0" fontId="12" fillId="0" borderId="3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4" fillId="20" borderId="15" xfId="0" applyFont="1" applyFill="1" applyBorder="1" applyAlignment="1">
      <alignment horizontal="left" vertical="center"/>
    </xf>
    <xf numFmtId="0" fontId="14" fillId="20" borderId="67" xfId="0" applyFont="1" applyFill="1" applyBorder="1" applyAlignment="1">
      <alignment horizontal="left" vertical="center"/>
    </xf>
    <xf numFmtId="0" fontId="12" fillId="20" borderId="48" xfId="0" applyFont="1" applyFill="1" applyBorder="1" applyAlignment="1">
      <alignment horizontal="center" vertical="center"/>
    </xf>
    <xf numFmtId="0" fontId="12" fillId="20" borderId="29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4" fillId="12" borderId="33" xfId="0" applyFont="1" applyFill="1" applyBorder="1" applyAlignment="1">
      <alignment horizontal="left" vertical="center"/>
    </xf>
    <xf numFmtId="0" fontId="14" fillId="12" borderId="18" xfId="0" applyFont="1" applyFill="1" applyBorder="1" applyAlignment="1">
      <alignment horizontal="left" vertical="center"/>
    </xf>
    <xf numFmtId="0" fontId="13" fillId="0" borderId="18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2" fillId="12" borderId="55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12" fillId="0" borderId="56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42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7" fillId="6" borderId="50" xfId="0" applyFont="1" applyFill="1" applyBorder="1" applyAlignment="1">
      <alignment horizontal="center" vertical="center" wrapText="1"/>
    </xf>
    <xf numFmtId="0" fontId="17" fillId="6" borderId="5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right" vertical="center"/>
    </xf>
    <xf numFmtId="0" fontId="14" fillId="9" borderId="59" xfId="0" applyFont="1" applyFill="1" applyBorder="1" applyAlignment="1">
      <alignment horizontal="right" vertical="center"/>
    </xf>
    <xf numFmtId="0" fontId="14" fillId="9" borderId="27" xfId="0" applyFont="1" applyFill="1" applyBorder="1" applyAlignment="1">
      <alignment horizontal="right" vertical="center"/>
    </xf>
    <xf numFmtId="0" fontId="5" fillId="12" borderId="15" xfId="0" applyFont="1" applyFill="1" applyBorder="1" applyAlignment="1">
      <alignment horizontal="center"/>
    </xf>
    <xf numFmtId="0" fontId="5" fillId="12" borderId="22" xfId="0" applyFont="1" applyFill="1" applyBorder="1" applyAlignment="1">
      <alignment horizontal="center"/>
    </xf>
    <xf numFmtId="49" fontId="14" fillId="12" borderId="39" xfId="0" applyNumberFormat="1" applyFont="1" applyFill="1" applyBorder="1" applyAlignment="1">
      <alignment horizontal="left" vertical="center"/>
    </xf>
    <xf numFmtId="49" fontId="14" fillId="12" borderId="21" xfId="0" applyNumberFormat="1" applyFont="1" applyFill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15" borderId="44" xfId="0" applyFont="1" applyFill="1" applyBorder="1" applyAlignment="1">
      <alignment horizontal="center" vertical="center"/>
    </xf>
    <xf numFmtId="49" fontId="14" fillId="12" borderId="14" xfId="0" applyNumberFormat="1" applyFont="1" applyFill="1" applyBorder="1" applyAlignment="1">
      <alignment horizontal="left" vertical="center"/>
    </xf>
    <xf numFmtId="49" fontId="14" fillId="12" borderId="26" xfId="0" applyNumberFormat="1" applyFont="1" applyFill="1" applyBorder="1" applyAlignment="1">
      <alignment horizontal="left" vertical="center"/>
    </xf>
    <xf numFmtId="2" fontId="12" fillId="6" borderId="20" xfId="0" applyNumberFormat="1" applyFont="1" applyFill="1" applyBorder="1" applyAlignment="1">
      <alignment horizontal="center" vertical="center"/>
    </xf>
    <xf numFmtId="2" fontId="12" fillId="6" borderId="34" xfId="0" applyNumberFormat="1" applyFont="1" applyFill="1" applyBorder="1" applyAlignment="1">
      <alignment horizontal="center" vertical="center"/>
    </xf>
    <xf numFmtId="2" fontId="14" fillId="0" borderId="34" xfId="0" applyNumberFormat="1" applyFont="1" applyBorder="1" applyAlignment="1">
      <alignment horizontal="right" vertical="center"/>
    </xf>
    <xf numFmtId="2" fontId="14" fillId="0" borderId="9" xfId="0" applyNumberFormat="1" applyFont="1" applyBorder="1" applyAlignment="1">
      <alignment horizontal="right" vertical="center"/>
    </xf>
    <xf numFmtId="0" fontId="14" fillId="12" borderId="21" xfId="0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left" vertical="center"/>
    </xf>
    <xf numFmtId="0" fontId="14" fillId="3" borderId="26" xfId="0" applyFont="1" applyFill="1" applyBorder="1" applyAlignment="1">
      <alignment horizontal="left" vertical="center"/>
    </xf>
    <xf numFmtId="0" fontId="14" fillId="6" borderId="27" xfId="0" applyFont="1" applyFill="1" applyBorder="1" applyAlignment="1">
      <alignment horizontal="left" vertical="center"/>
    </xf>
    <xf numFmtId="0" fontId="14" fillId="6" borderId="34" xfId="0" applyFont="1" applyFill="1" applyBorder="1" applyAlignment="1">
      <alignment horizontal="left" vertical="center"/>
    </xf>
    <xf numFmtId="0" fontId="10" fillId="4" borderId="31" xfId="0" applyFont="1" applyFill="1" applyBorder="1" applyAlignment="1">
      <alignment horizontal="center" wrapText="1"/>
    </xf>
    <xf numFmtId="0" fontId="0" fillId="0" borderId="43" xfId="0" applyBorder="1"/>
    <xf numFmtId="0" fontId="0" fillId="0" borderId="36" xfId="0" applyBorder="1"/>
    <xf numFmtId="0" fontId="28" fillId="0" borderId="4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4" fillId="17" borderId="12" xfId="0" applyFont="1" applyFill="1" applyBorder="1" applyAlignment="1">
      <alignment horizontal="left" vertical="center"/>
    </xf>
    <xf numFmtId="0" fontId="14" fillId="17" borderId="27" xfId="0" applyFont="1" applyFill="1" applyBorder="1" applyAlignment="1">
      <alignment horizontal="left" vertical="center"/>
    </xf>
    <xf numFmtId="0" fontId="14" fillId="13" borderId="14" xfId="0" applyFont="1" applyFill="1" applyBorder="1" applyAlignment="1">
      <alignment horizontal="left" vertical="center"/>
    </xf>
    <xf numFmtId="0" fontId="14" fillId="13" borderId="26" xfId="0" applyFont="1" applyFill="1" applyBorder="1" applyAlignment="1">
      <alignment horizontal="left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47" xfId="0" applyFont="1" applyFill="1" applyBorder="1" applyAlignment="1">
      <alignment horizontal="center" vertical="center"/>
    </xf>
    <xf numFmtId="0" fontId="26" fillId="4" borderId="48" xfId="0" applyFont="1" applyFill="1" applyBorder="1" applyAlignment="1">
      <alignment horizontal="center" vertical="center"/>
    </xf>
    <xf numFmtId="0" fontId="26" fillId="4" borderId="22" xfId="0" applyFont="1" applyFill="1" applyBorder="1" applyAlignment="1">
      <alignment horizontal="center" vertical="center"/>
    </xf>
    <xf numFmtId="0" fontId="26" fillId="4" borderId="29" xfId="0" applyFont="1" applyFill="1" applyBorder="1" applyAlignment="1">
      <alignment horizontal="center" vertical="center"/>
    </xf>
    <xf numFmtId="0" fontId="4" fillId="9" borderId="43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0" fontId="14" fillId="12" borderId="25" xfId="0" applyFont="1" applyFill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 wrapText="1"/>
    </xf>
    <xf numFmtId="0" fontId="10" fillId="6" borderId="43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 wrapText="1"/>
    </xf>
    <xf numFmtId="0" fontId="14" fillId="12" borderId="39" xfId="0" applyFont="1" applyFill="1" applyBorder="1" applyAlignment="1">
      <alignment horizontal="left" vertical="center"/>
    </xf>
    <xf numFmtId="0" fontId="10" fillId="4" borderId="43" xfId="0" applyFont="1" applyFill="1" applyBorder="1" applyAlignment="1">
      <alignment horizontal="center" wrapText="1"/>
    </xf>
    <xf numFmtId="0" fontId="10" fillId="4" borderId="36" xfId="0" applyFont="1" applyFill="1" applyBorder="1" applyAlignment="1">
      <alignment horizontal="center" wrapText="1"/>
    </xf>
    <xf numFmtId="165" fontId="6" fillId="6" borderId="18" xfId="0" applyNumberFormat="1" applyFont="1" applyFill="1" applyBorder="1" applyAlignment="1">
      <alignment horizontal="center" vertical="center"/>
    </xf>
    <xf numFmtId="0" fontId="19" fillId="22" borderId="41" xfId="0" applyFont="1" applyFill="1" applyBorder="1" applyAlignment="1">
      <alignment horizontal="center" vertical="center"/>
    </xf>
    <xf numFmtId="0" fontId="19" fillId="22" borderId="42" xfId="0" applyFont="1" applyFill="1" applyBorder="1" applyAlignment="1">
      <alignment horizontal="center" vertical="center"/>
    </xf>
    <xf numFmtId="0" fontId="19" fillId="22" borderId="26" xfId="0" applyFont="1" applyFill="1" applyBorder="1" applyAlignment="1">
      <alignment horizontal="center" vertical="center"/>
    </xf>
    <xf numFmtId="0" fontId="19" fillId="23" borderId="41" xfId="0" applyFont="1" applyFill="1" applyBorder="1" applyAlignment="1">
      <alignment horizontal="center" vertical="center"/>
    </xf>
    <xf numFmtId="0" fontId="19" fillId="23" borderId="42" xfId="0" applyFont="1" applyFill="1" applyBorder="1" applyAlignment="1">
      <alignment horizontal="center" vertical="center"/>
    </xf>
    <xf numFmtId="0" fontId="19" fillId="23" borderId="26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/>
    </xf>
    <xf numFmtId="0" fontId="19" fillId="0" borderId="18" xfId="0" applyFont="1" applyFill="1" applyBorder="1" applyAlignment="1">
      <alignment horizontal="center"/>
    </xf>
    <xf numFmtId="0" fontId="19" fillId="7" borderId="18" xfId="0" applyFont="1" applyFill="1" applyBorder="1" applyAlignment="1">
      <alignment horizontal="center" vertical="center"/>
    </xf>
    <xf numFmtId="0" fontId="19" fillId="12" borderId="41" xfId="0" applyFont="1" applyFill="1" applyBorder="1" applyAlignment="1">
      <alignment horizontal="center" vertical="center"/>
    </xf>
    <xf numFmtId="0" fontId="19" fillId="12" borderId="42" xfId="0" applyFont="1" applyFill="1" applyBorder="1" applyAlignment="1">
      <alignment horizontal="center" vertical="center"/>
    </xf>
    <xf numFmtId="0" fontId="19" fillId="12" borderId="2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77</xdr:row>
      <xdr:rowOff>0</xdr:rowOff>
    </xdr:from>
    <xdr:to>
      <xdr:col>11</xdr:col>
      <xdr:colOff>704850</xdr:colOff>
      <xdr:row>103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23</xdr:row>
      <xdr:rowOff>9525</xdr:rowOff>
    </xdr:from>
    <xdr:to>
      <xdr:col>11</xdr:col>
      <xdr:colOff>704850</xdr:colOff>
      <xdr:row>24</xdr:row>
      <xdr:rowOff>0</xdr:rowOff>
    </xdr:to>
    <xdr:sp macro="" textlink="">
      <xdr:nvSpPr>
        <xdr:cNvPr id="4" name="ZoneTexte 3"/>
        <xdr:cNvSpPr txBox="1"/>
      </xdr:nvSpPr>
      <xdr:spPr>
        <a:xfrm>
          <a:off x="0" y="2295525"/>
          <a:ext cx="6486525" cy="3714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pPr algn="l"/>
          <a:r>
            <a:rPr lang="fr-FR" sz="1000" b="0"/>
            <a:t>-</a:t>
          </a:r>
          <a:r>
            <a:rPr lang="fr-FR" sz="1000" b="0" baseline="0"/>
            <a:t> nsdjbhiqsdnvjsw</a:t>
          </a:r>
          <a:endParaRPr lang="fr-FR" sz="1000" b="0"/>
        </a:p>
        <a:p>
          <a:pPr algn="l"/>
          <a:r>
            <a:rPr lang="fr-FR" sz="1000" b="0"/>
            <a:t>- hbdfwshdf</a:t>
          </a:r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 editAs="oneCell">
    <xdr:from>
      <xdr:col>13</xdr:col>
      <xdr:colOff>19050</xdr:colOff>
      <xdr:row>34</xdr:row>
      <xdr:rowOff>0</xdr:rowOff>
    </xdr:from>
    <xdr:to>
      <xdr:col>14</xdr:col>
      <xdr:colOff>133350</xdr:colOff>
      <xdr:row>35</xdr:row>
      <xdr:rowOff>99600</xdr:rowOff>
    </xdr:to>
    <xdr:sp macro="[0]!InsertTimeLine" textlink="">
      <xdr:nvSpPr>
        <xdr:cNvPr id="8" name="Plaque 7"/>
        <xdr:cNvSpPr/>
      </xdr:nvSpPr>
      <xdr:spPr>
        <a:xfrm>
          <a:off x="6524625" y="5076825"/>
          <a:ext cx="876300" cy="2520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Insérer Tps</a:t>
          </a:r>
        </a:p>
      </xdr:txBody>
    </xdr:sp>
    <xdr:clientData/>
  </xdr:twoCellAnchor>
  <xdr:twoCellAnchor>
    <xdr:from>
      <xdr:col>14</xdr:col>
      <xdr:colOff>238124</xdr:colOff>
      <xdr:row>34</xdr:row>
      <xdr:rowOff>0</xdr:rowOff>
    </xdr:from>
    <xdr:to>
      <xdr:col>15</xdr:col>
      <xdr:colOff>350924</xdr:colOff>
      <xdr:row>35</xdr:row>
      <xdr:rowOff>95250</xdr:rowOff>
    </xdr:to>
    <xdr:sp macro="[0]!EraseTimeLine" textlink="">
      <xdr:nvSpPr>
        <xdr:cNvPr id="10" name="Plaque 9"/>
        <xdr:cNvSpPr/>
      </xdr:nvSpPr>
      <xdr:spPr>
        <a:xfrm>
          <a:off x="7505699" y="5067300"/>
          <a:ext cx="874800" cy="2476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Supprimer Tps</a:t>
          </a:r>
        </a:p>
      </xdr:txBody>
    </xdr:sp>
    <xdr:clientData/>
  </xdr:twoCellAnchor>
  <xdr:twoCellAnchor>
    <xdr:from>
      <xdr:col>13</xdr:col>
      <xdr:colOff>28575</xdr:colOff>
      <xdr:row>42</xdr:row>
      <xdr:rowOff>28575</xdr:rowOff>
    </xdr:from>
    <xdr:to>
      <xdr:col>14</xdr:col>
      <xdr:colOff>152400</xdr:colOff>
      <xdr:row>43</xdr:row>
      <xdr:rowOff>104774</xdr:rowOff>
    </xdr:to>
    <xdr:sp macro="[0]!InsertPartLine" textlink="">
      <xdr:nvSpPr>
        <xdr:cNvPr id="11" name="Plaque 10"/>
        <xdr:cNvSpPr/>
      </xdr:nvSpPr>
      <xdr:spPr>
        <a:xfrm>
          <a:off x="6867525" y="6353175"/>
          <a:ext cx="885825" cy="266699"/>
        </a:xfrm>
        <a:prstGeom prst="bevel">
          <a:avLst/>
        </a:prstGeom>
        <a:solidFill>
          <a:srgbClr val="00B050"/>
        </a:solidFill>
        <a:ln>
          <a:solidFill>
            <a:srgbClr val="99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Insérer Pièce</a:t>
          </a:r>
        </a:p>
      </xdr:txBody>
    </xdr:sp>
    <xdr:clientData/>
  </xdr:twoCellAnchor>
  <xdr:twoCellAnchor>
    <xdr:from>
      <xdr:col>14</xdr:col>
      <xdr:colOff>285750</xdr:colOff>
      <xdr:row>42</xdr:row>
      <xdr:rowOff>28575</xdr:rowOff>
    </xdr:from>
    <xdr:to>
      <xdr:col>15</xdr:col>
      <xdr:colOff>457200</xdr:colOff>
      <xdr:row>43</xdr:row>
      <xdr:rowOff>104774</xdr:rowOff>
    </xdr:to>
    <xdr:sp macro="[0]!ErasePartLine" textlink="">
      <xdr:nvSpPr>
        <xdr:cNvPr id="12" name="Plaque 11"/>
        <xdr:cNvSpPr/>
      </xdr:nvSpPr>
      <xdr:spPr>
        <a:xfrm>
          <a:off x="7886700" y="6353175"/>
          <a:ext cx="933450" cy="266699"/>
        </a:xfrm>
        <a:prstGeom prst="bevel">
          <a:avLst/>
        </a:prstGeom>
        <a:solidFill>
          <a:srgbClr val="00B050"/>
        </a:solidFill>
        <a:ln>
          <a:solidFill>
            <a:srgbClr val="99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800">
              <a:solidFill>
                <a:schemeClr val="lt1"/>
              </a:solidFill>
              <a:latin typeface="+mn-lt"/>
              <a:ea typeface="+mn-ea"/>
              <a:cs typeface="+mn-cs"/>
            </a:rPr>
            <a:t>Supprimer Pièce</a:t>
          </a:r>
          <a:endParaRPr lang="fr-FR" sz="800"/>
        </a:p>
      </xdr:txBody>
    </xdr:sp>
    <xdr:clientData/>
  </xdr:twoCellAnchor>
  <xdr:twoCellAnchor>
    <xdr:from>
      <xdr:col>13</xdr:col>
      <xdr:colOff>180975</xdr:colOff>
      <xdr:row>0</xdr:row>
      <xdr:rowOff>142875</xdr:rowOff>
    </xdr:from>
    <xdr:to>
      <xdr:col>23</xdr:col>
      <xdr:colOff>371475</xdr:colOff>
      <xdr:row>31</xdr:row>
      <xdr:rowOff>95250</xdr:rowOff>
    </xdr:to>
    <xdr:sp macro="" textlink="">
      <xdr:nvSpPr>
        <xdr:cNvPr id="13" name="ZoneTexte 12"/>
        <xdr:cNvSpPr txBox="1"/>
      </xdr:nvSpPr>
      <xdr:spPr>
        <a:xfrm>
          <a:off x="6686550" y="142875"/>
          <a:ext cx="7810500" cy="456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pb que je rencontre est une partie que je ne maîtrise pas vraiment: </a:t>
          </a:r>
          <a:endParaRPr lang="fr-FR" sz="1100"/>
        </a:p>
        <a:p>
          <a:r>
            <a:rPr lang="fr-FR" sz="1100"/>
            <a:t>Je souhaite créer un système  d'insertion de données </a:t>
          </a:r>
          <a:r>
            <a:rPr lang="fr-FR" sz="1100" baseline="0"/>
            <a:t>de la page "INFO"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page "plaquette" </a:t>
          </a:r>
          <a:r>
            <a:rPr lang="fr-FR" sz="1100"/>
            <a:t>par la USERFORM qui</a:t>
          </a:r>
          <a:r>
            <a:rPr lang="fr-FR" sz="1100" baseline="0"/>
            <a:t> s'active une fois le nom d'un véhicule choisi en K15.</a:t>
          </a:r>
          <a:endParaRPr lang="fr-FR" sz="1100"/>
        </a:p>
        <a:p>
          <a:endParaRPr lang="fr-FR" sz="1100"/>
        </a:p>
        <a:p>
          <a:r>
            <a:rPr lang="fr-FR" sz="1100"/>
            <a:t>Explication</a:t>
          </a:r>
          <a:r>
            <a:rPr lang="fr-FR" sz="1100" baseline="0"/>
            <a:t> quand une seule case est à cocher dans la USERFORM</a:t>
          </a:r>
        </a:p>
        <a:p>
          <a:endParaRPr lang="fr-FR" sz="1100"/>
        </a:p>
        <a:p>
          <a:r>
            <a:rPr lang="fr-FR" sz="1100"/>
            <a:t>- Si uniquement moteur 1 (M1) coché alors copy ligne 7 de la page "plaquette" (masquée théoriquement)</a:t>
          </a:r>
          <a:r>
            <a:rPr lang="fr-FR" sz="1100" baseline="0"/>
            <a:t> , coller</a:t>
          </a:r>
          <a:r>
            <a:rPr lang="fr-FR" sz="1100"/>
            <a:t> en Ligne</a:t>
          </a:r>
          <a:r>
            <a:rPr lang="fr-FR" sz="1100" baseline="0"/>
            <a:t> </a:t>
          </a:r>
          <a:r>
            <a:rPr lang="fr-FR" sz="1100"/>
            <a:t>28 puis a partir de la page "INFO",</a:t>
          </a:r>
          <a:r>
            <a:rPr lang="fr-FR" sz="1100" baseline="0"/>
            <a:t> </a:t>
          </a:r>
          <a:r>
            <a:rPr lang="fr-FR" sz="1100"/>
            <a:t>copier  les données de</a:t>
          </a:r>
          <a:r>
            <a:rPr lang="fr-FR" sz="1100" baseline="0"/>
            <a:t> la colonne S à W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en A28 /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C28 / E28 / G28 / I28 / K28 de la page "Plaquettes" </a:t>
          </a:r>
          <a:r>
            <a:rPr lang="fr-FR" sz="1100" baseline="0"/>
            <a:t>propres au nom du véhicule choisi au début.</a:t>
          </a:r>
        </a:p>
        <a:p>
          <a:endParaRPr lang="fr-FR" sz="1100"/>
        </a:p>
        <a:p>
          <a:r>
            <a:rPr lang="fr-FR" sz="1100"/>
            <a:t>- Si uniquement M2 coché alors copy ligne 8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de la page "plaquette" ,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coller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Ligne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28 puis a partir de la page "INFO",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copier  les données de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colonne X à AB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en A28 /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C28 / E28 / G28 / I28 / K28 de la page "Plaquettes" </a:t>
          </a:r>
          <a:endParaRPr lang="fr-FR" sz="1100"/>
        </a:p>
        <a:p>
          <a:r>
            <a:rPr lang="fr-FR" sz="1100"/>
            <a:t>- Idem pour Groupe1 (GE1) coché alors copy ligne 9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de la page "plaquette" ,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coller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Ligne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28 puis a partir de la page "INFO",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copier  les données de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colonne AC à AG </a:t>
          </a:r>
          <a:r>
            <a:rPr lang="fr-FR" sz="1100"/>
            <a:t>insérer en L28 ... </a:t>
          </a:r>
        </a:p>
        <a:p>
          <a:r>
            <a:rPr lang="fr-FR" sz="1100"/>
            <a:t>- Et Ge2 = alos copy L11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alors copy ligne 10 de la page "plaquette" ,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coller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Ligne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28 puis a partir de la page "INFO",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copier  les données de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colonne AH à AL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insérer en L28 ...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Ce qui est difficile à gérer sont les cas ou plusieurs moteurs sont cochés car la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forme de la feuille change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et donc lorsqu'on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copie les données de la page info, il faut savoir dans quelle ligne de la page plaquette on doit coller.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/>
            <a:t>- Si  M1 coché et Ge1 coché alors copy L7 coller en Ligne 28 et ...  + copier Ligne 9 et coller en Ligne 29 et...</a:t>
          </a:r>
        </a:p>
        <a:p>
          <a:r>
            <a:rPr lang="fr-FR" sz="1100"/>
            <a:t>- Si </a:t>
          </a:r>
          <a:r>
            <a:rPr lang="fr-FR" sz="1100" baseline="0"/>
            <a:t> M1 M2 Ge1 Ge2 cochés copy Ligne 7 en Ligne 28 et copier infos + copy L8 en L29 et copier infos + copy L9 en L30 et copier infos + copy L10 et copier infos.</a:t>
          </a:r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d'avance pour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sur-insertion-et-suppression-de-lignes-t3170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S121"/>
  <sheetViews>
    <sheetView tabSelected="1" workbookViewId="0">
      <selection activeCell="A4" sqref="A4:C4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2.7109375" customWidth="1"/>
  </cols>
  <sheetData>
    <row r="1" spans="1:19" ht="16.5" thickBot="1">
      <c r="A1" s="63" t="s">
        <v>49</v>
      </c>
      <c r="B1" s="309">
        <v>850158</v>
      </c>
      <c r="C1" s="310"/>
      <c r="D1" s="314" t="s">
        <v>97</v>
      </c>
      <c r="E1" s="315"/>
      <c r="F1" s="315"/>
      <c r="G1" s="315"/>
      <c r="H1" s="315"/>
      <c r="I1" s="315"/>
      <c r="J1" s="315"/>
      <c r="K1" s="315"/>
      <c r="L1" s="316"/>
      <c r="S1" s="148" t="s">
        <v>194</v>
      </c>
    </row>
    <row r="2" spans="1:19" ht="11.1" customHeight="1" thickTop="1">
      <c r="A2" s="12"/>
      <c r="B2" s="79"/>
      <c r="C2" s="80"/>
      <c r="D2" s="317" t="s">
        <v>84</v>
      </c>
      <c r="E2" s="284"/>
      <c r="F2" s="48">
        <v>40678</v>
      </c>
      <c r="G2" s="284" t="s">
        <v>86</v>
      </c>
      <c r="H2" s="284"/>
      <c r="I2" s="48"/>
      <c r="J2" s="311" t="s">
        <v>88</v>
      </c>
      <c r="K2" s="284"/>
      <c r="L2" s="49"/>
      <c r="M2" s="1"/>
    </row>
    <row r="3" spans="1:19" ht="11.1" customHeight="1">
      <c r="A3" s="81"/>
      <c r="B3" s="79"/>
      <c r="C3" s="80"/>
      <c r="D3" s="241" t="s">
        <v>85</v>
      </c>
      <c r="E3" s="242"/>
      <c r="F3" s="97" t="s">
        <v>182</v>
      </c>
      <c r="G3" s="242" t="s">
        <v>85</v>
      </c>
      <c r="H3" s="242"/>
      <c r="I3" s="43"/>
      <c r="J3" s="242" t="s">
        <v>89</v>
      </c>
      <c r="K3" s="242"/>
      <c r="L3" s="80"/>
      <c r="M3" s="1"/>
    </row>
    <row r="4" spans="1:19" ht="11.1" customHeight="1">
      <c r="A4" s="293"/>
      <c r="B4" s="294"/>
      <c r="C4" s="295"/>
      <c r="D4" s="301" t="s">
        <v>183</v>
      </c>
      <c r="E4" s="302"/>
      <c r="F4" s="47" t="s">
        <v>31</v>
      </c>
      <c r="G4" s="286" t="s">
        <v>87</v>
      </c>
      <c r="H4" s="287"/>
      <c r="I4" s="52" t="s">
        <v>26</v>
      </c>
      <c r="J4" s="303"/>
      <c r="K4" s="304"/>
      <c r="L4" s="305"/>
      <c r="M4" s="1"/>
    </row>
    <row r="5" spans="1:19" ht="11.1" customHeight="1" thickBot="1">
      <c r="A5" s="296"/>
      <c r="B5" s="297"/>
      <c r="C5" s="298"/>
      <c r="D5" s="299"/>
      <c r="E5" s="300"/>
      <c r="F5" s="77"/>
      <c r="G5" s="288"/>
      <c r="H5" s="289"/>
      <c r="I5" s="51"/>
      <c r="J5" s="306"/>
      <c r="K5" s="307"/>
      <c r="L5" s="308"/>
    </row>
    <row r="6" spans="1:19" ht="12" customHeight="1">
      <c r="M6" s="1"/>
    </row>
    <row r="7" spans="1:19" ht="11.1" customHeight="1">
      <c r="A7" s="285" t="s">
        <v>46</v>
      </c>
      <c r="B7" s="285"/>
      <c r="C7" s="190"/>
      <c r="D7" s="190"/>
      <c r="E7" s="190"/>
      <c r="F7" s="190"/>
      <c r="G7" s="190"/>
      <c r="H7" s="190"/>
      <c r="I7" s="320"/>
      <c r="J7" s="320"/>
      <c r="K7" s="190"/>
      <c r="L7" s="190"/>
      <c r="R7" s="3"/>
    </row>
    <row r="8" spans="1:19" ht="11.1" customHeight="1">
      <c r="A8" s="285" t="s">
        <v>47</v>
      </c>
      <c r="B8" s="285"/>
      <c r="C8" s="190"/>
      <c r="D8" s="190"/>
      <c r="E8" s="190"/>
      <c r="F8" s="190"/>
      <c r="G8" s="190"/>
      <c r="H8" s="190"/>
      <c r="I8" s="320"/>
      <c r="J8" s="320"/>
      <c r="K8" s="190"/>
      <c r="L8" s="190"/>
      <c r="R8" s="3"/>
    </row>
    <row r="9" spans="1:19" ht="11.1" customHeight="1">
      <c r="A9" s="188" t="s">
        <v>95</v>
      </c>
      <c r="B9" s="188"/>
      <c r="C9" s="172"/>
      <c r="D9" s="172"/>
      <c r="E9" s="172"/>
      <c r="F9" s="172"/>
      <c r="G9" s="172"/>
      <c r="H9" s="172"/>
      <c r="I9" s="172"/>
      <c r="J9" s="172"/>
      <c r="K9" s="172"/>
      <c r="L9" s="172"/>
      <c r="Q9" s="3"/>
      <c r="R9" s="3"/>
    </row>
    <row r="10" spans="1:19" ht="12" customHeight="1">
      <c r="A10" s="188" t="s">
        <v>96</v>
      </c>
      <c r="B10" s="188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"/>
    </row>
    <row r="11" spans="1:19" ht="12" hidden="1" customHeight="1">
      <c r="A11" s="159"/>
      <c r="B11" s="160"/>
      <c r="C11" s="160"/>
      <c r="D11" s="160"/>
      <c r="E11" s="160"/>
      <c r="F11" s="160"/>
      <c r="G11" s="160"/>
      <c r="H11" s="142"/>
      <c r="I11" s="143"/>
      <c r="J11" s="144">
        <v>1</v>
      </c>
      <c r="K11" s="154">
        <f>I11*J11</f>
        <v>0</v>
      </c>
      <c r="L11" s="155"/>
      <c r="M11" s="1"/>
    </row>
    <row r="12" spans="1:19" ht="12" hidden="1" customHeight="1">
      <c r="A12" s="156"/>
      <c r="B12" s="157"/>
      <c r="C12" s="157"/>
      <c r="D12" s="157"/>
      <c r="E12" s="157"/>
      <c r="F12" s="145"/>
      <c r="G12" s="146">
        <f>IF(VALUE(LEFT($B$1,2))=85,K12/(0.7*H12),K12)</f>
        <v>0</v>
      </c>
      <c r="H12" s="147">
        <v>1</v>
      </c>
      <c r="I12" s="151"/>
      <c r="J12" s="151"/>
      <c r="K12" s="152">
        <v>0</v>
      </c>
      <c r="L12" s="153"/>
      <c r="M12" s="1"/>
    </row>
    <row r="13" spans="1:19" ht="12" customHeight="1" thickBot="1">
      <c r="M13" s="1"/>
    </row>
    <row r="14" spans="1:19" ht="15" customHeight="1" thickBot="1">
      <c r="A14" s="290" t="s">
        <v>34</v>
      </c>
      <c r="B14" s="291"/>
      <c r="C14" s="291"/>
      <c r="D14" s="291"/>
      <c r="E14" s="291"/>
      <c r="F14" s="291"/>
      <c r="G14" s="291"/>
      <c r="H14" s="292"/>
      <c r="I14" s="290" t="s">
        <v>64</v>
      </c>
      <c r="J14" s="318"/>
      <c r="K14" s="318"/>
      <c r="L14" s="319"/>
      <c r="M14" s="1"/>
    </row>
    <row r="15" spans="1:19" ht="11.1" customHeight="1" thickTop="1">
      <c r="A15" s="96" t="s">
        <v>66</v>
      </c>
      <c r="B15" s="264" t="e">
        <f ca="1">IFERROR(VLOOKUP(K15,Info!A3:B99,2,FALSE),"")</f>
        <v>#NAME?</v>
      </c>
      <c r="C15" s="264"/>
      <c r="D15" s="264"/>
      <c r="E15" s="99" t="s">
        <v>71</v>
      </c>
      <c r="F15" s="264" t="e">
        <f ca="1">IFERROR(VLOOKUP(K15,Info!A3:I99,9,FALSE),"")</f>
        <v>#NAME?</v>
      </c>
      <c r="G15" s="264"/>
      <c r="H15" s="265"/>
      <c r="I15" s="273" t="s">
        <v>44</v>
      </c>
      <c r="J15" s="274"/>
      <c r="K15" s="312" t="s">
        <v>173</v>
      </c>
      <c r="L15" s="313"/>
      <c r="M15" s="1"/>
    </row>
    <row r="16" spans="1:19" ht="11.1" customHeight="1">
      <c r="A16" s="98" t="s">
        <v>78</v>
      </c>
      <c r="B16" s="263" t="e">
        <f ca="1">IFERROR(VLOOKUP(K15,Info!A3:C99,3,FALSE),"")</f>
        <v>#NAME?</v>
      </c>
      <c r="C16" s="263"/>
      <c r="D16" s="263"/>
      <c r="E16" s="98" t="s">
        <v>79</v>
      </c>
      <c r="F16" s="263" t="e">
        <f ca="1">IFERROR(VLOOKUP(K15,Info!A3:J99,10,FALSE),"")</f>
        <v>#NAME?</v>
      </c>
      <c r="G16" s="263"/>
      <c r="H16" s="167"/>
      <c r="I16" s="229" t="s">
        <v>0</v>
      </c>
      <c r="J16" s="230"/>
      <c r="K16" s="240" t="e">
        <f ca="1">IFERROR(VLOOKUP(K15,Info!A3:P99,16,FALSE),"")</f>
        <v>#NAME?</v>
      </c>
      <c r="L16" s="276"/>
      <c r="M16" s="1"/>
    </row>
    <row r="17" spans="1:18" ht="11.1" customHeight="1">
      <c r="A17" s="241" t="s">
        <v>67</v>
      </c>
      <c r="B17" s="242"/>
      <c r="C17" s="243" t="e">
        <f ca="1">IFERROR(VLOOKUP(K15,Info!A3:D99,4,FALSE),"")</f>
        <v>#NAME?</v>
      </c>
      <c r="D17" s="244"/>
      <c r="E17" s="241" t="s">
        <v>68</v>
      </c>
      <c r="F17" s="242"/>
      <c r="G17" s="240" t="e">
        <f ca="1">IFERROR(VLOOKUP(K15,Info!A3:K99,11,FALSE),"")</f>
        <v>#NAME?</v>
      </c>
      <c r="H17" s="276"/>
      <c r="I17" s="278" t="s">
        <v>1</v>
      </c>
      <c r="J17" s="279"/>
      <c r="K17" s="166" t="e">
        <f ca="1">IFERROR(VLOOKUP(K15,Info!A3:Q99,17,FALSE),"")</f>
        <v>#NAME?</v>
      </c>
      <c r="L17" s="167"/>
      <c r="M17" s="1"/>
    </row>
    <row r="18" spans="1:18" ht="11.1" customHeight="1">
      <c r="A18" s="241" t="s">
        <v>68</v>
      </c>
      <c r="B18" s="242"/>
      <c r="C18" s="240" t="e">
        <f ca="1">IFERROR(VLOOKUP(K15,Info!A3:E99,5,FALSE),"")</f>
        <v>#NAME?</v>
      </c>
      <c r="D18" s="166"/>
      <c r="E18" s="241" t="s">
        <v>69</v>
      </c>
      <c r="F18" s="242"/>
      <c r="G18" s="240" t="e">
        <f ca="1">IFERROR(VLOOKUP(K15,Info!A3:L99,12,FALSE),"")</f>
        <v>#NAME?</v>
      </c>
      <c r="H18" s="276"/>
      <c r="I18" s="229" t="s">
        <v>81</v>
      </c>
      <c r="J18" s="230"/>
      <c r="K18" s="240" t="e">
        <f ca="1">IFERROR(VLOOKUP(K15,Info!A3:R99,18,FALSE),"")</f>
        <v>#NAME?</v>
      </c>
      <c r="L18" s="276"/>
      <c r="M18" s="1"/>
    </row>
    <row r="19" spans="1:18" ht="11.1" customHeight="1">
      <c r="A19" s="241" t="s">
        <v>69</v>
      </c>
      <c r="B19" s="242"/>
      <c r="C19" s="240" t="e">
        <f ca="1">IFERROR(VLOOKUP(K15,Info!A3:F99,6,FALSE),"")</f>
        <v>#NAME?</v>
      </c>
      <c r="D19" s="166"/>
      <c r="E19" s="241" t="s">
        <v>65</v>
      </c>
      <c r="F19" s="242"/>
      <c r="G19" s="240" t="e">
        <f ca="1">IFERROR(VLOOKUP(K15,Info!A3:M99,12,FALSE),"")</f>
        <v>#NAME?</v>
      </c>
      <c r="H19" s="276"/>
      <c r="I19" s="278" t="s">
        <v>80</v>
      </c>
      <c r="J19" s="279"/>
      <c r="K19" s="166"/>
      <c r="L19" s="167"/>
      <c r="M19" s="1"/>
    </row>
    <row r="20" spans="1:18" ht="11.1" customHeight="1" thickBot="1">
      <c r="A20" s="241" t="s">
        <v>65</v>
      </c>
      <c r="B20" s="242"/>
      <c r="C20" s="240" t="e">
        <f ca="1">IFERROR(VLOOKUP(K15,Info!A3:G99,7,FALSE),"")</f>
        <v>#NAME?</v>
      </c>
      <c r="D20" s="166"/>
      <c r="E20" s="46" t="s">
        <v>70</v>
      </c>
      <c r="F20" s="233" t="e">
        <f ca="1">IFERROR(VLOOKUP(K15,Info!A3:N99,14,FALSE),"")</f>
        <v>#NAME?</v>
      </c>
      <c r="G20" s="233"/>
      <c r="H20" s="275"/>
      <c r="I20" s="168" t="s">
        <v>82</v>
      </c>
      <c r="J20" s="169"/>
      <c r="K20" s="149"/>
      <c r="L20" s="150"/>
      <c r="Q20" s="3"/>
      <c r="R20" s="3"/>
    </row>
    <row r="21" spans="1:18" ht="11.1" customHeight="1" thickBot="1">
      <c r="A21" s="46" t="s">
        <v>70</v>
      </c>
      <c r="B21" s="233" t="e">
        <f ca="1">IFERROR(VLOOKUP(K15,Info!A3:H99,8,FALSE),"")</f>
        <v>#NAME?</v>
      </c>
      <c r="C21" s="233"/>
      <c r="D21" s="233"/>
      <c r="E21" s="234"/>
      <c r="F21" s="234"/>
      <c r="G21" s="234"/>
      <c r="H21" s="235"/>
      <c r="I21" s="236" t="s">
        <v>83</v>
      </c>
      <c r="J21" s="237"/>
      <c r="K21" s="238" t="e">
        <f ca="1">IFERROR(VLOOKUP(K15,Info!A3:O99,15,FALSE),"")</f>
        <v>#NAME?</v>
      </c>
      <c r="L21" s="239"/>
      <c r="M21" s="2"/>
    </row>
    <row r="22" spans="1:18" ht="12" customHeight="1" thickBot="1">
      <c r="M22" s="1"/>
    </row>
    <row r="23" spans="1:18" ht="13.5" customHeight="1">
      <c r="A23" s="193" t="s">
        <v>184</v>
      </c>
      <c r="B23" s="194"/>
      <c r="C23" s="194"/>
      <c r="D23" s="194"/>
      <c r="E23" s="194"/>
      <c r="F23" s="194"/>
      <c r="G23" s="194"/>
      <c r="H23" s="194"/>
      <c r="I23" s="195"/>
      <c r="J23" s="277"/>
      <c r="K23" s="277"/>
      <c r="L23" s="61"/>
      <c r="M23" s="1"/>
    </row>
    <row r="24" spans="1:18" ht="34.5" customHeight="1" thickBot="1">
      <c r="A24" s="62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60"/>
      <c r="M24" s="1"/>
    </row>
    <row r="25" spans="1:18" ht="12.6" customHeight="1">
      <c r="M25" s="1"/>
    </row>
    <row r="26" spans="1:18" ht="15" customHeight="1" thickBot="1">
      <c r="A26" s="189" t="s">
        <v>180</v>
      </c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R26" s="3"/>
    </row>
    <row r="27" spans="1:18" ht="11.1" customHeight="1" thickTop="1">
      <c r="A27" s="266"/>
      <c r="B27" s="267"/>
      <c r="C27" s="158" t="s">
        <v>0</v>
      </c>
      <c r="D27" s="158"/>
      <c r="E27" s="158" t="s">
        <v>1</v>
      </c>
      <c r="F27" s="158"/>
      <c r="G27" s="158" t="s">
        <v>24</v>
      </c>
      <c r="H27" s="158"/>
      <c r="I27" s="158" t="s">
        <v>23</v>
      </c>
      <c r="J27" s="158"/>
      <c r="K27" s="158" t="s">
        <v>36</v>
      </c>
      <c r="L27" s="158"/>
      <c r="R27" s="3"/>
    </row>
    <row r="28" spans="1:18" ht="12" customHeight="1">
      <c r="Q28" s="3"/>
      <c r="R28" s="3"/>
    </row>
    <row r="29" spans="1:18" ht="12" customHeight="1" thickBot="1">
      <c r="Q29" s="3"/>
      <c r="R29" s="3"/>
    </row>
    <row r="30" spans="1:18" ht="15" customHeight="1" thickBot="1">
      <c r="A30" s="163" t="s">
        <v>98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5"/>
      <c r="R30" s="3"/>
    </row>
    <row r="31" spans="1:18" ht="12" customHeight="1" thickTop="1">
      <c r="A31" s="251" t="s">
        <v>5</v>
      </c>
      <c r="B31" s="252"/>
      <c r="C31" s="252"/>
      <c r="D31" s="252"/>
      <c r="E31" s="252"/>
      <c r="F31" s="252"/>
      <c r="G31" s="253"/>
      <c r="H31" s="78" t="s">
        <v>2</v>
      </c>
      <c r="I31" s="78" t="s">
        <v>6</v>
      </c>
      <c r="J31" s="78" t="s">
        <v>7</v>
      </c>
      <c r="K31" s="161" t="s">
        <v>8</v>
      </c>
      <c r="L31" s="162"/>
      <c r="R31" s="3"/>
    </row>
    <row r="32" spans="1:18" ht="12" customHeight="1">
      <c r="A32" s="159"/>
      <c r="B32" s="160"/>
      <c r="C32" s="160"/>
      <c r="D32" s="160"/>
      <c r="E32" s="160"/>
      <c r="F32" s="160"/>
      <c r="G32" s="160"/>
      <c r="H32" s="142"/>
      <c r="I32" s="143"/>
      <c r="J32" s="144">
        <v>1</v>
      </c>
      <c r="K32" s="154">
        <f t="shared" ref="K32:K37" si="0">I32*J32</f>
        <v>0</v>
      </c>
      <c r="L32" s="155"/>
      <c r="M32" s="1"/>
    </row>
    <row r="33" spans="1:16" ht="12" customHeight="1">
      <c r="A33" s="159"/>
      <c r="B33" s="160"/>
      <c r="C33" s="160"/>
      <c r="D33" s="160"/>
      <c r="E33" s="160"/>
      <c r="F33" s="160"/>
      <c r="G33" s="160"/>
      <c r="H33" s="142" t="s">
        <v>191</v>
      </c>
      <c r="I33" s="143">
        <v>5</v>
      </c>
      <c r="J33" s="144">
        <v>1</v>
      </c>
      <c r="K33" s="154">
        <f t="shared" si="0"/>
        <v>5</v>
      </c>
      <c r="L33" s="155"/>
      <c r="M33" s="1"/>
    </row>
    <row r="34" spans="1:16" ht="12" customHeight="1">
      <c r="A34" s="159"/>
      <c r="B34" s="160"/>
      <c r="C34" s="160"/>
      <c r="D34" s="160"/>
      <c r="E34" s="160"/>
      <c r="F34" s="160"/>
      <c r="G34" s="160"/>
      <c r="H34" s="142"/>
      <c r="I34" s="143"/>
      <c r="J34" s="144">
        <v>1</v>
      </c>
      <c r="K34" s="154">
        <f t="shared" si="0"/>
        <v>0</v>
      </c>
      <c r="L34" s="155"/>
      <c r="M34" s="1"/>
    </row>
    <row r="35" spans="1:16" ht="12" customHeight="1">
      <c r="A35" s="159"/>
      <c r="B35" s="160"/>
      <c r="C35" s="160"/>
      <c r="D35" s="160"/>
      <c r="E35" s="160"/>
      <c r="F35" s="160"/>
      <c r="G35" s="160"/>
      <c r="H35" s="142"/>
      <c r="I35" s="143"/>
      <c r="J35" s="144">
        <v>1</v>
      </c>
      <c r="K35" s="154">
        <f t="shared" si="0"/>
        <v>0</v>
      </c>
      <c r="L35" s="155"/>
      <c r="M35" s="1"/>
    </row>
    <row r="36" spans="1:16" ht="11.1" customHeight="1">
      <c r="A36" s="159"/>
      <c r="B36" s="160"/>
      <c r="C36" s="160"/>
      <c r="D36" s="160"/>
      <c r="E36" s="160"/>
      <c r="F36" s="160"/>
      <c r="G36" s="160"/>
      <c r="H36" s="142"/>
      <c r="I36" s="143"/>
      <c r="J36" s="144">
        <v>1</v>
      </c>
      <c r="K36" s="154">
        <f t="shared" si="0"/>
        <v>0</v>
      </c>
      <c r="L36" s="155"/>
    </row>
    <row r="37" spans="1:16" ht="11.1" customHeight="1">
      <c r="A37" s="159"/>
      <c r="B37" s="160"/>
      <c r="C37" s="160"/>
      <c r="D37" s="160"/>
      <c r="E37" s="160"/>
      <c r="F37" s="160"/>
      <c r="G37" s="160"/>
      <c r="H37" s="142"/>
      <c r="I37" s="143"/>
      <c r="J37" s="144">
        <v>1</v>
      </c>
      <c r="K37" s="154">
        <f t="shared" si="0"/>
        <v>0</v>
      </c>
      <c r="L37" s="155"/>
    </row>
    <row r="38" spans="1:16" ht="11.1" customHeight="1" thickBot="1">
      <c r="A38" s="268" t="s">
        <v>38</v>
      </c>
      <c r="B38" s="269"/>
      <c r="C38" s="269"/>
      <c r="D38" s="269"/>
      <c r="E38" s="269"/>
      <c r="F38" s="269"/>
      <c r="G38" s="269"/>
      <c r="H38" s="269"/>
      <c r="I38" s="269"/>
      <c r="J38" s="270"/>
      <c r="K38" s="231">
        <f>SUM(L36:L37)</f>
        <v>0</v>
      </c>
      <c r="L38" s="232"/>
    </row>
    <row r="39" spans="1:16" ht="12" customHeight="1">
      <c r="A39" s="245"/>
      <c r="B39" s="246"/>
      <c r="C39" s="254"/>
      <c r="D39" s="255"/>
      <c r="E39" s="255"/>
      <c r="F39" s="255"/>
      <c r="G39" s="255"/>
      <c r="H39" s="255"/>
      <c r="I39" s="255"/>
      <c r="J39" s="255"/>
      <c r="K39" s="255"/>
      <c r="L39" s="256"/>
    </row>
    <row r="40" spans="1:16" ht="12" customHeight="1">
      <c r="A40" s="247"/>
      <c r="B40" s="248"/>
      <c r="C40" s="257"/>
      <c r="D40" s="258"/>
      <c r="E40" s="258"/>
      <c r="F40" s="258"/>
      <c r="G40" s="258"/>
      <c r="H40" s="258"/>
      <c r="I40" s="258"/>
      <c r="J40" s="258"/>
      <c r="K40" s="258"/>
      <c r="L40" s="259"/>
    </row>
    <row r="41" spans="1:16" ht="12" customHeight="1" thickBot="1">
      <c r="A41" s="249"/>
      <c r="B41" s="250"/>
      <c r="C41" s="260"/>
      <c r="D41" s="261"/>
      <c r="E41" s="261"/>
      <c r="F41" s="261"/>
      <c r="G41" s="261"/>
      <c r="H41" s="261"/>
      <c r="I41" s="261"/>
      <c r="J41" s="261"/>
      <c r="K41" s="261"/>
      <c r="L41" s="262"/>
    </row>
    <row r="42" spans="1:16" ht="12" customHeight="1" thickBot="1"/>
    <row r="43" spans="1:16" ht="15" customHeight="1" thickBot="1">
      <c r="A43" s="163" t="s">
        <v>99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5"/>
    </row>
    <row r="44" spans="1:16" ht="11.1" customHeight="1" thickTop="1">
      <c r="A44" s="213" t="s">
        <v>5</v>
      </c>
      <c r="B44" s="161"/>
      <c r="C44" s="161"/>
      <c r="D44" s="161"/>
      <c r="E44" s="161"/>
      <c r="F44" s="78" t="s">
        <v>9</v>
      </c>
      <c r="G44" s="78" t="s">
        <v>75</v>
      </c>
      <c r="H44" s="78" t="s">
        <v>7</v>
      </c>
      <c r="I44" s="161" t="s">
        <v>29</v>
      </c>
      <c r="J44" s="161"/>
      <c r="K44" s="161" t="s">
        <v>10</v>
      </c>
      <c r="L44" s="162"/>
      <c r="N44" s="1"/>
      <c r="O44" s="1"/>
      <c r="P44" s="1"/>
    </row>
    <row r="45" spans="1:16" ht="11.1" customHeight="1">
      <c r="A45" s="156"/>
      <c r="B45" s="157"/>
      <c r="C45" s="157"/>
      <c r="D45" s="157"/>
      <c r="E45" s="157"/>
      <c r="F45" s="145"/>
      <c r="G45" s="146">
        <f>IF(VALUE(LEFT($B$1,2))=85,K45/(0.7*H45),K45)</f>
        <v>0</v>
      </c>
      <c r="H45" s="147">
        <v>1</v>
      </c>
      <c r="I45" s="151"/>
      <c r="J45" s="151"/>
      <c r="K45" s="152">
        <v>0</v>
      </c>
      <c r="L45" s="153"/>
    </row>
    <row r="46" spans="1:16" ht="11.1" customHeight="1">
      <c r="A46" s="156" t="s">
        <v>181</v>
      </c>
      <c r="B46" s="157"/>
      <c r="C46" s="157"/>
      <c r="D46" s="157"/>
      <c r="E46" s="157"/>
      <c r="F46" s="145" t="s">
        <v>74</v>
      </c>
      <c r="G46" s="146">
        <f>IF(VALUE(LEFT($B$1,2))=85,L46/(0.7*H46),L46)</f>
        <v>0</v>
      </c>
      <c r="H46" s="147">
        <v>1</v>
      </c>
      <c r="I46" s="151" t="s">
        <v>106</v>
      </c>
      <c r="J46" s="151"/>
      <c r="K46" s="152">
        <v>0</v>
      </c>
      <c r="L46" s="153"/>
    </row>
    <row r="47" spans="1:16" ht="11.1" customHeight="1">
      <c r="A47" s="156"/>
      <c r="B47" s="157"/>
      <c r="C47" s="157"/>
      <c r="D47" s="157"/>
      <c r="E47" s="157"/>
      <c r="F47" s="145"/>
      <c r="G47" s="146">
        <f>IF(VALUE(LEFT($B$1,2))=85,O47/(0.7*H47),O47)</f>
        <v>0</v>
      </c>
      <c r="H47" s="147">
        <v>1</v>
      </c>
      <c r="I47" s="151"/>
      <c r="J47" s="151"/>
      <c r="K47" s="152">
        <v>0</v>
      </c>
      <c r="L47" s="153"/>
    </row>
    <row r="48" spans="1:16" ht="12" customHeight="1">
      <c r="A48" s="156" t="s">
        <v>192</v>
      </c>
      <c r="B48" s="157"/>
      <c r="C48" s="157"/>
      <c r="D48" s="157"/>
      <c r="E48" s="157"/>
      <c r="F48" s="145" t="s">
        <v>193</v>
      </c>
      <c r="G48" s="146">
        <f>IF(VALUE(LEFT($B$1,2))=85,K48/(0.7*H48),K48)</f>
        <v>0</v>
      </c>
      <c r="H48" s="147">
        <v>1</v>
      </c>
      <c r="I48" s="151" t="s">
        <v>107</v>
      </c>
      <c r="J48" s="151"/>
      <c r="K48" s="152">
        <v>0</v>
      </c>
      <c r="L48" s="153"/>
      <c r="M48" s="1"/>
    </row>
    <row r="49" spans="1:16" ht="12" customHeight="1">
      <c r="A49" s="156"/>
      <c r="B49" s="157"/>
      <c r="C49" s="157"/>
      <c r="D49" s="157"/>
      <c r="E49" s="157"/>
      <c r="F49" s="145"/>
      <c r="G49" s="146">
        <f>IF(VALUE(LEFT($B$1,2))=85,K49/(0.7*H49),K49)</f>
        <v>0</v>
      </c>
      <c r="H49" s="147">
        <v>1</v>
      </c>
      <c r="I49" s="151"/>
      <c r="J49" s="151"/>
      <c r="K49" s="152">
        <v>0</v>
      </c>
      <c r="L49" s="153"/>
      <c r="M49" s="1"/>
    </row>
    <row r="50" spans="1:16" ht="12" customHeight="1">
      <c r="A50" s="156"/>
      <c r="B50" s="157"/>
      <c r="C50" s="157"/>
      <c r="D50" s="157"/>
      <c r="E50" s="157"/>
      <c r="F50" s="145"/>
      <c r="G50" s="146">
        <f>IF(VALUE(LEFT($B$1,2))=85,K50/(0.7*H50),K50)</f>
        <v>0</v>
      </c>
      <c r="H50" s="147">
        <v>1</v>
      </c>
      <c r="I50" s="151"/>
      <c r="J50" s="151"/>
      <c r="K50" s="152">
        <v>0</v>
      </c>
      <c r="L50" s="153"/>
      <c r="M50" s="1"/>
    </row>
    <row r="51" spans="1:16" ht="11.1" customHeight="1">
      <c r="A51" s="156"/>
      <c r="B51" s="157"/>
      <c r="C51" s="157"/>
      <c r="D51" s="157"/>
      <c r="E51" s="157"/>
      <c r="F51" s="145"/>
      <c r="G51" s="146">
        <f>IF(VALUE(LEFT($B$1,2))=85,O51/(0.7*H51),O51)</f>
        <v>0</v>
      </c>
      <c r="H51" s="147">
        <v>1</v>
      </c>
      <c r="I51" s="151"/>
      <c r="J51" s="151"/>
      <c r="K51" s="152">
        <v>0</v>
      </c>
      <c r="L51" s="153"/>
    </row>
    <row r="52" spans="1:16" ht="11.1" customHeight="1">
      <c r="A52" s="156"/>
      <c r="B52" s="157"/>
      <c r="C52" s="157"/>
      <c r="D52" s="157"/>
      <c r="E52" s="157"/>
      <c r="F52" s="145"/>
      <c r="G52" s="146">
        <f>IF(VALUE(LEFT($B$1,2))=85,O52/(0.7*H52),O52)</f>
        <v>0</v>
      </c>
      <c r="H52" s="147">
        <v>1</v>
      </c>
      <c r="I52" s="151"/>
      <c r="J52" s="151"/>
      <c r="K52" s="152">
        <v>0</v>
      </c>
      <c r="L52" s="153"/>
    </row>
    <row r="53" spans="1:16" ht="11.1" customHeight="1" thickBot="1">
      <c r="A53" s="198" t="s">
        <v>37</v>
      </c>
      <c r="B53" s="199"/>
      <c r="C53" s="199"/>
      <c r="D53" s="199"/>
      <c r="E53" s="199"/>
      <c r="F53" s="199"/>
      <c r="G53" s="199"/>
      <c r="H53" s="199"/>
      <c r="I53" s="199"/>
      <c r="J53" s="199"/>
      <c r="K53" s="282">
        <f>SUM(K45:L52)</f>
        <v>0</v>
      </c>
      <c r="L53" s="283"/>
    </row>
    <row r="54" spans="1:16" ht="12" customHeight="1" thickBot="1"/>
    <row r="55" spans="1:16" ht="13.5" customHeight="1" thickBot="1">
      <c r="A55" s="200" t="s">
        <v>11</v>
      </c>
      <c r="B55" s="201"/>
      <c r="C55" s="201"/>
      <c r="D55" s="201"/>
      <c r="E55" s="202"/>
      <c r="G55" s="222" t="s">
        <v>15</v>
      </c>
      <c r="H55" s="223"/>
      <c r="I55" s="223"/>
      <c r="J55" s="223"/>
      <c r="K55" s="223"/>
      <c r="L55" s="224"/>
    </row>
    <row r="56" spans="1:16" ht="12" customHeight="1" thickTop="1" thickBot="1">
      <c r="A56" s="225"/>
      <c r="B56" s="226"/>
      <c r="C56" s="90" t="s">
        <v>12</v>
      </c>
      <c r="D56" s="90" t="s">
        <v>94</v>
      </c>
      <c r="E56" s="87" t="s">
        <v>10</v>
      </c>
      <c r="G56" s="64"/>
      <c r="H56" s="91" t="s">
        <v>12</v>
      </c>
      <c r="I56" s="91" t="s">
        <v>94</v>
      </c>
      <c r="J56" s="91" t="s">
        <v>39</v>
      </c>
      <c r="K56" s="92" t="s">
        <v>16</v>
      </c>
      <c r="L56" s="86" t="s">
        <v>10</v>
      </c>
    </row>
    <row r="57" spans="1:16" ht="12" customHeight="1" thickTop="1">
      <c r="A57" s="227" t="s">
        <v>13</v>
      </c>
      <c r="B57" s="228"/>
      <c r="C57" s="66">
        <f>IF(VALUE(LEFT(B1,2))=85,K38,0)</f>
        <v>0</v>
      </c>
      <c r="D57" s="68">
        <v>45</v>
      </c>
      <c r="E57" s="88">
        <f>D57*C57</f>
        <v>0</v>
      </c>
      <c r="G57" s="65" t="s">
        <v>13</v>
      </c>
      <c r="H57" s="68"/>
      <c r="I57" s="68">
        <v>45</v>
      </c>
      <c r="J57" s="69"/>
      <c r="K57" s="69">
        <v>0.65</v>
      </c>
      <c r="L57" s="70">
        <f>H57*I57+J57*K57</f>
        <v>0</v>
      </c>
    </row>
    <row r="58" spans="1:16" ht="12" customHeight="1" thickBot="1">
      <c r="A58" s="203" t="s">
        <v>14</v>
      </c>
      <c r="B58" s="204"/>
      <c r="C58" s="67">
        <f>IF(VALUE(LEFT(B1,2))=69,K38,0)</f>
        <v>0</v>
      </c>
      <c r="D58" s="85">
        <v>67</v>
      </c>
      <c r="E58" s="89">
        <f>D58*C58</f>
        <v>0</v>
      </c>
      <c r="G58" s="71" t="s">
        <v>14</v>
      </c>
      <c r="H58" s="72"/>
      <c r="I58" s="73">
        <v>0</v>
      </c>
      <c r="J58" s="72"/>
      <c r="K58" s="72">
        <v>1.78</v>
      </c>
      <c r="L58" s="74">
        <f>J58*K58</f>
        <v>0</v>
      </c>
    </row>
    <row r="59" spans="1:16" ht="12" customHeight="1" thickBot="1">
      <c r="O59" s="4"/>
    </row>
    <row r="60" spans="1:16" ht="12" customHeight="1" thickBot="1">
      <c r="A60" s="200" t="s">
        <v>17</v>
      </c>
      <c r="B60" s="201"/>
      <c r="C60" s="201"/>
      <c r="D60" s="201"/>
      <c r="E60" s="202"/>
      <c r="F60" s="11"/>
      <c r="G60" s="200" t="s">
        <v>20</v>
      </c>
      <c r="H60" s="201"/>
      <c r="I60" s="201"/>
      <c r="J60" s="201"/>
      <c r="K60" s="201"/>
      <c r="L60" s="202"/>
      <c r="O60" s="9"/>
    </row>
    <row r="61" spans="1:16" ht="12" customHeight="1" thickTop="1">
      <c r="A61" s="93" t="s">
        <v>18</v>
      </c>
      <c r="B61" s="90" t="s">
        <v>19</v>
      </c>
      <c r="C61" s="90" t="s">
        <v>92</v>
      </c>
      <c r="D61" s="90" t="s">
        <v>93</v>
      </c>
      <c r="E61" s="87" t="s">
        <v>10</v>
      </c>
      <c r="F61" s="11"/>
      <c r="G61" s="191" t="s">
        <v>90</v>
      </c>
      <c r="H61" s="192"/>
      <c r="I61" s="192"/>
      <c r="J61" s="90" t="s">
        <v>22</v>
      </c>
      <c r="K61" s="90" t="s">
        <v>91</v>
      </c>
      <c r="L61" s="87" t="s">
        <v>10</v>
      </c>
      <c r="N61" s="1"/>
      <c r="O61" s="1"/>
      <c r="P61" s="1"/>
    </row>
    <row r="62" spans="1:16" ht="12" customHeight="1" thickBot="1">
      <c r="A62" s="82">
        <f>IF(VALUE(LEFT(B1,2))=69,50,0)</f>
        <v>0</v>
      </c>
      <c r="B62" s="83">
        <f>IF(VALUE(LEFT(B1,2))=69,0.05*E58,0)</f>
        <v>0</v>
      </c>
      <c r="C62" s="83"/>
      <c r="D62" s="83"/>
      <c r="E62" s="84">
        <f>SUM(A62:D62)</f>
        <v>0</v>
      </c>
      <c r="F62" s="11"/>
      <c r="G62" s="280"/>
      <c r="H62" s="281"/>
      <c r="I62" s="281"/>
      <c r="J62" s="83"/>
      <c r="K62" s="83">
        <f>IF(VALUE(LEFT(B1,2))=69,J38*0.3,0)</f>
        <v>0</v>
      </c>
      <c r="L62" s="84">
        <f>SUM(J62:K62)</f>
        <v>0</v>
      </c>
    </row>
    <row r="63" spans="1:16" ht="12" customHeight="1" thickBo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</row>
    <row r="64" spans="1:16" ht="12" customHeight="1">
      <c r="A64" s="182" t="s">
        <v>185</v>
      </c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4"/>
    </row>
    <row r="65" spans="1:15" ht="12" customHeight="1">
      <c r="A65" s="185" t="s">
        <v>21</v>
      </c>
      <c r="B65" s="178"/>
      <c r="C65" s="178" t="s">
        <v>11</v>
      </c>
      <c r="D65" s="178"/>
      <c r="E65" s="178" t="s">
        <v>15</v>
      </c>
      <c r="F65" s="178"/>
      <c r="G65" s="178" t="s">
        <v>17</v>
      </c>
      <c r="H65" s="178"/>
      <c r="I65" s="178" t="s">
        <v>20</v>
      </c>
      <c r="J65" s="178"/>
      <c r="K65" s="180" t="s">
        <v>10</v>
      </c>
      <c r="L65" s="181"/>
      <c r="O65" s="1"/>
    </row>
    <row r="66" spans="1:15" ht="12" customHeight="1" thickBot="1">
      <c r="A66" s="212">
        <f>K53</f>
        <v>0</v>
      </c>
      <c r="B66" s="179"/>
      <c r="C66" s="179">
        <f>IF(VALUE(LEFT(B1,2))=85,E57,E58)</f>
        <v>0</v>
      </c>
      <c r="D66" s="179"/>
      <c r="E66" s="179">
        <f>IF(VALUE(LEFT(B1,2))=85,L57,L58)</f>
        <v>0</v>
      </c>
      <c r="F66" s="179"/>
      <c r="G66" s="179">
        <f>E62</f>
        <v>0</v>
      </c>
      <c r="H66" s="179"/>
      <c r="I66" s="179">
        <f>L62</f>
        <v>0</v>
      </c>
      <c r="J66" s="179"/>
      <c r="K66" s="186">
        <f>SUM(A66:J66)</f>
        <v>0</v>
      </c>
      <c r="L66" s="187"/>
    </row>
    <row r="67" spans="1:15" ht="12" customHeight="1"/>
    <row r="68" spans="1:15" ht="12" customHeight="1"/>
    <row r="69" spans="1:15" ht="12" customHeight="1"/>
    <row r="70" spans="1:15" ht="12" customHeight="1"/>
    <row r="71" spans="1:15" ht="12" customHeight="1"/>
    <row r="72" spans="1:15" ht="12" customHeight="1"/>
    <row r="73" spans="1:15" ht="12" customHeight="1">
      <c r="G73" s="1"/>
      <c r="H73" s="1"/>
      <c r="I73" s="1"/>
      <c r="J73" s="1"/>
      <c r="K73" s="1"/>
      <c r="L73" s="1"/>
    </row>
    <row r="74" spans="1:15" ht="12" customHeight="1" thickBot="1">
      <c r="G74" s="1"/>
      <c r="H74" s="1"/>
      <c r="I74" s="1"/>
      <c r="J74" s="1"/>
      <c r="K74" s="1"/>
      <c r="L74" s="1"/>
    </row>
    <row r="75" spans="1:15" ht="13.5" customHeight="1" thickBot="1">
      <c r="A75" s="175" t="s">
        <v>186</v>
      </c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7"/>
    </row>
    <row r="76" spans="1:15" ht="13.5" customHeight="1">
      <c r="A76" s="216" t="s">
        <v>187</v>
      </c>
      <c r="B76" s="217"/>
      <c r="C76" s="217"/>
      <c r="D76" s="217"/>
      <c r="E76" s="205" t="s">
        <v>188</v>
      </c>
      <c r="F76" s="206"/>
      <c r="G76" s="206"/>
      <c r="H76" s="206"/>
      <c r="I76" s="205" t="s">
        <v>189</v>
      </c>
      <c r="J76" s="206"/>
      <c r="K76" s="206"/>
      <c r="L76" s="207"/>
    </row>
    <row r="77" spans="1:15" ht="13.5" customHeight="1">
      <c r="A77" s="173" t="s">
        <v>111</v>
      </c>
      <c r="B77" s="174"/>
      <c r="C77" s="218" t="e">
        <f ca="1">IFERROR(VLOOKUP(A77,Listes!F1:G8,2,FALSE),"")</f>
        <v>#NAME?</v>
      </c>
      <c r="D77" s="219"/>
      <c r="E77" s="210" t="s">
        <v>113</v>
      </c>
      <c r="F77" s="211"/>
      <c r="G77" s="220" t="e">
        <f ca="1">IFERROR(VLOOKUP(E77,Listes!F1:G8,2,FALSE),"")</f>
        <v>#NAME?</v>
      </c>
      <c r="H77" s="221"/>
      <c r="I77" s="196" t="s">
        <v>115</v>
      </c>
      <c r="J77" s="197"/>
      <c r="K77" s="208" t="e">
        <f ca="1">IFERROR(VLOOKUP(I77,Listes!F1:G8,2,FALSE),"")</f>
        <v>#NAME?</v>
      </c>
      <c r="L77" s="209"/>
    </row>
    <row r="78" spans="1:15">
      <c r="A78" s="214" t="s">
        <v>190</v>
      </c>
      <c r="B78" s="215"/>
      <c r="C78" s="2"/>
      <c r="D78" s="2"/>
      <c r="E78" s="2"/>
      <c r="F78" s="2"/>
      <c r="G78" s="2"/>
      <c r="H78" s="2"/>
      <c r="I78" s="2"/>
      <c r="J78" s="2"/>
      <c r="K78" s="2"/>
      <c r="L78" s="44"/>
    </row>
    <row r="79" spans="1:15">
      <c r="A79" s="214"/>
      <c r="B79" s="215"/>
      <c r="C79" s="2"/>
      <c r="D79" s="2"/>
      <c r="E79" s="2"/>
      <c r="F79" s="2"/>
      <c r="G79" s="2"/>
      <c r="H79" s="2"/>
      <c r="I79" s="2"/>
      <c r="J79" s="2"/>
      <c r="K79" s="2"/>
      <c r="L79" s="44"/>
    </row>
    <row r="80" spans="1:15">
      <c r="A80" s="170"/>
      <c r="B80" s="171"/>
      <c r="C80" s="2"/>
      <c r="D80" s="2"/>
      <c r="E80" s="2"/>
      <c r="F80" s="2"/>
      <c r="G80" s="2"/>
      <c r="H80" s="2"/>
      <c r="I80" s="2"/>
      <c r="J80" s="2"/>
      <c r="K80" s="2"/>
      <c r="L80" s="44"/>
    </row>
    <row r="81" spans="1:12">
      <c r="A81" s="170"/>
      <c r="B81" s="171"/>
      <c r="C81" s="2"/>
      <c r="D81" s="2"/>
      <c r="E81" s="2"/>
      <c r="F81" s="2"/>
      <c r="G81" s="2"/>
      <c r="H81" s="2"/>
      <c r="I81" s="2"/>
      <c r="J81" s="2"/>
      <c r="K81" s="2"/>
      <c r="L81" s="44"/>
    </row>
    <row r="82" spans="1:12">
      <c r="A82" s="170"/>
      <c r="B82" s="171"/>
      <c r="C82" s="2"/>
      <c r="D82" s="2"/>
      <c r="E82" s="2"/>
      <c r="F82" s="2"/>
      <c r="G82" s="2"/>
      <c r="H82" s="2"/>
      <c r="I82" s="2"/>
      <c r="J82" s="2"/>
      <c r="K82" s="2"/>
      <c r="L82" s="44"/>
    </row>
    <row r="83" spans="1:12">
      <c r="A83" s="170"/>
      <c r="B83" s="171"/>
      <c r="C83" s="2"/>
      <c r="D83" s="2"/>
      <c r="E83" s="2"/>
      <c r="F83" s="2"/>
      <c r="G83" s="2"/>
      <c r="H83" s="2"/>
      <c r="I83" s="2"/>
      <c r="J83" s="2"/>
      <c r="K83" s="2"/>
      <c r="L83" s="44"/>
    </row>
    <row r="84" spans="1:12" ht="16.5" customHeight="1">
      <c r="A84" s="170"/>
      <c r="B84" s="171"/>
      <c r="C84" s="2"/>
      <c r="D84" s="2"/>
      <c r="E84" s="2"/>
      <c r="F84" s="2"/>
      <c r="G84" s="2"/>
      <c r="H84" s="2"/>
      <c r="I84" s="2"/>
      <c r="J84" s="2"/>
      <c r="K84" s="2"/>
      <c r="L84" s="44"/>
    </row>
    <row r="85" spans="1:12" ht="15" customHeight="1">
      <c r="A85" s="170"/>
      <c r="B85" s="171"/>
      <c r="C85" s="2"/>
      <c r="D85" s="2"/>
      <c r="E85" s="2"/>
      <c r="F85" s="2"/>
      <c r="G85" s="2"/>
      <c r="H85" s="2"/>
      <c r="I85" s="2"/>
      <c r="J85" s="2"/>
      <c r="K85" s="2"/>
      <c r="L85" s="44"/>
    </row>
    <row r="86" spans="1:12" ht="15.95" customHeight="1">
      <c r="A86" s="170"/>
      <c r="B86" s="171"/>
      <c r="C86" s="2"/>
      <c r="D86" s="2"/>
      <c r="E86" s="2"/>
      <c r="F86" s="2"/>
      <c r="G86" s="2"/>
      <c r="H86" s="2"/>
      <c r="I86" s="2"/>
      <c r="J86" s="2"/>
      <c r="K86" s="2"/>
      <c r="L86" s="44"/>
    </row>
    <row r="87" spans="1:12" ht="15.95" customHeight="1">
      <c r="A87" s="170"/>
      <c r="B87" s="171"/>
      <c r="C87" s="2"/>
      <c r="D87" s="2"/>
      <c r="E87" s="2"/>
      <c r="F87" s="2"/>
      <c r="G87" s="2"/>
      <c r="H87" s="2"/>
      <c r="I87" s="2"/>
      <c r="J87" s="2"/>
      <c r="K87" s="2"/>
      <c r="L87" s="44"/>
    </row>
    <row r="88" spans="1:12" ht="15.95" customHeight="1">
      <c r="A88" s="170"/>
      <c r="B88" s="171"/>
      <c r="C88" s="2"/>
      <c r="D88" s="2"/>
      <c r="E88" s="2"/>
      <c r="F88" s="2"/>
      <c r="G88" s="2"/>
      <c r="H88" s="2"/>
      <c r="I88" s="2"/>
      <c r="J88" s="2"/>
      <c r="K88" s="2"/>
      <c r="L88" s="44"/>
    </row>
    <row r="89" spans="1:12" ht="15.95" customHeight="1">
      <c r="A89" s="170"/>
      <c r="B89" s="171"/>
      <c r="C89" s="2"/>
      <c r="D89" s="2"/>
      <c r="E89" s="2"/>
      <c r="F89" s="2"/>
      <c r="G89" s="2"/>
      <c r="H89" s="2"/>
      <c r="I89" s="2"/>
      <c r="J89" s="2"/>
      <c r="K89" s="2"/>
      <c r="L89" s="44"/>
    </row>
    <row r="90" spans="1:12" ht="15.95" customHeight="1">
      <c r="A90" s="170"/>
      <c r="B90" s="171"/>
      <c r="C90" s="2"/>
      <c r="D90" s="2"/>
      <c r="E90" s="2"/>
      <c r="F90" s="2"/>
      <c r="G90" s="2"/>
      <c r="H90" s="2"/>
      <c r="I90" s="2"/>
      <c r="J90" s="2"/>
      <c r="K90" s="2"/>
      <c r="L90" s="44"/>
    </row>
    <row r="91" spans="1:12" ht="15.95" customHeight="1">
      <c r="A91" s="170"/>
      <c r="B91" s="171"/>
      <c r="C91" s="2"/>
      <c r="D91" s="2"/>
      <c r="E91" s="2"/>
      <c r="F91" s="2"/>
      <c r="G91" s="2"/>
      <c r="H91" s="2"/>
      <c r="I91" s="2"/>
      <c r="J91" s="2"/>
      <c r="K91" s="2"/>
      <c r="L91" s="44"/>
    </row>
    <row r="92" spans="1:12" ht="15.95" customHeight="1">
      <c r="A92" s="170"/>
      <c r="B92" s="171"/>
      <c r="C92" s="2"/>
      <c r="D92" s="2"/>
      <c r="E92" s="2"/>
      <c r="F92" s="2"/>
      <c r="G92" s="2"/>
      <c r="H92" s="2"/>
      <c r="I92" s="2"/>
      <c r="J92" s="2"/>
      <c r="K92" s="2"/>
      <c r="L92" s="44"/>
    </row>
    <row r="93" spans="1:12" ht="15.95" customHeight="1">
      <c r="A93" s="94"/>
      <c r="B93" s="95"/>
      <c r="C93" s="2"/>
      <c r="D93" s="2"/>
      <c r="E93" s="2"/>
      <c r="F93" s="2"/>
      <c r="G93" s="2"/>
      <c r="H93" s="2"/>
      <c r="I93" s="2"/>
      <c r="J93" s="2"/>
      <c r="K93" s="2"/>
      <c r="L93" s="44"/>
    </row>
    <row r="94" spans="1:12" ht="15.95" customHeight="1">
      <c r="A94" s="94"/>
      <c r="B94" s="95"/>
      <c r="C94" s="2"/>
      <c r="D94" s="2"/>
      <c r="E94" s="2"/>
      <c r="F94" s="2"/>
      <c r="G94" s="2"/>
      <c r="H94" s="2"/>
      <c r="I94" s="2"/>
      <c r="J94" s="2"/>
      <c r="K94" s="2"/>
      <c r="L94" s="44"/>
    </row>
    <row r="95" spans="1:12" ht="15.95" customHeight="1">
      <c r="A95" s="94"/>
      <c r="B95" s="95"/>
      <c r="C95" s="2"/>
      <c r="D95" s="2"/>
      <c r="E95" s="2"/>
      <c r="F95" s="2"/>
      <c r="G95" s="2"/>
      <c r="H95" s="2"/>
      <c r="I95" s="2"/>
      <c r="J95" s="2"/>
      <c r="K95" s="2"/>
      <c r="L95" s="44"/>
    </row>
    <row r="96" spans="1:12" ht="15.95" customHeight="1">
      <c r="A96" s="94"/>
      <c r="B96" s="95"/>
      <c r="C96" s="2"/>
      <c r="D96" s="2"/>
      <c r="E96" s="2"/>
      <c r="F96" s="2"/>
      <c r="G96" s="2"/>
      <c r="H96" s="2"/>
      <c r="I96" s="2"/>
      <c r="J96" s="2"/>
      <c r="K96" s="2"/>
      <c r="L96" s="44"/>
    </row>
    <row r="97" spans="1:12" ht="15.95" customHeight="1">
      <c r="A97" s="94"/>
      <c r="B97" s="95"/>
      <c r="C97" s="2"/>
      <c r="D97" s="2"/>
      <c r="E97" s="2"/>
      <c r="F97" s="2"/>
      <c r="G97" s="2"/>
      <c r="H97" s="2"/>
      <c r="I97" s="2"/>
      <c r="J97" s="2"/>
      <c r="K97" s="2"/>
      <c r="L97" s="44"/>
    </row>
    <row r="98" spans="1:12" ht="15.95" customHeight="1">
      <c r="A98" s="170"/>
      <c r="B98" s="171"/>
      <c r="C98" s="2"/>
      <c r="D98" s="2"/>
      <c r="E98" s="2"/>
      <c r="F98" s="2"/>
      <c r="G98" s="2"/>
      <c r="H98" s="2"/>
      <c r="I98" s="2"/>
      <c r="J98" s="2"/>
      <c r="K98" s="2"/>
      <c r="L98" s="44"/>
    </row>
    <row r="99" spans="1:12" ht="15.95" customHeight="1">
      <c r="A99" s="170"/>
      <c r="B99" s="171"/>
      <c r="C99" s="2"/>
      <c r="D99" s="2"/>
      <c r="E99" s="2"/>
      <c r="F99" s="2"/>
      <c r="G99" s="2"/>
      <c r="H99" s="2"/>
      <c r="I99" s="2"/>
      <c r="J99" s="2"/>
      <c r="K99" s="2"/>
      <c r="L99" s="44"/>
    </row>
    <row r="100" spans="1:12" ht="15.95" customHeight="1">
      <c r="A100" s="170"/>
      <c r="B100" s="171"/>
      <c r="C100" s="2"/>
      <c r="D100" s="2"/>
      <c r="E100" s="2"/>
      <c r="F100" s="2"/>
      <c r="G100" s="2"/>
      <c r="H100" s="2"/>
      <c r="I100" s="2"/>
      <c r="J100" s="2"/>
      <c r="K100" s="2"/>
      <c r="L100" s="44"/>
    </row>
    <row r="101" spans="1:12" ht="15.95" customHeight="1">
      <c r="A101" s="170"/>
      <c r="B101" s="171"/>
      <c r="C101" s="2"/>
      <c r="D101" s="2"/>
      <c r="E101" s="2"/>
      <c r="F101" s="2"/>
      <c r="G101" s="2"/>
      <c r="H101" s="2"/>
      <c r="I101" s="2"/>
      <c r="J101" s="2"/>
      <c r="K101" s="2"/>
      <c r="L101" s="44"/>
    </row>
    <row r="102" spans="1:12" ht="15.95" customHeight="1">
      <c r="A102" s="170"/>
      <c r="B102" s="171"/>
      <c r="C102" s="2"/>
      <c r="D102" s="2"/>
      <c r="E102" s="2"/>
      <c r="F102" s="2"/>
      <c r="G102" s="2"/>
      <c r="H102" s="2"/>
      <c r="I102" s="2"/>
      <c r="J102" s="2"/>
      <c r="K102" s="2"/>
      <c r="L102" s="44"/>
    </row>
    <row r="103" spans="1:12" ht="15.95" customHeight="1">
      <c r="A103" s="170"/>
      <c r="B103" s="171"/>
      <c r="C103" s="2"/>
      <c r="D103" s="2"/>
      <c r="E103" s="2"/>
      <c r="F103" s="2"/>
      <c r="G103" s="2"/>
      <c r="H103" s="2"/>
      <c r="I103" s="2"/>
      <c r="J103" s="2"/>
      <c r="K103" s="2"/>
      <c r="L103" s="44"/>
    </row>
    <row r="104" spans="1:12" ht="15.95" customHeight="1" thickBot="1">
      <c r="A104" s="271"/>
      <c r="B104" s="272"/>
      <c r="C104" s="50"/>
      <c r="D104" s="50"/>
      <c r="E104" s="50"/>
      <c r="F104" s="50"/>
      <c r="G104" s="50"/>
      <c r="H104" s="50"/>
      <c r="I104" s="50"/>
      <c r="J104" s="50"/>
      <c r="K104" s="50"/>
      <c r="L104" s="60"/>
    </row>
    <row r="121" spans="9:9">
      <c r="I121" s="8"/>
    </row>
  </sheetData>
  <mergeCells count="192">
    <mergeCell ref="K8:L8"/>
    <mergeCell ref="I10:J10"/>
    <mergeCell ref="K15:L15"/>
    <mergeCell ref="A8:B8"/>
    <mergeCell ref="D1:L1"/>
    <mergeCell ref="D2:E2"/>
    <mergeCell ref="I14:L14"/>
    <mergeCell ref="K16:L16"/>
    <mergeCell ref="C8:D8"/>
    <mergeCell ref="G8:H8"/>
    <mergeCell ref="I7:J7"/>
    <mergeCell ref="I8:J8"/>
    <mergeCell ref="K9:L9"/>
    <mergeCell ref="C9:D9"/>
    <mergeCell ref="K11:L11"/>
    <mergeCell ref="I17:J17"/>
    <mergeCell ref="B1:C1"/>
    <mergeCell ref="D3:E3"/>
    <mergeCell ref="G3:H3"/>
    <mergeCell ref="A17:B17"/>
    <mergeCell ref="J3:K3"/>
    <mergeCell ref="J2:K2"/>
    <mergeCell ref="A7:B7"/>
    <mergeCell ref="G4:H4"/>
    <mergeCell ref="G5:H5"/>
    <mergeCell ref="A14:H14"/>
    <mergeCell ref="E8:F8"/>
    <mergeCell ref="A4:C4"/>
    <mergeCell ref="A5:C5"/>
    <mergeCell ref="D5:E5"/>
    <mergeCell ref="D4:E4"/>
    <mergeCell ref="K52:L52"/>
    <mergeCell ref="K53:L53"/>
    <mergeCell ref="I52:J52"/>
    <mergeCell ref="G2:H2"/>
    <mergeCell ref="C20:D20"/>
    <mergeCell ref="G17:H17"/>
    <mergeCell ref="K10:L10"/>
    <mergeCell ref="I12:J12"/>
    <mergeCell ref="J4:L4"/>
    <mergeCell ref="J5:L5"/>
    <mergeCell ref="J23:K23"/>
    <mergeCell ref="I19:J19"/>
    <mergeCell ref="K18:L18"/>
    <mergeCell ref="G18:H18"/>
    <mergeCell ref="A46:E46"/>
    <mergeCell ref="A47:E47"/>
    <mergeCell ref="E27:F27"/>
    <mergeCell ref="A102:B102"/>
    <mergeCell ref="I15:J15"/>
    <mergeCell ref="E18:F18"/>
    <mergeCell ref="E19:F19"/>
    <mergeCell ref="F20:H20"/>
    <mergeCell ref="F16:H16"/>
    <mergeCell ref="G19:H19"/>
    <mergeCell ref="A88:B88"/>
    <mergeCell ref="A18:B18"/>
    <mergeCell ref="A19:B19"/>
    <mergeCell ref="C27:D27"/>
    <mergeCell ref="I44:J44"/>
    <mergeCell ref="I45:J45"/>
    <mergeCell ref="A104:B104"/>
    <mergeCell ref="A89:B89"/>
    <mergeCell ref="A90:B90"/>
    <mergeCell ref="A91:B91"/>
    <mergeCell ref="A92:B92"/>
    <mergeCell ref="A98:B98"/>
    <mergeCell ref="A103:B103"/>
    <mergeCell ref="K17:L17"/>
    <mergeCell ref="A60:E60"/>
    <mergeCell ref="I51:J51"/>
    <mergeCell ref="B16:D16"/>
    <mergeCell ref="F15:H15"/>
    <mergeCell ref="A11:G11"/>
    <mergeCell ref="B15:D15"/>
    <mergeCell ref="A20:B20"/>
    <mergeCell ref="A45:E45"/>
    <mergeCell ref="A27:B27"/>
    <mergeCell ref="A99:B99"/>
    <mergeCell ref="A100:B100"/>
    <mergeCell ref="A101:B101"/>
    <mergeCell ref="A39:B41"/>
    <mergeCell ref="A31:G31"/>
    <mergeCell ref="C39:L41"/>
    <mergeCell ref="A34:G34"/>
    <mergeCell ref="A38:J38"/>
    <mergeCell ref="G62:I62"/>
    <mergeCell ref="K51:L51"/>
    <mergeCell ref="C18:D18"/>
    <mergeCell ref="C19:D19"/>
    <mergeCell ref="E17:F17"/>
    <mergeCell ref="I9:J9"/>
    <mergeCell ref="G9:H9"/>
    <mergeCell ref="E9:F9"/>
    <mergeCell ref="C17:D17"/>
    <mergeCell ref="I16:J16"/>
    <mergeCell ref="A10:B10"/>
    <mergeCell ref="I18:J18"/>
    <mergeCell ref="K38:L38"/>
    <mergeCell ref="K36:L36"/>
    <mergeCell ref="K37:L37"/>
    <mergeCell ref="B21:H21"/>
    <mergeCell ref="I21:J21"/>
    <mergeCell ref="K21:L21"/>
    <mergeCell ref="G10:H10"/>
    <mergeCell ref="K33:L33"/>
    <mergeCell ref="A83:B83"/>
    <mergeCell ref="A44:E44"/>
    <mergeCell ref="A78:B79"/>
    <mergeCell ref="A76:D76"/>
    <mergeCell ref="C77:D77"/>
    <mergeCell ref="E76:H76"/>
    <mergeCell ref="G77:H77"/>
    <mergeCell ref="G55:L55"/>
    <mergeCell ref="A56:B56"/>
    <mergeCell ref="A57:B57"/>
    <mergeCell ref="A55:E55"/>
    <mergeCell ref="A58:B58"/>
    <mergeCell ref="G60:L60"/>
    <mergeCell ref="I76:L76"/>
    <mergeCell ref="E65:F65"/>
    <mergeCell ref="K77:L77"/>
    <mergeCell ref="E77:F77"/>
    <mergeCell ref="A66:B66"/>
    <mergeCell ref="A80:B80"/>
    <mergeCell ref="I66:J66"/>
    <mergeCell ref="K44:L44"/>
    <mergeCell ref="C7:D7"/>
    <mergeCell ref="E7:F7"/>
    <mergeCell ref="G7:H7"/>
    <mergeCell ref="K7:L7"/>
    <mergeCell ref="G61:I61"/>
    <mergeCell ref="A23:I23"/>
    <mergeCell ref="K27:L27"/>
    <mergeCell ref="K46:L46"/>
    <mergeCell ref="K66:L66"/>
    <mergeCell ref="A9:B9"/>
    <mergeCell ref="A26:L26"/>
    <mergeCell ref="I27:J27"/>
    <mergeCell ref="G66:H66"/>
    <mergeCell ref="E66:F66"/>
    <mergeCell ref="A43:L43"/>
    <mergeCell ref="A50:E50"/>
    <mergeCell ref="A53:J53"/>
    <mergeCell ref="I50:J50"/>
    <mergeCell ref="K50:L50"/>
    <mergeCell ref="A87:B87"/>
    <mergeCell ref="A84:B84"/>
    <mergeCell ref="A85:B85"/>
    <mergeCell ref="A86:B86"/>
    <mergeCell ref="A51:E51"/>
    <mergeCell ref="A52:E52"/>
    <mergeCell ref="A64:L64"/>
    <mergeCell ref="A65:B65"/>
    <mergeCell ref="A77:B77"/>
    <mergeCell ref="A75:L75"/>
    <mergeCell ref="C65:D65"/>
    <mergeCell ref="C66:D66"/>
    <mergeCell ref="G65:H65"/>
    <mergeCell ref="I65:J65"/>
    <mergeCell ref="K65:L65"/>
    <mergeCell ref="I77:J77"/>
    <mergeCell ref="K19:L19"/>
    <mergeCell ref="I20:J20"/>
    <mergeCell ref="A81:B81"/>
    <mergeCell ref="A82:B82"/>
    <mergeCell ref="C10:D10"/>
    <mergeCell ref="E10:F10"/>
    <mergeCell ref="A12:E12"/>
    <mergeCell ref="A36:G36"/>
    <mergeCell ref="A37:G37"/>
    <mergeCell ref="A32:G32"/>
    <mergeCell ref="A48:E48"/>
    <mergeCell ref="I48:J48"/>
    <mergeCell ref="K48:L48"/>
    <mergeCell ref="K32:L32"/>
    <mergeCell ref="G27:H27"/>
    <mergeCell ref="K12:L12"/>
    <mergeCell ref="A35:G35"/>
    <mergeCell ref="K35:L35"/>
    <mergeCell ref="A33:G33"/>
    <mergeCell ref="K31:L31"/>
    <mergeCell ref="K20:L20"/>
    <mergeCell ref="I47:J47"/>
    <mergeCell ref="K45:L45"/>
    <mergeCell ref="K47:L47"/>
    <mergeCell ref="K34:L34"/>
    <mergeCell ref="I49:J49"/>
    <mergeCell ref="K49:L49"/>
    <mergeCell ref="A30:L30"/>
    <mergeCell ref="A49:E49"/>
    <mergeCell ref="I46:J46"/>
  </mergeCells>
  <phoneticPr fontId="13" type="noConversion"/>
  <conditionalFormatting sqref="C57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!" sqref="J57">
      <formula1>IF(VALUE(LEFT(B1,2))=85,J57,0)</formula1>
    </dataValidation>
    <dataValidation type="custom" allowBlank="1" showInputMessage="1" showErrorMessage="1" errorTitle="BIG MISTAKE" error="DOSSIER 85 !!" sqref="H57">
      <formula1>IF(VALUE(LEFT(B1,2))=85,H57,0)</formula1>
    </dataValidation>
    <dataValidation type="custom" allowBlank="1" showInputMessage="1" showErrorMessage="1" errorTitle="BIG MISTAKE" error="DOSSIER 85 !!" sqref="J58">
      <formula1>IF(VALUE(LEFT(B1,2))=69,J58,0)</formula1>
    </dataValidation>
    <dataValidation type="list" allowBlank="1" showInputMessage="1" showErrorMessage="1" sqref="I77 A77 E77">
      <formula1>Techniciens</formula1>
    </dataValidation>
    <dataValidation type="custom" showInputMessage="1" showErrorMessage="1" sqref="C77">
      <formula1>IF(#REF!=0,"",#REF!)</formula1>
    </dataValidation>
    <dataValidation type="whole" operator="equal" allowBlank="1" showInputMessage="1" showErrorMessage="1" errorTitle="BIG MISTAKE" error="Ne rien mettre quelquesoit le n° de dossier." sqref="H58">
      <formula1>0</formula1>
    </dataValidation>
    <dataValidation type="custom" allowBlank="1" showInputMessage="1" showErrorMessage="1" errorTitle="BIG MISTAKE" error="DOSSIER 85" sqref="C58">
      <formula1>IF(VALUE(LEFT(B1,2))=69,K38,0)</formula1>
    </dataValidation>
    <dataValidation type="custom" allowBlank="1" showInputMessage="1" showErrorMessage="1" errorTitle="Big MISTAKE !!!!" error="Ce n'est pas un dossier 85 !!!" sqref="C57">
      <formula1>IF(VALUE(LEFT(B1,2))=85,K38,0)</formula1>
    </dataValidation>
    <dataValidation type="list" allowBlank="1" showInputMessage="1" showErrorMessage="1" sqref="I12 I45:I52">
      <formula1>Dispo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</dataValidations>
  <hyperlinks>
    <hyperlink ref="S1" r:id="rId1"/>
  </hyperlink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2"/>
  <ignoredErrors>
    <ignoredError sqref="F46" numberStoredAsText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5"/>
  <sheetViews>
    <sheetView workbookViewId="0">
      <selection activeCell="G20" sqref="G20"/>
    </sheetView>
  </sheetViews>
  <sheetFormatPr baseColWidth="10" defaultRowHeight="15.75"/>
  <cols>
    <col min="1" max="1" width="27.28515625" style="53" bestFit="1" customWidth="1"/>
    <col min="2" max="2" width="20.7109375" customWidth="1"/>
    <col min="3" max="3" width="10.7109375" customWidth="1"/>
    <col min="4" max="5" width="19.7109375" customWidth="1"/>
    <col min="6" max="7" width="15.7109375" customWidth="1"/>
  </cols>
  <sheetData>
    <row r="1" spans="1:7" ht="15" customHeight="1" thickBot="1">
      <c r="A1" s="59" t="s">
        <v>73</v>
      </c>
      <c r="B1" s="54" t="s">
        <v>110</v>
      </c>
      <c r="C1" s="14" t="s">
        <v>178</v>
      </c>
      <c r="D1" s="5" t="s">
        <v>40</v>
      </c>
      <c r="E1" s="40" t="s">
        <v>77</v>
      </c>
      <c r="F1" s="7" t="s">
        <v>33</v>
      </c>
      <c r="G1" s="6" t="s">
        <v>34</v>
      </c>
    </row>
    <row r="2" spans="1:7" ht="15" customHeight="1">
      <c r="A2" s="58"/>
      <c r="B2" s="55"/>
      <c r="C2" s="13"/>
      <c r="D2" s="19"/>
      <c r="E2" s="101"/>
      <c r="F2" s="102"/>
      <c r="G2" s="10"/>
    </row>
    <row r="3" spans="1:7" ht="15" customHeight="1">
      <c r="A3" s="141" t="s">
        <v>120</v>
      </c>
      <c r="B3" s="56" t="s">
        <v>174</v>
      </c>
      <c r="C3" s="15">
        <v>15</v>
      </c>
      <c r="D3" s="20" t="s">
        <v>30</v>
      </c>
      <c r="E3" s="32" t="s">
        <v>168</v>
      </c>
      <c r="F3" s="103" t="s">
        <v>111</v>
      </c>
      <c r="G3" s="16">
        <v>89545</v>
      </c>
    </row>
    <row r="4" spans="1:7" ht="15" customHeight="1" thickBot="1">
      <c r="A4" s="141" t="s">
        <v>119</v>
      </c>
      <c r="B4" s="56" t="s">
        <v>175</v>
      </c>
      <c r="C4" s="15">
        <v>25</v>
      </c>
      <c r="D4" s="21" t="s">
        <v>31</v>
      </c>
      <c r="E4" s="32" t="s">
        <v>169</v>
      </c>
      <c r="F4" s="103" t="s">
        <v>112</v>
      </c>
      <c r="G4" s="104">
        <v>1125896</v>
      </c>
    </row>
    <row r="5" spans="1:7" ht="15" customHeight="1" thickBot="1">
      <c r="A5" s="141" t="s">
        <v>173</v>
      </c>
      <c r="B5" s="56" t="s">
        <v>176</v>
      </c>
      <c r="C5" s="15">
        <v>40</v>
      </c>
      <c r="D5" s="22" t="s">
        <v>62</v>
      </c>
      <c r="E5" s="32" t="s">
        <v>170</v>
      </c>
      <c r="F5" s="103" t="s">
        <v>113</v>
      </c>
      <c r="G5" s="16">
        <v>566874</v>
      </c>
    </row>
    <row r="6" spans="1:7" ht="15" customHeight="1">
      <c r="A6" s="141" t="s">
        <v>122</v>
      </c>
      <c r="B6" s="56" t="s">
        <v>177</v>
      </c>
      <c r="C6" s="15">
        <v>65</v>
      </c>
      <c r="D6" s="23"/>
      <c r="E6" s="32" t="s">
        <v>171</v>
      </c>
      <c r="F6" s="103" t="s">
        <v>114</v>
      </c>
      <c r="G6" s="104">
        <v>48456</v>
      </c>
    </row>
    <row r="7" spans="1:7" ht="15" customHeight="1">
      <c r="A7" s="76"/>
      <c r="B7" s="56" t="s">
        <v>179</v>
      </c>
      <c r="C7" s="15">
        <v>120</v>
      </c>
      <c r="D7" s="24" t="s">
        <v>28</v>
      </c>
      <c r="E7" s="32" t="s">
        <v>172</v>
      </c>
      <c r="F7" s="103" t="s">
        <v>115</v>
      </c>
      <c r="G7" s="16">
        <v>48746</v>
      </c>
    </row>
    <row r="8" spans="1:7" ht="15" customHeight="1">
      <c r="A8" s="76"/>
      <c r="B8" s="56"/>
      <c r="C8" s="15"/>
      <c r="D8" s="25" t="s">
        <v>63</v>
      </c>
      <c r="E8" s="32"/>
      <c r="F8" s="103" t="s">
        <v>116</v>
      </c>
      <c r="G8" s="16">
        <v>4564156</v>
      </c>
    </row>
    <row r="9" spans="1:7" ht="15" customHeight="1" thickBot="1">
      <c r="A9" s="76"/>
      <c r="B9" s="57"/>
      <c r="C9" s="18"/>
      <c r="D9" s="45" t="s">
        <v>32</v>
      </c>
      <c r="E9" s="32"/>
      <c r="F9" s="103" t="s">
        <v>118</v>
      </c>
      <c r="G9" s="16">
        <v>4156456</v>
      </c>
    </row>
    <row r="10" spans="1:7" ht="15" customHeight="1" thickBot="1">
      <c r="A10" s="76"/>
      <c r="D10" s="26" t="s">
        <v>3</v>
      </c>
      <c r="E10" s="41"/>
      <c r="F10" s="108" t="s">
        <v>117</v>
      </c>
      <c r="G10" s="105">
        <v>48645</v>
      </c>
    </row>
    <row r="11" spans="1:7" ht="15" customHeight="1">
      <c r="A11" s="76"/>
      <c r="D11" s="27"/>
      <c r="G11" s="17"/>
    </row>
    <row r="12" spans="1:7" ht="15" customHeight="1">
      <c r="A12" s="76"/>
      <c r="D12" s="28" t="s">
        <v>26</v>
      </c>
      <c r="G12" s="100"/>
    </row>
    <row r="13" spans="1:7" ht="15" customHeight="1" thickBot="1">
      <c r="D13" s="29" t="s">
        <v>27</v>
      </c>
      <c r="G13" s="17"/>
    </row>
    <row r="14" spans="1:7" ht="16.5" thickBot="1">
      <c r="D14" s="30" t="s">
        <v>42</v>
      </c>
      <c r="G14" s="17"/>
    </row>
    <row r="15" spans="1:7">
      <c r="D15" s="31"/>
      <c r="G15" s="17"/>
    </row>
    <row r="16" spans="1:7">
      <c r="D16" s="42" t="s">
        <v>100</v>
      </c>
      <c r="G16" s="17"/>
    </row>
    <row r="17" spans="4:7">
      <c r="D17" s="42" t="s">
        <v>101</v>
      </c>
      <c r="G17" s="17"/>
    </row>
    <row r="18" spans="4:7">
      <c r="D18" s="32" t="s">
        <v>102</v>
      </c>
      <c r="G18" s="17"/>
    </row>
    <row r="19" spans="4:7">
      <c r="D19" s="75" t="s">
        <v>103</v>
      </c>
      <c r="G19" s="17"/>
    </row>
    <row r="20" spans="4:7" ht="16.5" thickBot="1">
      <c r="D20" s="33" t="s">
        <v>56</v>
      </c>
      <c r="G20" s="17"/>
    </row>
    <row r="21" spans="4:7" ht="16.5" thickBot="1">
      <c r="D21" s="34" t="s">
        <v>4</v>
      </c>
      <c r="G21" s="17"/>
    </row>
    <row r="22" spans="4:7">
      <c r="D22" s="35"/>
      <c r="G22" s="17"/>
    </row>
    <row r="23" spans="4:7">
      <c r="D23" s="36" t="s">
        <v>155</v>
      </c>
      <c r="G23" s="17"/>
    </row>
    <row r="24" spans="4:7">
      <c r="D24" s="36" t="s">
        <v>156</v>
      </c>
      <c r="G24" s="17"/>
    </row>
    <row r="25" spans="4:7">
      <c r="D25" s="36" t="s">
        <v>157</v>
      </c>
      <c r="G25" s="17"/>
    </row>
    <row r="26" spans="4:7" ht="16.5" thickBot="1">
      <c r="D26" s="37" t="s">
        <v>158</v>
      </c>
      <c r="G26" s="17"/>
    </row>
    <row r="27" spans="4:7" ht="16.5" thickBot="1">
      <c r="D27" s="38" t="s">
        <v>29</v>
      </c>
    </row>
    <row r="28" spans="4:7">
      <c r="D28" s="39"/>
    </row>
    <row r="29" spans="4:7">
      <c r="D29" s="106" t="s">
        <v>106</v>
      </c>
      <c r="G29" s="17"/>
    </row>
    <row r="30" spans="4:7">
      <c r="D30" s="106" t="s">
        <v>107</v>
      </c>
      <c r="G30" s="17"/>
    </row>
    <row r="31" spans="4:7">
      <c r="D31" s="106" t="s">
        <v>104</v>
      </c>
      <c r="G31" s="17"/>
    </row>
    <row r="32" spans="4:7">
      <c r="D32" s="106" t="s">
        <v>109</v>
      </c>
      <c r="G32" s="17"/>
    </row>
    <row r="33" spans="4:7">
      <c r="D33" s="106" t="s">
        <v>105</v>
      </c>
      <c r="G33" s="17"/>
    </row>
    <row r="34" spans="4:7" ht="16.5" thickBot="1">
      <c r="D34" s="107" t="s">
        <v>108</v>
      </c>
      <c r="F34" s="17"/>
      <c r="G34" s="17"/>
    </row>
    <row r="35" spans="4:7">
      <c r="F35" s="17"/>
      <c r="G35" s="17"/>
    </row>
    <row r="36" spans="4:7">
      <c r="F36" s="17"/>
    </row>
    <row r="37" spans="4:7">
      <c r="F37" s="17"/>
    </row>
    <row r="38" spans="4:7">
      <c r="F38" s="17"/>
    </row>
    <row r="39" spans="4:7">
      <c r="F39" s="17"/>
    </row>
    <row r="40" spans="4:7">
      <c r="F40" s="17"/>
    </row>
    <row r="41" spans="4:7">
      <c r="F41" s="17"/>
    </row>
    <row r="42" spans="4:7">
      <c r="F42" s="17"/>
    </row>
    <row r="43" spans="4:7">
      <c r="F43" s="17"/>
    </row>
    <row r="44" spans="4:7">
      <c r="F44" s="17"/>
    </row>
    <row r="45" spans="4:7">
      <c r="F45" s="17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L23"/>
  <sheetViews>
    <sheetView topLeftCell="O1" workbookViewId="0">
      <pane ySplit="2" topLeftCell="A3" activePane="bottomLeft" state="frozen"/>
      <selection pane="bottomLeft" activeCell="AG18" sqref="AG18"/>
    </sheetView>
  </sheetViews>
  <sheetFormatPr baseColWidth="10" defaultRowHeight="12.75" outlineLevelCol="1"/>
  <cols>
    <col min="1" max="1" width="19.42578125" style="135" bestFit="1" customWidth="1"/>
    <col min="2" max="2" width="15.28515625" style="113" bestFit="1" customWidth="1"/>
    <col min="3" max="3" width="23.28515625" style="113" bestFit="1" customWidth="1"/>
    <col min="4" max="4" width="4.5703125" style="135" bestFit="1" customWidth="1"/>
    <col min="5" max="5" width="11.5703125" style="135" bestFit="1" customWidth="1"/>
    <col min="6" max="6" width="9.85546875" style="135" bestFit="1" customWidth="1"/>
    <col min="7" max="7" width="10.85546875" style="135" bestFit="1" customWidth="1"/>
    <col min="8" max="8" width="23.7109375" style="113" bestFit="1" customWidth="1"/>
    <col min="9" max="9" width="30.7109375" style="113" bestFit="1" customWidth="1"/>
    <col min="10" max="10" width="7.42578125" style="113" bestFit="1" customWidth="1"/>
    <col min="11" max="11" width="12" style="135" bestFit="1" customWidth="1"/>
    <col min="12" max="12" width="11" style="135" bestFit="1" customWidth="1"/>
    <col min="13" max="13" width="10.7109375" style="135" bestFit="1" customWidth="1"/>
    <col min="14" max="14" width="23.28515625" style="113" bestFit="1" customWidth="1"/>
    <col min="15" max="15" width="11.85546875" style="113" bestFit="1" customWidth="1"/>
    <col min="16" max="16" width="13.5703125" style="113" bestFit="1" customWidth="1"/>
    <col min="17" max="17" width="13.42578125" style="113" bestFit="1" customWidth="1"/>
    <col min="18" max="18" width="13" style="113" bestFit="1" customWidth="1"/>
    <col min="19" max="19" width="7.28515625" style="113" bestFit="1" customWidth="1" outlineLevel="1"/>
    <col min="20" max="20" width="10.7109375" style="113" bestFit="1" customWidth="1" outlineLevel="1"/>
    <col min="21" max="21" width="6.7109375" style="113" bestFit="1" customWidth="1" outlineLevel="1"/>
    <col min="22" max="22" width="6.85546875" style="113" bestFit="1" customWidth="1" outlineLevel="1"/>
    <col min="23" max="23" width="9.140625" style="113" bestFit="1" customWidth="1" outlineLevel="1"/>
    <col min="24" max="24" width="7.28515625" style="113" bestFit="1" customWidth="1"/>
    <col min="25" max="25" width="10.7109375" style="113" bestFit="1" customWidth="1"/>
    <col min="26" max="26" width="6.7109375" style="113" bestFit="1" customWidth="1"/>
    <col min="27" max="27" width="5.42578125" style="113" bestFit="1" customWidth="1"/>
    <col min="28" max="28" width="9.140625" style="113" bestFit="1" customWidth="1"/>
    <col min="29" max="29" width="6.7109375" style="113" bestFit="1" customWidth="1"/>
    <col min="30" max="30" width="10.85546875" style="135" bestFit="1" customWidth="1"/>
    <col min="31" max="31" width="9" style="135" bestFit="1" customWidth="1"/>
    <col min="32" max="32" width="5.7109375" style="113" bestFit="1" customWidth="1"/>
    <col min="33" max="33" width="9.140625" style="113" bestFit="1" customWidth="1"/>
    <col min="34" max="34" width="5.85546875" style="113" bestFit="1" customWidth="1"/>
    <col min="35" max="35" width="10.7109375" style="113" bestFit="1" customWidth="1"/>
    <col min="36" max="36" width="8.28515625" style="113" bestFit="1" customWidth="1"/>
    <col min="37" max="37" width="5.42578125" style="113" bestFit="1" customWidth="1"/>
    <col min="38" max="38" width="8.7109375" style="113" bestFit="1" customWidth="1"/>
    <col min="39" max="16384" width="11.42578125" style="113"/>
  </cols>
  <sheetData>
    <row r="1" spans="1:38">
      <c r="A1" s="109"/>
      <c r="B1" s="328" t="s">
        <v>54</v>
      </c>
      <c r="C1" s="328"/>
      <c r="D1" s="328"/>
      <c r="E1" s="328"/>
      <c r="F1" s="328"/>
      <c r="G1" s="328"/>
      <c r="H1" s="328"/>
      <c r="I1" s="327" t="s">
        <v>41</v>
      </c>
      <c r="J1" s="327"/>
      <c r="K1" s="327"/>
      <c r="L1" s="327"/>
      <c r="M1" s="327"/>
      <c r="N1" s="327"/>
      <c r="O1" s="110" t="s">
        <v>57</v>
      </c>
      <c r="P1" s="111"/>
      <c r="Q1" s="112"/>
      <c r="R1" s="111"/>
      <c r="S1" s="329" t="s">
        <v>46</v>
      </c>
      <c r="T1" s="329"/>
      <c r="U1" s="329"/>
      <c r="V1" s="329"/>
      <c r="W1" s="329"/>
      <c r="X1" s="330" t="s">
        <v>47</v>
      </c>
      <c r="Y1" s="331"/>
      <c r="Z1" s="331"/>
      <c r="AA1" s="331"/>
      <c r="AB1" s="332"/>
      <c r="AC1" s="321" t="s">
        <v>45</v>
      </c>
      <c r="AD1" s="322"/>
      <c r="AE1" s="322"/>
      <c r="AF1" s="322"/>
      <c r="AG1" s="323"/>
      <c r="AH1" s="324" t="s">
        <v>48</v>
      </c>
      <c r="AI1" s="325"/>
      <c r="AJ1" s="325"/>
      <c r="AK1" s="325"/>
      <c r="AL1" s="326"/>
    </row>
    <row r="2" spans="1:38" s="122" customFormat="1">
      <c r="A2" s="114" t="s">
        <v>44</v>
      </c>
      <c r="B2" s="115" t="s">
        <v>35</v>
      </c>
      <c r="C2" s="115" t="s">
        <v>78</v>
      </c>
      <c r="D2" s="116" t="s">
        <v>2</v>
      </c>
      <c r="E2" s="117" t="s">
        <v>52</v>
      </c>
      <c r="F2" s="117" t="s">
        <v>25</v>
      </c>
      <c r="G2" s="117" t="s">
        <v>50</v>
      </c>
      <c r="H2" s="118" t="s">
        <v>51</v>
      </c>
      <c r="I2" s="115" t="s">
        <v>35</v>
      </c>
      <c r="J2" s="115" t="s">
        <v>78</v>
      </c>
      <c r="K2" s="117" t="s">
        <v>52</v>
      </c>
      <c r="L2" s="117" t="s">
        <v>25</v>
      </c>
      <c r="M2" s="117" t="s">
        <v>50</v>
      </c>
      <c r="N2" s="118" t="s">
        <v>51</v>
      </c>
      <c r="O2" s="119" t="s">
        <v>55</v>
      </c>
      <c r="P2" s="119" t="s">
        <v>0</v>
      </c>
      <c r="Q2" s="119" t="s">
        <v>1</v>
      </c>
      <c r="R2" s="119" t="s">
        <v>72</v>
      </c>
      <c r="S2" s="120" t="s">
        <v>0</v>
      </c>
      <c r="T2" s="120" t="s">
        <v>1</v>
      </c>
      <c r="U2" s="120" t="s">
        <v>24</v>
      </c>
      <c r="V2" s="120" t="s">
        <v>61</v>
      </c>
      <c r="W2" s="120" t="s">
        <v>53</v>
      </c>
      <c r="X2" s="120" t="s">
        <v>0</v>
      </c>
      <c r="Y2" s="120" t="s">
        <v>1</v>
      </c>
      <c r="Z2" s="120" t="s">
        <v>24</v>
      </c>
      <c r="AA2" s="120" t="s">
        <v>61</v>
      </c>
      <c r="AB2" s="121" t="s">
        <v>53</v>
      </c>
      <c r="AC2" s="120" t="s">
        <v>0</v>
      </c>
      <c r="AD2" s="120" t="s">
        <v>1</v>
      </c>
      <c r="AE2" s="120" t="s">
        <v>24</v>
      </c>
      <c r="AF2" s="120" t="s">
        <v>61</v>
      </c>
      <c r="AG2" s="120" t="s">
        <v>53</v>
      </c>
      <c r="AH2" s="120" t="s">
        <v>0</v>
      </c>
      <c r="AI2" s="120" t="s">
        <v>1</v>
      </c>
      <c r="AJ2" s="120" t="s">
        <v>24</v>
      </c>
      <c r="AK2" s="120" t="s">
        <v>61</v>
      </c>
      <c r="AL2" s="120" t="s">
        <v>53</v>
      </c>
    </row>
    <row r="3" spans="1:38">
      <c r="A3" s="123"/>
      <c r="B3" s="124"/>
      <c r="C3" s="124"/>
      <c r="D3" s="125"/>
      <c r="E3" s="126"/>
      <c r="F3" s="126"/>
      <c r="G3" s="126"/>
      <c r="H3" s="124"/>
      <c r="I3" s="124"/>
      <c r="J3" s="124"/>
      <c r="K3" s="126"/>
      <c r="L3" s="126"/>
      <c r="M3" s="126"/>
      <c r="N3" s="124"/>
      <c r="O3" s="127"/>
      <c r="P3" s="128"/>
      <c r="Q3" s="109"/>
      <c r="R3" s="128"/>
      <c r="S3" s="129"/>
      <c r="T3" s="129"/>
      <c r="U3" s="129"/>
      <c r="V3" s="129"/>
      <c r="W3" s="130"/>
      <c r="X3" s="129"/>
      <c r="Y3" s="129"/>
      <c r="Z3" s="129"/>
      <c r="AA3" s="129"/>
      <c r="AB3" s="130"/>
      <c r="AC3" s="129"/>
      <c r="AD3" s="131"/>
      <c r="AE3" s="131"/>
      <c r="AF3" s="131"/>
      <c r="AG3" s="132"/>
      <c r="AH3" s="109"/>
      <c r="AI3" s="109"/>
      <c r="AJ3" s="109"/>
      <c r="AK3" s="109"/>
      <c r="AL3" s="132"/>
    </row>
    <row r="4" spans="1:38">
      <c r="A4" s="123" t="s">
        <v>119</v>
      </c>
      <c r="B4" s="124" t="s">
        <v>123</v>
      </c>
      <c r="C4" s="124" t="s">
        <v>124</v>
      </c>
      <c r="D4" s="125" t="s">
        <v>128</v>
      </c>
      <c r="E4" s="126" t="s">
        <v>132</v>
      </c>
      <c r="F4" s="126" t="s">
        <v>136</v>
      </c>
      <c r="G4" s="126" t="s">
        <v>143</v>
      </c>
      <c r="H4" s="124" t="s">
        <v>147</v>
      </c>
      <c r="I4" s="124" t="s">
        <v>151</v>
      </c>
      <c r="J4" s="124"/>
      <c r="K4" s="126"/>
      <c r="L4" s="126"/>
      <c r="M4" s="126"/>
      <c r="N4" s="124"/>
      <c r="O4" s="127" t="s">
        <v>155</v>
      </c>
      <c r="P4" s="128"/>
      <c r="Q4" s="109"/>
      <c r="R4" s="128"/>
      <c r="S4" s="129" t="s">
        <v>56</v>
      </c>
      <c r="T4" s="129" t="s">
        <v>56</v>
      </c>
      <c r="U4" s="129" t="s">
        <v>56</v>
      </c>
      <c r="V4" s="129" t="s">
        <v>56</v>
      </c>
      <c r="W4" s="130" t="s">
        <v>56</v>
      </c>
      <c r="X4" s="129" t="s">
        <v>56</v>
      </c>
      <c r="Y4" s="129" t="s">
        <v>56</v>
      </c>
      <c r="Z4" s="129" t="s">
        <v>56</v>
      </c>
      <c r="AA4" s="129" t="s">
        <v>56</v>
      </c>
      <c r="AB4" s="130" t="s">
        <v>56</v>
      </c>
      <c r="AC4" s="129" t="s">
        <v>100</v>
      </c>
      <c r="AD4" s="131" t="s">
        <v>164</v>
      </c>
      <c r="AE4" s="131" t="s">
        <v>165</v>
      </c>
      <c r="AF4" s="131">
        <v>52.5</v>
      </c>
      <c r="AG4" s="132">
        <v>40817</v>
      </c>
      <c r="AH4" s="129" t="s">
        <v>56</v>
      </c>
      <c r="AI4" s="129" t="s">
        <v>56</v>
      </c>
      <c r="AJ4" s="129" t="s">
        <v>56</v>
      </c>
      <c r="AK4" s="129" t="s">
        <v>56</v>
      </c>
      <c r="AL4" s="130" t="s">
        <v>56</v>
      </c>
    </row>
    <row r="5" spans="1:38">
      <c r="A5" s="123" t="s">
        <v>120</v>
      </c>
      <c r="B5" s="124" t="s">
        <v>125</v>
      </c>
      <c r="C5" s="124" t="s">
        <v>137</v>
      </c>
      <c r="D5" s="125" t="s">
        <v>129</v>
      </c>
      <c r="E5" s="126" t="s">
        <v>133</v>
      </c>
      <c r="F5" s="126" t="s">
        <v>140</v>
      </c>
      <c r="G5" s="126" t="s">
        <v>144</v>
      </c>
      <c r="H5" s="124" t="s">
        <v>148</v>
      </c>
      <c r="I5" s="124" t="s">
        <v>152</v>
      </c>
      <c r="J5" s="124"/>
      <c r="K5" s="126"/>
      <c r="L5" s="126"/>
      <c r="M5" s="126"/>
      <c r="N5" s="124"/>
      <c r="O5" s="127" t="s">
        <v>156</v>
      </c>
      <c r="P5" s="128"/>
      <c r="Q5" s="109"/>
      <c r="R5" s="128"/>
      <c r="S5" s="129" t="s">
        <v>100</v>
      </c>
      <c r="T5" s="129" t="s">
        <v>159</v>
      </c>
      <c r="U5" s="129">
        <v>124789</v>
      </c>
      <c r="V5" s="129">
        <v>55</v>
      </c>
      <c r="W5" s="133">
        <v>2004</v>
      </c>
      <c r="X5" s="129" t="s">
        <v>56</v>
      </c>
      <c r="Y5" s="129" t="s">
        <v>56</v>
      </c>
      <c r="Z5" s="129" t="s">
        <v>56</v>
      </c>
      <c r="AA5" s="129" t="s">
        <v>56</v>
      </c>
      <c r="AB5" s="130" t="s">
        <v>56</v>
      </c>
      <c r="AC5" s="129" t="s">
        <v>56</v>
      </c>
      <c r="AD5" s="129" t="s">
        <v>56</v>
      </c>
      <c r="AE5" s="129" t="s">
        <v>56</v>
      </c>
      <c r="AF5" s="129" t="s">
        <v>56</v>
      </c>
      <c r="AG5" s="130" t="s">
        <v>56</v>
      </c>
      <c r="AH5" s="129" t="s">
        <v>103</v>
      </c>
      <c r="AI5" s="129" t="s">
        <v>166</v>
      </c>
      <c r="AJ5" s="129" t="s">
        <v>167</v>
      </c>
      <c r="AK5" s="129">
        <v>964</v>
      </c>
      <c r="AL5" s="130"/>
    </row>
    <row r="6" spans="1:38">
      <c r="A6" s="123" t="s">
        <v>121</v>
      </c>
      <c r="B6" s="124" t="s">
        <v>126</v>
      </c>
      <c r="C6" s="124" t="s">
        <v>138</v>
      </c>
      <c r="D6" s="125" t="s">
        <v>130</v>
      </c>
      <c r="E6" s="126" t="s">
        <v>134</v>
      </c>
      <c r="F6" s="126" t="s">
        <v>141</v>
      </c>
      <c r="G6" s="126" t="s">
        <v>145</v>
      </c>
      <c r="H6" s="124" t="s">
        <v>149</v>
      </c>
      <c r="I6" s="124" t="s">
        <v>153</v>
      </c>
      <c r="J6" s="124"/>
      <c r="K6" s="126"/>
      <c r="L6" s="126"/>
      <c r="M6" s="126"/>
      <c r="N6" s="124"/>
      <c r="O6" s="127" t="s">
        <v>157</v>
      </c>
      <c r="P6" s="128"/>
      <c r="Q6" s="109"/>
      <c r="R6" s="128"/>
      <c r="S6" s="129" t="s">
        <v>102</v>
      </c>
      <c r="T6" s="129" t="s">
        <v>160</v>
      </c>
      <c r="U6" s="129">
        <v>73089499</v>
      </c>
      <c r="V6" s="129">
        <v>408.8</v>
      </c>
      <c r="W6" s="130">
        <v>40694</v>
      </c>
      <c r="X6" s="129" t="s">
        <v>102</v>
      </c>
      <c r="Y6" s="129" t="s">
        <v>163</v>
      </c>
      <c r="Z6" s="129">
        <v>73089273</v>
      </c>
      <c r="AA6" s="129">
        <v>409.4</v>
      </c>
      <c r="AB6" s="130">
        <v>40694</v>
      </c>
      <c r="AC6" s="129" t="s">
        <v>103</v>
      </c>
      <c r="AD6" s="131" t="s">
        <v>58</v>
      </c>
      <c r="AE6" s="131" t="s">
        <v>59</v>
      </c>
      <c r="AF6" s="131"/>
      <c r="AG6" s="132">
        <v>40694</v>
      </c>
      <c r="AH6" s="129" t="s">
        <v>102</v>
      </c>
      <c r="AI6" s="129" t="s">
        <v>58</v>
      </c>
      <c r="AJ6" s="129" t="s">
        <v>60</v>
      </c>
      <c r="AK6" s="129"/>
      <c r="AL6" s="130">
        <v>40694</v>
      </c>
    </row>
    <row r="7" spans="1:38">
      <c r="A7" s="123" t="s">
        <v>122</v>
      </c>
      <c r="B7" s="124" t="s">
        <v>127</v>
      </c>
      <c r="C7" s="124" t="s">
        <v>139</v>
      </c>
      <c r="D7" s="125" t="s">
        <v>131</v>
      </c>
      <c r="E7" s="126" t="s">
        <v>135</v>
      </c>
      <c r="F7" s="126" t="s">
        <v>142</v>
      </c>
      <c r="G7" s="126" t="s">
        <v>146</v>
      </c>
      <c r="H7" s="124" t="s">
        <v>150</v>
      </c>
      <c r="I7" s="124" t="s">
        <v>154</v>
      </c>
      <c r="J7" s="124"/>
      <c r="K7" s="126"/>
      <c r="L7" s="126"/>
      <c r="M7" s="126"/>
      <c r="N7" s="124"/>
      <c r="O7" s="127" t="s">
        <v>158</v>
      </c>
      <c r="P7" s="128"/>
      <c r="Q7" s="109"/>
      <c r="R7" s="128"/>
      <c r="S7" s="129" t="s">
        <v>101</v>
      </c>
      <c r="T7" s="129" t="s">
        <v>161</v>
      </c>
      <c r="U7" s="129">
        <v>46462222</v>
      </c>
      <c r="V7" s="129">
        <v>555</v>
      </c>
      <c r="W7" s="130">
        <v>38672</v>
      </c>
      <c r="X7" s="129" t="s">
        <v>56</v>
      </c>
      <c r="Y7" s="129" t="s">
        <v>56</v>
      </c>
      <c r="Z7" s="129" t="s">
        <v>56</v>
      </c>
      <c r="AA7" s="129" t="s">
        <v>56</v>
      </c>
      <c r="AB7" s="130" t="s">
        <v>56</v>
      </c>
      <c r="AC7" s="129" t="s">
        <v>101</v>
      </c>
      <c r="AD7" s="129" t="s">
        <v>162</v>
      </c>
      <c r="AE7" s="129">
        <v>46462217</v>
      </c>
      <c r="AF7" s="129">
        <v>2539</v>
      </c>
      <c r="AG7" s="130">
        <v>38672</v>
      </c>
      <c r="AH7" s="129" t="s">
        <v>102</v>
      </c>
      <c r="AI7" s="129" t="s">
        <v>43</v>
      </c>
      <c r="AJ7" s="129" t="s">
        <v>76</v>
      </c>
      <c r="AK7" s="129">
        <v>5</v>
      </c>
      <c r="AL7" s="134">
        <v>41091</v>
      </c>
    </row>
    <row r="11" spans="1:38">
      <c r="E11" s="113"/>
      <c r="F11" s="113"/>
      <c r="G11" s="113"/>
    </row>
    <row r="13" spans="1:38">
      <c r="E13" s="136"/>
      <c r="Q13" s="137"/>
      <c r="T13" s="138"/>
      <c r="AC13" s="138"/>
    </row>
    <row r="14" spans="1:38">
      <c r="E14" s="136"/>
      <c r="F14" s="113"/>
      <c r="G14" s="113"/>
      <c r="Q14" s="137"/>
      <c r="T14" s="138"/>
      <c r="AC14" s="139"/>
    </row>
    <row r="15" spans="1:38">
      <c r="E15" s="136"/>
      <c r="F15" s="113"/>
      <c r="G15" s="113"/>
      <c r="Q15" s="137"/>
      <c r="T15" s="138"/>
    </row>
    <row r="16" spans="1:38">
      <c r="E16" s="136"/>
    </row>
    <row r="17" spans="5:10">
      <c r="E17" s="136"/>
      <c r="I17" s="122"/>
      <c r="J17" s="122"/>
    </row>
    <row r="19" spans="5:10">
      <c r="F19" s="140"/>
    </row>
    <row r="22" spans="5:10">
      <c r="F22" s="140"/>
    </row>
    <row r="23" spans="5:10">
      <c r="F23" s="140"/>
    </row>
  </sheetData>
  <mergeCells count="6">
    <mergeCell ref="AC1:AG1"/>
    <mergeCell ref="AH1:AL1"/>
    <mergeCell ref="I1:N1"/>
    <mergeCell ref="B1:H1"/>
    <mergeCell ref="S1:W1"/>
    <mergeCell ref="X1:AB1"/>
  </mergeCells>
  <phoneticPr fontId="13" type="noConversion"/>
  <dataValidations count="3">
    <dataValidation type="list" allowBlank="1" showInputMessage="1" showErrorMessage="1" sqref="S3:S7 AH4:AH7 AC3:AC7 X3:X7">
      <formula1>Moteur_Groupe</formula1>
    </dataValidation>
    <dataValidation type="list" allowBlank="1" showInputMessage="1" showErrorMessage="1" sqref="O3:O7">
      <formula1>Application</formula1>
    </dataValidation>
    <dataValidation type="list" allowBlank="1" showInputMessage="1" showErrorMessage="1" sqref="P3:P7 R3:R7">
      <formula1>Marques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Plaquette</vt:lpstr>
      <vt:lpstr>Listes</vt:lpstr>
      <vt:lpstr>Info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Michel</cp:lastModifiedBy>
  <cp:lastPrinted>2012-07-15T15:43:13Z</cp:lastPrinted>
  <dcterms:created xsi:type="dcterms:W3CDTF">2012-05-07T13:27:32Z</dcterms:created>
  <dcterms:modified xsi:type="dcterms:W3CDTF">2012-07-16T14:15:31Z</dcterms:modified>
</cp:coreProperties>
</file>