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defaultThemeVersion="124226"/>
  <bookViews>
    <workbookView xWindow="-45" yWindow="330" windowWidth="20115" windowHeight="7335" activeTab="2"/>
  </bookViews>
  <sheets>
    <sheet name="Données" sheetId="1" r:id="rId1"/>
    <sheet name="Calculs" sheetId="3" r:id="rId2"/>
    <sheet name="Données de base" sheetId="54" r:id="rId3"/>
    <sheet name="Gr Global" sheetId="52" r:id="rId4"/>
  </sheets>
  <definedNames>
    <definedName name="Ant_Ond" localSheetId="2">#REF!</definedName>
    <definedName name="Ant_Ond">#REF!</definedName>
    <definedName name="BJ_Ond" localSheetId="2">#REF!</definedName>
    <definedName name="BJ_Ond">#REF!</definedName>
    <definedName name="Keuze_Ant" localSheetId="2">#REF!</definedName>
    <definedName name="Keuze_Ant">#REF!</definedName>
    <definedName name="Keuze_BJ" localSheetId="2">#REF!</definedName>
    <definedName name="Keuze_BJ">#REF!</definedName>
    <definedName name="Keuze_Categorie" localSheetId="2">#REF!</definedName>
    <definedName name="Keuze_Categorie">#REF!</definedName>
    <definedName name="Keuze_Output" localSheetId="2">#REF!</definedName>
    <definedName name="Keuze_Output">#REF!</definedName>
    <definedName name="Keuze_VJ" localSheetId="2">#REF!</definedName>
    <definedName name="Keuze_VJ">#REF!</definedName>
    <definedName name="Query1" localSheetId="2">#REF!</definedName>
    <definedName name="Query1">#REF!</definedName>
    <definedName name="Visa" localSheetId="2">#REF!</definedName>
    <definedName name="Visa">#REF!</definedName>
    <definedName name="VJ_Ond" localSheetId="2">#REF!</definedName>
    <definedName name="VJ_Ond">#REF!</definedName>
  </definedNames>
  <calcPr calcId="145621"/>
</workbook>
</file>

<file path=xl/calcChain.xml><?xml version="1.0" encoding="utf-8"?>
<calcChain xmlns="http://schemas.openxmlformats.org/spreadsheetml/2006/main">
  <c r="B5" i="54" l="1"/>
  <c r="BM5" i="54" l="1"/>
  <c r="BJ5" i="54"/>
  <c r="BI5" i="54"/>
  <c r="BH5" i="54"/>
  <c r="BE5" i="54"/>
  <c r="BD5" i="54"/>
  <c r="BA5" i="54"/>
  <c r="AZ5" i="54"/>
  <c r="AY5" i="54"/>
  <c r="AV5" i="54"/>
  <c r="AU5" i="54"/>
  <c r="AR5" i="54"/>
  <c r="AQ5" i="54"/>
  <c r="AP5" i="54"/>
  <c r="AM5" i="54"/>
  <c r="AL5" i="54"/>
  <c r="AI5" i="54"/>
  <c r="AH5" i="54"/>
  <c r="AG5" i="54"/>
  <c r="AD5" i="54"/>
  <c r="AC5" i="54"/>
  <c r="AA5" i="54"/>
  <c r="Z5" i="54"/>
  <c r="Y5" i="54"/>
  <c r="X5" i="54"/>
  <c r="V5" i="54"/>
  <c r="U5" i="54"/>
  <c r="T5" i="54"/>
  <c r="Q5" i="54"/>
  <c r="P5" i="54"/>
  <c r="O5" i="54"/>
  <c r="C4" i="54"/>
  <c r="E4" i="54"/>
  <c r="F4" i="54"/>
  <c r="G4" i="54"/>
  <c r="H4" i="54"/>
  <c r="J4" i="54"/>
  <c r="L5" i="54"/>
  <c r="D4" i="54"/>
  <c r="I4" i="54"/>
  <c r="N4" i="54"/>
  <c r="S4" i="54"/>
  <c r="W4" i="54"/>
  <c r="AB4" i="54"/>
  <c r="AF4" i="54"/>
  <c r="AK4" i="54"/>
  <c r="AO4" i="54"/>
  <c r="AT4" i="54"/>
  <c r="AX4" i="54"/>
  <c r="BC4" i="54"/>
  <c r="BG4" i="54"/>
  <c r="BL4" i="54"/>
  <c r="BK5" i="54"/>
  <c r="BF5" i="54"/>
  <c r="BB5" i="54"/>
  <c r="AW5" i="54"/>
  <c r="AS5" i="54"/>
  <c r="AN5" i="54"/>
  <c r="AJ5" i="54"/>
  <c r="AE5" i="54"/>
  <c r="R5" i="54"/>
  <c r="M5" i="54"/>
  <c r="BG5" i="54" l="1"/>
  <c r="S5" i="54"/>
  <c r="BL5" i="54"/>
  <c r="I5" i="54"/>
  <c r="AK5" i="54"/>
  <c r="AF5" i="54"/>
  <c r="AO5" i="54"/>
  <c r="AT5" i="54"/>
  <c r="AX5" i="54"/>
  <c r="AI125" i="1"/>
  <c r="AG125" i="1"/>
  <c r="AE125" i="1"/>
  <c r="AI124" i="1"/>
  <c r="AG124" i="1"/>
  <c r="AE124" i="1"/>
  <c r="AI123" i="1"/>
  <c r="AG123" i="1"/>
  <c r="AE123" i="1"/>
  <c r="AI122" i="1"/>
  <c r="AG122" i="1"/>
  <c r="AE122" i="1"/>
  <c r="AI121" i="1"/>
  <c r="AG121" i="1"/>
  <c r="AE121" i="1"/>
  <c r="AI120" i="1"/>
  <c r="AG120" i="1"/>
  <c r="AE120" i="1"/>
  <c r="AI119" i="1"/>
  <c r="AG119" i="1"/>
  <c r="AE119" i="1"/>
  <c r="AI118" i="1"/>
  <c r="AG118" i="1"/>
  <c r="AE118" i="1"/>
  <c r="AI117" i="1"/>
  <c r="AG117" i="1"/>
  <c r="AE117" i="1"/>
  <c r="AI116" i="1"/>
  <c r="AG116" i="1"/>
  <c r="AE116" i="1"/>
  <c r="AI115" i="1"/>
  <c r="AG115" i="1"/>
  <c r="AE115" i="1"/>
  <c r="AI114" i="1"/>
  <c r="AG114" i="1"/>
  <c r="AE114" i="1"/>
  <c r="AI113" i="1"/>
  <c r="AG113" i="1"/>
  <c r="AE113" i="1"/>
  <c r="AI112" i="1"/>
  <c r="AG112" i="1"/>
  <c r="AE112" i="1"/>
  <c r="AI111" i="1"/>
  <c r="AG111" i="1"/>
  <c r="AE111" i="1"/>
  <c r="AI110" i="1"/>
  <c r="AG110" i="1"/>
  <c r="AE110" i="1"/>
  <c r="AI109" i="1"/>
  <c r="AG109" i="1"/>
  <c r="AE109" i="1"/>
  <c r="AI108" i="1"/>
  <c r="AG108" i="1"/>
  <c r="AE108" i="1"/>
  <c r="AI107" i="1"/>
  <c r="AG107" i="1"/>
  <c r="AE107" i="1"/>
  <c r="AI106" i="1"/>
  <c r="AG106" i="1"/>
  <c r="AE106" i="1"/>
  <c r="AI105" i="1"/>
  <c r="AG105" i="1"/>
  <c r="AE105" i="1"/>
  <c r="AI104" i="1"/>
  <c r="AG104" i="1"/>
  <c r="AE104" i="1"/>
  <c r="AI103" i="1"/>
  <c r="AG103" i="1"/>
  <c r="AE103" i="1"/>
  <c r="AI102" i="1"/>
  <c r="AG102" i="1"/>
  <c r="AE102" i="1"/>
  <c r="AI101" i="1"/>
  <c r="AG101" i="1"/>
  <c r="AE101" i="1"/>
  <c r="AI100" i="1"/>
  <c r="AG100" i="1"/>
  <c r="AE100" i="1"/>
  <c r="AI99" i="1"/>
  <c r="AG99" i="1"/>
  <c r="AE99" i="1"/>
  <c r="AI98" i="1"/>
  <c r="AG98" i="1"/>
  <c r="AE98" i="1"/>
  <c r="AI97" i="1"/>
  <c r="AG97" i="1"/>
  <c r="AE97" i="1"/>
  <c r="AI96" i="1"/>
  <c r="AG96" i="1"/>
  <c r="AE96" i="1"/>
  <c r="AI95" i="1"/>
  <c r="AG95" i="1"/>
  <c r="AE95" i="1"/>
  <c r="AI94" i="1"/>
  <c r="AG94" i="1"/>
  <c r="AE94" i="1"/>
  <c r="AI93" i="1"/>
  <c r="AG93" i="1"/>
  <c r="AE93" i="1"/>
  <c r="AI92" i="1"/>
  <c r="AG92" i="1"/>
  <c r="AE92" i="1"/>
  <c r="AI91" i="1"/>
  <c r="AG91" i="1"/>
  <c r="AE91" i="1"/>
  <c r="AI90" i="1"/>
  <c r="AG90" i="1"/>
  <c r="AE90" i="1"/>
  <c r="AI89" i="1"/>
  <c r="AG89" i="1"/>
  <c r="AE89" i="1"/>
  <c r="AI88" i="1"/>
  <c r="AG88" i="1"/>
  <c r="AE88" i="1"/>
  <c r="AI87" i="1"/>
  <c r="AG87" i="1"/>
  <c r="AE87" i="1"/>
  <c r="AI86" i="1"/>
  <c r="AG86" i="1"/>
  <c r="AE86" i="1"/>
  <c r="AI85" i="1"/>
  <c r="AG85" i="1"/>
  <c r="AE85" i="1"/>
  <c r="AI84" i="1"/>
  <c r="AG84" i="1"/>
  <c r="AE84" i="1"/>
  <c r="AI83" i="1"/>
  <c r="AG83" i="1"/>
  <c r="AE83" i="1"/>
  <c r="AI82" i="1"/>
  <c r="AG82" i="1"/>
  <c r="AE82" i="1"/>
  <c r="AI81" i="1"/>
  <c r="AG81" i="1"/>
  <c r="AE81" i="1"/>
  <c r="AI80" i="1"/>
  <c r="AG80" i="1"/>
  <c r="AE80" i="1"/>
  <c r="AI79" i="1"/>
  <c r="AG79" i="1"/>
  <c r="AE79" i="1"/>
  <c r="AI78" i="1"/>
  <c r="AG78" i="1"/>
  <c r="AE78" i="1"/>
  <c r="AI77" i="1"/>
  <c r="AG77" i="1"/>
  <c r="AE77" i="1"/>
  <c r="AI76" i="1"/>
  <c r="AG76" i="1"/>
  <c r="AE76" i="1"/>
  <c r="AI75" i="1"/>
  <c r="AG75" i="1"/>
  <c r="AE75" i="1"/>
  <c r="AI74" i="1"/>
  <c r="AG74" i="1"/>
  <c r="AE74" i="1"/>
  <c r="AI73" i="1"/>
  <c r="AG73" i="1"/>
  <c r="AE73" i="1"/>
  <c r="AI72" i="1"/>
  <c r="AG72" i="1"/>
  <c r="AE72" i="1"/>
  <c r="AI71" i="1"/>
  <c r="AG71" i="1"/>
  <c r="AE71" i="1"/>
  <c r="AI70" i="1"/>
  <c r="AG70" i="1"/>
  <c r="AE70" i="1"/>
  <c r="AI69" i="1"/>
  <c r="AG69" i="1"/>
  <c r="AE69" i="1"/>
  <c r="AI68" i="1"/>
  <c r="AG68" i="1"/>
  <c r="AE68" i="1"/>
  <c r="AI67" i="1"/>
  <c r="AG67" i="1"/>
  <c r="AE67" i="1"/>
  <c r="AI66" i="1"/>
  <c r="AG66" i="1"/>
  <c r="AE66" i="1"/>
  <c r="AI65" i="1"/>
  <c r="AG65" i="1"/>
  <c r="AE65" i="1"/>
  <c r="AI64" i="1"/>
  <c r="AG64" i="1"/>
  <c r="AE64" i="1"/>
  <c r="AI63" i="1"/>
  <c r="AG63" i="1"/>
  <c r="AE63" i="1"/>
  <c r="AI62" i="1"/>
  <c r="AG62" i="1"/>
  <c r="AE62" i="1"/>
  <c r="AI61" i="1"/>
  <c r="AG61" i="1"/>
  <c r="AE61" i="1"/>
  <c r="AI60" i="1"/>
  <c r="AG60" i="1"/>
  <c r="AE60" i="1"/>
  <c r="AI59" i="1"/>
  <c r="AG59" i="1"/>
  <c r="AE59" i="1"/>
  <c r="AI58" i="1"/>
  <c r="AG58" i="1"/>
  <c r="AE58" i="1"/>
  <c r="AI57" i="1"/>
  <c r="AG57" i="1"/>
  <c r="AE57" i="1"/>
  <c r="AI56" i="1"/>
  <c r="AG56" i="1"/>
  <c r="AE56" i="1"/>
  <c r="AI55" i="1"/>
  <c r="AG55" i="1"/>
  <c r="AE55" i="1"/>
  <c r="AI54" i="1"/>
  <c r="AG54" i="1"/>
  <c r="AE54" i="1"/>
  <c r="AI53" i="1"/>
  <c r="AG53" i="1"/>
  <c r="AE53" i="1"/>
  <c r="AI52" i="1"/>
  <c r="AG52" i="1"/>
  <c r="AE52" i="1"/>
  <c r="AI51" i="1"/>
  <c r="AG51" i="1"/>
  <c r="AE51" i="1"/>
  <c r="AI50" i="1"/>
  <c r="AG50" i="1"/>
  <c r="AE50" i="1"/>
  <c r="AI49" i="1"/>
  <c r="AG49" i="1"/>
  <c r="AE49" i="1"/>
  <c r="AI48" i="1"/>
  <c r="AG48" i="1"/>
  <c r="AE48" i="1"/>
  <c r="AI47" i="1"/>
  <c r="AG47" i="1"/>
  <c r="AE47" i="1"/>
  <c r="AI46" i="1"/>
  <c r="AG46" i="1"/>
  <c r="AE46" i="1"/>
  <c r="AI45" i="1"/>
  <c r="AG45" i="1"/>
  <c r="AE45" i="1"/>
  <c r="AI44" i="1"/>
  <c r="AG44" i="1"/>
  <c r="AE44" i="1"/>
  <c r="AI43" i="1"/>
  <c r="AG43" i="1"/>
  <c r="AE43" i="1"/>
  <c r="AI42" i="1"/>
  <c r="AG42" i="1"/>
  <c r="AE42" i="1"/>
  <c r="AI41" i="1"/>
  <c r="AG41" i="1"/>
  <c r="AE41" i="1"/>
  <c r="AI40" i="1"/>
  <c r="AG40" i="1"/>
  <c r="AE40" i="1"/>
  <c r="AI39" i="1"/>
  <c r="AG39" i="1"/>
  <c r="AE39" i="1"/>
  <c r="AI38" i="1"/>
  <c r="AG38" i="1"/>
  <c r="AE38" i="1"/>
  <c r="AI37" i="1"/>
  <c r="AG37" i="1"/>
  <c r="AE37" i="1"/>
  <c r="AI36" i="1"/>
  <c r="AG36" i="1"/>
  <c r="AE36" i="1"/>
  <c r="AI35" i="1"/>
  <c r="AG35" i="1"/>
  <c r="AE35" i="1"/>
  <c r="AI34" i="1"/>
  <c r="AG34" i="1"/>
  <c r="AE34" i="1"/>
  <c r="AI33" i="1"/>
  <c r="AG33" i="1"/>
  <c r="AE33" i="1"/>
  <c r="AI32" i="1"/>
  <c r="AG32" i="1"/>
  <c r="AE32" i="1"/>
  <c r="AI31" i="1"/>
  <c r="AG31" i="1"/>
  <c r="AE31" i="1"/>
  <c r="AI30" i="1"/>
  <c r="AG30" i="1"/>
  <c r="AE30" i="1"/>
  <c r="AI29" i="1"/>
  <c r="AG29" i="1"/>
  <c r="AE29" i="1"/>
  <c r="AI28" i="1"/>
  <c r="AG28" i="1"/>
  <c r="AE28" i="1"/>
  <c r="AI27" i="1"/>
  <c r="AG27" i="1"/>
  <c r="AE27" i="1"/>
  <c r="AI26" i="1"/>
  <c r="AG26" i="1"/>
  <c r="AE26" i="1"/>
  <c r="AI25" i="1"/>
  <c r="AG25" i="1"/>
  <c r="AE25" i="1"/>
  <c r="AI24" i="1"/>
  <c r="AG24" i="1"/>
  <c r="AE24" i="1"/>
  <c r="AI23" i="1"/>
  <c r="AG23" i="1"/>
  <c r="AE23" i="1"/>
  <c r="AI22" i="1"/>
  <c r="AG22" i="1"/>
  <c r="AE22" i="1"/>
  <c r="AI21" i="1"/>
  <c r="AG21" i="1"/>
  <c r="AE21" i="1"/>
  <c r="AI20" i="1"/>
  <c r="AG20" i="1"/>
  <c r="AE20" i="1"/>
  <c r="AI19" i="1"/>
  <c r="AG19" i="1"/>
  <c r="AE19" i="1"/>
  <c r="AI18" i="1"/>
  <c r="AG18" i="1"/>
  <c r="AE18" i="1"/>
  <c r="AI17" i="1"/>
  <c r="AG17" i="1"/>
  <c r="AE17" i="1"/>
  <c r="AI16" i="1"/>
  <c r="AG16" i="1"/>
  <c r="AE16" i="1"/>
  <c r="AI15" i="1"/>
  <c r="AG15" i="1"/>
  <c r="AE15" i="1"/>
  <c r="AI14" i="1"/>
  <c r="AG14" i="1"/>
  <c r="AE14" i="1"/>
  <c r="AI13" i="1"/>
  <c r="AG13" i="1"/>
  <c r="AE13" i="1"/>
  <c r="AI12" i="1"/>
  <c r="AG12" i="1"/>
  <c r="AE12" i="1"/>
  <c r="AI11" i="1"/>
  <c r="AG11" i="1"/>
  <c r="AE11" i="1"/>
  <c r="AI10" i="1"/>
  <c r="AG10" i="1"/>
  <c r="AE10" i="1"/>
  <c r="AI9" i="1"/>
  <c r="AG9" i="1"/>
  <c r="AE9" i="1"/>
  <c r="AI8" i="1"/>
  <c r="AG8" i="1"/>
  <c r="AE8" i="1"/>
  <c r="AI7" i="1"/>
  <c r="AG7" i="1"/>
  <c r="AE7" i="1"/>
  <c r="AI6" i="1"/>
  <c r="AG6" i="1"/>
  <c r="AE6" i="1"/>
  <c r="AI5" i="1"/>
  <c r="AG5" i="1"/>
  <c r="AE5" i="1"/>
  <c r="AI4" i="1"/>
  <c r="AG4" i="1"/>
  <c r="AE4" i="1"/>
  <c r="W5" i="54" l="1"/>
  <c r="BC5" i="54"/>
  <c r="K5" i="54"/>
  <c r="G5" i="54"/>
  <c r="F5" i="54"/>
  <c r="D5" i="54"/>
  <c r="C5" i="54"/>
  <c r="N5" i="54"/>
  <c r="AB5" i="54"/>
  <c r="H5" i="54"/>
  <c r="E5" i="54" l="1"/>
  <c r="J5" i="54"/>
  <c r="A37" i="1" l="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4" i="1"/>
  <c r="A5" i="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V81" i="3" l="1"/>
  <c r="O81" i="3"/>
  <c r="H81" i="3"/>
  <c r="D81" i="3"/>
  <c r="W80" i="3"/>
  <c r="P80" i="3"/>
  <c r="I80" i="3"/>
  <c r="E80" i="3"/>
  <c r="A80" i="3"/>
  <c r="T79" i="3"/>
  <c r="J79" i="3"/>
  <c r="F79" i="3"/>
  <c r="B79" i="3"/>
  <c r="U24" i="3"/>
  <c r="N24" i="3"/>
  <c r="G24" i="3"/>
  <c r="C24" i="3"/>
  <c r="P81" i="3"/>
  <c r="A81" i="3"/>
  <c r="F80" i="3"/>
  <c r="C79" i="3"/>
  <c r="H24" i="3"/>
  <c r="U81" i="3"/>
  <c r="N81" i="3"/>
  <c r="G81" i="3"/>
  <c r="C81" i="3"/>
  <c r="V80" i="3"/>
  <c r="O80" i="3"/>
  <c r="H80" i="3"/>
  <c r="D80" i="3"/>
  <c r="W79" i="3"/>
  <c r="P79" i="3"/>
  <c r="I79" i="3"/>
  <c r="E79" i="3"/>
  <c r="A79" i="3"/>
  <c r="T24" i="3"/>
  <c r="J24" i="3"/>
  <c r="F24" i="3"/>
  <c r="B24" i="3"/>
  <c r="I24" i="3"/>
  <c r="A24" i="3"/>
  <c r="I81" i="3"/>
  <c r="T80" i="3"/>
  <c r="J80" i="3"/>
  <c r="U79" i="3"/>
  <c r="N79" i="3"/>
  <c r="V24" i="3"/>
  <c r="O24" i="3"/>
  <c r="T81" i="3"/>
  <c r="J81" i="3"/>
  <c r="F81" i="3"/>
  <c r="B81" i="3"/>
  <c r="U80" i="3"/>
  <c r="N80" i="3"/>
  <c r="G80" i="3"/>
  <c r="C80" i="3"/>
  <c r="V79" i="3"/>
  <c r="O79" i="3"/>
  <c r="H79" i="3"/>
  <c r="D79" i="3"/>
  <c r="W24" i="3"/>
  <c r="P24" i="3"/>
  <c r="E24" i="3"/>
  <c r="W81" i="3"/>
  <c r="E81" i="3"/>
  <c r="B80" i="3"/>
  <c r="G79" i="3"/>
  <c r="D24" i="3"/>
  <c r="D58" i="3"/>
  <c r="I10" i="3"/>
  <c r="I11" i="3"/>
  <c r="O53" i="3"/>
  <c r="O9" i="3"/>
  <c r="P39" i="3"/>
  <c r="P9" i="3"/>
  <c r="F20" i="3"/>
  <c r="F41" i="3"/>
  <c r="B35" i="3"/>
  <c r="E60" i="3"/>
  <c r="B51" i="3"/>
  <c r="P14" i="3"/>
  <c r="T26" i="3"/>
  <c r="J39" i="3"/>
  <c r="F33" i="3"/>
  <c r="N37" i="3"/>
  <c r="O129" i="3"/>
  <c r="G130" i="3"/>
  <c r="D76" i="3"/>
  <c r="J63" i="3"/>
  <c r="P52" i="3"/>
  <c r="P56" i="3"/>
  <c r="P60" i="3"/>
  <c r="H49" i="3"/>
  <c r="F52" i="3"/>
  <c r="B55" i="3"/>
  <c r="C57" i="3"/>
  <c r="D59" i="3"/>
  <c r="F45" i="3"/>
  <c r="U33" i="3"/>
  <c r="W35" i="3"/>
  <c r="O38" i="3"/>
  <c r="T40" i="3"/>
  <c r="V42" i="3"/>
  <c r="H32" i="3"/>
  <c r="D34" i="3"/>
  <c r="J35" i="3"/>
  <c r="F37" i="3"/>
  <c r="B39" i="3"/>
  <c r="H40" i="3"/>
  <c r="D42" i="3"/>
  <c r="N20" i="3"/>
  <c r="P25" i="3"/>
  <c r="P19" i="3"/>
  <c r="D23" i="3"/>
  <c r="J25" i="3"/>
  <c r="E19" i="3"/>
  <c r="E14" i="3"/>
  <c r="E9" i="3"/>
  <c r="N6" i="3"/>
  <c r="N68" i="3"/>
  <c r="B105" i="3"/>
  <c r="J67" i="3"/>
  <c r="W49" i="3"/>
  <c r="O54" i="3"/>
  <c r="T58" i="3"/>
  <c r="D48" i="3"/>
  <c r="C6" i="3"/>
  <c r="H26" i="3"/>
  <c r="O23" i="3"/>
  <c r="D38" i="3"/>
  <c r="N29" i="3"/>
  <c r="V34" i="3"/>
  <c r="B56" i="3"/>
  <c r="A63" i="3"/>
  <c r="B25" i="3"/>
  <c r="I29" i="3"/>
  <c r="H36" i="3"/>
  <c r="U41" i="3"/>
  <c r="T32" i="3"/>
  <c r="A54" i="3"/>
  <c r="D6" i="3"/>
  <c r="A45" i="3"/>
  <c r="T9" i="3"/>
  <c r="T14" i="3"/>
  <c r="G26" i="3"/>
  <c r="A25" i="3"/>
  <c r="E20" i="3"/>
  <c r="P26" i="3"/>
  <c r="N23" i="3"/>
  <c r="J29" i="3"/>
  <c r="E41" i="3"/>
  <c r="I39" i="3"/>
  <c r="C38" i="3"/>
  <c r="G36" i="3"/>
  <c r="A35" i="3"/>
  <c r="E33" i="3"/>
  <c r="O29" i="3"/>
  <c r="T41" i="3"/>
  <c r="O39" i="3"/>
  <c r="W36" i="3"/>
  <c r="U34" i="3"/>
  <c r="P32" i="3"/>
  <c r="D60" i="3"/>
  <c r="B58" i="3"/>
  <c r="A56" i="3"/>
  <c r="H53" i="3"/>
  <c r="J50" i="3"/>
  <c r="B48" i="3"/>
  <c r="N58" i="3"/>
  <c r="N54" i="3"/>
  <c r="U49" i="3"/>
  <c r="B69" i="3"/>
  <c r="H106" i="3"/>
  <c r="N75" i="3"/>
  <c r="O6" i="3"/>
  <c r="F9" i="3"/>
  <c r="F14" i="3"/>
  <c r="F19" i="3"/>
  <c r="I25" i="3"/>
  <c r="C23" i="3"/>
  <c r="T19" i="3"/>
  <c r="O25" i="3"/>
  <c r="B29" i="3"/>
  <c r="C42" i="3"/>
  <c r="G40" i="3"/>
  <c r="A39" i="3"/>
  <c r="E37" i="3"/>
  <c r="I35" i="3"/>
  <c r="C34" i="3"/>
  <c r="G32" i="3"/>
  <c r="U42" i="3"/>
  <c r="P40" i="3"/>
  <c r="N38" i="3"/>
  <c r="V35" i="3"/>
  <c r="T33" i="3"/>
  <c r="G45" i="3"/>
  <c r="C59" i="3"/>
  <c r="B57" i="3"/>
  <c r="J54" i="3"/>
  <c r="E52" i="3"/>
  <c r="F49" i="3"/>
  <c r="O60" i="3"/>
  <c r="O56" i="3"/>
  <c r="W51" i="3"/>
  <c r="B66" i="3"/>
  <c r="D87" i="3"/>
  <c r="H138" i="3"/>
  <c r="V143" i="3"/>
  <c r="G6" i="3"/>
  <c r="U6" i="3"/>
  <c r="A14" i="3"/>
  <c r="I9" i="3"/>
  <c r="W9" i="3"/>
  <c r="I14" i="3"/>
  <c r="W14" i="3"/>
  <c r="I19" i="3"/>
  <c r="D26" i="3"/>
  <c r="F25" i="3"/>
  <c r="H23" i="3"/>
  <c r="J20" i="3"/>
  <c r="B20" i="3"/>
  <c r="W19" i="3"/>
  <c r="W25" i="3"/>
  <c r="V23" i="3"/>
  <c r="U20" i="3"/>
  <c r="E29" i="3"/>
  <c r="H42" i="3"/>
  <c r="J41" i="3"/>
  <c r="B41" i="3"/>
  <c r="D40" i="3"/>
  <c r="F39" i="3"/>
  <c r="H38" i="3"/>
  <c r="J37" i="3"/>
  <c r="B37" i="3"/>
  <c r="D36" i="3"/>
  <c r="F35" i="3"/>
  <c r="H34" i="3"/>
  <c r="J33" i="3"/>
  <c r="B33" i="3"/>
  <c r="D32" i="3"/>
  <c r="U29" i="3"/>
  <c r="O42" i="3"/>
  <c r="N41" i="3"/>
  <c r="W39" i="3"/>
  <c r="V38" i="3"/>
  <c r="U37" i="3"/>
  <c r="T36" i="3"/>
  <c r="P35" i="3"/>
  <c r="O34" i="3"/>
  <c r="N33" i="3"/>
  <c r="B45" i="3"/>
  <c r="J60" i="3"/>
  <c r="J59" i="3"/>
  <c r="I58" i="3"/>
  <c r="H57" i="3"/>
  <c r="H56" i="3"/>
  <c r="G55" i="3"/>
  <c r="F54" i="3"/>
  <c r="C53" i="3"/>
  <c r="J51" i="3"/>
  <c r="E50" i="3"/>
  <c r="J48" i="3"/>
  <c r="U45" i="3"/>
  <c r="P59" i="3"/>
  <c r="P57" i="3"/>
  <c r="P55" i="3"/>
  <c r="P53" i="3"/>
  <c r="O51" i="3"/>
  <c r="T48" i="3"/>
  <c r="J66" i="3"/>
  <c r="B72" i="3"/>
  <c r="J90" i="3"/>
  <c r="D117" i="3"/>
  <c r="I148" i="3"/>
  <c r="N96" i="3"/>
  <c r="P148" i="3"/>
  <c r="U96" i="3"/>
  <c r="P63" i="3"/>
  <c r="A143" i="3"/>
  <c r="G117" i="3"/>
  <c r="D105" i="3"/>
  <c r="F87" i="3"/>
  <c r="F75" i="3"/>
  <c r="D69" i="3"/>
  <c r="V129" i="3"/>
  <c r="O109" i="3"/>
  <c r="T75" i="3"/>
  <c r="T68" i="3"/>
  <c r="B156" i="3"/>
  <c r="I130" i="3"/>
  <c r="H128" i="3"/>
  <c r="J106" i="3"/>
  <c r="H99" i="3"/>
  <c r="B96" i="3"/>
  <c r="F76" i="3"/>
  <c r="D72" i="3"/>
  <c r="D68" i="3"/>
  <c r="H6" i="3"/>
  <c r="V6" i="3"/>
  <c r="B9" i="3"/>
  <c r="J9" i="3"/>
  <c r="B14" i="3"/>
  <c r="J14" i="3"/>
  <c r="B19" i="3"/>
  <c r="J19" i="3"/>
  <c r="C26" i="3"/>
  <c r="E25" i="3"/>
  <c r="G23" i="3"/>
  <c r="I20" i="3"/>
  <c r="A20" i="3"/>
  <c r="W26" i="3"/>
  <c r="V25" i="3"/>
  <c r="U23" i="3"/>
  <c r="T20" i="3"/>
  <c r="F29" i="3"/>
  <c r="G42" i="3"/>
  <c r="I41" i="3"/>
  <c r="A41" i="3"/>
  <c r="C40" i="3"/>
  <c r="E39" i="3"/>
  <c r="G38" i="3"/>
  <c r="I37" i="3"/>
  <c r="A37" i="3"/>
  <c r="C36" i="3"/>
  <c r="E35" i="3"/>
  <c r="G34" i="3"/>
  <c r="I33" i="3"/>
  <c r="A33" i="3"/>
  <c r="C32" i="3"/>
  <c r="V29" i="3"/>
  <c r="N42" i="3"/>
  <c r="W40" i="3"/>
  <c r="V39" i="3"/>
  <c r="U38" i="3"/>
  <c r="T37" i="3"/>
  <c r="P36" i="3"/>
  <c r="O35" i="3"/>
  <c r="N34" i="3"/>
  <c r="W32" i="3"/>
  <c r="C45" i="3"/>
  <c r="I60" i="3"/>
  <c r="H59" i="3"/>
  <c r="H58" i="3"/>
  <c r="G57" i="3"/>
  <c r="F56" i="3"/>
  <c r="F55" i="3"/>
  <c r="E54" i="3"/>
  <c r="B53" i="3"/>
  <c r="G51" i="3"/>
  <c r="D50" i="3"/>
  <c r="I48" i="3"/>
  <c r="N45" i="3"/>
  <c r="O59" i="3"/>
  <c r="N57" i="3"/>
  <c r="N55" i="3"/>
  <c r="N53" i="3"/>
  <c r="N51" i="3"/>
  <c r="B63" i="3"/>
  <c r="B67" i="3"/>
  <c r="B75" i="3"/>
  <c r="F99" i="3"/>
  <c r="E128" i="3"/>
  <c r="N63" i="3"/>
  <c r="U106" i="3"/>
  <c r="T161" i="3"/>
  <c r="W156" i="3"/>
  <c r="P156" i="3"/>
  <c r="V148" i="3"/>
  <c r="O148" i="3"/>
  <c r="U143" i="3"/>
  <c r="N143" i="3"/>
  <c r="T138" i="3"/>
  <c r="W133" i="3"/>
  <c r="P133" i="3"/>
  <c r="V130" i="3"/>
  <c r="O130" i="3"/>
  <c r="U129" i="3"/>
  <c r="N129" i="3"/>
  <c r="T128" i="3"/>
  <c r="W125" i="3"/>
  <c r="P125" i="3"/>
  <c r="V117" i="3"/>
  <c r="O117" i="3"/>
  <c r="U109" i="3"/>
  <c r="N109" i="3"/>
  <c r="T106" i="3"/>
  <c r="W105" i="3"/>
  <c r="P105" i="3"/>
  <c r="V102" i="3"/>
  <c r="O102" i="3"/>
  <c r="U99" i="3"/>
  <c r="N99" i="3"/>
  <c r="T96" i="3"/>
  <c r="W90" i="3"/>
  <c r="P90" i="3"/>
  <c r="V87" i="3"/>
  <c r="O87" i="3"/>
  <c r="U76" i="3"/>
  <c r="V161" i="3"/>
  <c r="O161" i="3"/>
  <c r="U156" i="3"/>
  <c r="N156" i="3"/>
  <c r="T148" i="3"/>
  <c r="W143" i="3"/>
  <c r="P143" i="3"/>
  <c r="V138" i="3"/>
  <c r="O138" i="3"/>
  <c r="U133" i="3"/>
  <c r="N133" i="3"/>
  <c r="T130" i="3"/>
  <c r="W129" i="3"/>
  <c r="P129" i="3"/>
  <c r="V128" i="3"/>
  <c r="O128" i="3"/>
  <c r="U125" i="3"/>
  <c r="N125" i="3"/>
  <c r="T117" i="3"/>
  <c r="W109" i="3"/>
  <c r="P109" i="3"/>
  <c r="V106" i="3"/>
  <c r="O106" i="3"/>
  <c r="U105" i="3"/>
  <c r="N105" i="3"/>
  <c r="T102" i="3"/>
  <c r="W99" i="3"/>
  <c r="P99" i="3"/>
  <c r="V96" i="3"/>
  <c r="O96" i="3"/>
  <c r="U90" i="3"/>
  <c r="N90" i="3"/>
  <c r="T87" i="3"/>
  <c r="W76" i="3"/>
  <c r="P76" i="3"/>
  <c r="V75" i="3"/>
  <c r="O75" i="3"/>
  <c r="U72" i="3"/>
  <c r="N72" i="3"/>
  <c r="T69" i="3"/>
  <c r="W68" i="3"/>
  <c r="P68" i="3"/>
  <c r="V67" i="3"/>
  <c r="O67" i="3"/>
  <c r="U66" i="3"/>
  <c r="N66" i="3"/>
  <c r="T63" i="3"/>
  <c r="J161" i="3"/>
  <c r="F161" i="3"/>
  <c r="B161" i="3"/>
  <c r="H156" i="3"/>
  <c r="D156" i="3"/>
  <c r="J148" i="3"/>
  <c r="F148" i="3"/>
  <c r="B148" i="3"/>
  <c r="H143" i="3"/>
  <c r="D143" i="3"/>
  <c r="J138" i="3"/>
  <c r="F138" i="3"/>
  <c r="B138" i="3"/>
  <c r="H133" i="3"/>
  <c r="D133" i="3"/>
  <c r="J130" i="3"/>
  <c r="F130" i="3"/>
  <c r="B130" i="3"/>
  <c r="H129" i="3"/>
  <c r="D129" i="3"/>
  <c r="J128" i="3"/>
  <c r="F128" i="3"/>
  <c r="B128" i="3"/>
  <c r="H125" i="3"/>
  <c r="D125" i="3"/>
  <c r="J117" i="3"/>
  <c r="F117" i="3"/>
  <c r="W161" i="3"/>
  <c r="V156" i="3"/>
  <c r="U148" i="3"/>
  <c r="T143" i="3"/>
  <c r="P138" i="3"/>
  <c r="O133" i="3"/>
  <c r="N130" i="3"/>
  <c r="W128" i="3"/>
  <c r="V125" i="3"/>
  <c r="U117" i="3"/>
  <c r="T109" i="3"/>
  <c r="P106" i="3"/>
  <c r="O105" i="3"/>
  <c r="N102" i="3"/>
  <c r="W96" i="3"/>
  <c r="V90" i="3"/>
  <c r="U87" i="3"/>
  <c r="T76" i="3"/>
  <c r="U75" i="3"/>
  <c r="W72" i="3"/>
  <c r="O72" i="3"/>
  <c r="P69" i="3"/>
  <c r="U68" i="3"/>
  <c r="W67" i="3"/>
  <c r="N67" i="3"/>
  <c r="P66" i="3"/>
  <c r="U63" i="3"/>
  <c r="I161" i="3"/>
  <c r="D161" i="3"/>
  <c r="I156" i="3"/>
  <c r="C156" i="3"/>
  <c r="H148" i="3"/>
  <c r="C148" i="3"/>
  <c r="G143" i="3"/>
  <c r="B143" i="3"/>
  <c r="G138" i="3"/>
  <c r="A138" i="3"/>
  <c r="F133" i="3"/>
  <c r="A133" i="3"/>
  <c r="E130" i="3"/>
  <c r="J129" i="3"/>
  <c r="E129" i="3"/>
  <c r="I128" i="3"/>
  <c r="D128" i="3"/>
  <c r="I125" i="3"/>
  <c r="C125" i="3"/>
  <c r="H117" i="3"/>
  <c r="C117" i="3"/>
  <c r="I109" i="3"/>
  <c r="E109" i="3"/>
  <c r="A109" i="3"/>
  <c r="G106" i="3"/>
  <c r="C106" i="3"/>
  <c r="I105" i="3"/>
  <c r="E105" i="3"/>
  <c r="A105" i="3"/>
  <c r="G102" i="3"/>
  <c r="C102" i="3"/>
  <c r="I99" i="3"/>
  <c r="E99" i="3"/>
  <c r="A99" i="3"/>
  <c r="G96" i="3"/>
  <c r="C96" i="3"/>
  <c r="I90" i="3"/>
  <c r="E90" i="3"/>
  <c r="A90" i="3"/>
  <c r="G87" i="3"/>
  <c r="C87" i="3"/>
  <c r="I76" i="3"/>
  <c r="E76" i="3"/>
  <c r="A76" i="3"/>
  <c r="G75" i="3"/>
  <c r="C75" i="3"/>
  <c r="I72" i="3"/>
  <c r="E72" i="3"/>
  <c r="A72" i="3"/>
  <c r="G69" i="3"/>
  <c r="C69" i="3"/>
  <c r="I68" i="3"/>
  <c r="E68" i="3"/>
  <c r="A68" i="3"/>
  <c r="G67" i="3"/>
  <c r="C67" i="3"/>
  <c r="I66" i="3"/>
  <c r="E66" i="3"/>
  <c r="A66" i="3"/>
  <c r="G63" i="3"/>
  <c r="C63" i="3"/>
  <c r="P48" i="3"/>
  <c r="W48" i="3"/>
  <c r="T49" i="3"/>
  <c r="N50" i="3"/>
  <c r="U50" i="3"/>
  <c r="P161" i="3"/>
  <c r="O156" i="3"/>
  <c r="N148" i="3"/>
  <c r="W138" i="3"/>
  <c r="V133" i="3"/>
  <c r="U130" i="3"/>
  <c r="T129" i="3"/>
  <c r="P128" i="3"/>
  <c r="O125" i="3"/>
  <c r="N117" i="3"/>
  <c r="W106" i="3"/>
  <c r="V105" i="3"/>
  <c r="U102" i="3"/>
  <c r="T99" i="3"/>
  <c r="P96" i="3"/>
  <c r="O90" i="3"/>
  <c r="N87" i="3"/>
  <c r="N76" i="3"/>
  <c r="P75" i="3"/>
  <c r="T72" i="3"/>
  <c r="V69" i="3"/>
  <c r="N69" i="3"/>
  <c r="O68" i="3"/>
  <c r="T67" i="3"/>
  <c r="V66" i="3"/>
  <c r="W63" i="3"/>
  <c r="O63" i="3"/>
  <c r="G161" i="3"/>
  <c r="A161" i="3"/>
  <c r="F156" i="3"/>
  <c r="A156" i="3"/>
  <c r="E148" i="3"/>
  <c r="J143" i="3"/>
  <c r="E143" i="3"/>
  <c r="I138" i="3"/>
  <c r="D138" i="3"/>
  <c r="I133" i="3"/>
  <c r="C133" i="3"/>
  <c r="H130" i="3"/>
  <c r="C130" i="3"/>
  <c r="G129" i="3"/>
  <c r="B129" i="3"/>
  <c r="G128" i="3"/>
  <c r="A128" i="3"/>
  <c r="F125" i="3"/>
  <c r="A125" i="3"/>
  <c r="E117" i="3"/>
  <c r="A117" i="3"/>
  <c r="G109" i="3"/>
  <c r="C109" i="3"/>
  <c r="I106" i="3"/>
  <c r="E106" i="3"/>
  <c r="A106" i="3"/>
  <c r="G105" i="3"/>
  <c r="C105" i="3"/>
  <c r="I102" i="3"/>
  <c r="E102" i="3"/>
  <c r="A102" i="3"/>
  <c r="G99" i="3"/>
  <c r="C99" i="3"/>
  <c r="I96" i="3"/>
  <c r="E96" i="3"/>
  <c r="A96" i="3"/>
  <c r="G90" i="3"/>
  <c r="C90" i="3"/>
  <c r="I87" i="3"/>
  <c r="E87" i="3"/>
  <c r="A87" i="3"/>
  <c r="G76" i="3"/>
  <c r="C76" i="3"/>
  <c r="I75" i="3"/>
  <c r="E75" i="3"/>
  <c r="A75" i="3"/>
  <c r="G72" i="3"/>
  <c r="C72" i="3"/>
  <c r="I69" i="3"/>
  <c r="E69" i="3"/>
  <c r="A69" i="3"/>
  <c r="G68" i="3"/>
  <c r="C68" i="3"/>
  <c r="I67" i="3"/>
  <c r="E67" i="3"/>
  <c r="A67" i="3"/>
  <c r="G66" i="3"/>
  <c r="C66" i="3"/>
  <c r="I63" i="3"/>
  <c r="E63" i="3"/>
  <c r="N48" i="3"/>
  <c r="U48" i="3"/>
  <c r="O49" i="3"/>
  <c r="V49" i="3"/>
  <c r="P50" i="3"/>
  <c r="W50" i="3"/>
  <c r="T51" i="3"/>
  <c r="N52" i="3"/>
  <c r="U52" i="3"/>
  <c r="V53" i="3"/>
  <c r="P54" i="3"/>
  <c r="W54" i="3"/>
  <c r="T55" i="3"/>
  <c r="N56" i="3"/>
  <c r="U56" i="3"/>
  <c r="O57" i="3"/>
  <c r="V57" i="3"/>
  <c r="P58" i="3"/>
  <c r="W58" i="3"/>
  <c r="T59" i="3"/>
  <c r="N60" i="3"/>
  <c r="U60" i="3"/>
  <c r="W45" i="3"/>
  <c r="P45" i="3"/>
  <c r="C48" i="3"/>
  <c r="G48" i="3"/>
  <c r="A49" i="3"/>
  <c r="E49" i="3"/>
  <c r="I49" i="3"/>
  <c r="C50" i="3"/>
  <c r="G50" i="3"/>
  <c r="A51" i="3"/>
  <c r="E51" i="3"/>
  <c r="I51" i="3"/>
  <c r="C52" i="3"/>
  <c r="G52" i="3"/>
  <c r="A53" i="3"/>
  <c r="E53" i="3"/>
  <c r="I53" i="3"/>
  <c r="C54" i="3"/>
  <c r="G54" i="3"/>
  <c r="A55" i="3"/>
  <c r="E55" i="3"/>
  <c r="I55" i="3"/>
  <c r="C56" i="3"/>
  <c r="G56" i="3"/>
  <c r="A57" i="3"/>
  <c r="E57" i="3"/>
  <c r="I57" i="3"/>
  <c r="C58" i="3"/>
  <c r="G58" i="3"/>
  <c r="A59" i="3"/>
  <c r="E59" i="3"/>
  <c r="I59" i="3"/>
  <c r="C60" i="3"/>
  <c r="G60" i="3"/>
  <c r="J45" i="3"/>
  <c r="T156" i="3"/>
  <c r="O143" i="3"/>
  <c r="W130" i="3"/>
  <c r="U128" i="3"/>
  <c r="P117" i="3"/>
  <c r="N106" i="3"/>
  <c r="V99" i="3"/>
  <c r="T90" i="3"/>
  <c r="O76" i="3"/>
  <c r="V72" i="3"/>
  <c r="O69" i="3"/>
  <c r="U67" i="3"/>
  <c r="O66" i="3"/>
  <c r="H161" i="3"/>
  <c r="G156" i="3"/>
  <c r="G148" i="3"/>
  <c r="F143" i="3"/>
  <c r="E138" i="3"/>
  <c r="E133" i="3"/>
  <c r="D130" i="3"/>
  <c r="C129" i="3"/>
  <c r="C128" i="3"/>
  <c r="B125" i="3"/>
  <c r="B117" i="3"/>
  <c r="D109" i="3"/>
  <c r="F106" i="3"/>
  <c r="H105" i="3"/>
  <c r="J102" i="3"/>
  <c r="B102" i="3"/>
  <c r="D99" i="3"/>
  <c r="F96" i="3"/>
  <c r="H90" i="3"/>
  <c r="J87" i="3"/>
  <c r="W148" i="3"/>
  <c r="U138" i="3"/>
  <c r="P130" i="3"/>
  <c r="N128" i="3"/>
  <c r="V109" i="3"/>
  <c r="T105" i="3"/>
  <c r="O99" i="3"/>
  <c r="W87" i="3"/>
  <c r="W75" i="3"/>
  <c r="P72" i="3"/>
  <c r="V68" i="3"/>
  <c r="P67" i="3"/>
  <c r="V63" i="3"/>
  <c r="E161" i="3"/>
  <c r="E156" i="3"/>
  <c r="D148" i="3"/>
  <c r="C143" i="3"/>
  <c r="C138" i="3"/>
  <c r="B133" i="3"/>
  <c r="A130" i="3"/>
  <c r="A129" i="3"/>
  <c r="J125" i="3"/>
  <c r="I117" i="3"/>
  <c r="J109" i="3"/>
  <c r="B109" i="3"/>
  <c r="D106" i="3"/>
  <c r="F105" i="3"/>
  <c r="H102" i="3"/>
  <c r="J99" i="3"/>
  <c r="B99" i="3"/>
  <c r="D96" i="3"/>
  <c r="F90" i="3"/>
  <c r="H87" i="3"/>
  <c r="J76" i="3"/>
  <c r="B76" i="3"/>
  <c r="D75" i="3"/>
  <c r="F72" i="3"/>
  <c r="H69" i="3"/>
  <c r="J68" i="3"/>
  <c r="B68" i="3"/>
  <c r="D67" i="3"/>
  <c r="F66" i="3"/>
  <c r="H63" i="3"/>
  <c r="O48" i="3"/>
  <c r="P49" i="3"/>
  <c r="T50" i="3"/>
  <c r="P51" i="3"/>
  <c r="O52" i="3"/>
  <c r="W52" i="3"/>
  <c r="U53" i="3"/>
  <c r="T54" i="3"/>
  <c r="O55" i="3"/>
  <c r="W55" i="3"/>
  <c r="V56" i="3"/>
  <c r="T57" i="3"/>
  <c r="O58" i="3"/>
  <c r="N59" i="3"/>
  <c r="V59" i="3"/>
  <c r="T60" i="3"/>
  <c r="V45" i="3"/>
  <c r="A48" i="3"/>
  <c r="F48" i="3"/>
  <c r="B49" i="3"/>
  <c r="G49" i="3"/>
  <c r="B50" i="3"/>
  <c r="H50" i="3"/>
  <c r="C51" i="3"/>
  <c r="H51" i="3"/>
  <c r="D52" i="3"/>
  <c r="I52" i="3"/>
  <c r="D53" i="3"/>
  <c r="J53" i="3"/>
  <c r="A6" i="3"/>
  <c r="E6" i="3"/>
  <c r="I6" i="3"/>
  <c r="P6" i="3"/>
  <c r="W6" i="3"/>
  <c r="A29" i="3"/>
  <c r="C9" i="3"/>
  <c r="G9" i="3"/>
  <c r="N9" i="3"/>
  <c r="U9" i="3"/>
  <c r="C14" i="3"/>
  <c r="G14" i="3"/>
  <c r="N14" i="3"/>
  <c r="U14" i="3"/>
  <c r="C19" i="3"/>
  <c r="G19" i="3"/>
  <c r="J26" i="3"/>
  <c r="F26" i="3"/>
  <c r="B26" i="3"/>
  <c r="H25" i="3"/>
  <c r="D25" i="3"/>
  <c r="J23" i="3"/>
  <c r="F23" i="3"/>
  <c r="B23" i="3"/>
  <c r="H20" i="3"/>
  <c r="D20" i="3"/>
  <c r="N19" i="3"/>
  <c r="U19" i="3"/>
  <c r="V26" i="3"/>
  <c r="O26" i="3"/>
  <c r="U25" i="3"/>
  <c r="N25" i="3"/>
  <c r="T23" i="3"/>
  <c r="W20" i="3"/>
  <c r="P20" i="3"/>
  <c r="C29" i="3"/>
  <c r="G29" i="3"/>
  <c r="J42" i="3"/>
  <c r="F42" i="3"/>
  <c r="B42" i="3"/>
  <c r="H41" i="3"/>
  <c r="D41" i="3"/>
  <c r="J40" i="3"/>
  <c r="F40" i="3"/>
  <c r="B40" i="3"/>
  <c r="H39" i="3"/>
  <c r="D39" i="3"/>
  <c r="J38" i="3"/>
  <c r="F38" i="3"/>
  <c r="B38" i="3"/>
  <c r="H37" i="3"/>
  <c r="D37" i="3"/>
  <c r="J36" i="3"/>
  <c r="F36" i="3"/>
  <c r="B36" i="3"/>
  <c r="H35" i="3"/>
  <c r="D35" i="3"/>
  <c r="J34" i="3"/>
  <c r="F34" i="3"/>
  <c r="B34" i="3"/>
  <c r="H33" i="3"/>
  <c r="D33" i="3"/>
  <c r="J32" i="3"/>
  <c r="F32" i="3"/>
  <c r="B32" i="3"/>
  <c r="P29" i="3"/>
  <c r="W29" i="3"/>
  <c r="T42" i="3"/>
  <c r="W41" i="3"/>
  <c r="P41" i="3"/>
  <c r="V40" i="3"/>
  <c r="O40" i="3"/>
  <c r="U39" i="3"/>
  <c r="N39" i="3"/>
  <c r="T38" i="3"/>
  <c r="W37" i="3"/>
  <c r="P37" i="3"/>
  <c r="V36" i="3"/>
  <c r="O36" i="3"/>
  <c r="U35" i="3"/>
  <c r="N35" i="3"/>
  <c r="T34" i="3"/>
  <c r="W33" i="3"/>
  <c r="P33" i="3"/>
  <c r="V32" i="3"/>
  <c r="O32" i="3"/>
  <c r="D45" i="3"/>
  <c r="H45" i="3"/>
  <c r="H60" i="3"/>
  <c r="B60" i="3"/>
  <c r="G59" i="3"/>
  <c r="B59" i="3"/>
  <c r="F58" i="3"/>
  <c r="A58" i="3"/>
  <c r="F57" i="3"/>
  <c r="J56" i="3"/>
  <c r="E56" i="3"/>
  <c r="J55" i="3"/>
  <c r="D55" i="3"/>
  <c r="I54" i="3"/>
  <c r="D54" i="3"/>
  <c r="G53" i="3"/>
  <c r="J52" i="3"/>
  <c r="B52" i="3"/>
  <c r="F51" i="3"/>
  <c r="I50" i="3"/>
  <c r="A50" i="3"/>
  <c r="D49" i="3"/>
  <c r="H48" i="3"/>
  <c r="O45" i="3"/>
  <c r="W60" i="3"/>
  <c r="W59" i="3"/>
  <c r="V58" i="3"/>
  <c r="W57" i="3"/>
  <c r="W56" i="3"/>
  <c r="V55" i="3"/>
  <c r="V54" i="3"/>
  <c r="W53" i="3"/>
  <c r="V52" i="3"/>
  <c r="V51" i="3"/>
  <c r="V50" i="3"/>
  <c r="N49" i="3"/>
  <c r="D63" i="3"/>
  <c r="D66" i="3"/>
  <c r="F67" i="3"/>
  <c r="F68" i="3"/>
  <c r="F69" i="3"/>
  <c r="H72" i="3"/>
  <c r="H75" i="3"/>
  <c r="H76" i="3"/>
  <c r="B90" i="3"/>
  <c r="H96" i="3"/>
  <c r="D102" i="3"/>
  <c r="J105" i="3"/>
  <c r="F109" i="3"/>
  <c r="E125" i="3"/>
  <c r="F129" i="3"/>
  <c r="G133" i="3"/>
  <c r="I143" i="3"/>
  <c r="J156" i="3"/>
  <c r="T66" i="3"/>
  <c r="U69" i="3"/>
  <c r="V76" i="3"/>
  <c r="P102" i="3"/>
  <c r="W117" i="3"/>
  <c r="T133" i="3"/>
  <c r="N161" i="3"/>
  <c r="B6" i="3"/>
  <c r="F6" i="3"/>
  <c r="J6" i="3"/>
  <c r="T6" i="3"/>
  <c r="A9" i="3"/>
  <c r="A19" i="3"/>
  <c r="D9" i="3"/>
  <c r="H9" i="3"/>
  <c r="V9" i="3"/>
  <c r="D14" i="3"/>
  <c r="H14" i="3"/>
  <c r="O14" i="3"/>
  <c r="V14" i="3"/>
  <c r="D19" i="3"/>
  <c r="H19" i="3"/>
  <c r="I26" i="3"/>
  <c r="E26" i="3"/>
  <c r="A26" i="3"/>
  <c r="G25" i="3"/>
  <c r="C25" i="3"/>
  <c r="I23" i="3"/>
  <c r="E23" i="3"/>
  <c r="A23" i="3"/>
  <c r="G20" i="3"/>
  <c r="C20" i="3"/>
  <c r="O19" i="3"/>
  <c r="V19" i="3"/>
  <c r="U26" i="3"/>
  <c r="N26" i="3"/>
  <c r="T25" i="3"/>
  <c r="W23" i="3"/>
  <c r="P23" i="3"/>
  <c r="V20" i="3"/>
  <c r="O20" i="3"/>
  <c r="D29" i="3"/>
  <c r="H29" i="3"/>
  <c r="I42" i="3"/>
  <c r="E42" i="3"/>
  <c r="A42" i="3"/>
  <c r="G41" i="3"/>
  <c r="C41" i="3"/>
  <c r="I40" i="3"/>
  <c r="E40" i="3"/>
  <c r="A40" i="3"/>
  <c r="G39" i="3"/>
  <c r="C39" i="3"/>
  <c r="I38" i="3"/>
  <c r="E38" i="3"/>
  <c r="A38" i="3"/>
  <c r="G37" i="3"/>
  <c r="C37" i="3"/>
  <c r="I36" i="3"/>
  <c r="E36" i="3"/>
  <c r="A36" i="3"/>
  <c r="G35" i="3"/>
  <c r="C35" i="3"/>
  <c r="I34" i="3"/>
  <c r="E34" i="3"/>
  <c r="A34" i="3"/>
  <c r="G33" i="3"/>
  <c r="C33" i="3"/>
  <c r="I32" i="3"/>
  <c r="E32" i="3"/>
  <c r="A32" i="3"/>
  <c r="T29" i="3"/>
  <c r="W42" i="3"/>
  <c r="P42" i="3"/>
  <c r="V41" i="3"/>
  <c r="O41" i="3"/>
  <c r="U40" i="3"/>
  <c r="N40" i="3"/>
  <c r="T39" i="3"/>
  <c r="W38" i="3"/>
  <c r="P38" i="3"/>
  <c r="V37" i="3"/>
  <c r="O37" i="3"/>
  <c r="U36" i="3"/>
  <c r="N36" i="3"/>
  <c r="T35" i="3"/>
  <c r="W34" i="3"/>
  <c r="P34" i="3"/>
  <c r="V33" i="3"/>
  <c r="O33" i="3"/>
  <c r="U32" i="3"/>
  <c r="N32" i="3"/>
  <c r="E45" i="3"/>
  <c r="I45" i="3"/>
  <c r="F60" i="3"/>
  <c r="A60" i="3"/>
  <c r="F59" i="3"/>
  <c r="J58" i="3"/>
  <c r="E58" i="3"/>
  <c r="J57" i="3"/>
  <c r="D57" i="3"/>
  <c r="I56" i="3"/>
  <c r="D56" i="3"/>
  <c r="H55" i="3"/>
  <c r="C55" i="3"/>
  <c r="H54" i="3"/>
  <c r="B54" i="3"/>
  <c r="F53" i="3"/>
  <c r="H52" i="3"/>
  <c r="A52" i="3"/>
  <c r="D51" i="3"/>
  <c r="F50" i="3"/>
  <c r="J49" i="3"/>
  <c r="C49" i="3"/>
  <c r="E48" i="3"/>
  <c r="T45" i="3"/>
  <c r="V60" i="3"/>
  <c r="U59" i="3"/>
  <c r="U58" i="3"/>
  <c r="U57" i="3"/>
  <c r="T56" i="3"/>
  <c r="U55" i="3"/>
  <c r="U54" i="3"/>
  <c r="T53" i="3"/>
  <c r="T52" i="3"/>
  <c r="U51" i="3"/>
  <c r="O50" i="3"/>
  <c r="V48" i="3"/>
  <c r="F63" i="3"/>
  <c r="H66" i="3"/>
  <c r="H67" i="3"/>
  <c r="H68" i="3"/>
  <c r="J69" i="3"/>
  <c r="J72" i="3"/>
  <c r="J75" i="3"/>
  <c r="B87" i="3"/>
  <c r="D90" i="3"/>
  <c r="J96" i="3"/>
  <c r="F102" i="3"/>
  <c r="B106" i="3"/>
  <c r="H109" i="3"/>
  <c r="G125" i="3"/>
  <c r="I129" i="3"/>
  <c r="J133" i="3"/>
  <c r="A148" i="3"/>
  <c r="C161" i="3"/>
  <c r="W66" i="3"/>
  <c r="W69" i="3"/>
  <c r="P87" i="3"/>
  <c r="W102" i="3"/>
  <c r="T125" i="3"/>
  <c r="N138" i="3"/>
  <c r="U161" i="3"/>
  <c r="D11" i="3"/>
  <c r="F10" i="3"/>
  <c r="B10" i="3"/>
  <c r="T11" i="3"/>
  <c r="P10" i="3"/>
  <c r="J16" i="3"/>
  <c r="N15" i="3"/>
  <c r="J22" i="3"/>
  <c r="H21" i="3"/>
  <c r="D21" i="3"/>
  <c r="H30" i="3"/>
  <c r="B73" i="3"/>
  <c r="D88" i="3"/>
  <c r="J89" i="3"/>
  <c r="J110" i="3"/>
  <c r="H111" i="3"/>
  <c r="D118" i="3"/>
  <c r="B119" i="3"/>
  <c r="J119" i="3"/>
  <c r="B126" i="3"/>
  <c r="D135" i="3"/>
  <c r="G157" i="3"/>
  <c r="W64" i="3"/>
  <c r="V89" i="3"/>
  <c r="U127" i="3"/>
  <c r="W135" i="3"/>
  <c r="N139" i="3"/>
  <c r="T144" i="3"/>
  <c r="E16" i="3"/>
  <c r="G15" i="3"/>
  <c r="N16" i="3"/>
  <c r="T15" i="3"/>
  <c r="I22" i="3"/>
  <c r="E22" i="3"/>
  <c r="A22" i="3"/>
  <c r="G21" i="3"/>
  <c r="C21" i="3"/>
  <c r="T22" i="3"/>
  <c r="W21" i="3"/>
  <c r="P21" i="3"/>
  <c r="E31" i="3"/>
  <c r="G30" i="3"/>
  <c r="V31" i="3"/>
  <c r="U30" i="3"/>
  <c r="F47" i="3"/>
  <c r="H46" i="3"/>
  <c r="O47" i="3"/>
  <c r="N46" i="3"/>
  <c r="G64" i="3"/>
  <c r="E65" i="3"/>
  <c r="E73" i="3"/>
  <c r="C74" i="3"/>
  <c r="G88" i="3"/>
  <c r="E89" i="3"/>
  <c r="C97" i="3"/>
  <c r="A98" i="3"/>
  <c r="I98" i="3"/>
  <c r="G103" i="3"/>
  <c r="E104" i="3"/>
  <c r="E110" i="3"/>
  <c r="C111" i="3"/>
  <c r="G118" i="3"/>
  <c r="E119" i="3"/>
  <c r="E126" i="3"/>
  <c r="C127" i="3"/>
  <c r="A134" i="3"/>
  <c r="I134" i="3"/>
  <c r="G135" i="3"/>
  <c r="C139" i="3"/>
  <c r="A140" i="3"/>
  <c r="I140" i="3"/>
  <c r="A144" i="3"/>
  <c r="I144" i="3"/>
  <c r="G145" i="3"/>
  <c r="C149" i="3"/>
  <c r="A150" i="3"/>
  <c r="I150" i="3"/>
  <c r="A157" i="3"/>
  <c r="A158" i="3"/>
  <c r="I162" i="3"/>
  <c r="J163" i="3"/>
  <c r="N64" i="3"/>
  <c r="T65" i="3"/>
  <c r="W89" i="3"/>
  <c r="O97" i="3"/>
  <c r="W104" i="3"/>
  <c r="T111" i="3"/>
  <c r="W119" i="3"/>
  <c r="N126" i="3"/>
  <c r="P134" i="3"/>
  <c r="V139" i="3"/>
  <c r="O145" i="3"/>
  <c r="T158" i="3"/>
  <c r="W163" i="3"/>
  <c r="T163" i="3"/>
  <c r="W162" i="3"/>
  <c r="P162" i="3"/>
  <c r="U158" i="3"/>
  <c r="N158" i="3"/>
  <c r="T157" i="3"/>
  <c r="V150" i="3"/>
  <c r="O150" i="3"/>
  <c r="U149" i="3"/>
  <c r="N149" i="3"/>
  <c r="W145" i="3"/>
  <c r="P145" i="3"/>
  <c r="V144" i="3"/>
  <c r="O144" i="3"/>
  <c r="T140" i="3"/>
  <c r="W139" i="3"/>
  <c r="P139" i="3"/>
  <c r="U135" i="3"/>
  <c r="N135" i="3"/>
  <c r="T134" i="3"/>
  <c r="W127" i="3"/>
  <c r="P127" i="3"/>
  <c r="V126" i="3"/>
  <c r="O126" i="3"/>
  <c r="T119" i="3"/>
  <c r="W118" i="3"/>
  <c r="P118" i="3"/>
  <c r="U111" i="3"/>
  <c r="N111" i="3"/>
  <c r="T110" i="3"/>
  <c r="T104" i="3"/>
  <c r="W103" i="3"/>
  <c r="P103" i="3"/>
  <c r="T98" i="3"/>
  <c r="W97" i="3"/>
  <c r="P97" i="3"/>
  <c r="T89" i="3"/>
  <c r="W88" i="3"/>
  <c r="P88" i="3"/>
  <c r="W74" i="3"/>
  <c r="P74" i="3"/>
  <c r="V73" i="3"/>
  <c r="O73" i="3"/>
  <c r="U163" i="3"/>
  <c r="N163" i="3"/>
  <c r="T162" i="3"/>
  <c r="V158" i="3"/>
  <c r="O158" i="3"/>
  <c r="U157" i="3"/>
  <c r="N157" i="3"/>
  <c r="W150" i="3"/>
  <c r="P150" i="3"/>
  <c r="V149" i="3"/>
  <c r="O149" i="3"/>
  <c r="T145" i="3"/>
  <c r="W144" i="3"/>
  <c r="P144" i="3"/>
  <c r="U140" i="3"/>
  <c r="N140" i="3"/>
  <c r="T139" i="3"/>
  <c r="V135" i="3"/>
  <c r="O135" i="3"/>
  <c r="U134" i="3"/>
  <c r="N134" i="3"/>
  <c r="T127" i="3"/>
  <c r="W126" i="3"/>
  <c r="P126" i="3"/>
  <c r="U119" i="3"/>
  <c r="N119" i="3"/>
  <c r="T118" i="3"/>
  <c r="V111" i="3"/>
  <c r="O111" i="3"/>
  <c r="U110" i="3"/>
  <c r="N110" i="3"/>
  <c r="U104" i="3"/>
  <c r="N104" i="3"/>
  <c r="T103" i="3"/>
  <c r="U98" i="3"/>
  <c r="N98" i="3"/>
  <c r="T97" i="3"/>
  <c r="U89" i="3"/>
  <c r="N89" i="3"/>
  <c r="T88" i="3"/>
  <c r="T74" i="3"/>
  <c r="W73" i="3"/>
  <c r="P73" i="3"/>
  <c r="U65" i="3"/>
  <c r="N65" i="3"/>
  <c r="T64" i="3"/>
  <c r="I163" i="3"/>
  <c r="E163" i="3"/>
  <c r="A163" i="3"/>
  <c r="G162" i="3"/>
  <c r="C162" i="3"/>
  <c r="G158" i="3"/>
  <c r="C158" i="3"/>
  <c r="I157" i="3"/>
  <c r="E157" i="3"/>
  <c r="V163" i="3"/>
  <c r="U162" i="3"/>
  <c r="P158" i="3"/>
  <c r="O157" i="3"/>
  <c r="U150" i="3"/>
  <c r="T149" i="3"/>
  <c r="N145" i="3"/>
  <c r="V140" i="3"/>
  <c r="U139" i="3"/>
  <c r="P135" i="3"/>
  <c r="O134" i="3"/>
  <c r="N127" i="3"/>
  <c r="V119" i="3"/>
  <c r="U118" i="3"/>
  <c r="P111" i="3"/>
  <c r="O110" i="3"/>
  <c r="P104" i="3"/>
  <c r="O103" i="3"/>
  <c r="W98" i="3"/>
  <c r="V97" i="3"/>
  <c r="P89" i="3"/>
  <c r="O88" i="3"/>
  <c r="U74" i="3"/>
  <c r="T73" i="3"/>
  <c r="P65" i="3"/>
  <c r="U64" i="3"/>
  <c r="H163" i="3"/>
  <c r="C163" i="3"/>
  <c r="H162" i="3"/>
  <c r="B162" i="3"/>
  <c r="J158" i="3"/>
  <c r="E158" i="3"/>
  <c r="J157" i="3"/>
  <c r="D157" i="3"/>
  <c r="H150" i="3"/>
  <c r="D150" i="3"/>
  <c r="J149" i="3"/>
  <c r="F149" i="3"/>
  <c r="B149" i="3"/>
  <c r="J145" i="3"/>
  <c r="F145" i="3"/>
  <c r="B145" i="3"/>
  <c r="H144" i="3"/>
  <c r="D144" i="3"/>
  <c r="H140" i="3"/>
  <c r="D140" i="3"/>
  <c r="J139" i="3"/>
  <c r="F139" i="3"/>
  <c r="B139" i="3"/>
  <c r="J135" i="3"/>
  <c r="F135" i="3"/>
  <c r="B135" i="3"/>
  <c r="H134" i="3"/>
  <c r="D134" i="3"/>
  <c r="J127" i="3"/>
  <c r="F127" i="3"/>
  <c r="B127" i="3"/>
  <c r="H126" i="3"/>
  <c r="D126" i="3"/>
  <c r="H119" i="3"/>
  <c r="D119" i="3"/>
  <c r="J118" i="3"/>
  <c r="F118" i="3"/>
  <c r="B118" i="3"/>
  <c r="J111" i="3"/>
  <c r="F111" i="3"/>
  <c r="B111" i="3"/>
  <c r="H110" i="3"/>
  <c r="D110" i="3"/>
  <c r="H104" i="3"/>
  <c r="D104" i="3"/>
  <c r="J103" i="3"/>
  <c r="F103" i="3"/>
  <c r="B103" i="3"/>
  <c r="H98" i="3"/>
  <c r="D98" i="3"/>
  <c r="J97" i="3"/>
  <c r="F97" i="3"/>
  <c r="B97" i="3"/>
  <c r="H89" i="3"/>
  <c r="D89" i="3"/>
  <c r="J88" i="3"/>
  <c r="F88" i="3"/>
  <c r="B88" i="3"/>
  <c r="J74" i="3"/>
  <c r="F74" i="3"/>
  <c r="B74" i="3"/>
  <c r="H73" i="3"/>
  <c r="D73" i="3"/>
  <c r="H65" i="3"/>
  <c r="D65" i="3"/>
  <c r="J64" i="3"/>
  <c r="F64" i="3"/>
  <c r="B64" i="3"/>
  <c r="O46" i="3"/>
  <c r="V46" i="3"/>
  <c r="P47" i="3"/>
  <c r="W47" i="3"/>
  <c r="B46" i="3"/>
  <c r="F46" i="3"/>
  <c r="J46" i="3"/>
  <c r="D47" i="3"/>
  <c r="H47" i="3"/>
  <c r="P30" i="3"/>
  <c r="W30" i="3"/>
  <c r="T31" i="3"/>
  <c r="A30" i="3"/>
  <c r="E30" i="3"/>
  <c r="I30" i="3"/>
  <c r="C31" i="3"/>
  <c r="G31" i="3"/>
  <c r="P163" i="3"/>
  <c r="O162" i="3"/>
  <c r="W157" i="3"/>
  <c r="T150" i="3"/>
  <c r="P149" i="3"/>
  <c r="V145" i="3"/>
  <c r="U144" i="3"/>
  <c r="P140" i="3"/>
  <c r="O139" i="3"/>
  <c r="W134" i="3"/>
  <c r="V127" i="3"/>
  <c r="U126" i="3"/>
  <c r="P119" i="3"/>
  <c r="O118" i="3"/>
  <c r="W110" i="3"/>
  <c r="O104" i="3"/>
  <c r="N103" i="3"/>
  <c r="V98" i="3"/>
  <c r="U97" i="3"/>
  <c r="O89" i="3"/>
  <c r="N88" i="3"/>
  <c r="O74" i="3"/>
  <c r="N73" i="3"/>
  <c r="W65" i="3"/>
  <c r="O65" i="3"/>
  <c r="P64" i="3"/>
  <c r="G163" i="3"/>
  <c r="B163" i="3"/>
  <c r="F162" i="3"/>
  <c r="A162" i="3"/>
  <c r="I158" i="3"/>
  <c r="D158" i="3"/>
  <c r="H157" i="3"/>
  <c r="C157" i="3"/>
  <c r="G150" i="3"/>
  <c r="C150" i="3"/>
  <c r="I149" i="3"/>
  <c r="E149" i="3"/>
  <c r="A149" i="3"/>
  <c r="I145" i="3"/>
  <c r="E145" i="3"/>
  <c r="A145" i="3"/>
  <c r="G144" i="3"/>
  <c r="C144" i="3"/>
  <c r="G140" i="3"/>
  <c r="C140" i="3"/>
  <c r="I139" i="3"/>
  <c r="E139" i="3"/>
  <c r="A139" i="3"/>
  <c r="I135" i="3"/>
  <c r="E135" i="3"/>
  <c r="A135" i="3"/>
  <c r="G134" i="3"/>
  <c r="C134" i="3"/>
  <c r="I127" i="3"/>
  <c r="E127" i="3"/>
  <c r="A127" i="3"/>
  <c r="G126" i="3"/>
  <c r="C126" i="3"/>
  <c r="G119" i="3"/>
  <c r="C119" i="3"/>
  <c r="I118" i="3"/>
  <c r="E118" i="3"/>
  <c r="A118" i="3"/>
  <c r="I111" i="3"/>
  <c r="E111" i="3"/>
  <c r="A111" i="3"/>
  <c r="G110" i="3"/>
  <c r="C110" i="3"/>
  <c r="G104" i="3"/>
  <c r="C104" i="3"/>
  <c r="I103" i="3"/>
  <c r="E103" i="3"/>
  <c r="A103" i="3"/>
  <c r="G98" i="3"/>
  <c r="C98" i="3"/>
  <c r="I97" i="3"/>
  <c r="E97" i="3"/>
  <c r="A97" i="3"/>
  <c r="G89" i="3"/>
  <c r="C89" i="3"/>
  <c r="I88" i="3"/>
  <c r="E88" i="3"/>
  <c r="A88" i="3"/>
  <c r="I74" i="3"/>
  <c r="E74" i="3"/>
  <c r="A74" i="3"/>
  <c r="G73" i="3"/>
  <c r="C73" i="3"/>
  <c r="G65" i="3"/>
  <c r="C65" i="3"/>
  <c r="I64" i="3"/>
  <c r="E64" i="3"/>
  <c r="A64" i="3"/>
  <c r="P46" i="3"/>
  <c r="W46" i="3"/>
  <c r="T47" i="3"/>
  <c r="C46" i="3"/>
  <c r="G46" i="3"/>
  <c r="A47" i="3"/>
  <c r="E47" i="3"/>
  <c r="I47" i="3"/>
  <c r="T30" i="3"/>
  <c r="N31" i="3"/>
  <c r="U31" i="3"/>
  <c r="B30" i="3"/>
  <c r="F30" i="3"/>
  <c r="J30" i="3"/>
  <c r="D31" i="3"/>
  <c r="H31" i="3"/>
  <c r="U15" i="3"/>
  <c r="U22" i="3"/>
  <c r="W31" i="3"/>
  <c r="H97" i="3"/>
  <c r="B104" i="3"/>
  <c r="J104" i="3"/>
  <c r="H127" i="3"/>
  <c r="H158" i="3"/>
  <c r="V157" i="3"/>
  <c r="O163" i="3"/>
  <c r="G11" i="3"/>
  <c r="E10" i="3"/>
  <c r="W11" i="3"/>
  <c r="V10" i="3"/>
  <c r="O10" i="3"/>
  <c r="I16" i="3"/>
  <c r="A16" i="3"/>
  <c r="U16" i="3"/>
  <c r="J11" i="3"/>
  <c r="F11" i="3"/>
  <c r="B11" i="3"/>
  <c r="H10" i="3"/>
  <c r="D10" i="3"/>
  <c r="V11" i="3"/>
  <c r="O11" i="3"/>
  <c r="U10" i="3"/>
  <c r="N10" i="3"/>
  <c r="H16" i="3"/>
  <c r="D16" i="3"/>
  <c r="J15" i="3"/>
  <c r="F15" i="3"/>
  <c r="B15" i="3"/>
  <c r="T16" i="3"/>
  <c r="W15" i="3"/>
  <c r="P15" i="3"/>
  <c r="H22" i="3"/>
  <c r="D22" i="3"/>
  <c r="J21" i="3"/>
  <c r="F21" i="3"/>
  <c r="B21" i="3"/>
  <c r="W22" i="3"/>
  <c r="P22" i="3"/>
  <c r="V21" i="3"/>
  <c r="O21" i="3"/>
  <c r="J31" i="3"/>
  <c r="B31" i="3"/>
  <c r="D30" i="3"/>
  <c r="P31" i="3"/>
  <c r="O30" i="3"/>
  <c r="C47" i="3"/>
  <c r="E46" i="3"/>
  <c r="N47" i="3"/>
  <c r="H64" i="3"/>
  <c r="F65" i="3"/>
  <c r="F73" i="3"/>
  <c r="D74" i="3"/>
  <c r="H88" i="3"/>
  <c r="F89" i="3"/>
  <c r="D97" i="3"/>
  <c r="B98" i="3"/>
  <c r="J98" i="3"/>
  <c r="H103" i="3"/>
  <c r="F104" i="3"/>
  <c r="F110" i="3"/>
  <c r="D111" i="3"/>
  <c r="H118" i="3"/>
  <c r="F119" i="3"/>
  <c r="F126" i="3"/>
  <c r="D127" i="3"/>
  <c r="B134" i="3"/>
  <c r="J134" i="3"/>
  <c r="H135" i="3"/>
  <c r="D139" i="3"/>
  <c r="B140" i="3"/>
  <c r="J140" i="3"/>
  <c r="B144" i="3"/>
  <c r="J144" i="3"/>
  <c r="H145" i="3"/>
  <c r="D149" i="3"/>
  <c r="B150" i="3"/>
  <c r="J150" i="3"/>
  <c r="B157" i="3"/>
  <c r="B158" i="3"/>
  <c r="J162" i="3"/>
  <c r="O64" i="3"/>
  <c r="V65" i="3"/>
  <c r="U73" i="3"/>
  <c r="U88" i="3"/>
  <c r="O98" i="3"/>
  <c r="U103" i="3"/>
  <c r="W111" i="3"/>
  <c r="N118" i="3"/>
  <c r="T126" i="3"/>
  <c r="V134" i="3"/>
  <c r="O140" i="3"/>
  <c r="U145" i="3"/>
  <c r="W149" i="3"/>
  <c r="W158" i="3"/>
  <c r="N162" i="3"/>
  <c r="H11" i="3"/>
  <c r="J10" i="3"/>
  <c r="W10" i="3"/>
  <c r="F16" i="3"/>
  <c r="B16" i="3"/>
  <c r="H15" i="3"/>
  <c r="D15" i="3"/>
  <c r="V16" i="3"/>
  <c r="O16" i="3"/>
  <c r="F22" i="3"/>
  <c r="B22" i="3"/>
  <c r="N22" i="3"/>
  <c r="T21" i="3"/>
  <c r="F31" i="3"/>
  <c r="V30" i="3"/>
  <c r="G47" i="3"/>
  <c r="I46" i="3"/>
  <c r="A46" i="3"/>
  <c r="U47" i="3"/>
  <c r="T46" i="3"/>
  <c r="D64" i="3"/>
  <c r="B65" i="3"/>
  <c r="J65" i="3"/>
  <c r="J73" i="3"/>
  <c r="H74" i="3"/>
  <c r="B89" i="3"/>
  <c r="F98" i="3"/>
  <c r="D103" i="3"/>
  <c r="B110" i="3"/>
  <c r="J126" i="3"/>
  <c r="F134" i="3"/>
  <c r="H139" i="3"/>
  <c r="F140" i="3"/>
  <c r="F144" i="3"/>
  <c r="D145" i="3"/>
  <c r="H149" i="3"/>
  <c r="F150" i="3"/>
  <c r="E162" i="3"/>
  <c r="F163" i="3"/>
  <c r="V74" i="3"/>
  <c r="N97" i="3"/>
  <c r="V104" i="3"/>
  <c r="V110" i="3"/>
  <c r="O119" i="3"/>
  <c r="C11" i="3"/>
  <c r="A10" i="3"/>
  <c r="P11" i="3"/>
  <c r="C15" i="3"/>
  <c r="E11" i="3"/>
  <c r="A11" i="3"/>
  <c r="G10" i="3"/>
  <c r="C10" i="3"/>
  <c r="U11" i="3"/>
  <c r="N11" i="3"/>
  <c r="T10" i="3"/>
  <c r="G16" i="3"/>
  <c r="C16" i="3"/>
  <c r="I15" i="3"/>
  <c r="E15" i="3"/>
  <c r="A15" i="3"/>
  <c r="W16" i="3"/>
  <c r="P16" i="3"/>
  <c r="V15" i="3"/>
  <c r="O15" i="3"/>
  <c r="G22" i="3"/>
  <c r="C22" i="3"/>
  <c r="I21" i="3"/>
  <c r="E21" i="3"/>
  <c r="A21" i="3"/>
  <c r="V22" i="3"/>
  <c r="O22" i="3"/>
  <c r="U21" i="3"/>
  <c r="N21" i="3"/>
  <c r="I31" i="3"/>
  <c r="A31" i="3"/>
  <c r="C30" i="3"/>
  <c r="O31" i="3"/>
  <c r="N30" i="3"/>
  <c r="J47" i="3"/>
  <c r="B47" i="3"/>
  <c r="D46" i="3"/>
  <c r="V47" i="3"/>
  <c r="U46" i="3"/>
  <c r="C64" i="3"/>
  <c r="A65" i="3"/>
  <c r="I65" i="3"/>
  <c r="A73" i="3"/>
  <c r="I73" i="3"/>
  <c r="G74" i="3"/>
  <c r="C88" i="3"/>
  <c r="A89" i="3"/>
  <c r="I89" i="3"/>
  <c r="G97" i="3"/>
  <c r="E98" i="3"/>
  <c r="C103" i="3"/>
  <c r="A104" i="3"/>
  <c r="I104" i="3"/>
  <c r="A110" i="3"/>
  <c r="I110" i="3"/>
  <c r="G111" i="3"/>
  <c r="C118" i="3"/>
  <c r="A119" i="3"/>
  <c r="I119" i="3"/>
  <c r="A126" i="3"/>
  <c r="I126" i="3"/>
  <c r="G127" i="3"/>
  <c r="E134" i="3"/>
  <c r="C135" i="3"/>
  <c r="G139" i="3"/>
  <c r="E140" i="3"/>
  <c r="E144" i="3"/>
  <c r="C145" i="3"/>
  <c r="G149" i="3"/>
  <c r="E150" i="3"/>
  <c r="F157" i="3"/>
  <c r="F158" i="3"/>
  <c r="D162" i="3"/>
  <c r="D163" i="3"/>
  <c r="V64" i="3"/>
  <c r="N74" i="3"/>
  <c r="V88" i="3"/>
  <c r="P98" i="3"/>
  <c r="V103" i="3"/>
  <c r="P110" i="3"/>
  <c r="V118" i="3"/>
  <c r="O127" i="3"/>
  <c r="T135" i="3"/>
  <c r="W140" i="3"/>
  <c r="N144" i="3"/>
  <c r="N150" i="3"/>
  <c r="P157" i="3"/>
  <c r="V162" i="3"/>
  <c r="Q81" i="3" l="1"/>
  <c r="Q163" i="3"/>
  <c r="Q150" i="3"/>
  <c r="Q23" i="3"/>
  <c r="Q109" i="3"/>
  <c r="S109" i="3"/>
  <c r="S34" i="3"/>
  <c r="Q102" i="3"/>
  <c r="Q67" i="3"/>
  <c r="Q47" i="3"/>
  <c r="Q65" i="3"/>
  <c r="Q104" i="3"/>
  <c r="Q144" i="3"/>
  <c r="Q103" i="3"/>
  <c r="Q139" i="3"/>
  <c r="Q34" i="3"/>
  <c r="Q29" i="3"/>
  <c r="Q72" i="3"/>
  <c r="Q58" i="3"/>
  <c r="Q161" i="3"/>
  <c r="Q68" i="3"/>
  <c r="Q129" i="3"/>
  <c r="Q133" i="3"/>
  <c r="Q25" i="3"/>
  <c r="Q60" i="3"/>
  <c r="Q79" i="3"/>
  <c r="Q110" i="3"/>
  <c r="Q97" i="3"/>
  <c r="Q145" i="3"/>
  <c r="Q49" i="3"/>
  <c r="Q128" i="3"/>
  <c r="Q157" i="3"/>
  <c r="Q42" i="3"/>
  <c r="Q6" i="3"/>
  <c r="Q75" i="3"/>
  <c r="Q138" i="3"/>
  <c r="Q9" i="3"/>
  <c r="Q16" i="3"/>
  <c r="Q22" i="3"/>
  <c r="Q46" i="3"/>
  <c r="Q135" i="3"/>
  <c r="Q73" i="3"/>
  <c r="Q38" i="3"/>
  <c r="Q51" i="3"/>
  <c r="Q130" i="3"/>
  <c r="Q117" i="3"/>
  <c r="Q54" i="3"/>
  <c r="Q106" i="3"/>
  <c r="Q53" i="3"/>
  <c r="Q10" i="3"/>
  <c r="Q41" i="3"/>
  <c r="Q55" i="3"/>
  <c r="Q14" i="3"/>
  <c r="Q89" i="3"/>
  <c r="Q74" i="3"/>
  <c r="Q31" i="3"/>
  <c r="Q119" i="3"/>
  <c r="Q149" i="3"/>
  <c r="Q30" i="3"/>
  <c r="Q134" i="3"/>
  <c r="Q37" i="3"/>
  <c r="Q50" i="3"/>
  <c r="Q66" i="3"/>
  <c r="Q69" i="3"/>
  <c r="Q125" i="3"/>
  <c r="Q63" i="3"/>
  <c r="Q57" i="3"/>
  <c r="Q26" i="3"/>
  <c r="Q56" i="3"/>
  <c r="Q64" i="3"/>
  <c r="Q15" i="3"/>
  <c r="Q140" i="3"/>
  <c r="Q111" i="3"/>
  <c r="Q158" i="3"/>
  <c r="Q126" i="3"/>
  <c r="Q88" i="3"/>
  <c r="Q118" i="3"/>
  <c r="Q162" i="3"/>
  <c r="Q33" i="3"/>
  <c r="Q45" i="3"/>
  <c r="Q96" i="3"/>
  <c r="Q48" i="3"/>
  <c r="Q99" i="3"/>
  <c r="Q105" i="3"/>
  <c r="Q59" i="3"/>
  <c r="Q35" i="3"/>
  <c r="Q52" i="3"/>
  <c r="R24" i="3"/>
  <c r="Q24" i="3"/>
  <c r="Q80" i="3"/>
  <c r="Q98" i="3"/>
  <c r="Q11" i="3"/>
  <c r="Q127" i="3"/>
  <c r="Q21" i="3"/>
  <c r="Q87" i="3"/>
  <c r="Q20" i="3"/>
  <c r="Q76" i="3"/>
  <c r="Q143" i="3"/>
  <c r="Q90" i="3"/>
  <c r="Q156" i="3"/>
  <c r="Q36" i="3"/>
  <c r="Q148" i="3"/>
  <c r="Q40" i="3"/>
  <c r="Q32" i="3"/>
  <c r="Q19" i="3"/>
  <c r="Q39" i="3"/>
  <c r="S81" i="3"/>
  <c r="W82" i="3"/>
  <c r="X81" i="3"/>
  <c r="Y81" i="3"/>
  <c r="S24" i="3"/>
  <c r="R79" i="3"/>
  <c r="P82" i="3"/>
  <c r="O82" i="3"/>
  <c r="R80" i="3"/>
  <c r="S80" i="3"/>
  <c r="S79" i="3"/>
  <c r="N82" i="3"/>
  <c r="R81" i="3"/>
  <c r="Y24" i="3"/>
  <c r="X24" i="3"/>
  <c r="T82" i="3"/>
  <c r="V82" i="3"/>
  <c r="Y80" i="3"/>
  <c r="X80" i="3"/>
  <c r="Y79" i="3"/>
  <c r="U82" i="3"/>
  <c r="X79" i="3"/>
  <c r="S148" i="3"/>
  <c r="R157" i="3"/>
  <c r="Y46" i="3"/>
  <c r="Y73" i="3"/>
  <c r="R15" i="3"/>
  <c r="Y22" i="3"/>
  <c r="Y126" i="3"/>
  <c r="R140" i="3"/>
  <c r="Y74" i="3"/>
  <c r="R111" i="3"/>
  <c r="R158" i="3"/>
  <c r="Y65" i="3"/>
  <c r="Y104" i="3"/>
  <c r="R126" i="3"/>
  <c r="Y134" i="3"/>
  <c r="R88" i="3"/>
  <c r="R118" i="3"/>
  <c r="R162" i="3"/>
  <c r="Y51" i="3"/>
  <c r="Y55" i="3"/>
  <c r="Y59" i="3"/>
  <c r="S33" i="3"/>
  <c r="R42" i="3"/>
  <c r="R102" i="3"/>
  <c r="R33" i="3"/>
  <c r="Y35" i="3"/>
  <c r="Y19" i="3"/>
  <c r="R6" i="3"/>
  <c r="R67" i="3"/>
  <c r="R45" i="3"/>
  <c r="S57" i="3"/>
  <c r="R75" i="3"/>
  <c r="R96" i="3"/>
  <c r="Y50" i="3"/>
  <c r="R48" i="3"/>
  <c r="Y87" i="3"/>
  <c r="R138" i="3"/>
  <c r="R99" i="3"/>
  <c r="Y105" i="3"/>
  <c r="R105" i="3"/>
  <c r="Y109" i="3"/>
  <c r="Y23" i="3"/>
  <c r="Y96" i="3"/>
  <c r="R59" i="3"/>
  <c r="R35" i="3"/>
  <c r="R26" i="3"/>
  <c r="Y33" i="3"/>
  <c r="R56" i="3"/>
  <c r="R39" i="3"/>
  <c r="S58" i="3"/>
  <c r="S6" i="3"/>
  <c r="S25" i="3"/>
  <c r="R98" i="3"/>
  <c r="R16" i="3"/>
  <c r="R11" i="3"/>
  <c r="Y103" i="3"/>
  <c r="R22" i="3"/>
  <c r="Y10" i="3"/>
  <c r="Y15" i="3"/>
  <c r="R46" i="3"/>
  <c r="Y97" i="3"/>
  <c r="Y144" i="3"/>
  <c r="Y64" i="3"/>
  <c r="Y118" i="3"/>
  <c r="R135" i="3"/>
  <c r="Y162" i="3"/>
  <c r="R73" i="3"/>
  <c r="Y98" i="3"/>
  <c r="Y140" i="3"/>
  <c r="R127" i="3"/>
  <c r="Y135" i="3"/>
  <c r="Y30" i="3"/>
  <c r="R21" i="3"/>
  <c r="Y161" i="3"/>
  <c r="R87" i="3"/>
  <c r="R38" i="3"/>
  <c r="Y40" i="3"/>
  <c r="R20" i="3"/>
  <c r="Y25" i="3"/>
  <c r="R51" i="3"/>
  <c r="R130" i="3"/>
  <c r="R117" i="3"/>
  <c r="Y56" i="3"/>
  <c r="R54" i="3"/>
  <c r="Y130" i="3"/>
  <c r="R106" i="3"/>
  <c r="R76" i="3"/>
  <c r="Y90" i="3"/>
  <c r="R143" i="3"/>
  <c r="Y156" i="3"/>
  <c r="R90" i="3"/>
  <c r="Y99" i="3"/>
  <c r="R156" i="3"/>
  <c r="Y106" i="3"/>
  <c r="R36" i="3"/>
  <c r="R148" i="3"/>
  <c r="R53" i="3"/>
  <c r="Y45" i="3"/>
  <c r="S38" i="3"/>
  <c r="Y49" i="3"/>
  <c r="R52" i="3"/>
  <c r="R9" i="3"/>
  <c r="Y11" i="3"/>
  <c r="Y16" i="3"/>
  <c r="R64" i="3"/>
  <c r="R47" i="3"/>
  <c r="R65" i="3"/>
  <c r="R89" i="3"/>
  <c r="R104" i="3"/>
  <c r="Y139" i="3"/>
  <c r="Y150" i="3"/>
  <c r="Y89" i="3"/>
  <c r="Y110" i="3"/>
  <c r="R144" i="3"/>
  <c r="Y157" i="3"/>
  <c r="R74" i="3"/>
  <c r="R103" i="3"/>
  <c r="R139" i="3"/>
  <c r="Y149" i="3"/>
  <c r="Y127" i="3"/>
  <c r="R10" i="3"/>
  <c r="S138" i="3"/>
  <c r="Y57" i="3"/>
  <c r="R34" i="3"/>
  <c r="Y36" i="3"/>
  <c r="Y69" i="3"/>
  <c r="R41" i="3"/>
  <c r="R29" i="3"/>
  <c r="Y14" i="3"/>
  <c r="Y9" i="3"/>
  <c r="Y53" i="3"/>
  <c r="R72" i="3"/>
  <c r="Y138" i="3"/>
  <c r="Y67" i="3"/>
  <c r="Y128" i="3"/>
  <c r="Y60" i="3"/>
  <c r="R58" i="3"/>
  <c r="Y48" i="3"/>
  <c r="Y102" i="3"/>
  <c r="R161" i="3"/>
  <c r="Y63" i="3"/>
  <c r="Y68" i="3"/>
  <c r="Y75" i="3"/>
  <c r="Y148" i="3"/>
  <c r="R68" i="3"/>
  <c r="Y72" i="3"/>
  <c r="R129" i="3"/>
  <c r="Y133" i="3"/>
  <c r="Y76" i="3"/>
  <c r="R133" i="3"/>
  <c r="Y143" i="3"/>
  <c r="R55" i="3"/>
  <c r="Y37" i="3"/>
  <c r="Y6" i="3"/>
  <c r="R40" i="3"/>
  <c r="R32" i="3"/>
  <c r="R19" i="3"/>
  <c r="S55" i="3"/>
  <c r="S75" i="3"/>
  <c r="S54" i="3"/>
  <c r="R110" i="3"/>
  <c r="Y21" i="3"/>
  <c r="Y47" i="3"/>
  <c r="Y145" i="3"/>
  <c r="Y88" i="3"/>
  <c r="R31" i="3"/>
  <c r="Y31" i="3"/>
  <c r="R119" i="3"/>
  <c r="R149" i="3"/>
  <c r="R163" i="3"/>
  <c r="R30" i="3"/>
  <c r="Y119" i="3"/>
  <c r="R150" i="3"/>
  <c r="Y163" i="3"/>
  <c r="R97" i="3"/>
  <c r="Y111" i="3"/>
  <c r="R145" i="3"/>
  <c r="Y158" i="3"/>
  <c r="R134" i="3"/>
  <c r="Y54" i="3"/>
  <c r="Y58" i="3"/>
  <c r="Y32" i="3"/>
  <c r="R23" i="3"/>
  <c r="Y26" i="3"/>
  <c r="R37" i="3"/>
  <c r="Y39" i="3"/>
  <c r="R49" i="3"/>
  <c r="Y52" i="3"/>
  <c r="R50" i="3"/>
  <c r="R128" i="3"/>
  <c r="R66" i="3"/>
  <c r="R69" i="3"/>
  <c r="Y117" i="3"/>
  <c r="Y66" i="3"/>
  <c r="R109" i="3"/>
  <c r="Y125" i="3"/>
  <c r="R125" i="3"/>
  <c r="Y129" i="3"/>
  <c r="Y38" i="3"/>
  <c r="R63" i="3"/>
  <c r="R57" i="3"/>
  <c r="Y29" i="3"/>
  <c r="Y20" i="3"/>
  <c r="Y42" i="3"/>
  <c r="Y34" i="3"/>
  <c r="Y41" i="3"/>
  <c r="R25" i="3"/>
  <c r="R60" i="3"/>
  <c r="R14" i="3"/>
  <c r="S23" i="3"/>
  <c r="X16" i="3"/>
  <c r="X139" i="3"/>
  <c r="X46" i="3"/>
  <c r="X73" i="3"/>
  <c r="X22" i="3"/>
  <c r="X126" i="3"/>
  <c r="X74" i="3"/>
  <c r="X65" i="3"/>
  <c r="X104" i="3"/>
  <c r="X134" i="3"/>
  <c r="X51" i="3"/>
  <c r="X55" i="3"/>
  <c r="X59" i="3"/>
  <c r="X35" i="3"/>
  <c r="X19" i="3"/>
  <c r="S48" i="3"/>
  <c r="S68" i="3"/>
  <c r="X50" i="3"/>
  <c r="S67" i="3"/>
  <c r="X87" i="3"/>
  <c r="S105" i="3"/>
  <c r="X105" i="3"/>
  <c r="X109" i="3"/>
  <c r="S51" i="3"/>
  <c r="X23" i="3"/>
  <c r="X96" i="3"/>
  <c r="X33" i="3"/>
  <c r="X57" i="3"/>
  <c r="X36" i="3"/>
  <c r="X103" i="3"/>
  <c r="X15" i="3"/>
  <c r="X97" i="3"/>
  <c r="X144" i="3"/>
  <c r="X118" i="3"/>
  <c r="X162" i="3"/>
  <c r="X98" i="3"/>
  <c r="X140" i="3"/>
  <c r="X135" i="3"/>
  <c r="X30" i="3"/>
  <c r="T17" i="3"/>
  <c r="X161" i="3"/>
  <c r="X40" i="3"/>
  <c r="S20" i="3"/>
  <c r="X25" i="3"/>
  <c r="X56" i="3"/>
  <c r="X130" i="3"/>
  <c r="X90" i="3"/>
  <c r="X156" i="3"/>
  <c r="X99" i="3"/>
  <c r="X106" i="3"/>
  <c r="X45" i="3"/>
  <c r="X49" i="3"/>
  <c r="S74" i="3"/>
  <c r="X150" i="3"/>
  <c r="X157" i="3"/>
  <c r="X127" i="3"/>
  <c r="S39" i="3"/>
  <c r="X14" i="3"/>
  <c r="X9" i="3"/>
  <c r="X53" i="3"/>
  <c r="X138" i="3"/>
  <c r="X67" i="3"/>
  <c r="X128" i="3"/>
  <c r="X60" i="3"/>
  <c r="X48" i="3"/>
  <c r="X102" i="3"/>
  <c r="X63" i="3"/>
  <c r="X68" i="3"/>
  <c r="X75" i="3"/>
  <c r="X148" i="3"/>
  <c r="X72" i="3"/>
  <c r="X133" i="3"/>
  <c r="X76" i="3"/>
  <c r="X143" i="3"/>
  <c r="S42" i="3"/>
  <c r="X37" i="3"/>
  <c r="X6" i="3"/>
  <c r="X11" i="3"/>
  <c r="X89" i="3"/>
  <c r="X149" i="3"/>
  <c r="X69" i="3"/>
  <c r="S49" i="3"/>
  <c r="O27" i="3"/>
  <c r="X21" i="3"/>
  <c r="X47" i="3"/>
  <c r="X145" i="3"/>
  <c r="X88" i="3"/>
  <c r="X31" i="3"/>
  <c r="X119" i="3"/>
  <c r="X163" i="3"/>
  <c r="X111" i="3"/>
  <c r="X158" i="3"/>
  <c r="X54" i="3"/>
  <c r="X58" i="3"/>
  <c r="X32" i="3"/>
  <c r="X26" i="3"/>
  <c r="X39" i="3"/>
  <c r="X52" i="3"/>
  <c r="X117" i="3"/>
  <c r="X66" i="3"/>
  <c r="X125" i="3"/>
  <c r="X129" i="3"/>
  <c r="X38" i="3"/>
  <c r="X29" i="3"/>
  <c r="X20" i="3"/>
  <c r="X42" i="3"/>
  <c r="X34" i="3"/>
  <c r="X41" i="3"/>
  <c r="X64" i="3"/>
  <c r="X10" i="3"/>
  <c r="X110" i="3"/>
  <c r="V164" i="3"/>
  <c r="S98" i="3"/>
  <c r="S157" i="3"/>
  <c r="P164" i="3"/>
  <c r="P17" i="3"/>
  <c r="S163" i="3"/>
  <c r="V146" i="3"/>
  <c r="N141" i="3"/>
  <c r="V17" i="3"/>
  <c r="S36" i="3"/>
  <c r="P120" i="3"/>
  <c r="T159" i="3"/>
  <c r="S52" i="3"/>
  <c r="N151" i="3"/>
  <c r="S128" i="3"/>
  <c r="S99" i="3"/>
  <c r="U112" i="3"/>
  <c r="V151" i="3"/>
  <c r="S111" i="3"/>
  <c r="S158" i="3"/>
  <c r="P141" i="3"/>
  <c r="W112" i="3"/>
  <c r="T141" i="3"/>
  <c r="S16" i="3"/>
  <c r="U164" i="3"/>
  <c r="S90" i="3"/>
  <c r="O164" i="3"/>
  <c r="S11" i="3"/>
  <c r="S47" i="3"/>
  <c r="T61" i="3"/>
  <c r="S65" i="3"/>
  <c r="S144" i="3"/>
  <c r="W164" i="3"/>
  <c r="O146" i="3"/>
  <c r="W141" i="3"/>
  <c r="U120" i="3"/>
  <c r="O136" i="3"/>
  <c r="V159" i="3"/>
  <c r="P112" i="3"/>
  <c r="O141" i="3"/>
  <c r="T151" i="3"/>
  <c r="N112" i="3"/>
  <c r="W136" i="3"/>
  <c r="O151" i="3"/>
  <c r="O112" i="3"/>
  <c r="N159" i="3"/>
  <c r="O17" i="3"/>
  <c r="T136" i="3"/>
  <c r="U17" i="3"/>
  <c r="U141" i="3"/>
  <c r="S117" i="3"/>
  <c r="N120" i="3"/>
  <c r="S156" i="3"/>
  <c r="O159" i="3"/>
  <c r="S50" i="3"/>
  <c r="T146" i="3"/>
  <c r="T120" i="3"/>
  <c r="N136" i="3"/>
  <c r="P146" i="3"/>
  <c r="U159" i="3"/>
  <c r="O120" i="3"/>
  <c r="N146" i="3"/>
  <c r="P159" i="3"/>
  <c r="P151" i="3"/>
  <c r="W17" i="3"/>
  <c r="S31" i="3"/>
  <c r="V141" i="3"/>
  <c r="T164" i="3"/>
  <c r="S126" i="3"/>
  <c r="W120" i="3"/>
  <c r="S35" i="3"/>
  <c r="N17" i="3"/>
  <c r="V112" i="3"/>
  <c r="W151" i="3"/>
  <c r="V136" i="3"/>
  <c r="T112" i="3"/>
  <c r="S130" i="3"/>
  <c r="U151" i="3"/>
  <c r="S66" i="3"/>
  <c r="P70" i="3"/>
  <c r="S125" i="3"/>
  <c r="U136" i="3"/>
  <c r="W146" i="3"/>
  <c r="S161" i="3"/>
  <c r="V120" i="3"/>
  <c r="P136" i="3"/>
  <c r="U146" i="3"/>
  <c r="W159" i="3"/>
  <c r="S162" i="3"/>
  <c r="N164" i="3"/>
  <c r="S46" i="3"/>
  <c r="S145" i="3"/>
  <c r="S32" i="3"/>
  <c r="P43" i="3"/>
  <c r="S26" i="3"/>
  <c r="S56" i="3"/>
  <c r="S72" i="3"/>
  <c r="S133" i="3"/>
  <c r="S41" i="3"/>
  <c r="S76" i="3"/>
  <c r="S143" i="3"/>
  <c r="S118" i="3"/>
  <c r="S37" i="3"/>
  <c r="S106" i="3"/>
  <c r="S150" i="3"/>
  <c r="V61" i="3"/>
  <c r="T27" i="3"/>
  <c r="O70" i="3"/>
  <c r="O61" i="3"/>
  <c r="U43" i="3"/>
  <c r="W27" i="3"/>
  <c r="N43" i="3"/>
  <c r="U27" i="3"/>
  <c r="U70" i="3"/>
  <c r="S103" i="3"/>
  <c r="S139" i="3"/>
  <c r="V70" i="3"/>
  <c r="S96" i="3"/>
  <c r="N61" i="3"/>
  <c r="N77" i="3"/>
  <c r="T70" i="3"/>
  <c r="S21" i="3"/>
  <c r="S22" i="3"/>
  <c r="P27" i="3"/>
  <c r="T43" i="3"/>
  <c r="V43" i="3"/>
  <c r="S134" i="3"/>
  <c r="V27" i="3"/>
  <c r="W70" i="3"/>
  <c r="S63" i="3"/>
  <c r="S129" i="3"/>
  <c r="S87" i="3"/>
  <c r="S102" i="3"/>
  <c r="S127" i="3"/>
  <c r="N70" i="3"/>
  <c r="S59" i="3"/>
  <c r="S89" i="3"/>
  <c r="S15" i="3"/>
  <c r="P61" i="3"/>
  <c r="W43" i="3"/>
  <c r="S119" i="3"/>
  <c r="S30" i="3"/>
  <c r="S88" i="3"/>
  <c r="S69" i="3"/>
  <c r="S40" i="3"/>
  <c r="S135" i="3"/>
  <c r="S60" i="3"/>
  <c r="O43" i="3"/>
  <c r="U61" i="3"/>
  <c r="S53" i="3"/>
  <c r="N27" i="3"/>
  <c r="S110" i="3"/>
  <c r="S97" i="3"/>
  <c r="S104" i="3"/>
  <c r="S149" i="3"/>
  <c r="S73" i="3"/>
  <c r="S140" i="3"/>
  <c r="W61" i="3"/>
  <c r="S64" i="3"/>
  <c r="S10" i="3"/>
  <c r="Q151" i="3" l="1"/>
  <c r="Q136" i="3"/>
  <c r="Q27" i="3"/>
  <c r="Q61" i="3"/>
  <c r="Q159" i="3"/>
  <c r="Q146" i="3"/>
  <c r="Q70" i="3"/>
  <c r="Q141" i="3"/>
  <c r="Q112" i="3"/>
  <c r="Q43" i="3"/>
  <c r="Q120" i="3"/>
  <c r="Q17" i="3"/>
  <c r="Q164" i="3"/>
  <c r="Q82" i="3"/>
  <c r="R82" i="3"/>
  <c r="Y82" i="3"/>
  <c r="X82" i="3"/>
  <c r="S82" i="3"/>
  <c r="Y43" i="3"/>
  <c r="Y159" i="3"/>
  <c r="Y112" i="3"/>
  <c r="R61" i="3"/>
  <c r="R112" i="3"/>
  <c r="Y120" i="3"/>
  <c r="Y164" i="3"/>
  <c r="R120" i="3"/>
  <c r="R17" i="3"/>
  <c r="Y27" i="3"/>
  <c r="Y146" i="3"/>
  <c r="Y141" i="3"/>
  <c r="R27" i="3"/>
  <c r="R136" i="3"/>
  <c r="R70" i="3"/>
  <c r="R159" i="3"/>
  <c r="R146" i="3"/>
  <c r="Y17" i="3"/>
  <c r="R141" i="3"/>
  <c r="Y61" i="3"/>
  <c r="Y70" i="3"/>
  <c r="R43" i="3"/>
  <c r="Y136" i="3"/>
  <c r="Y151" i="3"/>
  <c r="R151" i="3"/>
  <c r="R164" i="3"/>
  <c r="S112" i="3"/>
  <c r="X164" i="3"/>
  <c r="X61" i="3"/>
  <c r="X136" i="3"/>
  <c r="X151" i="3"/>
  <c r="S151" i="3"/>
  <c r="X27" i="3"/>
  <c r="X43" i="3"/>
  <c r="S164" i="3"/>
  <c r="X146" i="3"/>
  <c r="X159" i="3"/>
  <c r="S159" i="3"/>
  <c r="X17" i="3"/>
  <c r="S70" i="3"/>
  <c r="X70" i="3"/>
  <c r="X141" i="3"/>
  <c r="X120" i="3"/>
  <c r="X112" i="3"/>
  <c r="S141" i="3"/>
  <c r="S146" i="3"/>
  <c r="S120" i="3"/>
  <c r="S45" i="3" l="1"/>
  <c r="S14" i="3"/>
  <c r="S19" i="3"/>
  <c r="W12" i="3"/>
  <c r="T12" i="3"/>
  <c r="S9" i="3"/>
  <c r="N12" i="3"/>
  <c r="S29" i="3"/>
  <c r="O12" i="3"/>
  <c r="U12" i="3"/>
  <c r="P12" i="3"/>
  <c r="V12" i="3"/>
  <c r="N84" i="3" l="1"/>
  <c r="Q12" i="3"/>
  <c r="Y12" i="3"/>
  <c r="R12" i="3"/>
  <c r="X12" i="3"/>
  <c r="S43" i="3"/>
  <c r="S61" i="3"/>
  <c r="P107" i="3" l="1"/>
  <c r="V100" i="3"/>
  <c r="O100" i="3"/>
  <c r="T77" i="3"/>
  <c r="U91" i="3"/>
  <c r="T84" i="3" l="1"/>
  <c r="O122" i="3"/>
  <c r="P122" i="3"/>
  <c r="V122" i="3"/>
  <c r="W122" i="3"/>
  <c r="T122" i="3"/>
  <c r="P166" i="3"/>
  <c r="N166" i="3"/>
  <c r="U93" i="3"/>
  <c r="P77" i="3"/>
  <c r="V107" i="3"/>
  <c r="O166" i="3"/>
  <c r="W166" i="3"/>
  <c r="V166" i="3"/>
  <c r="T166" i="3"/>
  <c r="T100" i="3"/>
  <c r="W91" i="3"/>
  <c r="W131" i="3"/>
  <c r="T107" i="3"/>
  <c r="P100" i="3"/>
  <c r="T91" i="3"/>
  <c r="T131" i="3"/>
  <c r="O91" i="3"/>
  <c r="U100" i="3"/>
  <c r="P131" i="3"/>
  <c r="O77" i="3"/>
  <c r="W100" i="3"/>
  <c r="N107" i="3"/>
  <c r="W77" i="3"/>
  <c r="W84" i="3" s="1"/>
  <c r="U131" i="3"/>
  <c r="V77" i="3"/>
  <c r="V91" i="3"/>
  <c r="V131" i="3"/>
  <c r="N91" i="3"/>
  <c r="U77" i="3"/>
  <c r="P91" i="3"/>
  <c r="N100" i="3"/>
  <c r="O107" i="3"/>
  <c r="W107" i="3"/>
  <c r="N131" i="3"/>
  <c r="O131" i="3"/>
  <c r="U107" i="3"/>
  <c r="S12" i="3"/>
  <c r="S136" i="3"/>
  <c r="S100" i="3"/>
  <c r="Q107" i="3" l="1"/>
  <c r="Q122" i="3"/>
  <c r="U84" i="3"/>
  <c r="Q100" i="3"/>
  <c r="V84" i="3"/>
  <c r="O84" i="3"/>
  <c r="Q131" i="3"/>
  <c r="Q166" i="3"/>
  <c r="Q91" i="3"/>
  <c r="P84" i="3"/>
  <c r="Q77" i="3"/>
  <c r="Y107" i="3"/>
  <c r="R91" i="3"/>
  <c r="Y131" i="3"/>
  <c r="R77" i="3"/>
  <c r="Y91" i="3"/>
  <c r="Y77" i="3"/>
  <c r="R100" i="3"/>
  <c r="R131" i="3"/>
  <c r="Y100" i="3"/>
  <c r="R166" i="3"/>
  <c r="R107" i="3"/>
  <c r="X100" i="3"/>
  <c r="X107" i="3"/>
  <c r="X131" i="3"/>
  <c r="X77" i="3"/>
  <c r="X91" i="3"/>
  <c r="N93" i="3"/>
  <c r="V93" i="3"/>
  <c r="O93" i="3"/>
  <c r="T93" i="3"/>
  <c r="W93" i="3"/>
  <c r="N153" i="3"/>
  <c r="W153" i="3"/>
  <c r="P153" i="3"/>
  <c r="P114" i="3"/>
  <c r="V153" i="3"/>
  <c r="T153" i="3"/>
  <c r="V114" i="3"/>
  <c r="O153" i="3"/>
  <c r="S122" i="3"/>
  <c r="P93" i="3"/>
  <c r="T114" i="3"/>
  <c r="U166" i="3"/>
  <c r="W114" i="3"/>
  <c r="S166" i="3"/>
  <c r="U114" i="3"/>
  <c r="U153" i="3"/>
  <c r="N114" i="3"/>
  <c r="N122" i="3"/>
  <c r="U122" i="3"/>
  <c r="O114" i="3"/>
  <c r="S107" i="3"/>
  <c r="S131" i="3"/>
  <c r="S91" i="3"/>
  <c r="S77" i="3"/>
  <c r="S17" i="3"/>
  <c r="S27" i="3"/>
  <c r="Y93" i="3" l="1"/>
  <c r="Q93" i="3"/>
  <c r="Q114" i="3"/>
  <c r="Q153" i="3"/>
  <c r="Q84" i="3"/>
  <c r="S84" i="3"/>
  <c r="Y114" i="3"/>
  <c r="R153" i="3"/>
  <c r="R84" i="3"/>
  <c r="Y122" i="3"/>
  <c r="R93" i="3"/>
  <c r="R114" i="3"/>
  <c r="Y166" i="3"/>
  <c r="Y153" i="3"/>
  <c r="Y84" i="3"/>
  <c r="R122" i="3"/>
  <c r="X166" i="3"/>
  <c r="X114" i="3"/>
  <c r="X122" i="3"/>
  <c r="X84" i="3"/>
  <c r="X93" i="3"/>
  <c r="X153" i="3"/>
  <c r="S153" i="3"/>
  <c r="S114" i="3"/>
  <c r="S93" i="3"/>
  <c r="T169" i="3"/>
  <c r="P169" i="3"/>
  <c r="W169" i="3"/>
  <c r="O169" i="3"/>
  <c r="U169" i="3"/>
  <c r="V169" i="3"/>
  <c r="N169" i="3"/>
  <c r="Q169" i="3" l="1"/>
  <c r="Y169" i="3"/>
  <c r="R169" i="3"/>
  <c r="X169" i="3"/>
  <c r="S169" i="3"/>
</calcChain>
</file>

<file path=xl/sharedStrings.xml><?xml version="1.0" encoding="utf-8"?>
<sst xmlns="http://schemas.openxmlformats.org/spreadsheetml/2006/main" count="2473" uniqueCount="607">
  <si>
    <t>Exp</t>
  </si>
  <si>
    <t>Com Year</t>
  </si>
  <si>
    <t>DOPA</t>
  </si>
  <si>
    <t>BA</t>
  </si>
  <si>
    <t>Cat</t>
  </si>
  <si>
    <t>GL Code</t>
  </si>
  <si>
    <t>Sys</t>
  </si>
  <si>
    <t>SSys</t>
  </si>
  <si>
    <t>MM</t>
  </si>
  <si>
    <t>Bur</t>
  </si>
  <si>
    <t>PR</t>
  </si>
  <si>
    <t>STATUS</t>
  </si>
  <si>
    <t>A2</t>
  </si>
  <si>
    <t>AO</t>
  </si>
  <si>
    <t>PROGRAM</t>
  </si>
  <si>
    <t>PR Name</t>
  </si>
  <si>
    <t>Comm INI</t>
  </si>
  <si>
    <t>Comm SUB</t>
  </si>
  <si>
    <t>Comm SCH</t>
  </si>
  <si>
    <t>Comm CUR</t>
  </si>
  <si>
    <t>Comm AVA</t>
  </si>
  <si>
    <t>Committed</t>
  </si>
  <si>
    <t xml:space="preserve">Ordered </t>
  </si>
  <si>
    <t>Ord CUR</t>
  </si>
  <si>
    <t>Ord AVA</t>
  </si>
  <si>
    <t>Ord PLAN</t>
  </si>
  <si>
    <t xml:space="preserve">Invoiced </t>
  </si>
  <si>
    <t xml:space="preserve">% Inv </t>
  </si>
  <si>
    <t xml:space="preserve">Ord to Pay </t>
  </si>
  <si>
    <t xml:space="preserve">% to Pay </t>
  </si>
  <si>
    <t xml:space="preserve">Sum Paid </t>
  </si>
  <si>
    <t xml:space="preserve">% Paid </t>
  </si>
  <si>
    <t>LS</t>
  </si>
  <si>
    <t>PUR Org</t>
  </si>
  <si>
    <t>F</t>
  </si>
  <si>
    <t>5063</t>
  </si>
  <si>
    <t>121199</t>
  </si>
  <si>
    <t>144</t>
  </si>
  <si>
    <t>610610</t>
  </si>
  <si>
    <t>BLO</t>
  </si>
  <si>
    <t>BHRM</t>
  </si>
  <si>
    <t>BHRC</t>
  </si>
  <si>
    <t/>
  </si>
  <si>
    <t>00</t>
  </si>
  <si>
    <t>121101</t>
  </si>
  <si>
    <t>611510</t>
  </si>
  <si>
    <t>5003</t>
  </si>
  <si>
    <t>379</t>
  </si>
  <si>
    <t>143</t>
  </si>
  <si>
    <t>GJE</t>
  </si>
  <si>
    <t>H05</t>
  </si>
  <si>
    <t>AIPM</t>
  </si>
  <si>
    <t>BG40</t>
  </si>
  <si>
    <t>VSS</t>
  </si>
  <si>
    <t>VSS3</t>
  </si>
  <si>
    <t>GJC01</t>
  </si>
  <si>
    <t>EXP</t>
  </si>
  <si>
    <t>mediatraining t.v.v. DGCOM en KMS</t>
  </si>
  <si>
    <t>BG49</t>
  </si>
  <si>
    <t>GJC02</t>
  </si>
  <si>
    <t>mediatraining FR t.v.v. DG Com en KMS</t>
  </si>
  <si>
    <t>730</t>
  </si>
  <si>
    <t>611910</t>
  </si>
  <si>
    <t>DEN</t>
  </si>
  <si>
    <t>H00</t>
  </si>
  <si>
    <t>CA00</t>
  </si>
  <si>
    <t>BHLS</t>
  </si>
  <si>
    <t>DEN99</t>
  </si>
  <si>
    <t>17</t>
  </si>
  <si>
    <t>Blokkering - reserve</t>
  </si>
  <si>
    <t>272</t>
  </si>
  <si>
    <t>GJC00</t>
  </si>
  <si>
    <t>384</t>
  </si>
  <si>
    <t>CRA</t>
  </si>
  <si>
    <t>GJA</t>
  </si>
  <si>
    <t>121104</t>
  </si>
  <si>
    <t>391</t>
  </si>
  <si>
    <t>615610</t>
  </si>
  <si>
    <t>HBB</t>
  </si>
  <si>
    <t>H01</t>
  </si>
  <si>
    <t>CA91</t>
  </si>
  <si>
    <t>CRA01</t>
  </si>
  <si>
    <t>20</t>
  </si>
  <si>
    <t>ERELOON BURGERLERAAR</t>
  </si>
  <si>
    <t>H04</t>
  </si>
  <si>
    <t>CA94</t>
  </si>
  <si>
    <t>CRA04</t>
  </si>
  <si>
    <t>H11</t>
  </si>
  <si>
    <t>CAX1</t>
  </si>
  <si>
    <t>CRCX1</t>
  </si>
  <si>
    <t>Ereloon burgerleraar COL</t>
  </si>
  <si>
    <t>CRB</t>
  </si>
  <si>
    <t>CB01</t>
  </si>
  <si>
    <t>CRB01</t>
  </si>
  <si>
    <t>Ereloon Voordrachthouders CHOD</t>
  </si>
  <si>
    <t>CB15</t>
  </si>
  <si>
    <t>CRB05</t>
  </si>
  <si>
    <t>ERELOON CONFERENCIERS</t>
  </si>
  <si>
    <t>H06</t>
  </si>
  <si>
    <t>CB16</t>
  </si>
  <si>
    <t>CRB06</t>
  </si>
  <si>
    <t>H08</t>
  </si>
  <si>
    <t>CB18</t>
  </si>
  <si>
    <t>CRB08</t>
  </si>
  <si>
    <t>ERELOON CONFERECIERS</t>
  </si>
  <si>
    <t>CRF</t>
  </si>
  <si>
    <t>CB94</t>
  </si>
  <si>
    <t>CRF04</t>
  </si>
  <si>
    <t>CB95</t>
  </si>
  <si>
    <t>CRF05</t>
  </si>
  <si>
    <t>CBX1</t>
  </si>
  <si>
    <t>H30</t>
  </si>
  <si>
    <t>CC10</t>
  </si>
  <si>
    <t>HBB10</t>
  </si>
  <si>
    <t>VORMING INFORMATICA</t>
  </si>
  <si>
    <t>CC14</t>
  </si>
  <si>
    <t>HBB14</t>
  </si>
  <si>
    <t>134</t>
  </si>
  <si>
    <t>DEA</t>
  </si>
  <si>
    <t>CD01</t>
  </si>
  <si>
    <t>T</t>
  </si>
  <si>
    <t>DEA04</t>
  </si>
  <si>
    <t>CONTROLE MED AFWEZIGH</t>
  </si>
  <si>
    <t>DEP</t>
  </si>
  <si>
    <t>CG00</t>
  </si>
  <si>
    <t>CG01</t>
  </si>
  <si>
    <t>DEP01</t>
  </si>
  <si>
    <t>Ext vorming</t>
  </si>
  <si>
    <t>DED</t>
  </si>
  <si>
    <t>CG02</t>
  </si>
  <si>
    <t>VSS1</t>
  </si>
  <si>
    <t>DED02</t>
  </si>
  <si>
    <t>Vorming eerste hulp</t>
  </si>
  <si>
    <t>VAA</t>
  </si>
  <si>
    <t>VAA2</t>
  </si>
  <si>
    <t>CG04</t>
  </si>
  <si>
    <t>DED34</t>
  </si>
  <si>
    <t>FMN TECH FALCON</t>
  </si>
  <si>
    <t>CG06</t>
  </si>
  <si>
    <t>DED36</t>
  </si>
  <si>
    <t>FMN MCC</t>
  </si>
  <si>
    <t>CG07</t>
  </si>
  <si>
    <t>DED37</t>
  </si>
  <si>
    <t>FMN EMBRAER</t>
  </si>
  <si>
    <t>CG08</t>
  </si>
  <si>
    <t>DED38</t>
  </si>
  <si>
    <t>Vmg &amp; Trg CREW NH90</t>
  </si>
  <si>
    <t>CG09</t>
  </si>
  <si>
    <t>DED39</t>
  </si>
  <si>
    <t>Fmn &amp; Trg CREW NH90 TTH</t>
  </si>
  <si>
    <t>CG14</t>
  </si>
  <si>
    <t>DEQ14</t>
  </si>
  <si>
    <t>VORMING COMOPSLAND</t>
  </si>
  <si>
    <t>CG15</t>
  </si>
  <si>
    <t>DEQ15</t>
  </si>
  <si>
    <t>VORMING COMOPSAIR</t>
  </si>
  <si>
    <t>CG17</t>
  </si>
  <si>
    <t>DEQ17</t>
  </si>
  <si>
    <t>VORMING COMOPSMED</t>
  </si>
  <si>
    <t>CG33</t>
  </si>
  <si>
    <t>DEQ33</t>
  </si>
  <si>
    <t>VORMING DG FMN</t>
  </si>
  <si>
    <t>DEK</t>
  </si>
  <si>
    <t>H10</t>
  </si>
  <si>
    <t>CH02</t>
  </si>
  <si>
    <t>DEK12</t>
  </si>
  <si>
    <t>Organisatie Conferentie (VE)</t>
  </si>
  <si>
    <t>CH05</t>
  </si>
  <si>
    <t>DEK04</t>
  </si>
  <si>
    <t>Organisatie conference</t>
  </si>
  <si>
    <t>H02</t>
  </si>
  <si>
    <t>CH12</t>
  </si>
  <si>
    <t>DEK02</t>
  </si>
  <si>
    <t>ORGANISATIE CONFERENTIES</t>
  </si>
  <si>
    <t>H03</t>
  </si>
  <si>
    <t>CH13</t>
  </si>
  <si>
    <t>DEK03</t>
  </si>
  <si>
    <t>CH15</t>
  </si>
  <si>
    <t>DEK05</t>
  </si>
  <si>
    <t>CH16</t>
  </si>
  <si>
    <t>DEK06</t>
  </si>
  <si>
    <t>CH18</t>
  </si>
  <si>
    <t>DEK08</t>
  </si>
  <si>
    <t>H09</t>
  </si>
  <si>
    <t>CH19</t>
  </si>
  <si>
    <t>DEK19</t>
  </si>
  <si>
    <t>CH26</t>
  </si>
  <si>
    <t>DEL00</t>
  </si>
  <si>
    <t>ORGANIISATIE CONFERENTIE</t>
  </si>
  <si>
    <t>CH65</t>
  </si>
  <si>
    <t>CHX1</t>
  </si>
  <si>
    <t>DEK16</t>
  </si>
  <si>
    <t>ORGANISATIE CONFERENT</t>
  </si>
  <si>
    <t>H12</t>
  </si>
  <si>
    <t>CHX2</t>
  </si>
  <si>
    <t>DEK26</t>
  </si>
  <si>
    <t>H14</t>
  </si>
  <si>
    <t>CHX4</t>
  </si>
  <si>
    <t>DEK46</t>
  </si>
  <si>
    <t>H13</t>
  </si>
  <si>
    <t>CHX8</t>
  </si>
  <si>
    <t>DEK36</t>
  </si>
  <si>
    <t>398</t>
  </si>
  <si>
    <t>DEF</t>
  </si>
  <si>
    <t>CI01</t>
  </si>
  <si>
    <t>DEF21</t>
  </si>
  <si>
    <t>AANKOOP MEDIARUIMTE</t>
  </si>
  <si>
    <t>CI03</t>
  </si>
  <si>
    <t>DEF11</t>
  </si>
  <si>
    <t>CONTRAT SIEP</t>
  </si>
  <si>
    <t>DEM</t>
  </si>
  <si>
    <t>CI11</t>
  </si>
  <si>
    <t>DEM01</t>
  </si>
  <si>
    <t>CONCEPTONTWIKKELING</t>
  </si>
  <si>
    <t>CI14</t>
  </si>
  <si>
    <t>DEM04</t>
  </si>
  <si>
    <t>C INFO</t>
  </si>
  <si>
    <t>399</t>
  </si>
  <si>
    <t>DET</t>
  </si>
  <si>
    <t>CL01</t>
  </si>
  <si>
    <t>DET14</t>
  </si>
  <si>
    <t>DIVERSITEITBELEID VE</t>
  </si>
  <si>
    <t>CL02</t>
  </si>
  <si>
    <t>DET04</t>
  </si>
  <si>
    <t>DIVERSITEITSBELEID (THEATRE)</t>
  </si>
  <si>
    <t>CL05</t>
  </si>
  <si>
    <t>EOLS</t>
  </si>
  <si>
    <t>EOL1</t>
  </si>
  <si>
    <t>GJC05</t>
  </si>
  <si>
    <t>CL25</t>
  </si>
  <si>
    <t>ERELOON BURGERLERAAR DG FMN (VE)</t>
  </si>
  <si>
    <t>CL95</t>
  </si>
  <si>
    <t>GJA05</t>
  </si>
  <si>
    <t>GJB</t>
  </si>
  <si>
    <t>CM15</t>
  </si>
  <si>
    <t>GJB05</t>
  </si>
  <si>
    <t>GJF</t>
  </si>
  <si>
    <t>CM95</t>
  </si>
  <si>
    <t>GJF05</t>
  </si>
  <si>
    <t>GYA00</t>
  </si>
  <si>
    <t>AANKOOP CURSUSBOEKEN</t>
  </si>
  <si>
    <t>GYD</t>
  </si>
  <si>
    <t>CP15</t>
  </si>
  <si>
    <t>GYD30</t>
  </si>
  <si>
    <t>VORMING</t>
  </si>
  <si>
    <t>GYE</t>
  </si>
  <si>
    <t>CQ00</t>
  </si>
  <si>
    <t>CQ05</t>
  </si>
  <si>
    <t>GYE05</t>
  </si>
  <si>
    <t>ORGANISATIE CONFERENTIE</t>
  </si>
  <si>
    <t>121201</t>
  </si>
  <si>
    <t>177</t>
  </si>
  <si>
    <t>612110</t>
  </si>
  <si>
    <t>DVZ</t>
  </si>
  <si>
    <t>H15</t>
  </si>
  <si>
    <t>CZ15</t>
  </si>
  <si>
    <t>DZV15</t>
  </si>
  <si>
    <t>HUUR EXPAT</t>
  </si>
  <si>
    <t>Allocation de base</t>
  </si>
  <si>
    <t>DO</t>
  </si>
  <si>
    <t>PA</t>
  </si>
  <si>
    <t>CAT</t>
  </si>
  <si>
    <t>GL</t>
  </si>
  <si>
    <t>PREQ</t>
  </si>
  <si>
    <t>SYS</t>
  </si>
  <si>
    <t>SSYS</t>
  </si>
  <si>
    <t>Libellé</t>
  </si>
  <si>
    <t>DA</t>
  </si>
  <si>
    <t>Détail AA</t>
  </si>
  <si>
    <t>ECC/LS</t>
  </si>
  <si>
    <t>Visa</t>
  </si>
  <si>
    <t>Montant de base</t>
  </si>
  <si>
    <t>Montant engagé</t>
  </si>
  <si>
    <t>Order</t>
  </si>
  <si>
    <t>A engager</t>
  </si>
  <si>
    <t>Ratio</t>
  </si>
  <si>
    <t>Ord to pay</t>
  </si>
  <si>
    <t>Payé</t>
  </si>
  <si>
    <t>Budget en liq</t>
  </si>
  <si>
    <t>clé</t>
  </si>
  <si>
    <t>Invoice</t>
  </si>
  <si>
    <t>Total du 5003 121101:</t>
  </si>
  <si>
    <t>Total du 5003 121104:</t>
  </si>
  <si>
    <t>Total du 5003 121199:</t>
  </si>
  <si>
    <t>Total du 5003 121201:</t>
  </si>
  <si>
    <t>Total du 5063 121101:</t>
  </si>
  <si>
    <t>Total du 5063 121199:</t>
  </si>
  <si>
    <t>Total Antenne Budgétaire 82:</t>
  </si>
  <si>
    <t>Res</t>
  </si>
  <si>
    <t>DEF01</t>
  </si>
  <si>
    <t>202</t>
  </si>
  <si>
    <t>DEB</t>
  </si>
  <si>
    <t>AANKOOP GRONDSTOFFEN</t>
  </si>
  <si>
    <t>DIVERSITEITSBELEID</t>
  </si>
  <si>
    <t>DES05</t>
  </si>
  <si>
    <t>OUTPLACEMENT</t>
  </si>
  <si>
    <t>DEN04</t>
  </si>
  <si>
    <t>DEL07</t>
  </si>
  <si>
    <t>DEG01</t>
  </si>
  <si>
    <t>DEF04</t>
  </si>
  <si>
    <t>231818</t>
  </si>
  <si>
    <t>FMN PIL BTCC</t>
  </si>
  <si>
    <t>5VA301</t>
  </si>
  <si>
    <t>BLOQ</t>
  </si>
  <si>
    <t>Ratio 
 client</t>
  </si>
  <si>
    <t>Ratio 
client</t>
  </si>
  <si>
    <t>HRM-BF</t>
  </si>
  <si>
    <t>CA52</t>
  </si>
  <si>
    <t>CB13</t>
  </si>
  <si>
    <t>CB17</t>
  </si>
  <si>
    <t>CBX4</t>
  </si>
  <si>
    <t>CF18</t>
  </si>
  <si>
    <t>CJ05</t>
  </si>
  <si>
    <t>HBB99</t>
  </si>
  <si>
    <t>412</t>
  </si>
  <si>
    <t>DEG</t>
  </si>
  <si>
    <t>DZV98</t>
  </si>
  <si>
    <t>GYC</t>
  </si>
  <si>
    <t>CA01</t>
  </si>
  <si>
    <t>GYC05</t>
  </si>
  <si>
    <t>AANNKOOP CURSUSBOEKEN</t>
  </si>
  <si>
    <t>CA02</t>
  </si>
  <si>
    <t>GJE05</t>
  </si>
  <si>
    <t>CA03</t>
  </si>
  <si>
    <t>CA04</t>
  </si>
  <si>
    <t>CA05</t>
  </si>
  <si>
    <t>CA06</t>
  </si>
  <si>
    <t>DES</t>
  </si>
  <si>
    <t>CA07</t>
  </si>
  <si>
    <t>H60</t>
  </si>
  <si>
    <t>CA08</t>
  </si>
  <si>
    <t>VAA3</t>
  </si>
  <si>
    <t>H62</t>
  </si>
  <si>
    <t>CA09</t>
  </si>
  <si>
    <t>H63</t>
  </si>
  <si>
    <t>CA10</t>
  </si>
  <si>
    <t>CA11</t>
  </si>
  <si>
    <t>CA12</t>
  </si>
  <si>
    <t>AANKOOP MEDIARUIIMTE</t>
  </si>
  <si>
    <t>CA13</t>
  </si>
  <si>
    <t>CA14</t>
  </si>
  <si>
    <t>CA16</t>
  </si>
  <si>
    <t>RADIO EN TV UITZENDIN NAT</t>
  </si>
  <si>
    <t>CA17</t>
  </si>
  <si>
    <t>CA19</t>
  </si>
  <si>
    <t>H20</t>
  </si>
  <si>
    <t>CA20</t>
  </si>
  <si>
    <t>HBB04</t>
  </si>
  <si>
    <t>DEC</t>
  </si>
  <si>
    <t>CA21</t>
  </si>
  <si>
    <t>DEC04</t>
  </si>
  <si>
    <t>CA22</t>
  </si>
  <si>
    <t>DEC05</t>
  </si>
  <si>
    <t>CA23</t>
  </si>
  <si>
    <t>DEC10</t>
  </si>
  <si>
    <t>CA24</t>
  </si>
  <si>
    <t>DEP14</t>
  </si>
  <si>
    <t>FMN DGMR</t>
  </si>
  <si>
    <t>CA25</t>
  </si>
  <si>
    <t>DEP34</t>
  </si>
  <si>
    <t>FMN DGHR</t>
  </si>
  <si>
    <t>CA26</t>
  </si>
  <si>
    <t>DEP54</t>
  </si>
  <si>
    <t>FMN LEGALES</t>
  </si>
  <si>
    <t>CA27</t>
  </si>
  <si>
    <t>DEP64</t>
  </si>
  <si>
    <t>FMN ACOS OT</t>
  </si>
  <si>
    <t>CA28</t>
  </si>
  <si>
    <t>DEP94</t>
  </si>
  <si>
    <t>VORMING FMN</t>
  </si>
  <si>
    <t>CA29</t>
  </si>
  <si>
    <t>WB</t>
  </si>
  <si>
    <t>CA30</t>
  </si>
  <si>
    <t>DEQ24</t>
  </si>
  <si>
    <t>NATOSCHOLEN</t>
  </si>
  <si>
    <t>CA31</t>
  </si>
  <si>
    <t>DEQ34</t>
  </si>
  <si>
    <t>COMOPSLAND</t>
  </si>
  <si>
    <t>CA32</t>
  </si>
  <si>
    <t>DEQ44</t>
  </si>
  <si>
    <t>COMOPSAIR</t>
  </si>
  <si>
    <t>CA33</t>
  </si>
  <si>
    <t>DEQ64</t>
  </si>
  <si>
    <t>COMOPSMED</t>
  </si>
  <si>
    <t>CA34</t>
  </si>
  <si>
    <t>DEQ74</t>
  </si>
  <si>
    <t>DG IPR</t>
  </si>
  <si>
    <t>CA35</t>
  </si>
  <si>
    <t>DEQ84</t>
  </si>
  <si>
    <t>ACOS IS</t>
  </si>
  <si>
    <t>CA36</t>
  </si>
  <si>
    <t>DEQ94</t>
  </si>
  <si>
    <t>ACOS STRAT</t>
  </si>
  <si>
    <t>CA37</t>
  </si>
  <si>
    <t>DEQ95</t>
  </si>
  <si>
    <t>COURS TASK FORCE EU</t>
  </si>
  <si>
    <t>CA38</t>
  </si>
  <si>
    <t>CONFERENCE FEE</t>
  </si>
  <si>
    <t>CA39</t>
  </si>
  <si>
    <t>DEK09</t>
  </si>
  <si>
    <t>CA40</t>
  </si>
  <si>
    <t>DEK10</t>
  </si>
  <si>
    <t>CA41</t>
  </si>
  <si>
    <t>DEM24</t>
  </si>
  <si>
    <t>CA42</t>
  </si>
  <si>
    <t>DEM14</t>
  </si>
  <si>
    <t>REPRESENTATION IC</t>
  </si>
  <si>
    <t>CA43</t>
  </si>
  <si>
    <t>CA44</t>
  </si>
  <si>
    <t>DEB06</t>
  </si>
  <si>
    <t>CRC01</t>
  </si>
  <si>
    <t>CRB13</t>
  </si>
  <si>
    <t>H07</t>
  </si>
  <si>
    <t>CRB17</t>
  </si>
  <si>
    <t>CB98</t>
  </si>
  <si>
    <t>CRF08</t>
  </si>
  <si>
    <t>CRBX1</t>
  </si>
  <si>
    <t>CRB46</t>
  </si>
  <si>
    <t>DEC08</t>
  </si>
  <si>
    <t>DEP84</t>
  </si>
  <si>
    <t>FLIGHT SIM NON MRMP</t>
  </si>
  <si>
    <t>DEP00</t>
  </si>
  <si>
    <t>CG03</t>
  </si>
  <si>
    <t>DED33</t>
  </si>
  <si>
    <t>ELP ATCO Test</t>
  </si>
  <si>
    <t>CH00</t>
  </si>
  <si>
    <t>DEK07</t>
  </si>
  <si>
    <t>Organisatie conferent</t>
  </si>
  <si>
    <t>DEK15</t>
  </si>
  <si>
    <t>DEK00</t>
  </si>
  <si>
    <t>Organisatie Conferentie</t>
  </si>
  <si>
    <t>DEG05</t>
  </si>
  <si>
    <t>RADIO EN TV</t>
  </si>
  <si>
    <t>GJA95</t>
  </si>
  <si>
    <t>5003121101CG002016</t>
  </si>
  <si>
    <t>5003121101CD012016</t>
  </si>
  <si>
    <t>5003121101CAX12016</t>
  </si>
  <si>
    <t>5003121101CB152016</t>
  </si>
  <si>
    <t>5003121101CB012016</t>
  </si>
  <si>
    <t>5003121101CB162016</t>
  </si>
  <si>
    <t>5003121101CB182016</t>
  </si>
  <si>
    <t>5003121101CBX12016</t>
  </si>
  <si>
    <t>5003121101CG022016</t>
  </si>
  <si>
    <t>5003121101CG032016</t>
  </si>
  <si>
    <t>5003121101CG042016</t>
  </si>
  <si>
    <t>5003121101CG062016</t>
  </si>
  <si>
    <t>5003121101CG072016</t>
  </si>
  <si>
    <t>5003121101CG082016</t>
  </si>
  <si>
    <t>5003121101CG092016</t>
  </si>
  <si>
    <t>5003121101CG012016</t>
  </si>
  <si>
    <t>5003121101CG142016</t>
  </si>
  <si>
    <t>5003121101CG152016</t>
  </si>
  <si>
    <t>5003121101CG172016</t>
  </si>
  <si>
    <t>5003121101CG332016</t>
  </si>
  <si>
    <t>5003121101CH652016</t>
  </si>
  <si>
    <t>5003121101CH122016</t>
  </si>
  <si>
    <t>5003121101CH132016</t>
  </si>
  <si>
    <t>5003121101CH052016</t>
  </si>
  <si>
    <t>5003121101CH152016</t>
  </si>
  <si>
    <t>5003121101CH162016</t>
  </si>
  <si>
    <t>5003121101CH182016</t>
  </si>
  <si>
    <t>5003121101CH192016</t>
  </si>
  <si>
    <t>5003121101CH022016</t>
  </si>
  <si>
    <t>5003121101CHX12016</t>
  </si>
  <si>
    <t>5003121101CHX22016</t>
  </si>
  <si>
    <t>5003121101CHX82016</t>
  </si>
  <si>
    <t>5003121101CHX42016</t>
  </si>
  <si>
    <t>5003121101CH262016</t>
  </si>
  <si>
    <t>5003121101CI012016</t>
  </si>
  <si>
    <t>5003121101CI032016</t>
  </si>
  <si>
    <t>5003121101CI112016</t>
  </si>
  <si>
    <t>5003121101CI312016</t>
  </si>
  <si>
    <t>5003121101CI142016</t>
  </si>
  <si>
    <t>5003121101CL022016</t>
  </si>
  <si>
    <t>5003121101CL012016</t>
  </si>
  <si>
    <t>5003121101CLX12016</t>
  </si>
  <si>
    <t>5003121104CC102016</t>
  </si>
  <si>
    <t>5003121104CA002016</t>
  </si>
  <si>
    <t>5003121104CC142016</t>
  </si>
  <si>
    <t>5003121199CA912016</t>
  </si>
  <si>
    <t>5003121199CA942016</t>
  </si>
  <si>
    <t>5003121199CB942016</t>
  </si>
  <si>
    <t>5003121199CB952016</t>
  </si>
  <si>
    <t>5003121199CB962016</t>
  </si>
  <si>
    <t>5003121199CH652016</t>
  </si>
  <si>
    <t>5003121199A8202016</t>
  </si>
  <si>
    <t>5003121201CZ152016</t>
  </si>
  <si>
    <t>5063121101CL252016</t>
  </si>
  <si>
    <t>5063121101BG402016</t>
  </si>
  <si>
    <t>5063121101BG492016</t>
  </si>
  <si>
    <t>5063121101CL052016</t>
  </si>
  <si>
    <t>5063121101CM152016</t>
  </si>
  <si>
    <t>5063121101CA002016</t>
  </si>
  <si>
    <t>5063121101A8202016</t>
  </si>
  <si>
    <t>5063121101CP152016</t>
  </si>
  <si>
    <t>5063121101CQ052016</t>
  </si>
  <si>
    <t>5063121199CL952016</t>
  </si>
  <si>
    <t>5063121199CM952016</t>
  </si>
  <si>
    <t>5063121199CA002016</t>
  </si>
  <si>
    <t>5003121101CA522016</t>
  </si>
  <si>
    <t>5003121101CB132016</t>
  </si>
  <si>
    <t>5003121101CB172016</t>
  </si>
  <si>
    <t>5003121199CB982016</t>
  </si>
  <si>
    <t>5003121101CBX42016</t>
  </si>
  <si>
    <t>5003121101CJ052016</t>
  </si>
  <si>
    <t>16/00026</t>
  </si>
  <si>
    <t>HRUC</t>
  </si>
  <si>
    <t>14SS330</t>
  </si>
  <si>
    <t>CLIB</t>
  </si>
  <si>
    <t>DG FMN</t>
  </si>
  <si>
    <t>FMIB</t>
  </si>
  <si>
    <t>CHOD</t>
  </si>
  <si>
    <t>11IB</t>
  </si>
  <si>
    <t>ACOS O&amp;T</t>
  </si>
  <si>
    <t>3BIB</t>
  </si>
  <si>
    <t>ACOS WB</t>
  </si>
  <si>
    <t>WBIB</t>
  </si>
  <si>
    <t>14SS830</t>
  </si>
  <si>
    <t>15UC</t>
  </si>
  <si>
    <t>13AA273</t>
  </si>
  <si>
    <t>01UC</t>
  </si>
  <si>
    <t>12AA266</t>
  </si>
  <si>
    <t>BKUC</t>
  </si>
  <si>
    <t>13AA269</t>
  </si>
  <si>
    <t>HRB-Integ</t>
  </si>
  <si>
    <t>BHIB</t>
  </si>
  <si>
    <t>CAIB</t>
  </si>
  <si>
    <t>CMIB</t>
  </si>
  <si>
    <t>16/00025</t>
  </si>
  <si>
    <t>DG JM</t>
  </si>
  <si>
    <t>JMIB</t>
  </si>
  <si>
    <t>DG MR</t>
  </si>
  <si>
    <t>MRIB</t>
  </si>
  <si>
    <t>DG HR</t>
  </si>
  <si>
    <t>HRIB</t>
  </si>
  <si>
    <t>STIB</t>
  </si>
  <si>
    <t>B7IB</t>
  </si>
  <si>
    <t>COMOPSNAV</t>
  </si>
  <si>
    <t>CNIB</t>
  </si>
  <si>
    <t>3VUC</t>
  </si>
  <si>
    <t>DG COM</t>
  </si>
  <si>
    <t>IPUC</t>
  </si>
  <si>
    <t>13SS310</t>
  </si>
  <si>
    <t>IPIB</t>
  </si>
  <si>
    <t>13SS320</t>
  </si>
  <si>
    <t>16/00013</t>
  </si>
  <si>
    <t>HRB-Iorg/Expat</t>
  </si>
  <si>
    <t>HRIB-BHRM</t>
  </si>
  <si>
    <t>16/00012</t>
  </si>
  <si>
    <t>16/00027</t>
  </si>
  <si>
    <t>13SS991</t>
  </si>
  <si>
    <t>EOUC</t>
  </si>
  <si>
    <t>13SS992</t>
  </si>
  <si>
    <t>16/00028</t>
  </si>
  <si>
    <t>16/00084</t>
  </si>
  <si>
    <t>16/00063</t>
  </si>
  <si>
    <t>16/00143</t>
  </si>
  <si>
    <t>13AA271</t>
  </si>
  <si>
    <t>SZUC</t>
  </si>
  <si>
    <t>AID</t>
  </si>
  <si>
    <t>2ZIB</t>
  </si>
  <si>
    <t>5003-121101</t>
  </si>
  <si>
    <t>5003-121104</t>
  </si>
  <si>
    <t>5003 121199</t>
  </si>
  <si>
    <t>5063-121101</t>
  </si>
  <si>
    <t>Blocage</t>
  </si>
  <si>
    <t>Libre</t>
  </si>
  <si>
    <t>Vast</t>
  </si>
  <si>
    <t>Cde</t>
  </si>
  <si>
    <t>Budget 5003-121101</t>
  </si>
  <si>
    <t>Vast 5003-121101</t>
  </si>
  <si>
    <t>Cde 5003-121101</t>
  </si>
  <si>
    <t xml:space="preserve"> Budget ver 5003-121101</t>
  </si>
  <si>
    <t>Budget 5003-121201</t>
  </si>
  <si>
    <t>Vast 5003-121201</t>
  </si>
  <si>
    <t>Cde 5003-121201</t>
  </si>
  <si>
    <t xml:space="preserve"> Budget ver 5003-121201</t>
  </si>
  <si>
    <t>Ver 5003-121201</t>
  </si>
  <si>
    <t>Budget 5003-121104</t>
  </si>
  <si>
    <t>Vast 5003-121104</t>
  </si>
  <si>
    <t>Cde 5003-121104</t>
  </si>
  <si>
    <t>Budget 5003-121199</t>
  </si>
  <si>
    <t>Vast 5003-121199</t>
  </si>
  <si>
    <t>Cde 5003-121199</t>
  </si>
  <si>
    <t xml:space="preserve"> Budget ver 5003-121199</t>
  </si>
  <si>
    <t>Ver 5003-121199</t>
  </si>
  <si>
    <t>Budget 5063-121101</t>
  </si>
  <si>
    <t>Vast 5063-121101</t>
  </si>
  <si>
    <t>Cde 5063-121101</t>
  </si>
  <si>
    <t>Budget 5063-121199</t>
  </si>
  <si>
    <t>Vast 5063-121199</t>
  </si>
  <si>
    <t>Cde 5063-121199</t>
  </si>
  <si>
    <t xml:space="preserve"> Budget ver 5063-121199</t>
  </si>
  <si>
    <t>Ver 5063-121199</t>
  </si>
  <si>
    <t>TOTAUX</t>
  </si>
  <si>
    <t>Budget 
Engagement
2016</t>
  </si>
  <si>
    <t>5003-121201</t>
  </si>
  <si>
    <t>5063-121199</t>
  </si>
  <si>
    <t xml:space="preserve"> Budget ver 5003-121104 pour 2016</t>
  </si>
  <si>
    <t xml:space="preserve"> Budget ver 5063-121101 pour 2016</t>
  </si>
  <si>
    <t>Budget Ver pour 2016</t>
  </si>
  <si>
    <t>Ver 2016</t>
  </si>
  <si>
    <t>Ver  2016</t>
  </si>
  <si>
    <t>12SS901</t>
  </si>
  <si>
    <t>Previous</t>
  </si>
  <si>
    <t>xxx</t>
  </si>
  <si>
    <t>http://forum.excel-pratique.com/excel/copie-d-une-ligne-vers-autre-feuille-t72890.html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</si>
</sst>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164" formatCode="_-* #,##0.00\ _F_B_-;\-* #,##0.00\ _F_B_-;_-* &quot;-&quot;??\ _F_B_-;_-@_-"/>
    <numFmt numFmtId="165" formatCode="&quot;&quot;\ #,##0.00"/>
    <numFmt numFmtId="166" formatCode="&quot;&quot;\ #,##0.00\ &quot;%&quot;"/>
    <numFmt numFmtId="167" formatCode="d/mm/yy;@"/>
    <numFmt numFmtId="168" formatCode="#,##0.00\ &quot;€&quot;"/>
  </numFmts>
  <fonts count="48">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24"/>
      <color theme="1"/>
      <name val="Calibri"/>
      <family val="2"/>
      <scheme val="minor"/>
    </font>
    <font>
      <sz val="10"/>
      <name val="Arial"/>
      <family val="2"/>
    </font>
    <font>
      <b/>
      <sz val="10"/>
      <name val="Arial"/>
      <family val="2"/>
    </font>
    <font>
      <sz val="11"/>
      <color indexed="8"/>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Palatino Linotype"/>
      <family val="1"/>
    </font>
    <font>
      <sz val="10"/>
      <name val="Geneva"/>
    </font>
    <font>
      <sz val="11"/>
      <color theme="4"/>
      <name val="Calibri"/>
      <family val="2"/>
      <scheme val="minor"/>
    </font>
    <font>
      <sz val="11"/>
      <color theme="9" tint="-0.249977111117893"/>
      <name val="Calibri"/>
      <family val="2"/>
      <scheme val="minor"/>
    </font>
    <font>
      <b/>
      <sz val="11"/>
      <color theme="9" tint="-0.249977111117893"/>
      <name val="Calibri"/>
      <family val="2"/>
      <scheme val="minor"/>
    </font>
    <font>
      <sz val="11"/>
      <color theme="7" tint="-0.249977111117893"/>
      <name val="Calibri"/>
      <family val="2"/>
      <scheme val="minor"/>
    </font>
    <font>
      <b/>
      <sz val="11"/>
      <color theme="7" tint="-0.249977111117893"/>
      <name val="Calibri"/>
      <family val="2"/>
      <scheme val="minor"/>
    </font>
    <font>
      <sz val="11"/>
      <color theme="8" tint="-0.249977111117893"/>
      <name val="Calibri"/>
      <family val="2"/>
      <scheme val="minor"/>
    </font>
    <font>
      <sz val="9"/>
      <color theme="1"/>
      <name val="Calibri"/>
      <family val="2"/>
      <scheme val="minor"/>
    </font>
    <font>
      <b/>
      <u/>
      <sz val="10"/>
      <name val="Arial"/>
      <family val="2"/>
    </font>
    <font>
      <u/>
      <sz val="11"/>
      <color theme="10"/>
      <name val="Calibri"/>
      <family val="2"/>
      <scheme val="minor"/>
    </font>
  </fonts>
  <fills count="5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rgb="FFEEEEEE"/>
        <bgColor indexed="64"/>
      </patternFill>
    </fill>
    <fill>
      <patternFill patternType="solid">
        <fgColor rgb="FF92D050"/>
        <bgColor indexed="64"/>
      </patternFill>
    </fill>
    <fill>
      <patternFill patternType="solid">
        <fgColor rgb="FFBBBBBB"/>
        <bgColor indexed="64"/>
      </patternFill>
    </fill>
    <fill>
      <patternFill patternType="solid">
        <fgColor rgb="FF00B050"/>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39997558519241921"/>
        <bgColor indexed="64"/>
      </patternFill>
    </fill>
    <fill>
      <patternFill patternType="solid">
        <fgColor rgb="FFFF0000"/>
        <bgColor indexed="64"/>
      </patternFill>
    </fill>
    <fill>
      <patternFill patternType="solid">
        <fgColor rgb="FFFFC000"/>
        <bgColor indexed="64"/>
      </patternFill>
    </fill>
    <fill>
      <patternFill patternType="solid">
        <fgColor rgb="FFFFFF99"/>
        <bgColor indexed="64"/>
      </patternFill>
    </fill>
    <fill>
      <patternFill patternType="solid">
        <fgColor indexed="43"/>
        <bgColor indexed="64"/>
      </patternFill>
    </fill>
    <fill>
      <patternFill patternType="solid">
        <fgColor rgb="FFFF9999"/>
        <bgColor indexed="64"/>
      </patternFill>
    </fill>
    <fill>
      <patternFill patternType="solid">
        <fgColor rgb="FFFF9966"/>
        <bgColor indexed="64"/>
      </patternFill>
    </fill>
    <fill>
      <patternFill patternType="solid">
        <fgColor rgb="FF66FFFF"/>
        <bgColor indexed="64"/>
      </patternFill>
    </fill>
    <fill>
      <patternFill patternType="solid">
        <fgColor rgb="FF99FFCC"/>
        <bgColor indexed="64"/>
      </patternFill>
    </fill>
  </fills>
  <borders count="4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0"/>
      </left>
      <right style="thin">
        <color indexed="0"/>
      </right>
      <top style="thin">
        <color indexed="0"/>
      </top>
      <bottom style="thin">
        <color indexed="0"/>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68">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xf numFmtId="0" fontId="23" fillId="36" borderId="10" applyNumberFormat="0" applyAlignment="0" applyProtection="0"/>
    <xf numFmtId="0" fontId="24" fillId="37" borderId="11" applyNumberFormat="0" applyAlignment="0" applyProtection="0"/>
    <xf numFmtId="44" fontId="19" fillId="0" borderId="0" applyFont="0" applyFill="0" applyBorder="0" applyAlignment="0" applyProtection="0"/>
    <xf numFmtId="0" fontId="31" fillId="0" borderId="12" applyNumberFormat="0" applyFill="0" applyAlignment="0" applyProtection="0"/>
    <xf numFmtId="0" fontId="26" fillId="34" borderId="0" applyNumberFormat="0" applyBorder="0" applyAlignment="0" applyProtection="0"/>
    <xf numFmtId="0" fontId="30" fillId="35" borderId="10" applyNumberFormat="0" applyAlignment="0" applyProtection="0"/>
    <xf numFmtId="164" fontId="19" fillId="0" borderId="0" applyFont="0" applyFill="0" applyBorder="0" applyAlignment="0" applyProtection="0"/>
    <xf numFmtId="0" fontId="27" fillId="0" borderId="13" applyNumberFormat="0" applyFill="0" applyAlignment="0" applyProtection="0"/>
    <xf numFmtId="0" fontId="28" fillId="0" borderId="14" applyNumberFormat="0" applyFill="0" applyAlignment="0" applyProtection="0"/>
    <xf numFmtId="0" fontId="29" fillId="0" borderId="15" applyNumberFormat="0" applyFill="0" applyAlignment="0" applyProtection="0"/>
    <xf numFmtId="0" fontId="29" fillId="0" borderId="0" applyNumberFormat="0" applyFill="0" applyBorder="0" applyAlignment="0" applyProtection="0"/>
    <xf numFmtId="0" fontId="32" fillId="38" borderId="0" applyNumberFormat="0" applyBorder="0" applyAlignment="0" applyProtection="0"/>
    <xf numFmtId="0" fontId="37" fillId="0" borderId="0"/>
    <xf numFmtId="0" fontId="1" fillId="0" borderId="0"/>
    <xf numFmtId="0" fontId="21" fillId="0" borderId="0"/>
    <xf numFmtId="0" fontId="1" fillId="8" borderId="8" applyNumberFormat="0" applyFont="0" applyAlignment="0" applyProtection="0"/>
    <xf numFmtId="0" fontId="37" fillId="39" borderId="16" applyNumberFormat="0" applyFont="0" applyAlignment="0" applyProtection="0"/>
    <xf numFmtId="0" fontId="22" fillId="33" borderId="0" applyNumberFormat="0" applyBorder="0" applyAlignment="0" applyProtection="0"/>
    <xf numFmtId="9" fontId="19" fillId="0" borderId="0" applyFont="0" applyFill="0" applyBorder="0" applyAlignment="0" applyProtection="0"/>
    <xf numFmtId="0" fontId="38" fillId="0" borderId="0"/>
    <xf numFmtId="0" fontId="34" fillId="0" borderId="0" applyNumberFormat="0" applyFill="0" applyBorder="0" applyAlignment="0" applyProtection="0"/>
    <xf numFmtId="0" fontId="35" fillId="0" borderId="18" applyNumberFormat="0" applyFill="0" applyAlignment="0" applyProtection="0"/>
    <xf numFmtId="0" fontId="33" fillId="36" borderId="17" applyNumberFormat="0" applyAlignment="0" applyProtection="0"/>
    <xf numFmtId="0" fontId="25" fillId="0" borderId="0" applyNumberFormat="0" applyFill="0" applyBorder="0" applyAlignment="0" applyProtection="0"/>
    <xf numFmtId="0" fontId="36" fillId="0" borderId="0" applyNumberFormat="0" applyFill="0" applyBorder="0" applyAlignment="0" applyProtection="0"/>
    <xf numFmtId="0" fontId="47" fillId="0" borderId="0" applyNumberFormat="0" applyFill="0" applyBorder="0" applyAlignment="0" applyProtection="0"/>
  </cellStyleXfs>
  <cellXfs count="113">
    <xf numFmtId="0" fontId="0" fillId="0" borderId="0" xfId="0"/>
    <xf numFmtId="0" fontId="0" fillId="45" borderId="22" xfId="0" applyFill="1" applyBorder="1" applyAlignment="1">
      <alignment horizontal="center" vertical="center"/>
    </xf>
    <xf numFmtId="0" fontId="0" fillId="45" borderId="35" xfId="0" applyFill="1" applyBorder="1" applyAlignment="1">
      <alignment horizontal="center" vertical="center"/>
    </xf>
    <xf numFmtId="0" fontId="20" fillId="43" borderId="38" xfId="41" applyNumberFormat="1" applyFont="1" applyFill="1" applyBorder="1" applyAlignment="1" applyProtection="1">
      <alignment horizontal="center" vertical="center"/>
    </xf>
    <xf numFmtId="0" fontId="0" fillId="45" borderId="25" xfId="0" applyFill="1" applyBorder="1" applyAlignment="1">
      <alignment horizontal="center" vertical="center"/>
    </xf>
    <xf numFmtId="0" fontId="18" fillId="0" borderId="0" xfId="0" applyFont="1" applyAlignment="1">
      <alignment vertical="center"/>
    </xf>
    <xf numFmtId="10" fontId="0" fillId="0" borderId="0" xfId="0" applyNumberFormat="1"/>
    <xf numFmtId="0" fontId="0" fillId="41" borderId="38" xfId="0" applyNumberFormat="1" applyFont="1" applyFill="1" applyBorder="1" applyAlignment="1" applyProtection="1"/>
    <xf numFmtId="165" fontId="0" fillId="41" borderId="38" xfId="0" applyNumberFormat="1" applyFont="1" applyFill="1" applyBorder="1" applyAlignment="1" applyProtection="1"/>
    <xf numFmtId="166" fontId="0" fillId="41" borderId="38" xfId="0" applyNumberFormat="1" applyFont="1" applyFill="1" applyBorder="1" applyAlignment="1" applyProtection="1"/>
    <xf numFmtId="9" fontId="0" fillId="0" borderId="0" xfId="0" applyNumberFormat="1"/>
    <xf numFmtId="0" fontId="39" fillId="0" borderId="0" xfId="0" applyFont="1"/>
    <xf numFmtId="9" fontId="39" fillId="0" borderId="0" xfId="0" applyNumberFormat="1" applyFont="1"/>
    <xf numFmtId="0" fontId="40" fillId="0" borderId="0" xfId="0" applyFont="1"/>
    <xf numFmtId="9" fontId="40" fillId="0" borderId="0" xfId="0" applyNumberFormat="1" applyFont="1"/>
    <xf numFmtId="0" fontId="41" fillId="0" borderId="0" xfId="0" applyFont="1"/>
    <xf numFmtId="0" fontId="42" fillId="0" borderId="0" xfId="0" applyFont="1"/>
    <xf numFmtId="0" fontId="43" fillId="0" borderId="0" xfId="0" applyFont="1"/>
    <xf numFmtId="9" fontId="43" fillId="0" borderId="0" xfId="0" applyNumberFormat="1" applyFont="1"/>
    <xf numFmtId="3" fontId="0" fillId="0" borderId="0" xfId="0" applyNumberFormat="1"/>
    <xf numFmtId="3" fontId="39" fillId="0" borderId="0" xfId="0" applyNumberFormat="1" applyFont="1"/>
    <xf numFmtId="3" fontId="40" fillId="0" borderId="0" xfId="0" applyNumberFormat="1" applyFont="1"/>
    <xf numFmtId="3" fontId="43" fillId="0" borderId="0" xfId="0" applyNumberFormat="1" applyFont="1"/>
    <xf numFmtId="0" fontId="0" fillId="0" borderId="0" xfId="0" quotePrefix="1"/>
    <xf numFmtId="9" fontId="44" fillId="0" borderId="0" xfId="0" applyNumberFormat="1" applyFont="1"/>
    <xf numFmtId="0" fontId="0" fillId="48" borderId="0" xfId="0" applyFill="1"/>
    <xf numFmtId="0" fontId="0" fillId="0" borderId="0" xfId="0" quotePrefix="1" applyAlignment="1">
      <alignment horizontal="left"/>
    </xf>
    <xf numFmtId="0" fontId="45" fillId="0" borderId="0" xfId="0" applyFont="1" applyAlignment="1">
      <alignment horizontal="center" vertical="center"/>
    </xf>
    <xf numFmtId="14" fontId="0" fillId="0" borderId="0" xfId="0" applyNumberFormat="1"/>
    <xf numFmtId="167" fontId="0" fillId="0" borderId="0" xfId="0" applyNumberFormat="1"/>
    <xf numFmtId="0" fontId="0" fillId="47" borderId="0" xfId="0" applyFill="1"/>
    <xf numFmtId="0" fontId="16" fillId="47" borderId="0" xfId="0" applyFont="1" applyFill="1" applyAlignment="1">
      <alignment horizontal="center"/>
    </xf>
    <xf numFmtId="0" fontId="16" fillId="47" borderId="0" xfId="0" applyFont="1" applyFill="1" applyAlignment="1">
      <alignment horizontal="center" vertical="center" wrapText="1"/>
    </xf>
    <xf numFmtId="168" fontId="19" fillId="48" borderId="0" xfId="0" applyNumberFormat="1" applyFont="1" applyFill="1" applyAlignment="1">
      <alignment horizontal="center" vertical="center" wrapText="1"/>
    </xf>
    <xf numFmtId="0" fontId="46" fillId="51" borderId="0" xfId="0" applyFont="1" applyFill="1" applyAlignment="1">
      <alignment horizontal="center" vertical="center" wrapText="1"/>
    </xf>
    <xf numFmtId="0" fontId="0" fillId="0" borderId="0" xfId="0" applyFill="1"/>
    <xf numFmtId="0" fontId="46" fillId="50" borderId="0" xfId="0" applyFont="1" applyFill="1" applyAlignment="1">
      <alignment horizontal="center" vertical="center" wrapText="1"/>
    </xf>
    <xf numFmtId="0" fontId="0" fillId="50" borderId="0" xfId="0" applyFill="1"/>
    <xf numFmtId="0" fontId="46" fillId="52" borderId="0" xfId="0" applyFont="1" applyFill="1" applyAlignment="1">
      <alignment horizontal="center" vertical="center" wrapText="1"/>
    </xf>
    <xf numFmtId="0" fontId="0" fillId="52" borderId="0" xfId="0" applyFill="1"/>
    <xf numFmtId="0" fontId="0" fillId="53" borderId="0" xfId="0" applyFill="1"/>
    <xf numFmtId="0" fontId="46" fillId="53" borderId="0" xfId="0" applyFont="1" applyFill="1" applyAlignment="1">
      <alignment horizontal="center" vertical="center" wrapText="1"/>
    </xf>
    <xf numFmtId="0" fontId="0" fillId="54" borderId="0" xfId="0" applyFill="1"/>
    <xf numFmtId="0" fontId="46" fillId="54" borderId="0" xfId="0" applyFont="1" applyFill="1" applyAlignment="1">
      <alignment horizontal="center" vertical="center" wrapText="1"/>
    </xf>
    <xf numFmtId="0" fontId="19" fillId="48" borderId="0" xfId="0" applyFont="1" applyFill="1" applyAlignment="1">
      <alignment horizontal="center" vertical="center" wrapText="1"/>
    </xf>
    <xf numFmtId="0" fontId="0" fillId="55" borderId="0" xfId="0" applyFill="1"/>
    <xf numFmtId="0" fontId="46" fillId="55" borderId="0" xfId="0" applyFont="1" applyFill="1" applyAlignment="1">
      <alignment horizontal="center" vertical="center" wrapText="1"/>
    </xf>
    <xf numFmtId="0" fontId="19" fillId="55" borderId="0" xfId="0" applyFont="1" applyFill="1" applyAlignment="1">
      <alignment horizontal="center" vertical="center" wrapText="1"/>
    </xf>
    <xf numFmtId="3" fontId="0" fillId="52" borderId="0" xfId="0" applyNumberFormat="1" applyFill="1"/>
    <xf numFmtId="3" fontId="0" fillId="53" borderId="0" xfId="0" applyNumberFormat="1" applyFill="1"/>
    <xf numFmtId="3" fontId="0" fillId="50" borderId="0" xfId="0" applyNumberFormat="1" applyFill="1"/>
    <xf numFmtId="3" fontId="0" fillId="54" borderId="0" xfId="0" applyNumberFormat="1" applyFill="1"/>
    <xf numFmtId="3" fontId="0" fillId="55" borderId="0" xfId="0" applyNumberFormat="1" applyFill="1"/>
    <xf numFmtId="3" fontId="0" fillId="48" borderId="0" xfId="0" applyNumberFormat="1" applyFill="1"/>
    <xf numFmtId="0" fontId="47" fillId="0" borderId="0" xfId="67"/>
    <xf numFmtId="14" fontId="0" fillId="0" borderId="0" xfId="0" applyNumberFormat="1"/>
    <xf numFmtId="14" fontId="0" fillId="0" borderId="0" xfId="0" applyNumberFormat="1"/>
    <xf numFmtId="0" fontId="0" fillId="44" borderId="34" xfId="0" applyFill="1" applyBorder="1" applyAlignment="1">
      <alignment horizontal="center" vertical="center"/>
    </xf>
    <xf numFmtId="0" fontId="0" fillId="44" borderId="24" xfId="0" applyFill="1" applyBorder="1" applyAlignment="1">
      <alignment horizontal="center" vertical="center"/>
    </xf>
    <xf numFmtId="0" fontId="0" fillId="44" borderId="26" xfId="0" applyFill="1" applyBorder="1" applyAlignment="1">
      <alignment horizontal="center" vertical="center"/>
    </xf>
    <xf numFmtId="0" fontId="0" fillId="46" borderId="27" xfId="0" applyFill="1" applyBorder="1" applyAlignment="1">
      <alignment horizontal="center" vertical="center"/>
    </xf>
    <xf numFmtId="0" fontId="0" fillId="46" borderId="19" xfId="0" applyFill="1" applyBorder="1" applyAlignment="1">
      <alignment horizontal="center" vertical="center"/>
    </xf>
    <xf numFmtId="0" fontId="0" fillId="46" borderId="33" xfId="0" applyFill="1" applyBorder="1" applyAlignment="1">
      <alignment horizontal="center" vertical="center"/>
    </xf>
    <xf numFmtId="0" fontId="0" fillId="46" borderId="21" xfId="0" applyFill="1" applyBorder="1" applyAlignment="1">
      <alignment horizontal="center" vertical="center"/>
    </xf>
    <xf numFmtId="0" fontId="0" fillId="46" borderId="0" xfId="0" applyFill="1" applyBorder="1" applyAlignment="1">
      <alignment horizontal="center" vertical="center"/>
    </xf>
    <xf numFmtId="0" fontId="0" fillId="46" borderId="28" xfId="0" applyFill="1" applyBorder="1" applyAlignment="1">
      <alignment horizontal="center" vertical="center"/>
    </xf>
    <xf numFmtId="0" fontId="0" fillId="45" borderId="20" xfId="0" applyFill="1" applyBorder="1" applyAlignment="1">
      <alignment horizontal="center" vertical="center"/>
    </xf>
    <xf numFmtId="0" fontId="0" fillId="45" borderId="29" xfId="0" applyFill="1" applyBorder="1" applyAlignment="1">
      <alignment horizontal="center" vertical="center"/>
    </xf>
    <xf numFmtId="0" fontId="0" fillId="45" borderId="25" xfId="0" applyFill="1" applyBorder="1" applyAlignment="1">
      <alignment horizontal="center" vertical="center"/>
    </xf>
    <xf numFmtId="0" fontId="0" fillId="45" borderId="36" xfId="0" applyFill="1" applyBorder="1" applyAlignment="1">
      <alignment horizontal="center" vertical="center"/>
    </xf>
    <xf numFmtId="0" fontId="0" fillId="45" borderId="37" xfId="0" applyFill="1" applyBorder="1" applyAlignment="1">
      <alignment horizontal="center" vertical="center"/>
    </xf>
    <xf numFmtId="0" fontId="0" fillId="45" borderId="35" xfId="0" applyFill="1" applyBorder="1" applyAlignment="1">
      <alignment horizontal="center" vertical="center"/>
    </xf>
    <xf numFmtId="0" fontId="0" fillId="44" borderId="27" xfId="0" applyFill="1" applyBorder="1" applyAlignment="1">
      <alignment horizontal="center" vertical="center"/>
    </xf>
    <xf numFmtId="0" fontId="0" fillId="44" borderId="21" xfId="0" applyFill="1" applyBorder="1" applyAlignment="1">
      <alignment horizontal="center" vertical="center"/>
    </xf>
    <xf numFmtId="0" fontId="0" fillId="44" borderId="22" xfId="0" applyFill="1" applyBorder="1" applyAlignment="1">
      <alignment horizontal="center" vertical="center"/>
    </xf>
    <xf numFmtId="0" fontId="0" fillId="48" borderId="0" xfId="0" applyFill="1" applyAlignment="1">
      <alignment horizontal="center"/>
    </xf>
    <xf numFmtId="0" fontId="0" fillId="40" borderId="42" xfId="0" applyFill="1" applyBorder="1" applyAlignment="1">
      <alignment horizontal="center" vertical="center"/>
    </xf>
    <xf numFmtId="0" fontId="0" fillId="40" borderId="43" xfId="0" applyFill="1" applyBorder="1" applyAlignment="1">
      <alignment horizontal="center" vertical="center"/>
    </xf>
    <xf numFmtId="0" fontId="0" fillId="40" borderId="44" xfId="0" applyFill="1" applyBorder="1" applyAlignment="1">
      <alignment horizontal="center" vertical="center"/>
    </xf>
    <xf numFmtId="0" fontId="0" fillId="40" borderId="34" xfId="0" applyFill="1" applyBorder="1" applyAlignment="1">
      <alignment horizontal="center" vertical="center"/>
    </xf>
    <xf numFmtId="0" fontId="0" fillId="40" borderId="24" xfId="0" applyFill="1" applyBorder="1" applyAlignment="1">
      <alignment horizontal="center" vertical="center"/>
    </xf>
    <xf numFmtId="0" fontId="0" fillId="40" borderId="26" xfId="0" applyFill="1" applyBorder="1" applyAlignment="1">
      <alignment horizontal="center" vertical="center"/>
    </xf>
    <xf numFmtId="0" fontId="0" fillId="44" borderId="40" xfId="0" applyFill="1" applyBorder="1" applyAlignment="1">
      <alignment horizontal="center" vertical="center"/>
    </xf>
    <xf numFmtId="0" fontId="0" fillId="44" borderId="39" xfId="0" applyFill="1" applyBorder="1" applyAlignment="1">
      <alignment horizontal="center" vertical="center"/>
    </xf>
    <xf numFmtId="0" fontId="0" fillId="44" borderId="41" xfId="0" applyFill="1" applyBorder="1" applyAlignment="1">
      <alignment horizontal="center" vertical="center"/>
    </xf>
    <xf numFmtId="0" fontId="0" fillId="46" borderId="36" xfId="0" applyFill="1" applyBorder="1" applyAlignment="1">
      <alignment horizontal="center" vertical="center"/>
    </xf>
    <xf numFmtId="0" fontId="0" fillId="46" borderId="37" xfId="0" applyFill="1" applyBorder="1" applyAlignment="1">
      <alignment horizontal="center" vertical="center"/>
    </xf>
    <xf numFmtId="0" fontId="0" fillId="47" borderId="30" xfId="0" applyFill="1" applyBorder="1" applyAlignment="1">
      <alignment horizontal="center" vertical="center"/>
    </xf>
    <xf numFmtId="0" fontId="0" fillId="47" borderId="31" xfId="0" applyFill="1" applyBorder="1" applyAlignment="1">
      <alignment horizontal="center" vertical="center"/>
    </xf>
    <xf numFmtId="0" fontId="0" fillId="47" borderId="32" xfId="0" applyFill="1" applyBorder="1" applyAlignment="1">
      <alignment horizontal="center" vertical="center"/>
    </xf>
    <xf numFmtId="0" fontId="0" fillId="42" borderId="27" xfId="0" applyFill="1" applyBorder="1" applyAlignment="1">
      <alignment horizontal="center" vertical="center"/>
    </xf>
    <xf numFmtId="0" fontId="0" fillId="42" borderId="21" xfId="0" applyFill="1" applyBorder="1" applyAlignment="1">
      <alignment horizontal="center" vertical="center"/>
    </xf>
    <xf numFmtId="0" fontId="0" fillId="42" borderId="22" xfId="0" applyFill="1" applyBorder="1" applyAlignment="1">
      <alignment horizontal="center" vertical="center"/>
    </xf>
    <xf numFmtId="0" fontId="0" fillId="42" borderId="34" xfId="0" applyFill="1" applyBorder="1" applyAlignment="1">
      <alignment horizontal="center" vertical="center"/>
    </xf>
    <xf numFmtId="0" fontId="0" fillId="42" borderId="24" xfId="0" applyFill="1" applyBorder="1" applyAlignment="1">
      <alignment horizontal="center" vertical="center"/>
    </xf>
    <xf numFmtId="0" fontId="0" fillId="42" borderId="26" xfId="0" applyFill="1" applyBorder="1" applyAlignment="1">
      <alignment horizontal="center" vertical="center"/>
    </xf>
    <xf numFmtId="0" fontId="0" fillId="42" borderId="20" xfId="0" applyFill="1" applyBorder="1" applyAlignment="1">
      <alignment horizontal="center" vertical="center"/>
    </xf>
    <xf numFmtId="0" fontId="0" fillId="42" borderId="29" xfId="0" applyFill="1" applyBorder="1" applyAlignment="1">
      <alignment horizontal="center" vertical="center"/>
    </xf>
    <xf numFmtId="0" fontId="0" fillId="42" borderId="25" xfId="0" applyFill="1" applyBorder="1" applyAlignment="1">
      <alignment horizontal="center" vertical="center"/>
    </xf>
    <xf numFmtId="0" fontId="0" fillId="42" borderId="36" xfId="0" applyFill="1" applyBorder="1" applyAlignment="1">
      <alignment horizontal="center" vertical="center"/>
    </xf>
    <xf numFmtId="0" fontId="0" fillId="42" borderId="37" xfId="0" applyFill="1" applyBorder="1" applyAlignment="1">
      <alignment horizontal="center" vertical="center"/>
    </xf>
    <xf numFmtId="0" fontId="0" fillId="42" borderId="35" xfId="0" applyFill="1" applyBorder="1" applyAlignment="1">
      <alignment horizontal="center" vertical="center"/>
    </xf>
    <xf numFmtId="0" fontId="0" fillId="40" borderId="19" xfId="0" applyFill="1" applyBorder="1" applyAlignment="1">
      <alignment horizontal="center" vertical="center"/>
    </xf>
    <xf numFmtId="0" fontId="0" fillId="40" borderId="0" xfId="0" applyFill="1" applyBorder="1" applyAlignment="1">
      <alignment horizontal="center" vertical="center"/>
    </xf>
    <xf numFmtId="0" fontId="0" fillId="40" borderId="23" xfId="0" applyFill="1" applyBorder="1" applyAlignment="1">
      <alignment horizontal="center" vertical="center"/>
    </xf>
    <xf numFmtId="0" fontId="0" fillId="42" borderId="46" xfId="0" applyFill="1" applyBorder="1" applyAlignment="1">
      <alignment horizontal="center" vertical="center" wrapText="1"/>
    </xf>
    <xf numFmtId="0" fontId="0" fillId="42" borderId="45" xfId="0" applyFill="1" applyBorder="1" applyAlignment="1">
      <alignment horizontal="center" vertical="center"/>
    </xf>
    <xf numFmtId="0" fontId="0" fillId="40" borderId="46" xfId="0" applyFill="1" applyBorder="1" applyAlignment="1">
      <alignment horizontal="center" vertical="center" wrapText="1"/>
    </xf>
    <xf numFmtId="0" fontId="0" fillId="40" borderId="29" xfId="0" applyFill="1" applyBorder="1" applyAlignment="1">
      <alignment horizontal="center" vertical="center"/>
    </xf>
    <xf numFmtId="0" fontId="0" fillId="40" borderId="45" xfId="0" applyFill="1" applyBorder="1" applyAlignment="1">
      <alignment horizontal="center" vertical="center"/>
    </xf>
    <xf numFmtId="0" fontId="20" fillId="40" borderId="0" xfId="0" applyFont="1" applyFill="1" applyAlignment="1">
      <alignment horizontal="center"/>
    </xf>
    <xf numFmtId="0" fontId="16" fillId="40" borderId="0" xfId="0" applyFont="1" applyFill="1" applyAlignment="1">
      <alignment horizontal="center"/>
    </xf>
    <xf numFmtId="0" fontId="20" fillId="49" borderId="0" xfId="0" applyFont="1" applyFill="1" applyAlignment="1">
      <alignment horizontal="center"/>
    </xf>
  </cellXfs>
  <cellStyles count="68">
    <cellStyle name="20 % - Accent1" xfId="18" builtinId="30" customBuiltin="1"/>
    <cellStyle name="20 % - Accent2" xfId="22" builtinId="34" customBuiltin="1"/>
    <cellStyle name="20 % - Accent3" xfId="26" builtinId="38" customBuiltin="1"/>
    <cellStyle name="20 % - Accent4" xfId="30" builtinId="42" customBuiltin="1"/>
    <cellStyle name="20 % - Accent5" xfId="34" builtinId="46" customBuiltin="1"/>
    <cellStyle name="20 % - Accent6" xfId="38" builtinId="50" customBuiltin="1"/>
    <cellStyle name="40 % - Accent1" xfId="19" builtinId="31" customBuiltin="1"/>
    <cellStyle name="40 % - Accent2" xfId="23" builtinId="35" customBuiltin="1"/>
    <cellStyle name="40 % - Accent3" xfId="27" builtinId="39" customBuiltin="1"/>
    <cellStyle name="40 % - Accent4" xfId="31" builtinId="43" customBuiltin="1"/>
    <cellStyle name="40 % - Accent5" xfId="35" builtinId="47" customBuiltin="1"/>
    <cellStyle name="40 % - Accent6" xfId="39" builtinId="51" customBuiltin="1"/>
    <cellStyle name="60 % - Accent1" xfId="20" builtinId="32" customBuiltin="1"/>
    <cellStyle name="60 % - Accent2" xfId="24" builtinId="36" customBuiltin="1"/>
    <cellStyle name="60 % - Accent3" xfId="28" builtinId="40" customBuiltin="1"/>
    <cellStyle name="60 % - Accent4" xfId="32" builtinId="44" customBuiltin="1"/>
    <cellStyle name="60 % - Accent5" xfId="36" builtinId="48" customBuiltin="1"/>
    <cellStyle name="60 %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Avertissement" xfId="14" builtinId="11" customBuiltin="1"/>
    <cellStyle name="Berekening" xfId="42"/>
    <cellStyle name="Calcul" xfId="11" builtinId="22" customBuiltin="1"/>
    <cellStyle name="Cellule liée" xfId="12" builtinId="24" customBuiltin="1"/>
    <cellStyle name="Controlecel" xfId="43"/>
    <cellStyle name="Entrée" xfId="9" builtinId="20" customBuiltin="1"/>
    <cellStyle name="Euro" xfId="44"/>
    <cellStyle name="Gekoppelde cel" xfId="45"/>
    <cellStyle name="Goed" xfId="46"/>
    <cellStyle name="Insatisfaisant" xfId="7" builtinId="27" customBuiltin="1"/>
    <cellStyle name="Invoer" xfId="47"/>
    <cellStyle name="Komma_pluri_2008" xfId="48"/>
    <cellStyle name="Kop 1" xfId="49"/>
    <cellStyle name="Kop 2" xfId="50"/>
    <cellStyle name="Kop 3" xfId="51"/>
    <cellStyle name="Kop 4" xfId="52"/>
    <cellStyle name="Lien hypertexte" xfId="67" builtinId="8"/>
    <cellStyle name="Neutraal" xfId="53"/>
    <cellStyle name="Neutre" xfId="8" builtinId="28" customBuiltin="1"/>
    <cellStyle name="Normal" xfId="0" builtinId="0"/>
    <cellStyle name="Normal 2" xfId="54"/>
    <cellStyle name="Normal 3" xfId="55"/>
    <cellStyle name="Normal 4" xfId="56"/>
    <cellStyle name="Normal 5" xfId="41"/>
    <cellStyle name="Note 2" xfId="57"/>
    <cellStyle name="Notitie" xfId="58"/>
    <cellStyle name="Ongeldig" xfId="59"/>
    <cellStyle name="Percent 2" xfId="60"/>
    <cellStyle name="Satisfaisant" xfId="6" builtinId="26" customBuiltin="1"/>
    <cellStyle name="Sortie" xfId="10" builtinId="21" customBuiltin="1"/>
    <cellStyle name="Standaard_Blad1" xfId="61"/>
    <cellStyle name="Texte explicatif" xfId="15" builtinId="53" customBuiltin="1"/>
    <cellStyle name="Titel" xfId="62"/>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al" xfId="63"/>
    <cellStyle name="Total" xfId="16" builtinId="25" customBuiltin="1"/>
    <cellStyle name="Uitvoer" xfId="64"/>
    <cellStyle name="Vérification" xfId="13" builtinId="23" customBuiltin="1"/>
    <cellStyle name="Verklarende tekst" xfId="65"/>
    <cellStyle name="Waarschuwingstekst" xfId="66"/>
  </cellStyles>
  <dxfs count="0"/>
  <tableStyles count="0" defaultTableStyle="TableStyleMedium2" defaultPivotStyle="PivotStyleLight16"/>
  <colors>
    <mruColors>
      <color rgb="FF99FFCC"/>
      <color rgb="FFFFFF99"/>
      <color rgb="FFFF9966"/>
      <color rgb="FF66FFFF"/>
      <color rgb="FFFF9999"/>
      <color rgb="FFCCCCFF"/>
      <color rgb="FF66FF99"/>
      <color rgb="FF00FF99"/>
      <color rgb="FF66FF33"/>
      <color rgb="FF99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Budget Ant 82 2016</a:t>
            </a:r>
          </a:p>
        </c:rich>
      </c:tx>
      <c:overlay val="0"/>
    </c:title>
    <c:autoTitleDeleted val="0"/>
    <c:plotArea>
      <c:layout/>
      <c:areaChart>
        <c:grouping val="standard"/>
        <c:varyColors val="0"/>
        <c:ser>
          <c:idx val="0"/>
          <c:order val="0"/>
          <c:tx>
            <c:v>Budget</c:v>
          </c:tx>
          <c:spPr>
            <a:solidFill>
              <a:schemeClr val="accent1">
                <a:lumMod val="60000"/>
                <a:lumOff val="40000"/>
              </a:schemeClr>
            </a:solidFill>
          </c:spPr>
          <c:cat>
            <c:multiLvlStrRef>
              <c:f>#REF!</c:f>
            </c:multiLvlStrRef>
          </c:cat>
          <c:val>
            <c:numRef>
              <c:f>#REF!</c:f>
              <c:numCache>
                <c:formatCode>General</c:formatCode>
                <c:ptCount val="1"/>
                <c:pt idx="0">
                  <c:v>1</c:v>
                </c:pt>
              </c:numCache>
            </c:numRef>
          </c:val>
        </c:ser>
        <c:ser>
          <c:idx val="1"/>
          <c:order val="1"/>
          <c:tx>
            <c:v>Budget engagé</c:v>
          </c:tx>
          <c:spPr>
            <a:ln w="25400">
              <a:noFill/>
            </a:ln>
          </c:spPr>
          <c:cat>
            <c:multiLvlStrRef>
              <c:f>#REF!</c:f>
            </c:multiLvlStrRef>
          </c:cat>
          <c:val>
            <c:numRef>
              <c:f>#REF!</c:f>
              <c:numCache>
                <c:formatCode>General</c:formatCode>
                <c:ptCount val="1"/>
                <c:pt idx="0">
                  <c:v>1</c:v>
                </c:pt>
              </c:numCache>
            </c:numRef>
          </c:val>
        </c:ser>
        <c:ser>
          <c:idx val="2"/>
          <c:order val="2"/>
          <c:tx>
            <c:v>Commandes</c:v>
          </c:tx>
          <c:spPr>
            <a:ln w="25400">
              <a:noFill/>
            </a:ln>
          </c:spPr>
          <c:cat>
            <c:multiLvlStrRef>
              <c:f>#REF!</c:f>
            </c:multiLvlStrRef>
          </c:cat>
          <c:val>
            <c:numRef>
              <c:f>#REF!</c:f>
              <c:numCache>
                <c:formatCode>General</c:formatCode>
                <c:ptCount val="1"/>
                <c:pt idx="0">
                  <c:v>1</c:v>
                </c:pt>
              </c:numCache>
            </c:numRef>
          </c:val>
        </c:ser>
        <c:ser>
          <c:idx val="3"/>
          <c:order val="3"/>
          <c:tx>
            <c:v>Budget en liquidation</c:v>
          </c:tx>
          <c:spPr>
            <a:noFill/>
            <a:ln w="28575">
              <a:solidFill>
                <a:srgbClr val="FF0000"/>
              </a:solidFill>
            </a:ln>
          </c:spPr>
          <c:cat>
            <c:multiLvlStrRef>
              <c:f>#REF!</c:f>
            </c:multiLvlStrRef>
          </c:cat>
          <c:val>
            <c:numRef>
              <c:f>#REF!</c:f>
              <c:numCache>
                <c:formatCode>General</c:formatCode>
                <c:ptCount val="1"/>
                <c:pt idx="0">
                  <c:v>1</c:v>
                </c:pt>
              </c:numCache>
            </c:numRef>
          </c:val>
        </c:ser>
        <c:dLbls>
          <c:showLegendKey val="0"/>
          <c:showVal val="0"/>
          <c:showCatName val="0"/>
          <c:showSerName val="0"/>
          <c:showPercent val="0"/>
          <c:showBubbleSize val="0"/>
        </c:dLbls>
        <c:axId val="196061824"/>
        <c:axId val="196071808"/>
      </c:areaChart>
      <c:dateAx>
        <c:axId val="196061824"/>
        <c:scaling>
          <c:orientation val="minMax"/>
          <c:max val="42735"/>
          <c:min val="42370"/>
        </c:scaling>
        <c:delete val="0"/>
        <c:axPos val="b"/>
        <c:numFmt formatCode="mmmyy" sourceLinked="0"/>
        <c:majorTickMark val="out"/>
        <c:minorTickMark val="none"/>
        <c:tickLblPos val="nextTo"/>
        <c:txPr>
          <a:bodyPr/>
          <a:lstStyle/>
          <a:p>
            <a:pPr>
              <a:defRPr baseline="0"/>
            </a:pPr>
            <a:endParaRPr lang="fr-FR"/>
          </a:p>
        </c:txPr>
        <c:crossAx val="196071808"/>
        <c:crosses val="autoZero"/>
        <c:auto val="0"/>
        <c:lblOffset val="100"/>
        <c:baseTimeUnit val="days"/>
        <c:majorUnit val="1"/>
        <c:majorTimeUnit val="months"/>
        <c:minorUnit val="1"/>
        <c:minorTimeUnit val="months"/>
      </c:dateAx>
      <c:valAx>
        <c:axId val="196071808"/>
        <c:scaling>
          <c:orientation val="minMax"/>
          <c:max val="19000000"/>
          <c:min val="0"/>
        </c:scaling>
        <c:delete val="0"/>
        <c:axPos val="l"/>
        <c:majorGridlines/>
        <c:numFmt formatCode="&quot;€&quot;\ #,##0" sourceLinked="0"/>
        <c:majorTickMark val="out"/>
        <c:minorTickMark val="none"/>
        <c:tickLblPos val="nextTo"/>
        <c:crossAx val="196061824"/>
        <c:crosses val="autoZero"/>
        <c:crossBetween val="midCat"/>
      </c:valAx>
    </c:plotArea>
    <c:legend>
      <c:legendPos val="b"/>
      <c:overlay val="0"/>
    </c:legend>
    <c:plotVisOnly val="1"/>
    <c:dispBlanksAs val="zero"/>
    <c:showDLblsOverMax val="0"/>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266700</xdr:colOff>
      <xdr:row>25</xdr:row>
      <xdr:rowOff>85725</xdr:rowOff>
    </xdr:from>
    <xdr:to>
      <xdr:col>23</xdr:col>
      <xdr:colOff>371475</xdr:colOff>
      <xdr:row>41</xdr:row>
      <xdr:rowOff>95250</xdr:rowOff>
    </xdr:to>
    <xdr:sp macro="" textlink="">
      <xdr:nvSpPr>
        <xdr:cNvPr id="2" name="ZoneTexte 1"/>
        <xdr:cNvSpPr txBox="1"/>
      </xdr:nvSpPr>
      <xdr:spPr>
        <a:xfrm>
          <a:off x="1962150" y="5467350"/>
          <a:ext cx="13258800" cy="3057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Banzai64, Seb77,</a:t>
          </a:r>
          <a:br>
            <a:rPr lang="fr-FR"/>
          </a:br>
          <a:r>
            <a:rPr lang="fr-FR"/>
            <a:t/>
          </a:r>
          <a:br>
            <a:rPr lang="fr-FR"/>
          </a:br>
          <a:r>
            <a:rPr lang="fr-FR"/>
            <a:t>J'ai besoin d'une macro qui fait la même chose mais pas moyen d'y arriver. Je pense que je ne l'insère pas où il faut je viens de passer plusieurs heures dessus sans succès...</a:t>
          </a:r>
          <a:br>
            <a:rPr lang="fr-FR"/>
          </a:br>
          <a:r>
            <a:rPr lang="fr-FR"/>
            <a:t/>
          </a:r>
          <a:br>
            <a:rPr lang="fr-FR"/>
          </a:br>
          <a:r>
            <a:rPr lang="fr-FR"/>
            <a:t>Je joins le fichier. Je souhaite que la ligne 5 de l'onglet "Données de base" se copie plus bas (à partir de la ligne 10 par exemple). Il s'agit de formules, mais je n'ai besoin que des valeurs. Ca, ce serait déjà génial. Maintenant, si la macro pouvait s'activer à la fermeture du fichier, je serais comblé!</a:t>
          </a:r>
          <a:br>
            <a:rPr lang="fr-FR"/>
          </a:br>
          <a:r>
            <a:rPr lang="fr-FR"/>
            <a:t/>
          </a:r>
          <a:br>
            <a:rPr lang="fr-FR"/>
          </a:br>
          <a:r>
            <a:rPr lang="fr-FR"/>
            <a:t>merci de m'aider...</a:t>
          </a:r>
          <a:br>
            <a:rPr lang="fr-FR"/>
          </a:br>
          <a:r>
            <a:rPr lang="fr-FR"/>
            <a:t/>
          </a:r>
          <a:br>
            <a:rPr lang="fr-FR"/>
          </a:br>
          <a:r>
            <a:rPr lang="fr-FR"/>
            <a:t>Chris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190500</xdr:colOff>
      <xdr:row>2</xdr:row>
      <xdr:rowOff>9524</xdr:rowOff>
    </xdr:from>
    <xdr:to>
      <xdr:col>16</xdr:col>
      <xdr:colOff>228600</xdr:colOff>
      <xdr:row>29</xdr:row>
      <xdr:rowOff>190499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http://forum.excel-pratique.com/excel/copie-d-une-ligne-vers-autre-feuille-t72890.html"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3" tint="0.39997558519241921"/>
  </sheetPr>
  <dimension ref="A1:AI226"/>
  <sheetViews>
    <sheetView topLeftCell="A46" workbookViewId="0">
      <selection activeCell="B4" sqref="B4:AI125"/>
    </sheetView>
  </sheetViews>
  <sheetFormatPr baseColWidth="10" defaultColWidth="9.140625" defaultRowHeight="15"/>
  <cols>
    <col min="1" max="1" width="19.5703125" bestFit="1" customWidth="1"/>
    <col min="2" max="2" width="9" customWidth="1"/>
    <col min="3" max="3" width="9.85546875" bestFit="1" customWidth="1"/>
    <col min="10" max="10" width="10.85546875" customWidth="1"/>
    <col min="18" max="18" width="10.5703125" bestFit="1" customWidth="1"/>
    <col min="19" max="19" width="9.42578125" bestFit="1" customWidth="1"/>
    <col min="20" max="20" width="9.85546875" bestFit="1" customWidth="1"/>
    <col min="21" max="24" width="11.28515625" bestFit="1" customWidth="1"/>
    <col min="25" max="25" width="10.85546875" bestFit="1" customWidth="1"/>
    <col min="26" max="27" width="12.140625" bestFit="1" customWidth="1"/>
    <col min="28" max="28" width="8.7109375" bestFit="1" customWidth="1"/>
    <col min="29" max="29" width="9.85546875" bestFit="1" customWidth="1"/>
    <col min="32" max="32" width="11.140625" bestFit="1" customWidth="1"/>
  </cols>
  <sheetData>
    <row r="1" spans="1:35" ht="30.75" customHeight="1">
      <c r="A1" s="5"/>
      <c r="B1" s="27">
        <v>1</v>
      </c>
      <c r="C1" s="27">
        <v>2</v>
      </c>
      <c r="D1" s="27">
        <v>3</v>
      </c>
      <c r="E1" s="27">
        <v>4</v>
      </c>
      <c r="F1" s="27">
        <v>5</v>
      </c>
      <c r="G1" s="27">
        <v>6</v>
      </c>
      <c r="H1" s="27">
        <v>7</v>
      </c>
      <c r="I1" s="27">
        <v>8</v>
      </c>
      <c r="J1" s="27">
        <v>9</v>
      </c>
      <c r="K1" s="27">
        <v>10</v>
      </c>
      <c r="L1" s="27">
        <v>11</v>
      </c>
      <c r="M1" s="27">
        <v>12</v>
      </c>
      <c r="N1" s="27">
        <v>13</v>
      </c>
      <c r="O1" s="27">
        <v>14</v>
      </c>
      <c r="P1" s="27">
        <v>15</v>
      </c>
      <c r="Q1" s="27">
        <v>16</v>
      </c>
      <c r="R1" s="27">
        <v>17</v>
      </c>
      <c r="S1" s="27">
        <v>18</v>
      </c>
      <c r="T1" s="27">
        <v>19</v>
      </c>
      <c r="U1" s="27">
        <v>20</v>
      </c>
      <c r="V1" s="27">
        <v>21</v>
      </c>
      <c r="W1" s="27">
        <v>22</v>
      </c>
      <c r="X1" s="27">
        <v>23</v>
      </c>
      <c r="Y1" s="27">
        <v>24</v>
      </c>
      <c r="Z1" s="27">
        <v>25</v>
      </c>
      <c r="AA1" s="27">
        <v>26</v>
      </c>
      <c r="AB1" s="27">
        <v>27</v>
      </c>
      <c r="AC1" s="27">
        <v>28</v>
      </c>
      <c r="AD1" s="27">
        <v>29</v>
      </c>
      <c r="AE1" s="27">
        <v>30</v>
      </c>
      <c r="AF1" s="27">
        <v>31</v>
      </c>
      <c r="AG1" s="27">
        <v>32</v>
      </c>
      <c r="AH1" s="27">
        <v>33</v>
      </c>
      <c r="AI1" s="27">
        <v>34</v>
      </c>
    </row>
    <row r="3" spans="1:35">
      <c r="B3" s="3" t="s">
        <v>0</v>
      </c>
      <c r="C3" s="3" t="s">
        <v>1</v>
      </c>
      <c r="D3" s="3" t="s">
        <v>2</v>
      </c>
      <c r="E3" s="3" t="s">
        <v>3</v>
      </c>
      <c r="F3" s="3" t="s">
        <v>4</v>
      </c>
      <c r="G3" s="3" t="s">
        <v>5</v>
      </c>
      <c r="H3" s="3" t="s">
        <v>6</v>
      </c>
      <c r="I3" s="3" t="s">
        <v>7</v>
      </c>
      <c r="J3" s="3" t="s">
        <v>8</v>
      </c>
      <c r="K3" s="3" t="s">
        <v>9</v>
      </c>
      <c r="L3" s="3" t="s">
        <v>10</v>
      </c>
      <c r="M3" s="3" t="s">
        <v>32</v>
      </c>
      <c r="N3" s="3" t="s">
        <v>33</v>
      </c>
      <c r="O3" s="3" t="s">
        <v>11</v>
      </c>
      <c r="P3" s="3" t="s">
        <v>12</v>
      </c>
      <c r="Q3" s="3" t="s">
        <v>13</v>
      </c>
      <c r="R3" s="3" t="s">
        <v>14</v>
      </c>
      <c r="S3" s="3" t="s">
        <v>15</v>
      </c>
      <c r="T3" s="3" t="s">
        <v>16</v>
      </c>
      <c r="U3" s="3" t="s">
        <v>17</v>
      </c>
      <c r="V3" s="3" t="s">
        <v>18</v>
      </c>
      <c r="W3" s="3" t="s">
        <v>19</v>
      </c>
      <c r="X3" s="3" t="s">
        <v>20</v>
      </c>
      <c r="Y3" s="3" t="s">
        <v>21</v>
      </c>
      <c r="Z3" s="3" t="s">
        <v>22</v>
      </c>
      <c r="AA3" s="3" t="s">
        <v>23</v>
      </c>
      <c r="AB3" s="3" t="s">
        <v>24</v>
      </c>
      <c r="AC3" s="3" t="s">
        <v>25</v>
      </c>
      <c r="AD3" s="3" t="s">
        <v>26</v>
      </c>
      <c r="AE3" s="3" t="s">
        <v>27</v>
      </c>
      <c r="AF3" s="3" t="s">
        <v>28</v>
      </c>
      <c r="AG3" s="3" t="s">
        <v>29</v>
      </c>
      <c r="AH3" s="3" t="s">
        <v>30</v>
      </c>
      <c r="AI3" s="3" t="s">
        <v>31</v>
      </c>
    </row>
    <row r="4" spans="1:35">
      <c r="A4" t="str">
        <f t="shared" ref="A4:A59" si="0">CONCATENATE(D4,E4,L4,C4)</f>
        <v>5063121101BG402016</v>
      </c>
      <c r="B4" s="7" t="s">
        <v>34</v>
      </c>
      <c r="C4" s="7">
        <v>2016</v>
      </c>
      <c r="D4" s="7" t="s">
        <v>35</v>
      </c>
      <c r="E4" s="7" t="s">
        <v>44</v>
      </c>
      <c r="F4" s="7" t="s">
        <v>48</v>
      </c>
      <c r="G4" s="7" t="s">
        <v>38</v>
      </c>
      <c r="H4" s="7" t="s">
        <v>49</v>
      </c>
      <c r="I4" s="7" t="s">
        <v>50</v>
      </c>
      <c r="J4" s="7" t="s">
        <v>51</v>
      </c>
      <c r="K4" s="7" t="s">
        <v>41</v>
      </c>
      <c r="L4" s="7" t="s">
        <v>52</v>
      </c>
      <c r="M4" s="7" t="s">
        <v>53</v>
      </c>
      <c r="N4" s="7" t="s">
        <v>54</v>
      </c>
      <c r="O4" s="7" t="s">
        <v>120</v>
      </c>
      <c r="P4" s="7" t="s">
        <v>55</v>
      </c>
      <c r="Q4" s="7" t="s">
        <v>43</v>
      </c>
      <c r="R4" s="7" t="s">
        <v>56</v>
      </c>
      <c r="S4" s="7" t="s">
        <v>57</v>
      </c>
      <c r="T4" s="8">
        <v>0</v>
      </c>
      <c r="U4" s="8">
        <v>0</v>
      </c>
      <c r="V4" s="8">
        <v>16195</v>
      </c>
      <c r="W4" s="8">
        <v>16195</v>
      </c>
      <c r="X4" s="8">
        <v>16195</v>
      </c>
      <c r="Y4" s="8">
        <v>0</v>
      </c>
      <c r="Z4" s="8">
        <v>0</v>
      </c>
      <c r="AA4" s="8">
        <v>16195</v>
      </c>
      <c r="AB4" s="8">
        <v>16195</v>
      </c>
      <c r="AC4" s="8">
        <v>0</v>
      </c>
      <c r="AD4" s="8">
        <v>0</v>
      </c>
      <c r="AE4" s="9">
        <f>AD4/AB4*100</f>
        <v>0</v>
      </c>
      <c r="AF4" s="8">
        <v>0</v>
      </c>
      <c r="AG4" s="9">
        <f>AF4/AB4*100</f>
        <v>0</v>
      </c>
      <c r="AH4" s="8">
        <v>0</v>
      </c>
      <c r="AI4" s="9">
        <f>AH4/AB4*100</f>
        <v>0</v>
      </c>
    </row>
    <row r="5" spans="1:35">
      <c r="A5" t="str">
        <f t="shared" si="0"/>
        <v>5063121101BG492016</v>
      </c>
      <c r="B5" s="7" t="s">
        <v>34</v>
      </c>
      <c r="C5" s="7">
        <v>2016</v>
      </c>
      <c r="D5" s="7" t="s">
        <v>35</v>
      </c>
      <c r="E5" s="7" t="s">
        <v>44</v>
      </c>
      <c r="F5" s="7" t="s">
        <v>48</v>
      </c>
      <c r="G5" s="7" t="s">
        <v>38</v>
      </c>
      <c r="H5" s="7" t="s">
        <v>49</v>
      </c>
      <c r="I5" s="7" t="s">
        <v>50</v>
      </c>
      <c r="J5" s="7" t="s">
        <v>51</v>
      </c>
      <c r="K5" s="7" t="s">
        <v>41</v>
      </c>
      <c r="L5" s="7" t="s">
        <v>58</v>
      </c>
      <c r="M5" s="7" t="s">
        <v>53</v>
      </c>
      <c r="N5" s="7" t="s">
        <v>54</v>
      </c>
      <c r="O5" s="7" t="s">
        <v>120</v>
      </c>
      <c r="P5" s="7" t="s">
        <v>59</v>
      </c>
      <c r="Q5" s="7" t="s">
        <v>43</v>
      </c>
      <c r="R5" s="7" t="s">
        <v>56</v>
      </c>
      <c r="S5" s="7" t="s">
        <v>60</v>
      </c>
      <c r="T5" s="8">
        <v>0</v>
      </c>
      <c r="U5" s="8">
        <v>0</v>
      </c>
      <c r="V5" s="8">
        <v>14400</v>
      </c>
      <c r="W5" s="8">
        <v>14400</v>
      </c>
      <c r="X5" s="8">
        <v>14400</v>
      </c>
      <c r="Y5" s="8">
        <v>0</v>
      </c>
      <c r="Z5" s="8">
        <v>0</v>
      </c>
      <c r="AA5" s="8">
        <v>14400</v>
      </c>
      <c r="AB5" s="8">
        <v>14400</v>
      </c>
      <c r="AC5" s="8">
        <v>0</v>
      </c>
      <c r="AD5" s="8">
        <v>0</v>
      </c>
      <c r="AE5" s="9">
        <f>AD5/AB5*100</f>
        <v>0</v>
      </c>
      <c r="AF5" s="8">
        <v>0</v>
      </c>
      <c r="AG5" s="9">
        <f>AF5/AB5*100</f>
        <v>0</v>
      </c>
      <c r="AH5" s="8">
        <v>0</v>
      </c>
      <c r="AI5" s="9">
        <f>AH5/AB5*100</f>
        <v>0</v>
      </c>
    </row>
    <row r="6" spans="1:35">
      <c r="A6" t="str">
        <f t="shared" si="0"/>
        <v>5003121101CA002010</v>
      </c>
      <c r="B6" s="7" t="s">
        <v>34</v>
      </c>
      <c r="C6" s="7">
        <v>2010</v>
      </c>
      <c r="D6" s="7" t="s">
        <v>46</v>
      </c>
      <c r="E6" s="7" t="s">
        <v>44</v>
      </c>
      <c r="F6" s="7" t="s">
        <v>61</v>
      </c>
      <c r="G6" s="7" t="s">
        <v>62</v>
      </c>
      <c r="H6" s="7" t="s">
        <v>63</v>
      </c>
      <c r="I6" s="7" t="s">
        <v>64</v>
      </c>
      <c r="J6" s="7" t="s">
        <v>40</v>
      </c>
      <c r="K6" s="7" t="s">
        <v>41</v>
      </c>
      <c r="L6" s="7" t="s">
        <v>65</v>
      </c>
      <c r="M6" s="7" t="s">
        <v>66</v>
      </c>
      <c r="N6" s="7" t="s">
        <v>66</v>
      </c>
      <c r="O6" s="7" t="s">
        <v>42</v>
      </c>
      <c r="P6" s="7" t="s">
        <v>67</v>
      </c>
      <c r="Q6" s="7" t="s">
        <v>68</v>
      </c>
      <c r="R6" s="7" t="s">
        <v>42</v>
      </c>
      <c r="S6" s="7" t="s">
        <v>69</v>
      </c>
      <c r="T6" s="8">
        <v>0</v>
      </c>
      <c r="U6" s="8">
        <v>0</v>
      </c>
      <c r="V6" s="8">
        <v>0</v>
      </c>
      <c r="W6" s="8">
        <v>0</v>
      </c>
      <c r="X6" s="8">
        <v>0</v>
      </c>
      <c r="Y6" s="8">
        <v>0</v>
      </c>
      <c r="Z6" s="8">
        <v>0</v>
      </c>
      <c r="AA6" s="8">
        <v>0</v>
      </c>
      <c r="AB6" s="8">
        <v>0</v>
      </c>
      <c r="AC6" s="8">
        <v>657545.24</v>
      </c>
      <c r="AD6" s="8">
        <v>0</v>
      </c>
      <c r="AE6" s="9">
        <f>0</f>
        <v>0</v>
      </c>
      <c r="AF6" s="8">
        <v>0</v>
      </c>
      <c r="AG6" s="9">
        <f>0</f>
        <v>0</v>
      </c>
      <c r="AH6" s="8">
        <v>0</v>
      </c>
      <c r="AI6" s="9">
        <f>0</f>
        <v>0</v>
      </c>
    </row>
    <row r="7" spans="1:35">
      <c r="A7" t="str">
        <f t="shared" si="0"/>
        <v>5003121104CA002010</v>
      </c>
      <c r="B7" s="7" t="s">
        <v>34</v>
      </c>
      <c r="C7" s="7">
        <v>2010</v>
      </c>
      <c r="D7" s="7" t="s">
        <v>46</v>
      </c>
      <c r="E7" s="7" t="s">
        <v>75</v>
      </c>
      <c r="F7" s="7" t="s">
        <v>76</v>
      </c>
      <c r="G7" s="7" t="s">
        <v>77</v>
      </c>
      <c r="H7" s="7" t="s">
        <v>78</v>
      </c>
      <c r="I7" s="7" t="s">
        <v>64</v>
      </c>
      <c r="J7" s="7" t="s">
        <v>40</v>
      </c>
      <c r="K7" s="7" t="s">
        <v>41</v>
      </c>
      <c r="L7" s="7" t="s">
        <v>65</v>
      </c>
      <c r="M7" s="7" t="s">
        <v>66</v>
      </c>
      <c r="N7" s="7" t="s">
        <v>66</v>
      </c>
      <c r="O7" s="7" t="s">
        <v>42</v>
      </c>
      <c r="P7" s="7" t="s">
        <v>313</v>
      </c>
      <c r="Q7" s="7" t="s">
        <v>68</v>
      </c>
      <c r="R7" s="7" t="s">
        <v>42</v>
      </c>
      <c r="S7" s="7" t="s">
        <v>69</v>
      </c>
      <c r="T7" s="8">
        <v>0</v>
      </c>
      <c r="U7" s="8">
        <v>0</v>
      </c>
      <c r="V7" s="8">
        <v>116000</v>
      </c>
      <c r="W7" s="8">
        <v>116000</v>
      </c>
      <c r="X7" s="8">
        <v>116000</v>
      </c>
      <c r="Y7" s="8">
        <v>116000</v>
      </c>
      <c r="Z7" s="8">
        <v>0</v>
      </c>
      <c r="AA7" s="8">
        <v>0</v>
      </c>
      <c r="AB7" s="8">
        <v>0</v>
      </c>
      <c r="AC7" s="8">
        <v>116000</v>
      </c>
      <c r="AD7" s="8">
        <v>0</v>
      </c>
      <c r="AE7" s="9">
        <f>0</f>
        <v>0</v>
      </c>
      <c r="AF7" s="8">
        <v>0</v>
      </c>
      <c r="AG7" s="9">
        <f>0</f>
        <v>0</v>
      </c>
      <c r="AH7" s="8">
        <v>0</v>
      </c>
      <c r="AI7" s="9">
        <f>0</f>
        <v>0</v>
      </c>
    </row>
    <row r="8" spans="1:35">
      <c r="A8" t="str">
        <f t="shared" si="0"/>
        <v>5003121101CA002010</v>
      </c>
      <c r="B8" s="7" t="s">
        <v>34</v>
      </c>
      <c r="C8" s="7">
        <v>2010</v>
      </c>
      <c r="D8" s="7" t="s">
        <v>46</v>
      </c>
      <c r="E8" s="7" t="s">
        <v>44</v>
      </c>
      <c r="F8" s="7" t="s">
        <v>314</v>
      </c>
      <c r="G8" s="7" t="s">
        <v>45</v>
      </c>
      <c r="H8" s="7" t="s">
        <v>315</v>
      </c>
      <c r="I8" s="7" t="s">
        <v>64</v>
      </c>
      <c r="J8" s="7" t="s">
        <v>40</v>
      </c>
      <c r="K8" s="7" t="s">
        <v>41</v>
      </c>
      <c r="L8" s="7" t="s">
        <v>65</v>
      </c>
      <c r="M8" s="7" t="s">
        <v>66</v>
      </c>
      <c r="N8" s="7" t="s">
        <v>66</v>
      </c>
      <c r="O8" s="7" t="s">
        <v>42</v>
      </c>
      <c r="P8" s="7" t="s">
        <v>298</v>
      </c>
      <c r="Q8" s="7" t="s">
        <v>68</v>
      </c>
      <c r="R8" s="7" t="s">
        <v>42</v>
      </c>
      <c r="S8" s="7" t="s">
        <v>69</v>
      </c>
      <c r="T8" s="8">
        <v>0</v>
      </c>
      <c r="U8" s="8">
        <v>0</v>
      </c>
      <c r="V8" s="8">
        <v>657545.24</v>
      </c>
      <c r="W8" s="8">
        <v>657545.24</v>
      </c>
      <c r="X8" s="8">
        <v>657545.24</v>
      </c>
      <c r="Y8" s="8">
        <v>0</v>
      </c>
      <c r="Z8" s="8">
        <v>0</v>
      </c>
      <c r="AA8" s="8">
        <v>0</v>
      </c>
      <c r="AB8" s="8">
        <v>0</v>
      </c>
      <c r="AC8" s="8">
        <v>657545.24</v>
      </c>
      <c r="AD8" s="8">
        <v>0</v>
      </c>
      <c r="AE8" s="9">
        <f>0</f>
        <v>0</v>
      </c>
      <c r="AF8" s="8">
        <v>0</v>
      </c>
      <c r="AG8" s="9">
        <f>0</f>
        <v>0</v>
      </c>
      <c r="AH8" s="8">
        <v>0</v>
      </c>
      <c r="AI8" s="9">
        <f>0</f>
        <v>0</v>
      </c>
    </row>
    <row r="9" spans="1:35">
      <c r="A9" t="str">
        <f t="shared" si="0"/>
        <v>5063121101CA002010</v>
      </c>
      <c r="B9" s="7" t="s">
        <v>34</v>
      </c>
      <c r="C9" s="7">
        <v>2010</v>
      </c>
      <c r="D9" s="7" t="s">
        <v>35</v>
      </c>
      <c r="E9" s="7" t="s">
        <v>44</v>
      </c>
      <c r="F9" s="7" t="s">
        <v>70</v>
      </c>
      <c r="G9" s="7" t="s">
        <v>45</v>
      </c>
      <c r="H9" s="7" t="s">
        <v>49</v>
      </c>
      <c r="I9" s="7" t="s">
        <v>64</v>
      </c>
      <c r="J9" s="7" t="s">
        <v>40</v>
      </c>
      <c r="K9" s="7" t="s">
        <v>41</v>
      </c>
      <c r="L9" s="7" t="s">
        <v>65</v>
      </c>
      <c r="M9" s="7" t="s">
        <v>66</v>
      </c>
      <c r="N9" s="7" t="s">
        <v>66</v>
      </c>
      <c r="O9" s="7" t="s">
        <v>42</v>
      </c>
      <c r="P9" s="7" t="s">
        <v>71</v>
      </c>
      <c r="Q9" s="7" t="s">
        <v>68</v>
      </c>
      <c r="R9" s="7" t="s">
        <v>42</v>
      </c>
      <c r="S9" s="7" t="s">
        <v>69</v>
      </c>
      <c r="T9" s="8">
        <v>0</v>
      </c>
      <c r="U9" s="8">
        <v>0</v>
      </c>
      <c r="V9" s="8">
        <v>60000</v>
      </c>
      <c r="W9" s="8">
        <v>60000</v>
      </c>
      <c r="X9" s="8">
        <v>60000</v>
      </c>
      <c r="Y9" s="8">
        <v>60000</v>
      </c>
      <c r="Z9" s="8">
        <v>0</v>
      </c>
      <c r="AA9" s="8">
        <v>0</v>
      </c>
      <c r="AB9" s="8">
        <v>0</v>
      </c>
      <c r="AC9" s="8">
        <v>60000</v>
      </c>
      <c r="AD9" s="8">
        <v>0</v>
      </c>
      <c r="AE9" s="9">
        <f>0</f>
        <v>0</v>
      </c>
      <c r="AF9" s="8">
        <v>0</v>
      </c>
      <c r="AG9" s="9">
        <f>0</f>
        <v>0</v>
      </c>
      <c r="AH9" s="8">
        <v>0</v>
      </c>
      <c r="AI9" s="9">
        <f>0</f>
        <v>0</v>
      </c>
    </row>
    <row r="10" spans="1:35">
      <c r="A10" t="str">
        <f t="shared" si="0"/>
        <v>5003121201CA002010</v>
      </c>
      <c r="B10" s="7" t="s">
        <v>34</v>
      </c>
      <c r="C10" s="7">
        <v>2010</v>
      </c>
      <c r="D10" s="7" t="s">
        <v>46</v>
      </c>
      <c r="E10" s="7" t="s">
        <v>250</v>
      </c>
      <c r="F10" s="7" t="s">
        <v>251</v>
      </c>
      <c r="G10" s="7" t="s">
        <v>252</v>
      </c>
      <c r="H10" s="7" t="s">
        <v>253</v>
      </c>
      <c r="I10" s="7" t="s">
        <v>64</v>
      </c>
      <c r="J10" s="7" t="s">
        <v>40</v>
      </c>
      <c r="K10" s="7" t="s">
        <v>41</v>
      </c>
      <c r="L10" s="7" t="s">
        <v>65</v>
      </c>
      <c r="M10" s="7" t="s">
        <v>66</v>
      </c>
      <c r="N10" s="7" t="s">
        <v>66</v>
      </c>
      <c r="O10" s="7" t="s">
        <v>42</v>
      </c>
      <c r="P10" s="7" t="s">
        <v>316</v>
      </c>
      <c r="Q10" s="7" t="s">
        <v>68</v>
      </c>
      <c r="R10" s="7" t="s">
        <v>42</v>
      </c>
      <c r="S10" s="7" t="s">
        <v>69</v>
      </c>
      <c r="T10" s="8">
        <v>0</v>
      </c>
      <c r="U10" s="8">
        <v>0</v>
      </c>
      <c r="V10" s="8">
        <v>850000</v>
      </c>
      <c r="W10" s="8">
        <v>850000</v>
      </c>
      <c r="X10" s="8">
        <v>850000</v>
      </c>
      <c r="Y10" s="8">
        <v>0</v>
      </c>
      <c r="Z10" s="8">
        <v>0</v>
      </c>
      <c r="AA10" s="8">
        <v>0</v>
      </c>
      <c r="AB10" s="8">
        <v>0</v>
      </c>
      <c r="AC10" s="8">
        <v>850000</v>
      </c>
      <c r="AD10" s="8">
        <v>0</v>
      </c>
      <c r="AE10" s="9">
        <f>0</f>
        <v>0</v>
      </c>
      <c r="AF10" s="8">
        <v>0</v>
      </c>
      <c r="AG10" s="9">
        <f>0</f>
        <v>0</v>
      </c>
      <c r="AH10" s="8">
        <v>0</v>
      </c>
      <c r="AI10" s="9">
        <f>0</f>
        <v>0</v>
      </c>
    </row>
    <row r="11" spans="1:35">
      <c r="A11" t="str">
        <f t="shared" si="0"/>
        <v>5063121101CA002016</v>
      </c>
      <c r="B11" s="7" t="s">
        <v>34</v>
      </c>
      <c r="C11" s="7">
        <v>2016</v>
      </c>
      <c r="D11" s="7" t="s">
        <v>35</v>
      </c>
      <c r="E11" s="7" t="s">
        <v>44</v>
      </c>
      <c r="F11" s="7" t="s">
        <v>70</v>
      </c>
      <c r="G11" s="7" t="s">
        <v>45</v>
      </c>
      <c r="H11" s="7" t="s">
        <v>49</v>
      </c>
      <c r="I11" s="7" t="s">
        <v>64</v>
      </c>
      <c r="J11" s="7" t="s">
        <v>40</v>
      </c>
      <c r="K11" s="7" t="s">
        <v>41</v>
      </c>
      <c r="L11" s="7" t="s">
        <v>65</v>
      </c>
      <c r="M11" s="7" t="s">
        <v>66</v>
      </c>
      <c r="N11" s="7" t="s">
        <v>66</v>
      </c>
      <c r="O11" s="7" t="s">
        <v>42</v>
      </c>
      <c r="P11" s="7" t="s">
        <v>71</v>
      </c>
      <c r="Q11" s="7" t="s">
        <v>68</v>
      </c>
      <c r="R11" s="7" t="s">
        <v>42</v>
      </c>
      <c r="S11" s="7" t="s">
        <v>69</v>
      </c>
      <c r="T11" s="8">
        <v>0</v>
      </c>
      <c r="U11" s="8">
        <v>0</v>
      </c>
      <c r="V11" s="8">
        <v>0</v>
      </c>
      <c r="W11" s="8">
        <v>0</v>
      </c>
      <c r="X11" s="8">
        <v>0</v>
      </c>
      <c r="Y11" s="8">
        <v>0</v>
      </c>
      <c r="Z11" s="8">
        <v>0</v>
      </c>
      <c r="AA11" s="8">
        <v>0</v>
      </c>
      <c r="AB11" s="8">
        <v>0</v>
      </c>
      <c r="AC11" s="8">
        <v>168000</v>
      </c>
      <c r="AD11" s="8">
        <v>0</v>
      </c>
      <c r="AE11" s="9">
        <f>0</f>
        <v>0</v>
      </c>
      <c r="AF11" s="8">
        <v>0</v>
      </c>
      <c r="AG11" s="9">
        <f>0</f>
        <v>0</v>
      </c>
      <c r="AH11" s="8">
        <v>0</v>
      </c>
      <c r="AI11" s="9">
        <f>0</f>
        <v>0</v>
      </c>
    </row>
    <row r="12" spans="1:35">
      <c r="A12" t="str">
        <f t="shared" si="0"/>
        <v>5063121199CA002016</v>
      </c>
      <c r="B12" s="7" t="s">
        <v>34</v>
      </c>
      <c r="C12" s="7">
        <v>2016</v>
      </c>
      <c r="D12" s="7" t="s">
        <v>35</v>
      </c>
      <c r="E12" s="7" t="s">
        <v>36</v>
      </c>
      <c r="F12" s="7" t="s">
        <v>48</v>
      </c>
      <c r="G12" s="7" t="s">
        <v>38</v>
      </c>
      <c r="H12" s="7" t="s">
        <v>74</v>
      </c>
      <c r="I12" s="7" t="s">
        <v>64</v>
      </c>
      <c r="J12" s="7" t="s">
        <v>40</v>
      </c>
      <c r="K12" s="7" t="s">
        <v>41</v>
      </c>
      <c r="L12" s="7" t="s">
        <v>65</v>
      </c>
      <c r="M12" s="7" t="s">
        <v>66</v>
      </c>
      <c r="N12" s="7" t="s">
        <v>66</v>
      </c>
      <c r="O12" s="7" t="s">
        <v>42</v>
      </c>
      <c r="P12" s="7" t="s">
        <v>239</v>
      </c>
      <c r="Q12" s="7" t="s">
        <v>68</v>
      </c>
      <c r="R12" s="7" t="s">
        <v>42</v>
      </c>
      <c r="S12" s="7" t="s">
        <v>69</v>
      </c>
      <c r="T12" s="8">
        <v>0</v>
      </c>
      <c r="U12" s="8">
        <v>0</v>
      </c>
      <c r="V12" s="8">
        <v>0</v>
      </c>
      <c r="W12" s="8">
        <v>0</v>
      </c>
      <c r="X12" s="8">
        <v>0</v>
      </c>
      <c r="Y12" s="8">
        <v>0</v>
      </c>
      <c r="Z12" s="8">
        <v>0</v>
      </c>
      <c r="AA12" s="8">
        <v>0</v>
      </c>
      <c r="AB12" s="8">
        <v>0</v>
      </c>
      <c r="AC12" s="8">
        <v>236000</v>
      </c>
      <c r="AD12" s="8">
        <v>0</v>
      </c>
      <c r="AE12" s="9">
        <f>0</f>
        <v>0</v>
      </c>
      <c r="AF12" s="8">
        <v>0</v>
      </c>
      <c r="AG12" s="9">
        <f>0</f>
        <v>0</v>
      </c>
      <c r="AH12" s="8">
        <v>0</v>
      </c>
      <c r="AI12" s="9">
        <f>0</f>
        <v>0</v>
      </c>
    </row>
    <row r="13" spans="1:35">
      <c r="A13" t="str">
        <f t="shared" si="0"/>
        <v>5063121101CA012010</v>
      </c>
      <c r="B13" s="7" t="s">
        <v>34</v>
      </c>
      <c r="C13" s="7">
        <v>2010</v>
      </c>
      <c r="D13" s="7" t="s">
        <v>35</v>
      </c>
      <c r="E13" s="7" t="s">
        <v>44</v>
      </c>
      <c r="F13" s="7" t="s">
        <v>70</v>
      </c>
      <c r="G13" s="7" t="s">
        <v>45</v>
      </c>
      <c r="H13" s="7" t="s">
        <v>317</v>
      </c>
      <c r="I13" s="7" t="s">
        <v>50</v>
      </c>
      <c r="J13" s="7" t="s">
        <v>40</v>
      </c>
      <c r="K13" s="7" t="s">
        <v>41</v>
      </c>
      <c r="L13" s="7" t="s">
        <v>318</v>
      </c>
      <c r="M13" s="7" t="s">
        <v>66</v>
      </c>
      <c r="N13" s="7" t="s">
        <v>66</v>
      </c>
      <c r="O13" s="7" t="s">
        <v>42</v>
      </c>
      <c r="P13" s="7" t="s">
        <v>319</v>
      </c>
      <c r="Q13" s="7" t="s">
        <v>68</v>
      </c>
      <c r="R13" s="7" t="s">
        <v>42</v>
      </c>
      <c r="S13" s="7" t="s">
        <v>320</v>
      </c>
      <c r="T13" s="8">
        <v>0</v>
      </c>
      <c r="U13" s="8">
        <v>0</v>
      </c>
      <c r="V13" s="8">
        <v>21000</v>
      </c>
      <c r="W13" s="8">
        <v>21000</v>
      </c>
      <c r="X13" s="8">
        <v>21000</v>
      </c>
      <c r="Y13" s="8">
        <v>21000</v>
      </c>
      <c r="Z13" s="8">
        <v>0</v>
      </c>
      <c r="AA13" s="8">
        <v>0</v>
      </c>
      <c r="AB13" s="8">
        <v>0</v>
      </c>
      <c r="AC13" s="8">
        <v>21000</v>
      </c>
      <c r="AD13" s="8">
        <v>0</v>
      </c>
      <c r="AE13" s="9">
        <f>0</f>
        <v>0</v>
      </c>
      <c r="AF13" s="8">
        <v>0</v>
      </c>
      <c r="AG13" s="9">
        <f>0</f>
        <v>0</v>
      </c>
      <c r="AH13" s="8">
        <v>0</v>
      </c>
      <c r="AI13" s="9">
        <f>0</f>
        <v>0</v>
      </c>
    </row>
    <row r="14" spans="1:35">
      <c r="A14" t="str">
        <f t="shared" si="0"/>
        <v>5063121101CA022010</v>
      </c>
      <c r="B14" s="7" t="s">
        <v>34</v>
      </c>
      <c r="C14" s="7">
        <v>2010</v>
      </c>
      <c r="D14" s="7" t="s">
        <v>35</v>
      </c>
      <c r="E14" s="7" t="s">
        <v>44</v>
      </c>
      <c r="F14" s="7" t="s">
        <v>48</v>
      </c>
      <c r="G14" s="7" t="s">
        <v>45</v>
      </c>
      <c r="H14" s="7" t="s">
        <v>49</v>
      </c>
      <c r="I14" s="7" t="s">
        <v>50</v>
      </c>
      <c r="J14" s="7" t="s">
        <v>40</v>
      </c>
      <c r="K14" s="7" t="s">
        <v>41</v>
      </c>
      <c r="L14" s="7" t="s">
        <v>321</v>
      </c>
      <c r="M14" s="7" t="s">
        <v>66</v>
      </c>
      <c r="N14" s="7" t="s">
        <v>66</v>
      </c>
      <c r="O14" s="7" t="s">
        <v>42</v>
      </c>
      <c r="P14" s="7" t="s">
        <v>322</v>
      </c>
      <c r="Q14" s="7" t="s">
        <v>68</v>
      </c>
      <c r="R14" s="7" t="s">
        <v>42</v>
      </c>
      <c r="S14" s="7" t="s">
        <v>83</v>
      </c>
      <c r="T14" s="8">
        <v>0</v>
      </c>
      <c r="U14" s="8">
        <v>0</v>
      </c>
      <c r="V14" s="8">
        <v>24419</v>
      </c>
      <c r="W14" s="8">
        <v>24419</v>
      </c>
      <c r="X14" s="8">
        <v>24419</v>
      </c>
      <c r="Y14" s="8">
        <v>24419</v>
      </c>
      <c r="Z14" s="8">
        <v>0</v>
      </c>
      <c r="AA14" s="8">
        <v>0</v>
      </c>
      <c r="AB14" s="8">
        <v>0</v>
      </c>
      <c r="AC14" s="8">
        <v>24419</v>
      </c>
      <c r="AD14" s="8">
        <v>0</v>
      </c>
      <c r="AE14" s="9">
        <f>0</f>
        <v>0</v>
      </c>
      <c r="AF14" s="8">
        <v>0</v>
      </c>
      <c r="AG14" s="9">
        <f>0</f>
        <v>0</v>
      </c>
      <c r="AH14" s="8">
        <v>0</v>
      </c>
      <c r="AI14" s="9">
        <f>0</f>
        <v>0</v>
      </c>
    </row>
    <row r="15" spans="1:35">
      <c r="A15" t="str">
        <f t="shared" si="0"/>
        <v>5063121199CA032010</v>
      </c>
      <c r="B15" s="7" t="s">
        <v>34</v>
      </c>
      <c r="C15" s="7">
        <v>2010</v>
      </c>
      <c r="D15" s="7" t="s">
        <v>35</v>
      </c>
      <c r="E15" s="7" t="s">
        <v>36</v>
      </c>
      <c r="F15" s="7" t="s">
        <v>48</v>
      </c>
      <c r="G15" s="7" t="s">
        <v>38</v>
      </c>
      <c r="H15" s="7" t="s">
        <v>74</v>
      </c>
      <c r="I15" s="7" t="s">
        <v>50</v>
      </c>
      <c r="J15" s="7" t="s">
        <v>40</v>
      </c>
      <c r="K15" s="7" t="s">
        <v>41</v>
      </c>
      <c r="L15" s="7" t="s">
        <v>323</v>
      </c>
      <c r="M15" s="7" t="s">
        <v>66</v>
      </c>
      <c r="N15" s="7" t="s">
        <v>66</v>
      </c>
      <c r="O15" s="7" t="s">
        <v>42</v>
      </c>
      <c r="P15" s="7" t="s">
        <v>232</v>
      </c>
      <c r="Q15" s="7" t="s">
        <v>82</v>
      </c>
      <c r="R15" s="7" t="s">
        <v>42</v>
      </c>
      <c r="S15" s="7" t="s">
        <v>83</v>
      </c>
      <c r="T15" s="8">
        <v>0</v>
      </c>
      <c r="U15" s="8">
        <v>0</v>
      </c>
      <c r="V15" s="8">
        <v>143800</v>
      </c>
      <c r="W15" s="8">
        <v>143800</v>
      </c>
      <c r="X15" s="8">
        <v>143800</v>
      </c>
      <c r="Y15" s="8">
        <v>143800</v>
      </c>
      <c r="Z15" s="8">
        <v>0</v>
      </c>
      <c r="AA15" s="8">
        <v>0</v>
      </c>
      <c r="AB15" s="8">
        <v>0</v>
      </c>
      <c r="AC15" s="8">
        <v>143800</v>
      </c>
      <c r="AD15" s="8">
        <v>0</v>
      </c>
      <c r="AE15" s="9">
        <f>0</f>
        <v>0</v>
      </c>
      <c r="AF15" s="8">
        <v>0</v>
      </c>
      <c r="AG15" s="9">
        <f>0</f>
        <v>0</v>
      </c>
      <c r="AH15" s="8">
        <v>0</v>
      </c>
      <c r="AI15" s="9">
        <f>0</f>
        <v>0</v>
      </c>
    </row>
    <row r="16" spans="1:35">
      <c r="A16" t="str">
        <f t="shared" si="0"/>
        <v>5063121101CA042010</v>
      </c>
      <c r="B16" s="7" t="s">
        <v>34</v>
      </c>
      <c r="C16" s="7">
        <v>2010</v>
      </c>
      <c r="D16" s="7" t="s">
        <v>35</v>
      </c>
      <c r="E16" s="7" t="s">
        <v>44</v>
      </c>
      <c r="F16" s="7" t="s">
        <v>37</v>
      </c>
      <c r="G16" s="7" t="s">
        <v>45</v>
      </c>
      <c r="H16" s="7" t="s">
        <v>233</v>
      </c>
      <c r="I16" s="7" t="s">
        <v>50</v>
      </c>
      <c r="J16" s="7" t="s">
        <v>40</v>
      </c>
      <c r="K16" s="7" t="s">
        <v>41</v>
      </c>
      <c r="L16" s="7" t="s">
        <v>324</v>
      </c>
      <c r="M16" s="7" t="s">
        <v>66</v>
      </c>
      <c r="N16" s="7" t="s">
        <v>66</v>
      </c>
      <c r="O16" s="7" t="s">
        <v>42</v>
      </c>
      <c r="P16" s="7" t="s">
        <v>235</v>
      </c>
      <c r="Q16" s="7" t="s">
        <v>68</v>
      </c>
      <c r="R16" s="7" t="s">
        <v>42</v>
      </c>
      <c r="S16" s="7" t="s">
        <v>97</v>
      </c>
      <c r="T16" s="8">
        <v>0</v>
      </c>
      <c r="U16" s="8">
        <v>0</v>
      </c>
      <c r="V16" s="8">
        <v>32000</v>
      </c>
      <c r="W16" s="8">
        <v>32000</v>
      </c>
      <c r="X16" s="8">
        <v>32000</v>
      </c>
      <c r="Y16" s="8">
        <v>32000</v>
      </c>
      <c r="Z16" s="8">
        <v>0</v>
      </c>
      <c r="AA16" s="8">
        <v>0</v>
      </c>
      <c r="AB16" s="8">
        <v>0</v>
      </c>
      <c r="AC16" s="8">
        <v>32000</v>
      </c>
      <c r="AD16" s="8">
        <v>0</v>
      </c>
      <c r="AE16" s="9">
        <f>0</f>
        <v>0</v>
      </c>
      <c r="AF16" s="8">
        <v>0</v>
      </c>
      <c r="AG16" s="9">
        <f>0</f>
        <v>0</v>
      </c>
      <c r="AH16" s="8">
        <v>0</v>
      </c>
      <c r="AI16" s="9">
        <f>0</f>
        <v>0</v>
      </c>
    </row>
    <row r="17" spans="1:35">
      <c r="A17" t="str">
        <f t="shared" si="0"/>
        <v>5063121199CA052010</v>
      </c>
      <c r="B17" s="7" t="s">
        <v>34</v>
      </c>
      <c r="C17" s="7">
        <v>2010</v>
      </c>
      <c r="D17" s="7" t="s">
        <v>35</v>
      </c>
      <c r="E17" s="7" t="s">
        <v>36</v>
      </c>
      <c r="F17" s="7" t="s">
        <v>37</v>
      </c>
      <c r="G17" s="7" t="s">
        <v>38</v>
      </c>
      <c r="H17" s="7" t="s">
        <v>236</v>
      </c>
      <c r="I17" s="7" t="s">
        <v>50</v>
      </c>
      <c r="J17" s="7" t="s">
        <v>40</v>
      </c>
      <c r="K17" s="7" t="s">
        <v>41</v>
      </c>
      <c r="L17" s="7" t="s">
        <v>325</v>
      </c>
      <c r="M17" s="7" t="s">
        <v>66</v>
      </c>
      <c r="N17" s="7" t="s">
        <v>66</v>
      </c>
      <c r="O17" s="7" t="s">
        <v>42</v>
      </c>
      <c r="P17" s="7" t="s">
        <v>238</v>
      </c>
      <c r="Q17" s="7" t="s">
        <v>82</v>
      </c>
      <c r="R17" s="7" t="s">
        <v>42</v>
      </c>
      <c r="S17" s="7" t="s">
        <v>97</v>
      </c>
      <c r="T17" s="8">
        <v>0</v>
      </c>
      <c r="U17" s="8">
        <v>0</v>
      </c>
      <c r="V17" s="8">
        <v>141771</v>
      </c>
      <c r="W17" s="8">
        <v>141771</v>
      </c>
      <c r="X17" s="8">
        <v>141771</v>
      </c>
      <c r="Y17" s="8">
        <v>141771</v>
      </c>
      <c r="Z17" s="8">
        <v>0</v>
      </c>
      <c r="AA17" s="8">
        <v>0</v>
      </c>
      <c r="AB17" s="8">
        <v>0</v>
      </c>
      <c r="AC17" s="8">
        <v>141771</v>
      </c>
      <c r="AD17" s="8">
        <v>0</v>
      </c>
      <c r="AE17" s="9">
        <f>0</f>
        <v>0</v>
      </c>
      <c r="AF17" s="8">
        <v>0</v>
      </c>
      <c r="AG17" s="9">
        <f>0</f>
        <v>0</v>
      </c>
      <c r="AH17" s="8">
        <v>0</v>
      </c>
      <c r="AI17" s="9">
        <f>0</f>
        <v>0</v>
      </c>
    </row>
    <row r="18" spans="1:35">
      <c r="A18" t="str">
        <f t="shared" si="0"/>
        <v>5003121101CA062010</v>
      </c>
      <c r="B18" s="7" t="s">
        <v>34</v>
      </c>
      <c r="C18" s="7">
        <v>2010</v>
      </c>
      <c r="D18" s="7" t="s">
        <v>46</v>
      </c>
      <c r="E18" s="7" t="s">
        <v>44</v>
      </c>
      <c r="F18" s="7" t="s">
        <v>117</v>
      </c>
      <c r="G18" s="7" t="s">
        <v>45</v>
      </c>
      <c r="H18" s="7" t="s">
        <v>118</v>
      </c>
      <c r="I18" s="7" t="s">
        <v>84</v>
      </c>
      <c r="J18" s="7" t="s">
        <v>40</v>
      </c>
      <c r="K18" s="7" t="s">
        <v>41</v>
      </c>
      <c r="L18" s="7" t="s">
        <v>326</v>
      </c>
      <c r="M18" s="7" t="s">
        <v>53</v>
      </c>
      <c r="N18" s="7" t="s">
        <v>54</v>
      </c>
      <c r="O18" s="7" t="s">
        <v>42</v>
      </c>
      <c r="P18" s="7" t="s">
        <v>121</v>
      </c>
      <c r="Q18" s="7" t="s">
        <v>43</v>
      </c>
      <c r="R18" s="7" t="s">
        <v>42</v>
      </c>
      <c r="S18" s="7" t="s">
        <v>122</v>
      </c>
      <c r="T18" s="8">
        <v>0</v>
      </c>
      <c r="U18" s="8">
        <v>0</v>
      </c>
      <c r="V18" s="8">
        <v>79625</v>
      </c>
      <c r="W18" s="8">
        <v>79625</v>
      </c>
      <c r="X18" s="8">
        <v>79625</v>
      </c>
      <c r="Y18" s="8">
        <v>0</v>
      </c>
      <c r="Z18" s="8">
        <v>0</v>
      </c>
      <c r="AA18" s="8">
        <v>0</v>
      </c>
      <c r="AB18" s="8">
        <v>0</v>
      </c>
      <c r="AC18" s="8">
        <v>25244.5</v>
      </c>
      <c r="AD18" s="8">
        <v>0</v>
      </c>
      <c r="AE18" s="9">
        <f>0</f>
        <v>0</v>
      </c>
      <c r="AF18" s="8">
        <v>0</v>
      </c>
      <c r="AG18" s="9">
        <f>0</f>
        <v>0</v>
      </c>
      <c r="AH18" s="8">
        <v>0</v>
      </c>
      <c r="AI18" s="9">
        <f>0</f>
        <v>0</v>
      </c>
    </row>
    <row r="19" spans="1:35">
      <c r="A19" t="str">
        <f t="shared" si="0"/>
        <v>5003121101CA072010</v>
      </c>
      <c r="B19" s="7" t="s">
        <v>34</v>
      </c>
      <c r="C19" s="7">
        <v>2010</v>
      </c>
      <c r="D19" s="7" t="s">
        <v>46</v>
      </c>
      <c r="E19" s="7" t="s">
        <v>44</v>
      </c>
      <c r="F19" s="7" t="s">
        <v>70</v>
      </c>
      <c r="G19" s="7" t="s">
        <v>45</v>
      </c>
      <c r="H19" s="7" t="s">
        <v>327</v>
      </c>
      <c r="I19" s="7" t="s">
        <v>50</v>
      </c>
      <c r="J19" s="7" t="s">
        <v>40</v>
      </c>
      <c r="K19" s="7" t="s">
        <v>41</v>
      </c>
      <c r="L19" s="7" t="s">
        <v>328</v>
      </c>
      <c r="M19" s="7" t="s">
        <v>53</v>
      </c>
      <c r="N19" s="7" t="s">
        <v>54</v>
      </c>
      <c r="O19" s="7" t="s">
        <v>42</v>
      </c>
      <c r="P19" s="7" t="s">
        <v>294</v>
      </c>
      <c r="Q19" s="7" t="s">
        <v>43</v>
      </c>
      <c r="R19" s="7" t="s">
        <v>42</v>
      </c>
      <c r="S19" s="7" t="s">
        <v>240</v>
      </c>
      <c r="T19" s="8">
        <v>0</v>
      </c>
      <c r="U19" s="8">
        <v>0</v>
      </c>
      <c r="V19" s="8">
        <v>18023</v>
      </c>
      <c r="W19" s="8">
        <v>18023</v>
      </c>
      <c r="X19" s="8">
        <v>18023</v>
      </c>
      <c r="Y19" s="8">
        <v>0</v>
      </c>
      <c r="Z19" s="8">
        <v>0</v>
      </c>
      <c r="AA19" s="8">
        <v>0</v>
      </c>
      <c r="AB19" s="8">
        <v>0</v>
      </c>
      <c r="AC19" s="8">
        <v>18023</v>
      </c>
      <c r="AD19" s="8">
        <v>0</v>
      </c>
      <c r="AE19" s="9">
        <f>0</f>
        <v>0</v>
      </c>
      <c r="AF19" s="8">
        <v>0</v>
      </c>
      <c r="AG19" s="9">
        <f>0</f>
        <v>0</v>
      </c>
      <c r="AH19" s="8">
        <v>0</v>
      </c>
      <c r="AI19" s="9">
        <f>0</f>
        <v>0</v>
      </c>
    </row>
    <row r="20" spans="1:35">
      <c r="A20" t="str">
        <f t="shared" si="0"/>
        <v>5003121101CA082010</v>
      </c>
      <c r="B20" s="7" t="s">
        <v>34</v>
      </c>
      <c r="C20" s="7">
        <v>2010</v>
      </c>
      <c r="D20" s="7" t="s">
        <v>46</v>
      </c>
      <c r="E20" s="7" t="s">
        <v>44</v>
      </c>
      <c r="F20" s="7" t="s">
        <v>47</v>
      </c>
      <c r="G20" s="7" t="s">
        <v>45</v>
      </c>
      <c r="H20" s="7" t="s">
        <v>128</v>
      </c>
      <c r="I20" s="7" t="s">
        <v>329</v>
      </c>
      <c r="J20" s="7" t="s">
        <v>40</v>
      </c>
      <c r="K20" s="7" t="s">
        <v>41</v>
      </c>
      <c r="L20" s="7" t="s">
        <v>330</v>
      </c>
      <c r="M20" s="7" t="s">
        <v>133</v>
      </c>
      <c r="N20" s="7" t="s">
        <v>331</v>
      </c>
      <c r="O20" s="7" t="s">
        <v>42</v>
      </c>
      <c r="P20" s="7" t="s">
        <v>136</v>
      </c>
      <c r="Q20" s="7" t="s">
        <v>43</v>
      </c>
      <c r="R20" s="7" t="s">
        <v>42</v>
      </c>
      <c r="S20" s="7" t="s">
        <v>137</v>
      </c>
      <c r="T20" s="8">
        <v>0</v>
      </c>
      <c r="U20" s="8">
        <v>0</v>
      </c>
      <c r="V20" s="8">
        <v>132712</v>
      </c>
      <c r="W20" s="8">
        <v>132712</v>
      </c>
      <c r="X20" s="8">
        <v>132712</v>
      </c>
      <c r="Y20" s="8">
        <v>0</v>
      </c>
      <c r="Z20" s="8">
        <v>0</v>
      </c>
      <c r="AA20" s="8">
        <v>0</v>
      </c>
      <c r="AB20" s="8">
        <v>0</v>
      </c>
      <c r="AC20" s="8">
        <v>63186.32</v>
      </c>
      <c r="AD20" s="8">
        <v>0</v>
      </c>
      <c r="AE20" s="9">
        <f>0</f>
        <v>0</v>
      </c>
      <c r="AF20" s="8">
        <v>0</v>
      </c>
      <c r="AG20" s="9">
        <f>0</f>
        <v>0</v>
      </c>
      <c r="AH20" s="8">
        <v>0</v>
      </c>
      <c r="AI20" s="9">
        <f>0</f>
        <v>0</v>
      </c>
    </row>
    <row r="21" spans="1:35">
      <c r="A21" t="str">
        <f t="shared" si="0"/>
        <v>5003121101CA092010</v>
      </c>
      <c r="B21" s="7" t="s">
        <v>34</v>
      </c>
      <c r="C21" s="7">
        <v>2010</v>
      </c>
      <c r="D21" s="7" t="s">
        <v>46</v>
      </c>
      <c r="E21" s="7" t="s">
        <v>44</v>
      </c>
      <c r="F21" s="7" t="s">
        <v>47</v>
      </c>
      <c r="G21" s="7" t="s">
        <v>45</v>
      </c>
      <c r="H21" s="7" t="s">
        <v>128</v>
      </c>
      <c r="I21" s="7" t="s">
        <v>332</v>
      </c>
      <c r="J21" s="7" t="s">
        <v>40</v>
      </c>
      <c r="K21" s="7" t="s">
        <v>41</v>
      </c>
      <c r="L21" s="7" t="s">
        <v>333</v>
      </c>
      <c r="M21" s="7" t="s">
        <v>133</v>
      </c>
      <c r="N21" s="7" t="s">
        <v>331</v>
      </c>
      <c r="O21" s="7" t="s">
        <v>42</v>
      </c>
      <c r="P21" s="7" t="s">
        <v>139</v>
      </c>
      <c r="Q21" s="7" t="s">
        <v>43</v>
      </c>
      <c r="R21" s="7" t="s">
        <v>42</v>
      </c>
      <c r="S21" s="7" t="s">
        <v>301</v>
      </c>
      <c r="T21" s="8">
        <v>0</v>
      </c>
      <c r="U21" s="8">
        <v>0</v>
      </c>
      <c r="V21" s="8">
        <v>2369</v>
      </c>
      <c r="W21" s="8">
        <v>2369</v>
      </c>
      <c r="X21" s="8">
        <v>2369</v>
      </c>
      <c r="Y21" s="8">
        <v>0</v>
      </c>
      <c r="Z21" s="8">
        <v>0</v>
      </c>
      <c r="AA21" s="8">
        <v>0</v>
      </c>
      <c r="AB21" s="8">
        <v>0</v>
      </c>
      <c r="AC21" s="8">
        <v>2369</v>
      </c>
      <c r="AD21" s="8">
        <v>0</v>
      </c>
      <c r="AE21" s="9">
        <f>0</f>
        <v>0</v>
      </c>
      <c r="AF21" s="8">
        <v>0</v>
      </c>
      <c r="AG21" s="9">
        <f>0</f>
        <v>0</v>
      </c>
      <c r="AH21" s="8">
        <v>0</v>
      </c>
      <c r="AI21" s="9">
        <f>0</f>
        <v>0</v>
      </c>
    </row>
    <row r="22" spans="1:35">
      <c r="A22" t="str">
        <f t="shared" si="0"/>
        <v>5003121101CA102010</v>
      </c>
      <c r="B22" s="7" t="s">
        <v>34</v>
      </c>
      <c r="C22" s="7">
        <v>2010</v>
      </c>
      <c r="D22" s="7" t="s">
        <v>46</v>
      </c>
      <c r="E22" s="7" t="s">
        <v>44</v>
      </c>
      <c r="F22" s="7" t="s">
        <v>47</v>
      </c>
      <c r="G22" s="7" t="s">
        <v>45</v>
      </c>
      <c r="H22" s="7" t="s">
        <v>128</v>
      </c>
      <c r="I22" s="7" t="s">
        <v>334</v>
      </c>
      <c r="J22" s="7" t="s">
        <v>40</v>
      </c>
      <c r="K22" s="7" t="s">
        <v>41</v>
      </c>
      <c r="L22" s="7" t="s">
        <v>335</v>
      </c>
      <c r="M22" s="7" t="s">
        <v>133</v>
      </c>
      <c r="N22" s="7" t="s">
        <v>134</v>
      </c>
      <c r="O22" s="7" t="s">
        <v>42</v>
      </c>
      <c r="P22" s="7" t="s">
        <v>142</v>
      </c>
      <c r="Q22" s="7" t="s">
        <v>43</v>
      </c>
      <c r="R22" s="7" t="s">
        <v>42</v>
      </c>
      <c r="S22" s="7" t="s">
        <v>143</v>
      </c>
      <c r="T22" s="8">
        <v>0</v>
      </c>
      <c r="U22" s="8">
        <v>0</v>
      </c>
      <c r="V22" s="8">
        <v>298022</v>
      </c>
      <c r="W22" s="8">
        <v>298022</v>
      </c>
      <c r="X22" s="8">
        <v>298022</v>
      </c>
      <c r="Y22" s="8">
        <v>0</v>
      </c>
      <c r="Z22" s="8">
        <v>0</v>
      </c>
      <c r="AA22" s="8">
        <v>0</v>
      </c>
      <c r="AB22" s="8">
        <v>0</v>
      </c>
      <c r="AC22" s="8">
        <v>171240</v>
      </c>
      <c r="AD22" s="8">
        <v>0</v>
      </c>
      <c r="AE22" s="9">
        <f>0</f>
        <v>0</v>
      </c>
      <c r="AF22" s="8">
        <v>0</v>
      </c>
      <c r="AG22" s="9">
        <f>0</f>
        <v>0</v>
      </c>
      <c r="AH22" s="8">
        <v>0</v>
      </c>
      <c r="AI22" s="9">
        <f>0</f>
        <v>0</v>
      </c>
    </row>
    <row r="23" spans="1:35">
      <c r="A23" t="str">
        <f t="shared" si="0"/>
        <v>5003121101CA112010</v>
      </c>
      <c r="B23" s="7" t="s">
        <v>34</v>
      </c>
      <c r="C23" s="7">
        <v>2010</v>
      </c>
      <c r="D23" s="7" t="s">
        <v>46</v>
      </c>
      <c r="E23" s="7" t="s">
        <v>44</v>
      </c>
      <c r="F23" s="7" t="s">
        <v>72</v>
      </c>
      <c r="G23" s="7" t="s">
        <v>62</v>
      </c>
      <c r="H23" s="7" t="s">
        <v>162</v>
      </c>
      <c r="I23" s="7" t="s">
        <v>64</v>
      </c>
      <c r="J23" s="7" t="s">
        <v>40</v>
      </c>
      <c r="K23" s="7" t="s">
        <v>41</v>
      </c>
      <c r="L23" s="7" t="s">
        <v>336</v>
      </c>
      <c r="M23" s="7" t="s">
        <v>53</v>
      </c>
      <c r="N23" s="7" t="s">
        <v>54</v>
      </c>
      <c r="O23" s="7" t="s">
        <v>42</v>
      </c>
      <c r="P23" s="7" t="s">
        <v>297</v>
      </c>
      <c r="Q23" s="7" t="s">
        <v>43</v>
      </c>
      <c r="R23" s="7" t="s">
        <v>42</v>
      </c>
      <c r="S23" s="7" t="s">
        <v>192</v>
      </c>
      <c r="T23" s="8">
        <v>0</v>
      </c>
      <c r="U23" s="8">
        <v>0</v>
      </c>
      <c r="V23" s="8">
        <v>238176.43</v>
      </c>
      <c r="W23" s="8">
        <v>238176.43</v>
      </c>
      <c r="X23" s="8">
        <v>238176.43</v>
      </c>
      <c r="Y23" s="8">
        <v>0</v>
      </c>
      <c r="Z23" s="8">
        <v>0</v>
      </c>
      <c r="AA23" s="8">
        <v>0</v>
      </c>
      <c r="AB23" s="8">
        <v>0</v>
      </c>
      <c r="AC23" s="8">
        <v>17290.45</v>
      </c>
      <c r="AD23" s="8">
        <v>0</v>
      </c>
      <c r="AE23" s="9">
        <f>0</f>
        <v>0</v>
      </c>
      <c r="AF23" s="8">
        <v>0</v>
      </c>
      <c r="AG23" s="9">
        <f>0</f>
        <v>0</v>
      </c>
      <c r="AH23" s="8">
        <v>0</v>
      </c>
      <c r="AI23" s="9">
        <f>0</f>
        <v>0</v>
      </c>
    </row>
    <row r="24" spans="1:35">
      <c r="A24" t="str">
        <f t="shared" si="0"/>
        <v>5003121101CA122010</v>
      </c>
      <c r="B24" s="7" t="s">
        <v>34</v>
      </c>
      <c r="C24" s="7">
        <v>2010</v>
      </c>
      <c r="D24" s="7" t="s">
        <v>46</v>
      </c>
      <c r="E24" s="7" t="s">
        <v>44</v>
      </c>
      <c r="F24" s="7" t="s">
        <v>202</v>
      </c>
      <c r="G24" s="7" t="s">
        <v>45</v>
      </c>
      <c r="H24" s="7" t="s">
        <v>203</v>
      </c>
      <c r="I24" s="7" t="s">
        <v>79</v>
      </c>
      <c r="J24" s="7" t="s">
        <v>40</v>
      </c>
      <c r="K24" s="7" t="s">
        <v>41</v>
      </c>
      <c r="L24" s="7" t="s">
        <v>337</v>
      </c>
      <c r="M24" s="7" t="s">
        <v>53</v>
      </c>
      <c r="N24" s="7" t="s">
        <v>54</v>
      </c>
      <c r="O24" s="7" t="s">
        <v>42</v>
      </c>
      <c r="P24" s="7" t="s">
        <v>289</v>
      </c>
      <c r="Q24" s="7" t="s">
        <v>43</v>
      </c>
      <c r="R24" s="7" t="s">
        <v>42</v>
      </c>
      <c r="S24" s="7" t="s">
        <v>338</v>
      </c>
      <c r="T24" s="8">
        <v>0</v>
      </c>
      <c r="U24" s="8">
        <v>0</v>
      </c>
      <c r="V24" s="8">
        <v>733828.15</v>
      </c>
      <c r="W24" s="8">
        <v>733828.15</v>
      </c>
      <c r="X24" s="8">
        <v>733828.15</v>
      </c>
      <c r="Y24" s="8">
        <v>0</v>
      </c>
      <c r="Z24" s="8">
        <v>0</v>
      </c>
      <c r="AA24" s="8">
        <v>0</v>
      </c>
      <c r="AB24" s="8">
        <v>0</v>
      </c>
      <c r="AC24" s="8">
        <v>134311.04999999999</v>
      </c>
      <c r="AD24" s="8">
        <v>0</v>
      </c>
      <c r="AE24" s="9">
        <f>0</f>
        <v>0</v>
      </c>
      <c r="AF24" s="8">
        <v>0</v>
      </c>
      <c r="AG24" s="9">
        <f>0</f>
        <v>0</v>
      </c>
      <c r="AH24" s="8">
        <v>0</v>
      </c>
      <c r="AI24" s="9">
        <f>0</f>
        <v>0</v>
      </c>
    </row>
    <row r="25" spans="1:35">
      <c r="A25" t="str">
        <f t="shared" si="0"/>
        <v>5003121101CA132010</v>
      </c>
      <c r="B25" s="7" t="s">
        <v>34</v>
      </c>
      <c r="C25" s="7">
        <v>2010</v>
      </c>
      <c r="D25" s="7" t="s">
        <v>46</v>
      </c>
      <c r="E25" s="7" t="s">
        <v>44</v>
      </c>
      <c r="F25" s="7" t="s">
        <v>202</v>
      </c>
      <c r="G25" s="7" t="s">
        <v>45</v>
      </c>
      <c r="H25" s="7" t="s">
        <v>203</v>
      </c>
      <c r="I25" s="7" t="s">
        <v>84</v>
      </c>
      <c r="J25" s="7" t="s">
        <v>40</v>
      </c>
      <c r="K25" s="7" t="s">
        <v>41</v>
      </c>
      <c r="L25" s="7" t="s">
        <v>339</v>
      </c>
      <c r="M25" s="7" t="s">
        <v>53</v>
      </c>
      <c r="N25" s="7" t="s">
        <v>54</v>
      </c>
      <c r="O25" s="7" t="s">
        <v>42</v>
      </c>
      <c r="P25" s="7" t="s">
        <v>299</v>
      </c>
      <c r="Q25" s="7" t="s">
        <v>43</v>
      </c>
      <c r="R25" s="7" t="s">
        <v>42</v>
      </c>
      <c r="S25" s="7" t="s">
        <v>209</v>
      </c>
      <c r="T25" s="8">
        <v>0</v>
      </c>
      <c r="U25" s="8">
        <v>0</v>
      </c>
      <c r="V25" s="8">
        <v>14110.1</v>
      </c>
      <c r="W25" s="8">
        <v>14110.1</v>
      </c>
      <c r="X25" s="8">
        <v>14110.1</v>
      </c>
      <c r="Y25" s="8">
        <v>0</v>
      </c>
      <c r="Z25" s="8">
        <v>0</v>
      </c>
      <c r="AA25" s="8">
        <v>0</v>
      </c>
      <c r="AB25" s="8">
        <v>0</v>
      </c>
      <c r="AC25" s="8">
        <v>682.9</v>
      </c>
      <c r="AD25" s="8">
        <v>0</v>
      </c>
      <c r="AE25" s="9">
        <f>0</f>
        <v>0</v>
      </c>
      <c r="AF25" s="8">
        <v>0</v>
      </c>
      <c r="AG25" s="9">
        <f>0</f>
        <v>0</v>
      </c>
      <c r="AH25" s="8">
        <v>0</v>
      </c>
      <c r="AI25" s="9">
        <f>0</f>
        <v>0</v>
      </c>
    </row>
    <row r="26" spans="1:35">
      <c r="A26" t="str">
        <f t="shared" si="0"/>
        <v>5003121101CA142010</v>
      </c>
      <c r="B26" s="7" t="s">
        <v>34</v>
      </c>
      <c r="C26" s="7">
        <v>2010</v>
      </c>
      <c r="D26" s="7" t="s">
        <v>46</v>
      </c>
      <c r="E26" s="7" t="s">
        <v>44</v>
      </c>
      <c r="F26" s="7" t="s">
        <v>217</v>
      </c>
      <c r="G26" s="7" t="s">
        <v>45</v>
      </c>
      <c r="H26" s="7" t="s">
        <v>218</v>
      </c>
      <c r="I26" s="7" t="s">
        <v>84</v>
      </c>
      <c r="J26" s="7" t="s">
        <v>40</v>
      </c>
      <c r="K26" s="7" t="s">
        <v>41</v>
      </c>
      <c r="L26" s="7" t="s">
        <v>340</v>
      </c>
      <c r="M26" s="7" t="s">
        <v>53</v>
      </c>
      <c r="N26" s="7" t="s">
        <v>54</v>
      </c>
      <c r="O26" s="7" t="s">
        <v>42</v>
      </c>
      <c r="P26" s="7" t="s">
        <v>220</v>
      </c>
      <c r="Q26" s="7" t="s">
        <v>43</v>
      </c>
      <c r="R26" s="7" t="s">
        <v>42</v>
      </c>
      <c r="S26" s="7" t="s">
        <v>293</v>
      </c>
      <c r="T26" s="8">
        <v>0</v>
      </c>
      <c r="U26" s="8">
        <v>0</v>
      </c>
      <c r="V26" s="8">
        <v>55626.67</v>
      </c>
      <c r="W26" s="8">
        <v>55626.67</v>
      </c>
      <c r="X26" s="8">
        <v>55626.67</v>
      </c>
      <c r="Y26" s="8">
        <v>0</v>
      </c>
      <c r="Z26" s="8">
        <v>0</v>
      </c>
      <c r="AA26" s="8">
        <v>0</v>
      </c>
      <c r="AB26" s="8">
        <v>0</v>
      </c>
      <c r="AC26" s="8">
        <v>12012.33</v>
      </c>
      <c r="AD26" s="8">
        <v>0</v>
      </c>
      <c r="AE26" s="9">
        <f>0</f>
        <v>0</v>
      </c>
      <c r="AF26" s="8">
        <v>0</v>
      </c>
      <c r="AG26" s="9">
        <f>0</f>
        <v>0</v>
      </c>
      <c r="AH26" s="8">
        <v>0</v>
      </c>
      <c r="AI26" s="9">
        <f>0</f>
        <v>0</v>
      </c>
    </row>
    <row r="27" spans="1:35">
      <c r="A27" t="str">
        <f t="shared" si="0"/>
        <v>5003121101CA162010</v>
      </c>
      <c r="B27" s="7" t="s">
        <v>34</v>
      </c>
      <c r="C27" s="7">
        <v>2010</v>
      </c>
      <c r="D27" s="7" t="s">
        <v>46</v>
      </c>
      <c r="E27" s="7" t="s">
        <v>44</v>
      </c>
      <c r="F27" s="7" t="s">
        <v>314</v>
      </c>
      <c r="G27" s="7" t="s">
        <v>45</v>
      </c>
      <c r="H27" s="7" t="s">
        <v>315</v>
      </c>
      <c r="I27" s="7" t="s">
        <v>79</v>
      </c>
      <c r="J27" s="7" t="s">
        <v>40</v>
      </c>
      <c r="K27" s="7" t="s">
        <v>41</v>
      </c>
      <c r="L27" s="7" t="s">
        <v>341</v>
      </c>
      <c r="M27" s="7" t="s">
        <v>53</v>
      </c>
      <c r="N27" s="7" t="s">
        <v>54</v>
      </c>
      <c r="O27" s="7" t="s">
        <v>42</v>
      </c>
      <c r="P27" s="7" t="s">
        <v>298</v>
      </c>
      <c r="Q27" s="7" t="s">
        <v>43</v>
      </c>
      <c r="R27" s="7" t="s">
        <v>42</v>
      </c>
      <c r="S27" s="7" t="s">
        <v>342</v>
      </c>
      <c r="T27" s="8">
        <v>0</v>
      </c>
      <c r="U27" s="8">
        <v>0</v>
      </c>
      <c r="V27" s="8">
        <v>389370.87</v>
      </c>
      <c r="W27" s="8">
        <v>389370.87</v>
      </c>
      <c r="X27" s="8">
        <v>389370.87</v>
      </c>
      <c r="Y27" s="8">
        <v>0</v>
      </c>
      <c r="Z27" s="8">
        <v>0</v>
      </c>
      <c r="AA27" s="8">
        <v>0</v>
      </c>
      <c r="AB27" s="8">
        <v>0</v>
      </c>
      <c r="AC27" s="8">
        <v>65385.71</v>
      </c>
      <c r="AD27" s="8">
        <v>0</v>
      </c>
      <c r="AE27" s="9">
        <f>0</f>
        <v>0</v>
      </c>
      <c r="AF27" s="8">
        <v>0</v>
      </c>
      <c r="AG27" s="9">
        <f>0</f>
        <v>0</v>
      </c>
      <c r="AH27" s="8">
        <v>0</v>
      </c>
      <c r="AI27" s="9">
        <f>0</f>
        <v>0</v>
      </c>
    </row>
    <row r="28" spans="1:35">
      <c r="A28" t="str">
        <f t="shared" si="0"/>
        <v>5003121101CA172010</v>
      </c>
      <c r="B28" s="7" t="s">
        <v>34</v>
      </c>
      <c r="C28" s="7">
        <v>2010</v>
      </c>
      <c r="D28" s="7" t="s">
        <v>46</v>
      </c>
      <c r="E28" s="7" t="s">
        <v>44</v>
      </c>
      <c r="F28" s="7" t="s">
        <v>61</v>
      </c>
      <c r="G28" s="7" t="s">
        <v>62</v>
      </c>
      <c r="H28" s="7" t="s">
        <v>63</v>
      </c>
      <c r="I28" s="7" t="s">
        <v>84</v>
      </c>
      <c r="J28" s="7" t="s">
        <v>40</v>
      </c>
      <c r="K28" s="7" t="s">
        <v>41</v>
      </c>
      <c r="L28" s="7" t="s">
        <v>343</v>
      </c>
      <c r="M28" s="7" t="s">
        <v>53</v>
      </c>
      <c r="N28" s="7" t="s">
        <v>54</v>
      </c>
      <c r="O28" s="7" t="s">
        <v>42</v>
      </c>
      <c r="P28" s="7" t="s">
        <v>296</v>
      </c>
      <c r="Q28" s="7" t="s">
        <v>43</v>
      </c>
      <c r="R28" s="7" t="s">
        <v>42</v>
      </c>
      <c r="S28" s="7" t="s">
        <v>295</v>
      </c>
      <c r="T28" s="8">
        <v>0</v>
      </c>
      <c r="U28" s="8">
        <v>0</v>
      </c>
      <c r="V28" s="8">
        <v>11313.5</v>
      </c>
      <c r="W28" s="8">
        <v>11313.5</v>
      </c>
      <c r="X28" s="8">
        <v>11313.5</v>
      </c>
      <c r="Y28" s="8">
        <v>0</v>
      </c>
      <c r="Z28" s="8">
        <v>0</v>
      </c>
      <c r="AA28" s="8">
        <v>0</v>
      </c>
      <c r="AB28" s="8">
        <v>0</v>
      </c>
      <c r="AC28" s="8">
        <v>9354.4</v>
      </c>
      <c r="AD28" s="8">
        <v>0</v>
      </c>
      <c r="AE28" s="9">
        <f>0</f>
        <v>0</v>
      </c>
      <c r="AF28" s="8">
        <v>0</v>
      </c>
      <c r="AG28" s="9">
        <f>0</f>
        <v>0</v>
      </c>
      <c r="AH28" s="8">
        <v>0</v>
      </c>
      <c r="AI28" s="9">
        <f>0</f>
        <v>0</v>
      </c>
    </row>
    <row r="29" spans="1:35">
      <c r="A29" t="str">
        <f t="shared" si="0"/>
        <v>5003121199CA192010</v>
      </c>
      <c r="B29" s="7" t="s">
        <v>34</v>
      </c>
      <c r="C29" s="7">
        <v>2010</v>
      </c>
      <c r="D29" s="7" t="s">
        <v>46</v>
      </c>
      <c r="E29" s="7" t="s">
        <v>36</v>
      </c>
      <c r="F29" s="7" t="s">
        <v>48</v>
      </c>
      <c r="G29" s="7" t="s">
        <v>38</v>
      </c>
      <c r="H29" s="7" t="s">
        <v>73</v>
      </c>
      <c r="I29" s="7" t="s">
        <v>84</v>
      </c>
      <c r="J29" s="7" t="s">
        <v>40</v>
      </c>
      <c r="K29" s="7" t="s">
        <v>41</v>
      </c>
      <c r="L29" s="7" t="s">
        <v>344</v>
      </c>
      <c r="M29" s="7" t="s">
        <v>66</v>
      </c>
      <c r="N29" s="7" t="s">
        <v>66</v>
      </c>
      <c r="O29" s="7" t="s">
        <v>42</v>
      </c>
      <c r="P29" s="7" t="s">
        <v>86</v>
      </c>
      <c r="Q29" s="7" t="s">
        <v>82</v>
      </c>
      <c r="R29" s="7" t="s">
        <v>42</v>
      </c>
      <c r="S29" s="7" t="s">
        <v>83</v>
      </c>
      <c r="T29" s="8">
        <v>0</v>
      </c>
      <c r="U29" s="8">
        <v>0</v>
      </c>
      <c r="V29" s="8">
        <v>53000</v>
      </c>
      <c r="W29" s="8">
        <v>53000</v>
      </c>
      <c r="X29" s="8">
        <v>53000</v>
      </c>
      <c r="Y29" s="8">
        <v>53000</v>
      </c>
      <c r="Z29" s="8">
        <v>0</v>
      </c>
      <c r="AA29" s="8">
        <v>0</v>
      </c>
      <c r="AB29" s="8">
        <v>0</v>
      </c>
      <c r="AC29" s="8">
        <v>53000</v>
      </c>
      <c r="AD29" s="8">
        <v>0</v>
      </c>
      <c r="AE29" s="9">
        <f>0</f>
        <v>0</v>
      </c>
      <c r="AF29" s="8">
        <v>0</v>
      </c>
      <c r="AG29" s="9">
        <f>0</f>
        <v>0</v>
      </c>
      <c r="AH29" s="8">
        <v>0</v>
      </c>
      <c r="AI29" s="9">
        <f>0</f>
        <v>0</v>
      </c>
    </row>
    <row r="30" spans="1:35">
      <c r="A30" t="str">
        <f t="shared" si="0"/>
        <v>5003121104CA202010</v>
      </c>
      <c r="B30" s="7" t="s">
        <v>34</v>
      </c>
      <c r="C30" s="7">
        <v>2010</v>
      </c>
      <c r="D30" s="7" t="s">
        <v>46</v>
      </c>
      <c r="E30" s="7" t="s">
        <v>75</v>
      </c>
      <c r="F30" s="7" t="s">
        <v>76</v>
      </c>
      <c r="G30" s="7" t="s">
        <v>77</v>
      </c>
      <c r="H30" s="7" t="s">
        <v>78</v>
      </c>
      <c r="I30" s="7" t="s">
        <v>345</v>
      </c>
      <c r="J30" s="7" t="s">
        <v>40</v>
      </c>
      <c r="K30" s="7" t="s">
        <v>41</v>
      </c>
      <c r="L30" s="7" t="s">
        <v>346</v>
      </c>
      <c r="M30" s="7" t="s">
        <v>66</v>
      </c>
      <c r="N30" s="7" t="s">
        <v>66</v>
      </c>
      <c r="O30" s="7" t="s">
        <v>42</v>
      </c>
      <c r="P30" s="7" t="s">
        <v>347</v>
      </c>
      <c r="Q30" s="7" t="s">
        <v>68</v>
      </c>
      <c r="R30" s="7" t="s">
        <v>42</v>
      </c>
      <c r="S30" s="7" t="s">
        <v>114</v>
      </c>
      <c r="T30" s="8">
        <v>0</v>
      </c>
      <c r="U30" s="8">
        <v>0</v>
      </c>
      <c r="V30" s="8">
        <v>239000</v>
      </c>
      <c r="W30" s="8">
        <v>239000</v>
      </c>
      <c r="X30" s="8">
        <v>239000</v>
      </c>
      <c r="Y30" s="8">
        <v>237000</v>
      </c>
      <c r="Z30" s="8">
        <v>0</v>
      </c>
      <c r="AA30" s="8">
        <v>0</v>
      </c>
      <c r="AB30" s="8">
        <v>0</v>
      </c>
      <c r="AC30" s="8">
        <v>355000</v>
      </c>
      <c r="AD30" s="8">
        <v>0</v>
      </c>
      <c r="AE30" s="9">
        <f>0</f>
        <v>0</v>
      </c>
      <c r="AF30" s="8">
        <v>0</v>
      </c>
      <c r="AG30" s="9">
        <f>0</f>
        <v>0</v>
      </c>
      <c r="AH30" s="8">
        <v>0</v>
      </c>
      <c r="AI30" s="9">
        <f>0</f>
        <v>0</v>
      </c>
    </row>
    <row r="31" spans="1:35">
      <c r="A31" t="str">
        <f t="shared" si="0"/>
        <v>5003121101CA212010</v>
      </c>
      <c r="B31" s="7" t="s">
        <v>34</v>
      </c>
      <c r="C31" s="7">
        <v>2010</v>
      </c>
      <c r="D31" s="7" t="s">
        <v>46</v>
      </c>
      <c r="E31" s="7" t="s">
        <v>44</v>
      </c>
      <c r="F31" s="7" t="s">
        <v>70</v>
      </c>
      <c r="G31" s="7" t="s">
        <v>45</v>
      </c>
      <c r="H31" s="7" t="s">
        <v>348</v>
      </c>
      <c r="I31" s="7" t="s">
        <v>84</v>
      </c>
      <c r="J31" s="7" t="s">
        <v>40</v>
      </c>
      <c r="K31" s="7" t="s">
        <v>41</v>
      </c>
      <c r="L31" s="7" t="s">
        <v>349</v>
      </c>
      <c r="M31" s="7" t="s">
        <v>66</v>
      </c>
      <c r="N31" s="7" t="s">
        <v>66</v>
      </c>
      <c r="O31" s="7" t="s">
        <v>42</v>
      </c>
      <c r="P31" s="7" t="s">
        <v>350</v>
      </c>
      <c r="Q31" s="7" t="s">
        <v>68</v>
      </c>
      <c r="R31" s="7" t="s">
        <v>42</v>
      </c>
      <c r="S31" s="7" t="s">
        <v>240</v>
      </c>
      <c r="T31" s="8">
        <v>0</v>
      </c>
      <c r="U31" s="8">
        <v>0</v>
      </c>
      <c r="V31" s="8">
        <v>29357</v>
      </c>
      <c r="W31" s="8">
        <v>29357</v>
      </c>
      <c r="X31" s="8">
        <v>29357</v>
      </c>
      <c r="Y31" s="8">
        <v>29357</v>
      </c>
      <c r="Z31" s="8">
        <v>0</v>
      </c>
      <c r="AA31" s="8">
        <v>0</v>
      </c>
      <c r="AB31" s="8">
        <v>0</v>
      </c>
      <c r="AC31" s="8">
        <v>29357</v>
      </c>
      <c r="AD31" s="8">
        <v>0</v>
      </c>
      <c r="AE31" s="9">
        <f>0</f>
        <v>0</v>
      </c>
      <c r="AF31" s="8">
        <v>0</v>
      </c>
      <c r="AG31" s="9">
        <f>0</f>
        <v>0</v>
      </c>
      <c r="AH31" s="8">
        <v>0</v>
      </c>
      <c r="AI31" s="9">
        <f>0</f>
        <v>0</v>
      </c>
    </row>
    <row r="32" spans="1:35">
      <c r="A32" t="str">
        <f t="shared" si="0"/>
        <v>5003121101CA222010</v>
      </c>
      <c r="B32" s="7" t="s">
        <v>34</v>
      </c>
      <c r="C32" s="7">
        <v>2010</v>
      </c>
      <c r="D32" s="7" t="s">
        <v>46</v>
      </c>
      <c r="E32" s="7" t="s">
        <v>44</v>
      </c>
      <c r="F32" s="7" t="s">
        <v>70</v>
      </c>
      <c r="G32" s="7" t="s">
        <v>45</v>
      </c>
      <c r="H32" s="7" t="s">
        <v>348</v>
      </c>
      <c r="I32" s="7" t="s">
        <v>50</v>
      </c>
      <c r="J32" s="7" t="s">
        <v>40</v>
      </c>
      <c r="K32" s="7" t="s">
        <v>41</v>
      </c>
      <c r="L32" s="7" t="s">
        <v>351</v>
      </c>
      <c r="M32" s="7" t="s">
        <v>66</v>
      </c>
      <c r="N32" s="7" t="s">
        <v>66</v>
      </c>
      <c r="O32" s="7" t="s">
        <v>42</v>
      </c>
      <c r="P32" s="7" t="s">
        <v>352</v>
      </c>
      <c r="Q32" s="7" t="s">
        <v>68</v>
      </c>
      <c r="R32" s="7" t="s">
        <v>42</v>
      </c>
      <c r="S32" s="7" t="s">
        <v>240</v>
      </c>
      <c r="T32" s="8">
        <v>0</v>
      </c>
      <c r="U32" s="8">
        <v>0</v>
      </c>
      <c r="V32" s="8">
        <v>27724</v>
      </c>
      <c r="W32" s="8">
        <v>27724</v>
      </c>
      <c r="X32" s="8">
        <v>27724</v>
      </c>
      <c r="Y32" s="8">
        <v>27724</v>
      </c>
      <c r="Z32" s="8">
        <v>0</v>
      </c>
      <c r="AA32" s="8">
        <v>0</v>
      </c>
      <c r="AB32" s="8">
        <v>0</v>
      </c>
      <c r="AC32" s="8">
        <v>27724</v>
      </c>
      <c r="AD32" s="8">
        <v>0</v>
      </c>
      <c r="AE32" s="9">
        <f>0</f>
        <v>0</v>
      </c>
      <c r="AF32" s="8">
        <v>0</v>
      </c>
      <c r="AG32" s="9">
        <f>0</f>
        <v>0</v>
      </c>
      <c r="AH32" s="8">
        <v>0</v>
      </c>
      <c r="AI32" s="9">
        <f>0</f>
        <v>0</v>
      </c>
    </row>
    <row r="33" spans="1:35">
      <c r="A33" t="str">
        <f t="shared" si="0"/>
        <v>5003121101CA232010</v>
      </c>
      <c r="B33" s="7" t="s">
        <v>34</v>
      </c>
      <c r="C33" s="7">
        <v>2010</v>
      </c>
      <c r="D33" s="7" t="s">
        <v>46</v>
      </c>
      <c r="E33" s="7" t="s">
        <v>44</v>
      </c>
      <c r="F33" s="7" t="s">
        <v>70</v>
      </c>
      <c r="G33" s="7" t="s">
        <v>45</v>
      </c>
      <c r="H33" s="7" t="s">
        <v>348</v>
      </c>
      <c r="I33" s="7" t="s">
        <v>163</v>
      </c>
      <c r="J33" s="7" t="s">
        <v>40</v>
      </c>
      <c r="K33" s="7" t="s">
        <v>41</v>
      </c>
      <c r="L33" s="7" t="s">
        <v>353</v>
      </c>
      <c r="M33" s="7" t="s">
        <v>66</v>
      </c>
      <c r="N33" s="7" t="s">
        <v>66</v>
      </c>
      <c r="O33" s="7" t="s">
        <v>42</v>
      </c>
      <c r="P33" s="7" t="s">
        <v>354</v>
      </c>
      <c r="Q33" s="7" t="s">
        <v>68</v>
      </c>
      <c r="R33" s="7" t="s">
        <v>42</v>
      </c>
      <c r="S33" s="7" t="s">
        <v>240</v>
      </c>
      <c r="T33" s="8">
        <v>0</v>
      </c>
      <c r="U33" s="8">
        <v>0</v>
      </c>
      <c r="V33" s="8">
        <v>1500</v>
      </c>
      <c r="W33" s="8">
        <v>1500</v>
      </c>
      <c r="X33" s="8">
        <v>1500</v>
      </c>
      <c r="Y33" s="8">
        <v>1500</v>
      </c>
      <c r="Z33" s="8">
        <v>187.06</v>
      </c>
      <c r="AA33" s="8">
        <v>0</v>
      </c>
      <c r="AB33" s="8">
        <v>0</v>
      </c>
      <c r="AC33" s="8">
        <v>1500</v>
      </c>
      <c r="AD33" s="8">
        <v>0</v>
      </c>
      <c r="AE33" s="9">
        <f>0</f>
        <v>0</v>
      </c>
      <c r="AF33" s="8">
        <v>0</v>
      </c>
      <c r="AG33" s="9">
        <f>0</f>
        <v>0</v>
      </c>
      <c r="AH33" s="8">
        <v>0</v>
      </c>
      <c r="AI33" s="9">
        <f>0</f>
        <v>0</v>
      </c>
    </row>
    <row r="34" spans="1:35">
      <c r="A34" t="str">
        <f t="shared" si="0"/>
        <v>5003121101CA242010</v>
      </c>
      <c r="B34" s="7" t="s">
        <v>34</v>
      </c>
      <c r="C34" s="7">
        <v>2010</v>
      </c>
      <c r="D34" s="7" t="s">
        <v>46</v>
      </c>
      <c r="E34" s="7" t="s">
        <v>44</v>
      </c>
      <c r="F34" s="7" t="s">
        <v>47</v>
      </c>
      <c r="G34" s="7" t="s">
        <v>45</v>
      </c>
      <c r="H34" s="7" t="s">
        <v>128</v>
      </c>
      <c r="I34" s="7" t="s">
        <v>64</v>
      </c>
      <c r="J34" s="7" t="s">
        <v>40</v>
      </c>
      <c r="K34" s="7" t="s">
        <v>41</v>
      </c>
      <c r="L34" s="7" t="s">
        <v>355</v>
      </c>
      <c r="M34" s="7" t="s">
        <v>66</v>
      </c>
      <c r="N34" s="7" t="s">
        <v>66</v>
      </c>
      <c r="O34" s="7" t="s">
        <v>42</v>
      </c>
      <c r="P34" s="7" t="s">
        <v>356</v>
      </c>
      <c r="Q34" s="7" t="s">
        <v>68</v>
      </c>
      <c r="R34" s="7" t="s">
        <v>42</v>
      </c>
      <c r="S34" s="7" t="s">
        <v>357</v>
      </c>
      <c r="T34" s="8">
        <v>0</v>
      </c>
      <c r="U34" s="8">
        <v>0</v>
      </c>
      <c r="V34" s="8">
        <v>261000</v>
      </c>
      <c r="W34" s="8">
        <v>261000</v>
      </c>
      <c r="X34" s="8">
        <v>261000</v>
      </c>
      <c r="Y34" s="8">
        <v>261000</v>
      </c>
      <c r="Z34" s="8">
        <v>0</v>
      </c>
      <c r="AA34" s="8">
        <v>0</v>
      </c>
      <c r="AB34" s="8">
        <v>0</v>
      </c>
      <c r="AC34" s="8">
        <v>261000</v>
      </c>
      <c r="AD34" s="8">
        <v>0</v>
      </c>
      <c r="AE34" s="9">
        <f>0</f>
        <v>0</v>
      </c>
      <c r="AF34" s="8">
        <v>0</v>
      </c>
      <c r="AG34" s="9">
        <f>0</f>
        <v>0</v>
      </c>
      <c r="AH34" s="8">
        <v>0</v>
      </c>
      <c r="AI34" s="9">
        <f>0</f>
        <v>0</v>
      </c>
    </row>
    <row r="35" spans="1:35">
      <c r="A35" t="str">
        <f t="shared" si="0"/>
        <v>5003121101CA252010</v>
      </c>
      <c r="B35" s="7" t="s">
        <v>34</v>
      </c>
      <c r="C35" s="7">
        <v>2010</v>
      </c>
      <c r="D35" s="7" t="s">
        <v>46</v>
      </c>
      <c r="E35" s="7" t="s">
        <v>44</v>
      </c>
      <c r="F35" s="7" t="s">
        <v>47</v>
      </c>
      <c r="G35" s="7" t="s">
        <v>45</v>
      </c>
      <c r="H35" s="7" t="s">
        <v>128</v>
      </c>
      <c r="I35" s="7" t="s">
        <v>64</v>
      </c>
      <c r="J35" s="7" t="s">
        <v>40</v>
      </c>
      <c r="K35" s="7" t="s">
        <v>41</v>
      </c>
      <c r="L35" s="7" t="s">
        <v>358</v>
      </c>
      <c r="M35" s="7" t="s">
        <v>66</v>
      </c>
      <c r="N35" s="7" t="s">
        <v>66</v>
      </c>
      <c r="O35" s="7" t="s">
        <v>42</v>
      </c>
      <c r="P35" s="7" t="s">
        <v>359</v>
      </c>
      <c r="Q35" s="7" t="s">
        <v>68</v>
      </c>
      <c r="R35" s="7" t="s">
        <v>42</v>
      </c>
      <c r="S35" s="7" t="s">
        <v>360</v>
      </c>
      <c r="T35" s="8">
        <v>0</v>
      </c>
      <c r="U35" s="8">
        <v>0</v>
      </c>
      <c r="V35" s="8">
        <v>116000</v>
      </c>
      <c r="W35" s="8">
        <v>116000</v>
      </c>
      <c r="X35" s="8">
        <v>116000</v>
      </c>
      <c r="Y35" s="8">
        <v>116000</v>
      </c>
      <c r="Z35" s="8">
        <v>0</v>
      </c>
      <c r="AA35" s="8">
        <v>0</v>
      </c>
      <c r="AB35" s="8">
        <v>0</v>
      </c>
      <c r="AC35" s="8">
        <v>116000</v>
      </c>
      <c r="AD35" s="8">
        <v>0</v>
      </c>
      <c r="AE35" s="9">
        <f>0</f>
        <v>0</v>
      </c>
      <c r="AF35" s="8">
        <v>0</v>
      </c>
      <c r="AG35" s="9">
        <f>0</f>
        <v>0</v>
      </c>
      <c r="AH35" s="8">
        <v>0</v>
      </c>
      <c r="AI35" s="9">
        <f>0</f>
        <v>0</v>
      </c>
    </row>
    <row r="36" spans="1:35">
      <c r="A36" t="str">
        <f t="shared" si="0"/>
        <v>5003121101CA262010</v>
      </c>
      <c r="B36" s="7" t="s">
        <v>34</v>
      </c>
      <c r="C36" s="7">
        <v>2010</v>
      </c>
      <c r="D36" s="7" t="s">
        <v>46</v>
      </c>
      <c r="E36" s="7" t="s">
        <v>44</v>
      </c>
      <c r="F36" s="7" t="s">
        <v>47</v>
      </c>
      <c r="G36" s="7" t="s">
        <v>45</v>
      </c>
      <c r="H36" s="7" t="s">
        <v>128</v>
      </c>
      <c r="I36" s="7" t="s">
        <v>64</v>
      </c>
      <c r="J36" s="7" t="s">
        <v>40</v>
      </c>
      <c r="K36" s="7" t="s">
        <v>41</v>
      </c>
      <c r="L36" s="7" t="s">
        <v>361</v>
      </c>
      <c r="M36" s="7" t="s">
        <v>66</v>
      </c>
      <c r="N36" s="7" t="s">
        <v>66</v>
      </c>
      <c r="O36" s="7" t="s">
        <v>42</v>
      </c>
      <c r="P36" s="7" t="s">
        <v>362</v>
      </c>
      <c r="Q36" s="7" t="s">
        <v>68</v>
      </c>
      <c r="R36" s="7" t="s">
        <v>42</v>
      </c>
      <c r="S36" s="7" t="s">
        <v>363</v>
      </c>
      <c r="T36" s="8">
        <v>0</v>
      </c>
      <c r="U36" s="8">
        <v>0</v>
      </c>
      <c r="V36" s="8">
        <v>1000</v>
      </c>
      <c r="W36" s="8">
        <v>1000</v>
      </c>
      <c r="X36" s="8">
        <v>1000</v>
      </c>
      <c r="Y36" s="8">
        <v>1000</v>
      </c>
      <c r="Z36" s="8">
        <v>0</v>
      </c>
      <c r="AA36" s="8">
        <v>0</v>
      </c>
      <c r="AB36" s="8">
        <v>0</v>
      </c>
      <c r="AC36" s="8">
        <v>1000</v>
      </c>
      <c r="AD36" s="8">
        <v>0</v>
      </c>
      <c r="AE36" s="9">
        <f>0</f>
        <v>0</v>
      </c>
      <c r="AF36" s="8">
        <v>0</v>
      </c>
      <c r="AG36" s="9">
        <f>0</f>
        <v>0</v>
      </c>
      <c r="AH36" s="8">
        <v>0</v>
      </c>
      <c r="AI36" s="9">
        <f>0</f>
        <v>0</v>
      </c>
    </row>
    <row r="37" spans="1:35">
      <c r="A37" t="str">
        <f t="shared" si="0"/>
        <v>5003121101CA272010</v>
      </c>
      <c r="B37" s="7" t="s">
        <v>34</v>
      </c>
      <c r="C37" s="7">
        <v>2010</v>
      </c>
      <c r="D37" s="7" t="s">
        <v>46</v>
      </c>
      <c r="E37" s="7" t="s">
        <v>44</v>
      </c>
      <c r="F37" s="7" t="s">
        <v>47</v>
      </c>
      <c r="G37" s="7" t="s">
        <v>45</v>
      </c>
      <c r="H37" s="7" t="s">
        <v>128</v>
      </c>
      <c r="I37" s="7" t="s">
        <v>64</v>
      </c>
      <c r="J37" s="7" t="s">
        <v>40</v>
      </c>
      <c r="K37" s="7" t="s">
        <v>41</v>
      </c>
      <c r="L37" s="7" t="s">
        <v>364</v>
      </c>
      <c r="M37" s="7" t="s">
        <v>66</v>
      </c>
      <c r="N37" s="7" t="s">
        <v>66</v>
      </c>
      <c r="O37" s="7" t="s">
        <v>42</v>
      </c>
      <c r="P37" s="7" t="s">
        <v>365</v>
      </c>
      <c r="Q37" s="7" t="s">
        <v>68</v>
      </c>
      <c r="R37" s="7" t="s">
        <v>42</v>
      </c>
      <c r="S37" s="7" t="s">
        <v>366</v>
      </c>
      <c r="T37" s="8">
        <v>0</v>
      </c>
      <c r="U37" s="8">
        <v>0</v>
      </c>
      <c r="V37" s="8">
        <v>73500</v>
      </c>
      <c r="W37" s="8">
        <v>73500</v>
      </c>
      <c r="X37" s="8">
        <v>73500</v>
      </c>
      <c r="Y37" s="8">
        <v>73500</v>
      </c>
      <c r="Z37" s="8">
        <v>0</v>
      </c>
      <c r="AA37" s="8">
        <v>0</v>
      </c>
      <c r="AB37" s="8">
        <v>0</v>
      </c>
      <c r="AC37" s="8">
        <v>73500</v>
      </c>
      <c r="AD37" s="8">
        <v>0</v>
      </c>
      <c r="AE37" s="9">
        <f>0</f>
        <v>0</v>
      </c>
      <c r="AF37" s="8">
        <v>0</v>
      </c>
      <c r="AG37" s="9">
        <f>0</f>
        <v>0</v>
      </c>
      <c r="AH37" s="8">
        <v>0</v>
      </c>
      <c r="AI37" s="9">
        <f>0</f>
        <v>0</v>
      </c>
    </row>
    <row r="38" spans="1:35">
      <c r="A38" t="str">
        <f t="shared" si="0"/>
        <v>5003121101CA282010</v>
      </c>
      <c r="B38" s="7" t="s">
        <v>34</v>
      </c>
      <c r="C38" s="7">
        <v>2010</v>
      </c>
      <c r="D38" s="7" t="s">
        <v>46</v>
      </c>
      <c r="E38" s="7" t="s">
        <v>44</v>
      </c>
      <c r="F38" s="7" t="s">
        <v>47</v>
      </c>
      <c r="G38" s="7" t="s">
        <v>45</v>
      </c>
      <c r="H38" s="7" t="s">
        <v>128</v>
      </c>
      <c r="I38" s="7" t="s">
        <v>64</v>
      </c>
      <c r="J38" s="7" t="s">
        <v>40</v>
      </c>
      <c r="K38" s="7" t="s">
        <v>41</v>
      </c>
      <c r="L38" s="7" t="s">
        <v>367</v>
      </c>
      <c r="M38" s="7" t="s">
        <v>66</v>
      </c>
      <c r="N38" s="7" t="s">
        <v>66</v>
      </c>
      <c r="O38" s="7" t="s">
        <v>42</v>
      </c>
      <c r="P38" s="7" t="s">
        <v>368</v>
      </c>
      <c r="Q38" s="7" t="s">
        <v>68</v>
      </c>
      <c r="R38" s="7" t="s">
        <v>42</v>
      </c>
      <c r="S38" s="7" t="s">
        <v>369</v>
      </c>
      <c r="T38" s="8">
        <v>0</v>
      </c>
      <c r="U38" s="8">
        <v>0</v>
      </c>
      <c r="V38" s="8">
        <v>72000</v>
      </c>
      <c r="W38" s="8">
        <v>72000</v>
      </c>
      <c r="X38" s="8">
        <v>72000</v>
      </c>
      <c r="Y38" s="8">
        <v>72000</v>
      </c>
      <c r="Z38" s="8">
        <v>0</v>
      </c>
      <c r="AA38" s="8">
        <v>0</v>
      </c>
      <c r="AB38" s="8">
        <v>0</v>
      </c>
      <c r="AC38" s="8">
        <v>72000</v>
      </c>
      <c r="AD38" s="8">
        <v>0</v>
      </c>
      <c r="AE38" s="9">
        <f>0</f>
        <v>0</v>
      </c>
      <c r="AF38" s="8">
        <v>0</v>
      </c>
      <c r="AG38" s="9">
        <f>0</f>
        <v>0</v>
      </c>
      <c r="AH38" s="8">
        <v>0</v>
      </c>
      <c r="AI38" s="9">
        <f>0</f>
        <v>0</v>
      </c>
    </row>
    <row r="39" spans="1:35">
      <c r="A39" t="str">
        <f t="shared" si="0"/>
        <v>5003121101CA292010</v>
      </c>
      <c r="B39" s="7" t="s">
        <v>34</v>
      </c>
      <c r="C39" s="7">
        <v>2010</v>
      </c>
      <c r="D39" s="7" t="s">
        <v>46</v>
      </c>
      <c r="E39" s="7" t="s">
        <v>44</v>
      </c>
      <c r="F39" s="7" t="s">
        <v>47</v>
      </c>
      <c r="G39" s="7" t="s">
        <v>45</v>
      </c>
      <c r="H39" s="7" t="s">
        <v>128</v>
      </c>
      <c r="I39" s="7" t="s">
        <v>64</v>
      </c>
      <c r="J39" s="7" t="s">
        <v>40</v>
      </c>
      <c r="K39" s="7" t="s">
        <v>41</v>
      </c>
      <c r="L39" s="7" t="s">
        <v>370</v>
      </c>
      <c r="M39" s="7" t="s">
        <v>66</v>
      </c>
      <c r="N39" s="7" t="s">
        <v>66</v>
      </c>
      <c r="O39" s="7" t="s">
        <v>42</v>
      </c>
      <c r="P39" s="7" t="s">
        <v>151</v>
      </c>
      <c r="Q39" s="7" t="s">
        <v>68</v>
      </c>
      <c r="R39" s="7" t="s">
        <v>42</v>
      </c>
      <c r="S39" s="7" t="s">
        <v>371</v>
      </c>
      <c r="T39" s="8">
        <v>0</v>
      </c>
      <c r="U39" s="8">
        <v>0</v>
      </c>
      <c r="V39" s="8">
        <v>0</v>
      </c>
      <c r="W39" s="8">
        <v>0</v>
      </c>
      <c r="X39" s="8">
        <v>0</v>
      </c>
      <c r="Y39" s="8">
        <v>0</v>
      </c>
      <c r="Z39" s="8">
        <v>0</v>
      </c>
      <c r="AA39" s="8">
        <v>0</v>
      </c>
      <c r="AB39" s="8">
        <v>0</v>
      </c>
      <c r="AC39" s="8">
        <v>60000</v>
      </c>
      <c r="AD39" s="8">
        <v>0</v>
      </c>
      <c r="AE39" s="9">
        <f>0</f>
        <v>0</v>
      </c>
      <c r="AF39" s="8">
        <v>0</v>
      </c>
      <c r="AG39" s="9">
        <f>0</f>
        <v>0</v>
      </c>
      <c r="AH39" s="8">
        <v>0</v>
      </c>
      <c r="AI39" s="9">
        <f>0</f>
        <v>0</v>
      </c>
    </row>
    <row r="40" spans="1:35">
      <c r="A40" t="str">
        <f t="shared" si="0"/>
        <v>5003121101CA302010</v>
      </c>
      <c r="B40" s="7" t="s">
        <v>34</v>
      </c>
      <c r="C40" s="7">
        <v>2010</v>
      </c>
      <c r="D40" s="7" t="s">
        <v>46</v>
      </c>
      <c r="E40" s="7" t="s">
        <v>44</v>
      </c>
      <c r="F40" s="7" t="s">
        <v>47</v>
      </c>
      <c r="G40" s="7" t="s">
        <v>45</v>
      </c>
      <c r="H40" s="7" t="s">
        <v>128</v>
      </c>
      <c r="I40" s="7" t="s">
        <v>64</v>
      </c>
      <c r="J40" s="7" t="s">
        <v>40</v>
      </c>
      <c r="K40" s="7" t="s">
        <v>41</v>
      </c>
      <c r="L40" s="7" t="s">
        <v>372</v>
      </c>
      <c r="M40" s="7" t="s">
        <v>66</v>
      </c>
      <c r="N40" s="7" t="s">
        <v>66</v>
      </c>
      <c r="O40" s="7" t="s">
        <v>42</v>
      </c>
      <c r="P40" s="7" t="s">
        <v>373</v>
      </c>
      <c r="Q40" s="7" t="s">
        <v>68</v>
      </c>
      <c r="R40" s="7" t="s">
        <v>42</v>
      </c>
      <c r="S40" s="7" t="s">
        <v>374</v>
      </c>
      <c r="T40" s="8">
        <v>0</v>
      </c>
      <c r="U40" s="8">
        <v>0</v>
      </c>
      <c r="V40" s="8">
        <v>86800</v>
      </c>
      <c r="W40" s="8">
        <v>86800</v>
      </c>
      <c r="X40" s="8">
        <v>86800</v>
      </c>
      <c r="Y40" s="8">
        <v>86800</v>
      </c>
      <c r="Z40" s="8">
        <v>0</v>
      </c>
      <c r="AA40" s="8">
        <v>0</v>
      </c>
      <c r="AB40" s="8">
        <v>0</v>
      </c>
      <c r="AC40" s="8">
        <v>86800</v>
      </c>
      <c r="AD40" s="8">
        <v>0</v>
      </c>
      <c r="AE40" s="9">
        <f>0</f>
        <v>0</v>
      </c>
      <c r="AF40" s="8">
        <v>0</v>
      </c>
      <c r="AG40" s="9">
        <f>0</f>
        <v>0</v>
      </c>
      <c r="AH40" s="8">
        <v>0</v>
      </c>
      <c r="AI40" s="9">
        <f>0</f>
        <v>0</v>
      </c>
    </row>
    <row r="41" spans="1:35">
      <c r="A41" t="str">
        <f t="shared" si="0"/>
        <v>5003121101CA312010</v>
      </c>
      <c r="B41" s="7" t="s">
        <v>34</v>
      </c>
      <c r="C41" s="7">
        <v>2010</v>
      </c>
      <c r="D41" s="7" t="s">
        <v>46</v>
      </c>
      <c r="E41" s="7" t="s">
        <v>44</v>
      </c>
      <c r="F41" s="7" t="s">
        <v>47</v>
      </c>
      <c r="G41" s="7" t="s">
        <v>45</v>
      </c>
      <c r="H41" s="7" t="s">
        <v>128</v>
      </c>
      <c r="I41" s="7" t="s">
        <v>64</v>
      </c>
      <c r="J41" s="7" t="s">
        <v>40</v>
      </c>
      <c r="K41" s="7" t="s">
        <v>41</v>
      </c>
      <c r="L41" s="7" t="s">
        <v>375</v>
      </c>
      <c r="M41" s="7" t="s">
        <v>66</v>
      </c>
      <c r="N41" s="7" t="s">
        <v>66</v>
      </c>
      <c r="O41" s="7" t="s">
        <v>42</v>
      </c>
      <c r="P41" s="7" t="s">
        <v>376</v>
      </c>
      <c r="Q41" s="7" t="s">
        <v>68</v>
      </c>
      <c r="R41" s="7" t="s">
        <v>42</v>
      </c>
      <c r="S41" s="7" t="s">
        <v>377</v>
      </c>
      <c r="T41" s="8">
        <v>0</v>
      </c>
      <c r="U41" s="8">
        <v>0</v>
      </c>
      <c r="V41" s="8">
        <v>85000</v>
      </c>
      <c r="W41" s="8">
        <v>85000</v>
      </c>
      <c r="X41" s="8">
        <v>85000</v>
      </c>
      <c r="Y41" s="8">
        <v>85000</v>
      </c>
      <c r="Z41" s="8">
        <v>0</v>
      </c>
      <c r="AA41" s="8">
        <v>0</v>
      </c>
      <c r="AB41" s="8">
        <v>0</v>
      </c>
      <c r="AC41" s="8">
        <v>85000</v>
      </c>
      <c r="AD41" s="8">
        <v>0</v>
      </c>
      <c r="AE41" s="9">
        <f>0</f>
        <v>0</v>
      </c>
      <c r="AF41" s="8">
        <v>0</v>
      </c>
      <c r="AG41" s="9">
        <f>0</f>
        <v>0</v>
      </c>
      <c r="AH41" s="8">
        <v>0</v>
      </c>
      <c r="AI41" s="9">
        <f>0</f>
        <v>0</v>
      </c>
    </row>
    <row r="42" spans="1:35">
      <c r="A42" t="str">
        <f t="shared" si="0"/>
        <v>5003121101CA322010</v>
      </c>
      <c r="B42" s="7" t="s">
        <v>34</v>
      </c>
      <c r="C42" s="7">
        <v>2010</v>
      </c>
      <c r="D42" s="7" t="s">
        <v>46</v>
      </c>
      <c r="E42" s="7" t="s">
        <v>44</v>
      </c>
      <c r="F42" s="7" t="s">
        <v>47</v>
      </c>
      <c r="G42" s="7" t="s">
        <v>45</v>
      </c>
      <c r="H42" s="7" t="s">
        <v>128</v>
      </c>
      <c r="I42" s="7" t="s">
        <v>64</v>
      </c>
      <c r="J42" s="7" t="s">
        <v>40</v>
      </c>
      <c r="K42" s="7" t="s">
        <v>41</v>
      </c>
      <c r="L42" s="7" t="s">
        <v>378</v>
      </c>
      <c r="M42" s="7" t="s">
        <v>66</v>
      </c>
      <c r="N42" s="7" t="s">
        <v>66</v>
      </c>
      <c r="O42" s="7" t="s">
        <v>42</v>
      </c>
      <c r="P42" s="7" t="s">
        <v>379</v>
      </c>
      <c r="Q42" s="7" t="s">
        <v>68</v>
      </c>
      <c r="R42" s="7" t="s">
        <v>42</v>
      </c>
      <c r="S42" s="7" t="s">
        <v>380</v>
      </c>
      <c r="T42" s="8">
        <v>0</v>
      </c>
      <c r="U42" s="8">
        <v>0</v>
      </c>
      <c r="V42" s="8">
        <v>500000</v>
      </c>
      <c r="W42" s="8">
        <v>500000</v>
      </c>
      <c r="X42" s="8">
        <v>500000</v>
      </c>
      <c r="Y42" s="8">
        <v>500000</v>
      </c>
      <c r="Z42" s="8">
        <v>0</v>
      </c>
      <c r="AA42" s="8">
        <v>0</v>
      </c>
      <c r="AB42" s="8">
        <v>0</v>
      </c>
      <c r="AC42" s="8">
        <v>605000</v>
      </c>
      <c r="AD42" s="8">
        <v>0</v>
      </c>
      <c r="AE42" s="9">
        <f>0</f>
        <v>0</v>
      </c>
      <c r="AF42" s="8">
        <v>0</v>
      </c>
      <c r="AG42" s="9">
        <f>0</f>
        <v>0</v>
      </c>
      <c r="AH42" s="8">
        <v>0</v>
      </c>
      <c r="AI42" s="9">
        <f>0</f>
        <v>0</v>
      </c>
    </row>
    <row r="43" spans="1:35">
      <c r="A43" t="str">
        <f t="shared" si="0"/>
        <v>5003121101CA332010</v>
      </c>
      <c r="B43" s="7" t="s">
        <v>34</v>
      </c>
      <c r="C43" s="7">
        <v>2010</v>
      </c>
      <c r="D43" s="7" t="s">
        <v>46</v>
      </c>
      <c r="E43" s="7" t="s">
        <v>44</v>
      </c>
      <c r="F43" s="7" t="s">
        <v>47</v>
      </c>
      <c r="G43" s="7" t="s">
        <v>45</v>
      </c>
      <c r="H43" s="7" t="s">
        <v>128</v>
      </c>
      <c r="I43" s="7" t="s">
        <v>64</v>
      </c>
      <c r="J43" s="7" t="s">
        <v>40</v>
      </c>
      <c r="K43" s="7" t="s">
        <v>41</v>
      </c>
      <c r="L43" s="7" t="s">
        <v>381</v>
      </c>
      <c r="M43" s="7" t="s">
        <v>66</v>
      </c>
      <c r="N43" s="7" t="s">
        <v>66</v>
      </c>
      <c r="O43" s="7" t="s">
        <v>42</v>
      </c>
      <c r="P43" s="7" t="s">
        <v>382</v>
      </c>
      <c r="Q43" s="7" t="s">
        <v>68</v>
      </c>
      <c r="R43" s="7" t="s">
        <v>42</v>
      </c>
      <c r="S43" s="7" t="s">
        <v>383</v>
      </c>
      <c r="T43" s="8">
        <v>0</v>
      </c>
      <c r="U43" s="8">
        <v>0</v>
      </c>
      <c r="V43" s="8">
        <v>65936</v>
      </c>
      <c r="W43" s="8">
        <v>65936</v>
      </c>
      <c r="X43" s="8">
        <v>65936</v>
      </c>
      <c r="Y43" s="8">
        <v>65936</v>
      </c>
      <c r="Z43" s="8">
        <v>0</v>
      </c>
      <c r="AA43" s="8">
        <v>0</v>
      </c>
      <c r="AB43" s="8">
        <v>0</v>
      </c>
      <c r="AC43" s="8">
        <v>92000</v>
      </c>
      <c r="AD43" s="8">
        <v>0</v>
      </c>
      <c r="AE43" s="9">
        <f>0</f>
        <v>0</v>
      </c>
      <c r="AF43" s="8">
        <v>0</v>
      </c>
      <c r="AG43" s="9">
        <f>0</f>
        <v>0</v>
      </c>
      <c r="AH43" s="8">
        <v>0</v>
      </c>
      <c r="AI43" s="9">
        <f>0</f>
        <v>0</v>
      </c>
    </row>
    <row r="44" spans="1:35">
      <c r="A44" t="str">
        <f t="shared" si="0"/>
        <v>5003121101CA342010</v>
      </c>
      <c r="B44" s="7" t="s">
        <v>34</v>
      </c>
      <c r="C44" s="7">
        <v>2010</v>
      </c>
      <c r="D44" s="7" t="s">
        <v>46</v>
      </c>
      <c r="E44" s="7" t="s">
        <v>44</v>
      </c>
      <c r="F44" s="7" t="s">
        <v>47</v>
      </c>
      <c r="G44" s="7" t="s">
        <v>45</v>
      </c>
      <c r="H44" s="7" t="s">
        <v>128</v>
      </c>
      <c r="I44" s="7" t="s">
        <v>64</v>
      </c>
      <c r="J44" s="7" t="s">
        <v>40</v>
      </c>
      <c r="K44" s="7" t="s">
        <v>41</v>
      </c>
      <c r="L44" s="7" t="s">
        <v>384</v>
      </c>
      <c r="M44" s="7" t="s">
        <v>66</v>
      </c>
      <c r="N44" s="7" t="s">
        <v>66</v>
      </c>
      <c r="O44" s="7" t="s">
        <v>42</v>
      </c>
      <c r="P44" s="7" t="s">
        <v>385</v>
      </c>
      <c r="Q44" s="7" t="s">
        <v>68</v>
      </c>
      <c r="R44" s="7" t="s">
        <v>42</v>
      </c>
      <c r="S44" s="7" t="s">
        <v>386</v>
      </c>
      <c r="T44" s="8">
        <v>0</v>
      </c>
      <c r="U44" s="8">
        <v>0</v>
      </c>
      <c r="V44" s="8">
        <v>0</v>
      </c>
      <c r="W44" s="8">
        <v>0</v>
      </c>
      <c r="X44" s="8">
        <v>0</v>
      </c>
      <c r="Y44" s="8">
        <v>0</v>
      </c>
      <c r="Z44" s="8">
        <v>0</v>
      </c>
      <c r="AA44" s="8">
        <v>0</v>
      </c>
      <c r="AB44" s="8">
        <v>0</v>
      </c>
      <c r="AC44" s="8">
        <v>23000</v>
      </c>
      <c r="AD44" s="8">
        <v>0</v>
      </c>
      <c r="AE44" s="9">
        <f>0</f>
        <v>0</v>
      </c>
      <c r="AF44" s="8">
        <v>0</v>
      </c>
      <c r="AG44" s="9">
        <f>0</f>
        <v>0</v>
      </c>
      <c r="AH44" s="8">
        <v>0</v>
      </c>
      <c r="AI44" s="9">
        <f>0</f>
        <v>0</v>
      </c>
    </row>
    <row r="45" spans="1:35">
      <c r="A45" t="str">
        <f t="shared" si="0"/>
        <v>5003121101CA352010</v>
      </c>
      <c r="B45" s="7" t="s">
        <v>34</v>
      </c>
      <c r="C45" s="7">
        <v>2010</v>
      </c>
      <c r="D45" s="7" t="s">
        <v>46</v>
      </c>
      <c r="E45" s="7" t="s">
        <v>44</v>
      </c>
      <c r="F45" s="7" t="s">
        <v>47</v>
      </c>
      <c r="G45" s="7" t="s">
        <v>45</v>
      </c>
      <c r="H45" s="7" t="s">
        <v>128</v>
      </c>
      <c r="I45" s="7" t="s">
        <v>64</v>
      </c>
      <c r="J45" s="7" t="s">
        <v>40</v>
      </c>
      <c r="K45" s="7" t="s">
        <v>41</v>
      </c>
      <c r="L45" s="7" t="s">
        <v>387</v>
      </c>
      <c r="M45" s="7" t="s">
        <v>66</v>
      </c>
      <c r="N45" s="7" t="s">
        <v>66</v>
      </c>
      <c r="O45" s="7" t="s">
        <v>42</v>
      </c>
      <c r="P45" s="7" t="s">
        <v>388</v>
      </c>
      <c r="Q45" s="7" t="s">
        <v>68</v>
      </c>
      <c r="R45" s="7" t="s">
        <v>42</v>
      </c>
      <c r="S45" s="7" t="s">
        <v>389</v>
      </c>
      <c r="T45" s="8">
        <v>0</v>
      </c>
      <c r="U45" s="8">
        <v>0</v>
      </c>
      <c r="V45" s="8">
        <v>250000</v>
      </c>
      <c r="W45" s="8">
        <v>250000</v>
      </c>
      <c r="X45" s="8">
        <v>250000</v>
      </c>
      <c r="Y45" s="8">
        <v>250000</v>
      </c>
      <c r="Z45" s="8">
        <v>0</v>
      </c>
      <c r="AA45" s="8">
        <v>0</v>
      </c>
      <c r="AB45" s="8">
        <v>0</v>
      </c>
      <c r="AC45" s="8">
        <v>250000</v>
      </c>
      <c r="AD45" s="8">
        <v>0</v>
      </c>
      <c r="AE45" s="9">
        <f>0</f>
        <v>0</v>
      </c>
      <c r="AF45" s="8">
        <v>0</v>
      </c>
      <c r="AG45" s="9">
        <f>0</f>
        <v>0</v>
      </c>
      <c r="AH45" s="8">
        <v>0</v>
      </c>
      <c r="AI45" s="9">
        <f>0</f>
        <v>0</v>
      </c>
    </row>
    <row r="46" spans="1:35">
      <c r="A46" t="str">
        <f t="shared" si="0"/>
        <v>5003121101CA362010</v>
      </c>
      <c r="B46" s="7" t="s">
        <v>34</v>
      </c>
      <c r="C46" s="7">
        <v>2010</v>
      </c>
      <c r="D46" s="7" t="s">
        <v>46</v>
      </c>
      <c r="E46" s="7" t="s">
        <v>44</v>
      </c>
      <c r="F46" s="7" t="s">
        <v>47</v>
      </c>
      <c r="G46" s="7" t="s">
        <v>45</v>
      </c>
      <c r="H46" s="7" t="s">
        <v>128</v>
      </c>
      <c r="I46" s="7" t="s">
        <v>64</v>
      </c>
      <c r="J46" s="7" t="s">
        <v>40</v>
      </c>
      <c r="K46" s="7" t="s">
        <v>41</v>
      </c>
      <c r="L46" s="7" t="s">
        <v>390</v>
      </c>
      <c r="M46" s="7" t="s">
        <v>66</v>
      </c>
      <c r="N46" s="7" t="s">
        <v>66</v>
      </c>
      <c r="O46" s="7" t="s">
        <v>42</v>
      </c>
      <c r="P46" s="7" t="s">
        <v>391</v>
      </c>
      <c r="Q46" s="7" t="s">
        <v>68</v>
      </c>
      <c r="R46" s="7" t="s">
        <v>42</v>
      </c>
      <c r="S46" s="7" t="s">
        <v>392</v>
      </c>
      <c r="T46" s="8">
        <v>0</v>
      </c>
      <c r="U46" s="8">
        <v>0</v>
      </c>
      <c r="V46" s="8">
        <v>0</v>
      </c>
      <c r="W46" s="8">
        <v>0</v>
      </c>
      <c r="X46" s="8">
        <v>0</v>
      </c>
      <c r="Y46" s="8">
        <v>0</v>
      </c>
      <c r="Z46" s="8">
        <v>0</v>
      </c>
      <c r="AA46" s="8">
        <v>0</v>
      </c>
      <c r="AB46" s="8">
        <v>0</v>
      </c>
      <c r="AC46" s="8">
        <v>20300</v>
      </c>
      <c r="AD46" s="8">
        <v>0</v>
      </c>
      <c r="AE46" s="9">
        <f>0</f>
        <v>0</v>
      </c>
      <c r="AF46" s="8">
        <v>0</v>
      </c>
      <c r="AG46" s="9">
        <f>0</f>
        <v>0</v>
      </c>
      <c r="AH46" s="8">
        <v>0</v>
      </c>
      <c r="AI46" s="9">
        <f>0</f>
        <v>0</v>
      </c>
    </row>
    <row r="47" spans="1:35">
      <c r="A47" t="str">
        <f t="shared" si="0"/>
        <v>5003121101CA372010</v>
      </c>
      <c r="B47" s="7" t="s">
        <v>34</v>
      </c>
      <c r="C47" s="7">
        <v>2010</v>
      </c>
      <c r="D47" s="7" t="s">
        <v>46</v>
      </c>
      <c r="E47" s="7" t="s">
        <v>44</v>
      </c>
      <c r="F47" s="7" t="s">
        <v>47</v>
      </c>
      <c r="G47" s="7" t="s">
        <v>45</v>
      </c>
      <c r="H47" s="7" t="s">
        <v>128</v>
      </c>
      <c r="I47" s="7" t="s">
        <v>64</v>
      </c>
      <c r="J47" s="7" t="s">
        <v>40</v>
      </c>
      <c r="K47" s="7" t="s">
        <v>41</v>
      </c>
      <c r="L47" s="7" t="s">
        <v>393</v>
      </c>
      <c r="M47" s="7" t="s">
        <v>66</v>
      </c>
      <c r="N47" s="7" t="s">
        <v>66</v>
      </c>
      <c r="O47" s="7" t="s">
        <v>42</v>
      </c>
      <c r="P47" s="7" t="s">
        <v>394</v>
      </c>
      <c r="Q47" s="7" t="s">
        <v>68</v>
      </c>
      <c r="R47" s="7" t="s">
        <v>42</v>
      </c>
      <c r="S47" s="7" t="s">
        <v>395</v>
      </c>
      <c r="T47" s="8">
        <v>0</v>
      </c>
      <c r="U47" s="8">
        <v>0</v>
      </c>
      <c r="V47" s="8">
        <v>0</v>
      </c>
      <c r="W47" s="8">
        <v>0</v>
      </c>
      <c r="X47" s="8">
        <v>0</v>
      </c>
      <c r="Y47" s="8">
        <v>0</v>
      </c>
      <c r="Z47" s="8">
        <v>0</v>
      </c>
      <c r="AA47" s="8">
        <v>0</v>
      </c>
      <c r="AB47" s="8">
        <v>0</v>
      </c>
      <c r="AC47" s="8">
        <v>400</v>
      </c>
      <c r="AD47" s="8">
        <v>0</v>
      </c>
      <c r="AE47" s="9">
        <f>0</f>
        <v>0</v>
      </c>
      <c r="AF47" s="8">
        <v>0</v>
      </c>
      <c r="AG47" s="9">
        <f>0</f>
        <v>0</v>
      </c>
      <c r="AH47" s="8">
        <v>0</v>
      </c>
      <c r="AI47" s="9">
        <f>0</f>
        <v>0</v>
      </c>
    </row>
    <row r="48" spans="1:35">
      <c r="A48" t="str">
        <f t="shared" si="0"/>
        <v>5003121101CA382010</v>
      </c>
      <c r="B48" s="7" t="s">
        <v>34</v>
      </c>
      <c r="C48" s="7">
        <v>2010</v>
      </c>
      <c r="D48" s="7" t="s">
        <v>46</v>
      </c>
      <c r="E48" s="7" t="s">
        <v>44</v>
      </c>
      <c r="F48" s="7" t="s">
        <v>72</v>
      </c>
      <c r="G48" s="7" t="s">
        <v>62</v>
      </c>
      <c r="H48" s="7" t="s">
        <v>162</v>
      </c>
      <c r="I48" s="7" t="s">
        <v>84</v>
      </c>
      <c r="J48" s="7" t="s">
        <v>40</v>
      </c>
      <c r="K48" s="7" t="s">
        <v>41</v>
      </c>
      <c r="L48" s="7" t="s">
        <v>396</v>
      </c>
      <c r="M48" s="7" t="s">
        <v>66</v>
      </c>
      <c r="N48" s="7" t="s">
        <v>66</v>
      </c>
      <c r="O48" s="7" t="s">
        <v>42</v>
      </c>
      <c r="P48" s="7" t="s">
        <v>168</v>
      </c>
      <c r="Q48" s="7" t="s">
        <v>68</v>
      </c>
      <c r="R48" s="7" t="s">
        <v>42</v>
      </c>
      <c r="S48" s="7" t="s">
        <v>397</v>
      </c>
      <c r="T48" s="8">
        <v>0</v>
      </c>
      <c r="U48" s="8">
        <v>0</v>
      </c>
      <c r="V48" s="8">
        <v>70000</v>
      </c>
      <c r="W48" s="8">
        <v>70000</v>
      </c>
      <c r="X48" s="8">
        <v>70000</v>
      </c>
      <c r="Y48" s="8">
        <v>70000</v>
      </c>
      <c r="Z48" s="8">
        <v>0</v>
      </c>
      <c r="AA48" s="8">
        <v>0</v>
      </c>
      <c r="AB48" s="8">
        <v>0</v>
      </c>
      <c r="AC48" s="8">
        <v>70000</v>
      </c>
      <c r="AD48" s="8">
        <v>0</v>
      </c>
      <c r="AE48" s="9">
        <f>0</f>
        <v>0</v>
      </c>
      <c r="AF48" s="8">
        <v>0</v>
      </c>
      <c r="AG48" s="9">
        <f>0</f>
        <v>0</v>
      </c>
      <c r="AH48" s="8">
        <v>0</v>
      </c>
      <c r="AI48" s="9">
        <f>0</f>
        <v>0</v>
      </c>
    </row>
    <row r="49" spans="1:35">
      <c r="A49" t="str">
        <f t="shared" si="0"/>
        <v>5003121101CA392010</v>
      </c>
      <c r="B49" s="7" t="s">
        <v>34</v>
      </c>
      <c r="C49" s="7">
        <v>2010</v>
      </c>
      <c r="D49" s="7" t="s">
        <v>46</v>
      </c>
      <c r="E49" s="7" t="s">
        <v>44</v>
      </c>
      <c r="F49" s="7" t="s">
        <v>72</v>
      </c>
      <c r="G49" s="7" t="s">
        <v>62</v>
      </c>
      <c r="H49" s="7" t="s">
        <v>162</v>
      </c>
      <c r="I49" s="7" t="s">
        <v>183</v>
      </c>
      <c r="J49" s="7" t="s">
        <v>40</v>
      </c>
      <c r="K49" s="7" t="s">
        <v>41</v>
      </c>
      <c r="L49" s="7" t="s">
        <v>398</v>
      </c>
      <c r="M49" s="7" t="s">
        <v>66</v>
      </c>
      <c r="N49" s="7" t="s">
        <v>66</v>
      </c>
      <c r="O49" s="7" t="s">
        <v>42</v>
      </c>
      <c r="P49" s="7" t="s">
        <v>399</v>
      </c>
      <c r="Q49" s="7" t="s">
        <v>68</v>
      </c>
      <c r="R49" s="7" t="s">
        <v>42</v>
      </c>
      <c r="S49" s="7" t="s">
        <v>192</v>
      </c>
      <c r="T49" s="8">
        <v>0</v>
      </c>
      <c r="U49" s="8">
        <v>0</v>
      </c>
      <c r="V49" s="8">
        <v>0</v>
      </c>
      <c r="W49" s="8">
        <v>0</v>
      </c>
      <c r="X49" s="8">
        <v>0</v>
      </c>
      <c r="Y49" s="8">
        <v>0</v>
      </c>
      <c r="Z49" s="8">
        <v>0</v>
      </c>
      <c r="AA49" s="8">
        <v>0</v>
      </c>
      <c r="AB49" s="8">
        <v>0</v>
      </c>
      <c r="AC49" s="8">
        <v>37707</v>
      </c>
      <c r="AD49" s="8">
        <v>0</v>
      </c>
      <c r="AE49" s="9">
        <f>0</f>
        <v>0</v>
      </c>
      <c r="AF49" s="8">
        <v>0</v>
      </c>
      <c r="AG49" s="9">
        <f>0</f>
        <v>0</v>
      </c>
      <c r="AH49" s="8">
        <v>0</v>
      </c>
      <c r="AI49" s="9">
        <f>0</f>
        <v>0</v>
      </c>
    </row>
    <row r="50" spans="1:35">
      <c r="A50" t="str">
        <f t="shared" si="0"/>
        <v>5003121101CA402010</v>
      </c>
      <c r="B50" s="7" t="s">
        <v>34</v>
      </c>
      <c r="C50" s="7">
        <v>2010</v>
      </c>
      <c r="D50" s="7" t="s">
        <v>46</v>
      </c>
      <c r="E50" s="7" t="s">
        <v>44</v>
      </c>
      <c r="F50" s="7" t="s">
        <v>72</v>
      </c>
      <c r="G50" s="7" t="s">
        <v>62</v>
      </c>
      <c r="H50" s="7" t="s">
        <v>162</v>
      </c>
      <c r="I50" s="7" t="s">
        <v>163</v>
      </c>
      <c r="J50" s="7" t="s">
        <v>40</v>
      </c>
      <c r="K50" s="7" t="s">
        <v>41</v>
      </c>
      <c r="L50" s="7" t="s">
        <v>400</v>
      </c>
      <c r="M50" s="7" t="s">
        <v>66</v>
      </c>
      <c r="N50" s="7" t="s">
        <v>66</v>
      </c>
      <c r="O50" s="7" t="s">
        <v>42</v>
      </c>
      <c r="P50" s="7" t="s">
        <v>401</v>
      </c>
      <c r="Q50" s="7" t="s">
        <v>68</v>
      </c>
      <c r="R50" s="7" t="s">
        <v>42</v>
      </c>
      <c r="S50" s="7" t="s">
        <v>192</v>
      </c>
      <c r="T50" s="8">
        <v>0</v>
      </c>
      <c r="U50" s="8">
        <v>0</v>
      </c>
      <c r="V50" s="8">
        <v>500</v>
      </c>
      <c r="W50" s="8">
        <v>500</v>
      </c>
      <c r="X50" s="8">
        <v>500</v>
      </c>
      <c r="Y50" s="8">
        <v>500</v>
      </c>
      <c r="Z50" s="8">
        <v>0</v>
      </c>
      <c r="AA50" s="8">
        <v>0</v>
      </c>
      <c r="AB50" s="8">
        <v>0</v>
      </c>
      <c r="AC50" s="8">
        <v>24540</v>
      </c>
      <c r="AD50" s="8">
        <v>0</v>
      </c>
      <c r="AE50" s="9">
        <f>0</f>
        <v>0</v>
      </c>
      <c r="AF50" s="8">
        <v>0</v>
      </c>
      <c r="AG50" s="9">
        <f>0</f>
        <v>0</v>
      </c>
      <c r="AH50" s="8">
        <v>0</v>
      </c>
      <c r="AI50" s="9">
        <f>0</f>
        <v>0</v>
      </c>
    </row>
    <row r="51" spans="1:35">
      <c r="A51" t="str">
        <f t="shared" si="0"/>
        <v>5003121101CA412010</v>
      </c>
      <c r="B51" s="7" t="s">
        <v>34</v>
      </c>
      <c r="C51" s="7">
        <v>2010</v>
      </c>
      <c r="D51" s="7" t="s">
        <v>46</v>
      </c>
      <c r="E51" s="7" t="s">
        <v>44</v>
      </c>
      <c r="F51" s="7" t="s">
        <v>202</v>
      </c>
      <c r="G51" s="7" t="s">
        <v>45</v>
      </c>
      <c r="H51" s="7" t="s">
        <v>210</v>
      </c>
      <c r="I51" s="7" t="s">
        <v>84</v>
      </c>
      <c r="J51" s="7" t="s">
        <v>40</v>
      </c>
      <c r="K51" s="7" t="s">
        <v>41</v>
      </c>
      <c r="L51" s="7" t="s">
        <v>402</v>
      </c>
      <c r="M51" s="7" t="s">
        <v>66</v>
      </c>
      <c r="N51" s="7" t="s">
        <v>66</v>
      </c>
      <c r="O51" s="7" t="s">
        <v>42</v>
      </c>
      <c r="P51" s="7" t="s">
        <v>403</v>
      </c>
      <c r="Q51" s="7" t="s">
        <v>68</v>
      </c>
      <c r="R51" s="7" t="s">
        <v>42</v>
      </c>
      <c r="S51" s="7" t="s">
        <v>216</v>
      </c>
      <c r="T51" s="8">
        <v>0</v>
      </c>
      <c r="U51" s="8">
        <v>0</v>
      </c>
      <c r="V51" s="8">
        <v>4646</v>
      </c>
      <c r="W51" s="8">
        <v>4646</v>
      </c>
      <c r="X51" s="8">
        <v>4646</v>
      </c>
      <c r="Y51" s="8">
        <v>4646</v>
      </c>
      <c r="Z51" s="8">
        <v>0</v>
      </c>
      <c r="AA51" s="8">
        <v>0</v>
      </c>
      <c r="AB51" s="8">
        <v>0</v>
      </c>
      <c r="AC51" s="8">
        <v>21230</v>
      </c>
      <c r="AD51" s="8">
        <v>0</v>
      </c>
      <c r="AE51" s="9">
        <f>0</f>
        <v>0</v>
      </c>
      <c r="AF51" s="8">
        <v>0</v>
      </c>
      <c r="AG51" s="9">
        <f>0</f>
        <v>0</v>
      </c>
      <c r="AH51" s="8">
        <v>0</v>
      </c>
      <c r="AI51" s="9">
        <f>0</f>
        <v>0</v>
      </c>
    </row>
    <row r="52" spans="1:35">
      <c r="A52" t="str">
        <f t="shared" si="0"/>
        <v>5003121101CA422010</v>
      </c>
      <c r="B52" s="7" t="s">
        <v>34</v>
      </c>
      <c r="C52" s="7">
        <v>2010</v>
      </c>
      <c r="D52" s="7" t="s">
        <v>46</v>
      </c>
      <c r="E52" s="7" t="s">
        <v>44</v>
      </c>
      <c r="F52" s="7" t="s">
        <v>202</v>
      </c>
      <c r="G52" s="7" t="s">
        <v>45</v>
      </c>
      <c r="H52" s="7" t="s">
        <v>210</v>
      </c>
      <c r="I52" s="7" t="s">
        <v>84</v>
      </c>
      <c r="J52" s="7" t="s">
        <v>40</v>
      </c>
      <c r="K52" s="7" t="s">
        <v>41</v>
      </c>
      <c r="L52" s="7" t="s">
        <v>404</v>
      </c>
      <c r="M52" s="7" t="s">
        <v>66</v>
      </c>
      <c r="N52" s="7" t="s">
        <v>66</v>
      </c>
      <c r="O52" s="7" t="s">
        <v>42</v>
      </c>
      <c r="P52" s="7" t="s">
        <v>405</v>
      </c>
      <c r="Q52" s="7" t="s">
        <v>68</v>
      </c>
      <c r="R52" s="7" t="s">
        <v>42</v>
      </c>
      <c r="S52" s="7" t="s">
        <v>406</v>
      </c>
      <c r="T52" s="8">
        <v>0</v>
      </c>
      <c r="U52" s="8">
        <v>0</v>
      </c>
      <c r="V52" s="8">
        <v>0</v>
      </c>
      <c r="W52" s="8">
        <v>0</v>
      </c>
      <c r="X52" s="8">
        <v>0</v>
      </c>
      <c r="Y52" s="8">
        <v>0</v>
      </c>
      <c r="Z52" s="8">
        <v>0</v>
      </c>
      <c r="AA52" s="8">
        <v>0</v>
      </c>
      <c r="AB52" s="8">
        <v>0</v>
      </c>
      <c r="AC52" s="8">
        <v>2312</v>
      </c>
      <c r="AD52" s="8">
        <v>0</v>
      </c>
      <c r="AE52" s="9">
        <f>0</f>
        <v>0</v>
      </c>
      <c r="AF52" s="8">
        <v>0</v>
      </c>
      <c r="AG52" s="9">
        <f>0</f>
        <v>0</v>
      </c>
      <c r="AH52" s="8">
        <v>0</v>
      </c>
      <c r="AI52" s="9">
        <f>0</f>
        <v>0</v>
      </c>
    </row>
    <row r="53" spans="1:35">
      <c r="A53" t="str">
        <f t="shared" si="0"/>
        <v>5003121101CA432010</v>
      </c>
      <c r="B53" s="7" t="s">
        <v>34</v>
      </c>
      <c r="C53" s="7">
        <v>2010</v>
      </c>
      <c r="D53" s="7" t="s">
        <v>46</v>
      </c>
      <c r="E53" s="7" t="s">
        <v>44</v>
      </c>
      <c r="F53" s="7" t="s">
        <v>72</v>
      </c>
      <c r="G53" s="7" t="s">
        <v>62</v>
      </c>
      <c r="H53" s="7" t="s">
        <v>162</v>
      </c>
      <c r="I53" s="7" t="s">
        <v>98</v>
      </c>
      <c r="J53" s="7" t="s">
        <v>40</v>
      </c>
      <c r="K53" s="7" t="s">
        <v>41</v>
      </c>
      <c r="L53" s="7" t="s">
        <v>407</v>
      </c>
      <c r="M53" s="7" t="s">
        <v>66</v>
      </c>
      <c r="N53" s="7" t="s">
        <v>66</v>
      </c>
      <c r="O53" s="7" t="s">
        <v>42</v>
      </c>
      <c r="P53" s="7" t="s">
        <v>180</v>
      </c>
      <c r="Q53" s="7" t="s">
        <v>68</v>
      </c>
      <c r="R53" s="7" t="s">
        <v>42</v>
      </c>
      <c r="S53" s="7" t="s">
        <v>192</v>
      </c>
      <c r="T53" s="8">
        <v>0</v>
      </c>
      <c r="U53" s="8">
        <v>0</v>
      </c>
      <c r="V53" s="8">
        <v>0</v>
      </c>
      <c r="W53" s="8">
        <v>0</v>
      </c>
      <c r="X53" s="8">
        <v>0</v>
      </c>
      <c r="Y53" s="8">
        <v>0</v>
      </c>
      <c r="Z53" s="8">
        <v>0</v>
      </c>
      <c r="AA53" s="8">
        <v>0</v>
      </c>
      <c r="AB53" s="8">
        <v>0</v>
      </c>
      <c r="AC53" s="8">
        <v>20000</v>
      </c>
      <c r="AD53" s="8">
        <v>0</v>
      </c>
      <c r="AE53" s="9">
        <f>0</f>
        <v>0</v>
      </c>
      <c r="AF53" s="8">
        <v>0</v>
      </c>
      <c r="AG53" s="9">
        <f>0</f>
        <v>0</v>
      </c>
      <c r="AH53" s="8">
        <v>0</v>
      </c>
      <c r="AI53" s="9">
        <f>0</f>
        <v>0</v>
      </c>
    </row>
    <row r="54" spans="1:35">
      <c r="A54" t="str">
        <f t="shared" si="0"/>
        <v>5003121101CA442010</v>
      </c>
      <c r="B54" s="7" t="s">
        <v>34</v>
      </c>
      <c r="C54" s="7">
        <v>2010</v>
      </c>
      <c r="D54" s="7" t="s">
        <v>46</v>
      </c>
      <c r="E54" s="7" t="s">
        <v>44</v>
      </c>
      <c r="F54" s="7" t="s">
        <v>290</v>
      </c>
      <c r="G54" s="7" t="s">
        <v>45</v>
      </c>
      <c r="H54" s="7" t="s">
        <v>291</v>
      </c>
      <c r="I54" s="7" t="s">
        <v>98</v>
      </c>
      <c r="J54" s="7" t="s">
        <v>40</v>
      </c>
      <c r="K54" s="7" t="s">
        <v>41</v>
      </c>
      <c r="L54" s="7" t="s">
        <v>408</v>
      </c>
      <c r="M54" s="7" t="s">
        <v>66</v>
      </c>
      <c r="N54" s="7" t="s">
        <v>66</v>
      </c>
      <c r="O54" s="7" t="s">
        <v>42</v>
      </c>
      <c r="P54" s="7" t="s">
        <v>409</v>
      </c>
      <c r="Q54" s="7" t="s">
        <v>68</v>
      </c>
      <c r="R54" s="7" t="s">
        <v>42</v>
      </c>
      <c r="S54" s="7" t="s">
        <v>292</v>
      </c>
      <c r="T54" s="8">
        <v>0</v>
      </c>
      <c r="U54" s="8">
        <v>0</v>
      </c>
      <c r="V54" s="8">
        <v>25000</v>
      </c>
      <c r="W54" s="8">
        <v>25000</v>
      </c>
      <c r="X54" s="8">
        <v>25000</v>
      </c>
      <c r="Y54" s="8">
        <v>25000</v>
      </c>
      <c r="Z54" s="8">
        <v>0</v>
      </c>
      <c r="AA54" s="8">
        <v>0</v>
      </c>
      <c r="AB54" s="8">
        <v>0</v>
      </c>
      <c r="AC54" s="8">
        <v>25000</v>
      </c>
      <c r="AD54" s="8">
        <v>0</v>
      </c>
      <c r="AE54" s="9">
        <f>0</f>
        <v>0</v>
      </c>
      <c r="AF54" s="8">
        <v>0</v>
      </c>
      <c r="AG54" s="9">
        <f>0</f>
        <v>0</v>
      </c>
      <c r="AH54" s="8">
        <v>0</v>
      </c>
      <c r="AI54" s="9">
        <f>0</f>
        <v>0</v>
      </c>
    </row>
    <row r="55" spans="1:35">
      <c r="A55" t="str">
        <f t="shared" si="0"/>
        <v>5003121101CA522016</v>
      </c>
      <c r="B55" s="7" t="s">
        <v>34</v>
      </c>
      <c r="C55" s="7">
        <v>2016</v>
      </c>
      <c r="D55" s="7" t="s">
        <v>46</v>
      </c>
      <c r="E55" s="7" t="s">
        <v>44</v>
      </c>
      <c r="F55" s="7" t="s">
        <v>48</v>
      </c>
      <c r="G55" s="7" t="s">
        <v>45</v>
      </c>
      <c r="H55" s="7" t="s">
        <v>73</v>
      </c>
      <c r="I55" s="7" t="s">
        <v>79</v>
      </c>
      <c r="J55" s="7" t="s">
        <v>40</v>
      </c>
      <c r="K55" s="7" t="s">
        <v>41</v>
      </c>
      <c r="L55" s="7" t="s">
        <v>307</v>
      </c>
      <c r="M55" s="7" t="s">
        <v>66</v>
      </c>
      <c r="N55" s="7" t="s">
        <v>66</v>
      </c>
      <c r="O55" s="7" t="s">
        <v>42</v>
      </c>
      <c r="P55" s="7" t="s">
        <v>410</v>
      </c>
      <c r="Q55" s="7" t="s">
        <v>68</v>
      </c>
      <c r="R55" s="7" t="s">
        <v>42</v>
      </c>
      <c r="S55" s="7" t="s">
        <v>83</v>
      </c>
      <c r="T55" s="8">
        <v>0</v>
      </c>
      <c r="U55" s="8">
        <v>0</v>
      </c>
      <c r="V55" s="8">
        <v>3600</v>
      </c>
      <c r="W55" s="8">
        <v>3600</v>
      </c>
      <c r="X55" s="8">
        <v>3600</v>
      </c>
      <c r="Y55" s="8">
        <v>2000</v>
      </c>
      <c r="Z55" s="8">
        <v>0</v>
      </c>
      <c r="AA55" s="8">
        <v>3600</v>
      </c>
      <c r="AB55" s="8">
        <v>3600</v>
      </c>
      <c r="AC55" s="8">
        <v>3600</v>
      </c>
      <c r="AD55" s="8">
        <v>0</v>
      </c>
      <c r="AE55" s="9">
        <f t="shared" ref="AE55:AE71" si="1">AD55/AB55*100</f>
        <v>0</v>
      </c>
      <c r="AF55" s="8">
        <v>0</v>
      </c>
      <c r="AG55" s="9">
        <f t="shared" ref="AG55:AG71" si="2">AF55/AB55*100</f>
        <v>0</v>
      </c>
      <c r="AH55" s="8">
        <v>0</v>
      </c>
      <c r="AI55" s="9">
        <f t="shared" ref="AI55:AI71" si="3">AH55/AB55*100</f>
        <v>0</v>
      </c>
    </row>
    <row r="56" spans="1:35">
      <c r="A56" t="str">
        <f t="shared" si="0"/>
        <v>5003121199CA912016</v>
      </c>
      <c r="B56" s="7" t="s">
        <v>34</v>
      </c>
      <c r="C56" s="7">
        <v>2016</v>
      </c>
      <c r="D56" s="7" t="s">
        <v>46</v>
      </c>
      <c r="E56" s="7" t="s">
        <v>36</v>
      </c>
      <c r="F56" s="7" t="s">
        <v>48</v>
      </c>
      <c r="G56" s="7" t="s">
        <v>38</v>
      </c>
      <c r="H56" s="7" t="s">
        <v>73</v>
      </c>
      <c r="I56" s="7" t="s">
        <v>79</v>
      </c>
      <c r="J56" s="7" t="s">
        <v>40</v>
      </c>
      <c r="K56" s="7" t="s">
        <v>41</v>
      </c>
      <c r="L56" s="7" t="s">
        <v>80</v>
      </c>
      <c r="M56" s="7" t="s">
        <v>66</v>
      </c>
      <c r="N56" s="7" t="s">
        <v>66</v>
      </c>
      <c r="O56" s="7" t="s">
        <v>42</v>
      </c>
      <c r="P56" s="7" t="s">
        <v>81</v>
      </c>
      <c r="Q56" s="7" t="s">
        <v>82</v>
      </c>
      <c r="R56" s="7" t="s">
        <v>42</v>
      </c>
      <c r="S56" s="7" t="s">
        <v>83</v>
      </c>
      <c r="T56" s="8">
        <v>0</v>
      </c>
      <c r="U56" s="8">
        <v>0</v>
      </c>
      <c r="V56" s="8">
        <v>14650</v>
      </c>
      <c r="W56" s="8">
        <v>14650</v>
      </c>
      <c r="X56" s="8">
        <v>14650</v>
      </c>
      <c r="Y56" s="8">
        <v>0</v>
      </c>
      <c r="Z56" s="8">
        <v>0</v>
      </c>
      <c r="AA56" s="8">
        <v>14650</v>
      </c>
      <c r="AB56" s="8">
        <v>14650</v>
      </c>
      <c r="AC56" s="8">
        <v>27000</v>
      </c>
      <c r="AD56" s="8">
        <v>0</v>
      </c>
      <c r="AE56" s="9">
        <f t="shared" si="1"/>
        <v>0</v>
      </c>
      <c r="AF56" s="8">
        <v>0</v>
      </c>
      <c r="AG56" s="9">
        <f t="shared" si="2"/>
        <v>0</v>
      </c>
      <c r="AH56" s="8">
        <v>0</v>
      </c>
      <c r="AI56" s="9">
        <f t="shared" si="3"/>
        <v>0</v>
      </c>
    </row>
    <row r="57" spans="1:35">
      <c r="A57" t="str">
        <f t="shared" si="0"/>
        <v>5003121199CA942016</v>
      </c>
      <c r="B57" s="7" t="s">
        <v>34</v>
      </c>
      <c r="C57" s="7">
        <v>2016</v>
      </c>
      <c r="D57" s="7" t="s">
        <v>46</v>
      </c>
      <c r="E57" s="7" t="s">
        <v>36</v>
      </c>
      <c r="F57" s="7" t="s">
        <v>48</v>
      </c>
      <c r="G57" s="7" t="s">
        <v>38</v>
      </c>
      <c r="H57" s="7" t="s">
        <v>73</v>
      </c>
      <c r="I57" s="7" t="s">
        <v>84</v>
      </c>
      <c r="J57" s="7" t="s">
        <v>40</v>
      </c>
      <c r="K57" s="7" t="s">
        <v>41</v>
      </c>
      <c r="L57" s="7" t="s">
        <v>85</v>
      </c>
      <c r="M57" s="7" t="s">
        <v>66</v>
      </c>
      <c r="N57" s="7" t="s">
        <v>66</v>
      </c>
      <c r="O57" s="7" t="s">
        <v>42</v>
      </c>
      <c r="P57" s="7" t="s">
        <v>86</v>
      </c>
      <c r="Q57" s="7" t="s">
        <v>82</v>
      </c>
      <c r="R57" s="7" t="s">
        <v>42</v>
      </c>
      <c r="S57" s="7" t="s">
        <v>83</v>
      </c>
      <c r="T57" s="8">
        <v>0</v>
      </c>
      <c r="U57" s="8">
        <v>0</v>
      </c>
      <c r="V57" s="8">
        <v>5000</v>
      </c>
      <c r="W57" s="8">
        <v>5000</v>
      </c>
      <c r="X57" s="8">
        <v>5000</v>
      </c>
      <c r="Y57" s="8">
        <v>0</v>
      </c>
      <c r="Z57" s="8">
        <v>0</v>
      </c>
      <c r="AA57" s="8">
        <v>5000</v>
      </c>
      <c r="AB57" s="8">
        <v>5000</v>
      </c>
      <c r="AC57" s="8">
        <v>0</v>
      </c>
      <c r="AD57" s="8">
        <v>0</v>
      </c>
      <c r="AE57" s="9">
        <f t="shared" si="1"/>
        <v>0</v>
      </c>
      <c r="AF57" s="8">
        <v>0</v>
      </c>
      <c r="AG57" s="9">
        <f t="shared" si="2"/>
        <v>0</v>
      </c>
      <c r="AH57" s="8">
        <v>0</v>
      </c>
      <c r="AI57" s="9">
        <f t="shared" si="3"/>
        <v>0</v>
      </c>
    </row>
    <row r="58" spans="1:35">
      <c r="A58" t="str">
        <f t="shared" si="0"/>
        <v>5003121101CAX12016</v>
      </c>
      <c r="B58" s="7" t="s">
        <v>34</v>
      </c>
      <c r="C58" s="7">
        <v>2016</v>
      </c>
      <c r="D58" s="7" t="s">
        <v>46</v>
      </c>
      <c r="E58" s="7" t="s">
        <v>44</v>
      </c>
      <c r="F58" s="7" t="s">
        <v>48</v>
      </c>
      <c r="G58" s="7" t="s">
        <v>45</v>
      </c>
      <c r="H58" s="7" t="s">
        <v>73</v>
      </c>
      <c r="I58" s="7" t="s">
        <v>87</v>
      </c>
      <c r="J58" s="7" t="s">
        <v>40</v>
      </c>
      <c r="K58" s="7" t="s">
        <v>41</v>
      </c>
      <c r="L58" s="7" t="s">
        <v>88</v>
      </c>
      <c r="M58" s="7" t="s">
        <v>66</v>
      </c>
      <c r="N58" s="7" t="s">
        <v>66</v>
      </c>
      <c r="O58" s="7" t="s">
        <v>42</v>
      </c>
      <c r="P58" s="7" t="s">
        <v>89</v>
      </c>
      <c r="Q58" s="7" t="s">
        <v>68</v>
      </c>
      <c r="R58" s="7" t="s">
        <v>42</v>
      </c>
      <c r="S58" s="7" t="s">
        <v>90</v>
      </c>
      <c r="T58" s="8">
        <v>0</v>
      </c>
      <c r="U58" s="8">
        <v>0</v>
      </c>
      <c r="V58" s="8">
        <v>4000</v>
      </c>
      <c r="W58" s="8">
        <v>4000</v>
      </c>
      <c r="X58" s="8">
        <v>4000</v>
      </c>
      <c r="Y58" s="8">
        <v>2000</v>
      </c>
      <c r="Z58" s="8">
        <v>0</v>
      </c>
      <c r="AA58" s="8">
        <v>4000</v>
      </c>
      <c r="AB58" s="8">
        <v>4000</v>
      </c>
      <c r="AC58" s="8">
        <v>4000</v>
      </c>
      <c r="AD58" s="8">
        <v>0</v>
      </c>
      <c r="AE58" s="9">
        <f t="shared" si="1"/>
        <v>0</v>
      </c>
      <c r="AF58" s="8">
        <v>0</v>
      </c>
      <c r="AG58" s="9">
        <f t="shared" si="2"/>
        <v>0</v>
      </c>
      <c r="AH58" s="8">
        <v>0</v>
      </c>
      <c r="AI58" s="9">
        <f t="shared" si="3"/>
        <v>0</v>
      </c>
    </row>
    <row r="59" spans="1:35">
      <c r="A59" t="str">
        <f t="shared" si="0"/>
        <v>5003121101CB012016</v>
      </c>
      <c r="B59" s="7" t="s">
        <v>34</v>
      </c>
      <c r="C59" s="7">
        <v>2016</v>
      </c>
      <c r="D59" s="7" t="s">
        <v>46</v>
      </c>
      <c r="E59" s="7" t="s">
        <v>44</v>
      </c>
      <c r="F59" s="7" t="s">
        <v>37</v>
      </c>
      <c r="G59" s="7" t="s">
        <v>45</v>
      </c>
      <c r="H59" s="7" t="s">
        <v>91</v>
      </c>
      <c r="I59" s="7" t="s">
        <v>64</v>
      </c>
      <c r="J59" s="7" t="s">
        <v>40</v>
      </c>
      <c r="K59" s="7" t="s">
        <v>41</v>
      </c>
      <c r="L59" s="7" t="s">
        <v>92</v>
      </c>
      <c r="M59" s="7" t="s">
        <v>66</v>
      </c>
      <c r="N59" s="7" t="s">
        <v>66</v>
      </c>
      <c r="O59" s="7" t="s">
        <v>42</v>
      </c>
      <c r="P59" s="7" t="s">
        <v>93</v>
      </c>
      <c r="Q59" s="7" t="s">
        <v>68</v>
      </c>
      <c r="R59" s="7" t="s">
        <v>42</v>
      </c>
      <c r="S59" s="7" t="s">
        <v>94</v>
      </c>
      <c r="T59" s="8">
        <v>0</v>
      </c>
      <c r="U59" s="8">
        <v>0</v>
      </c>
      <c r="V59" s="8">
        <v>12000</v>
      </c>
      <c r="W59" s="8">
        <v>12000</v>
      </c>
      <c r="X59" s="8">
        <v>12000</v>
      </c>
      <c r="Y59" s="8">
        <v>4000</v>
      </c>
      <c r="Z59" s="8">
        <v>0</v>
      </c>
      <c r="AA59" s="8">
        <v>6000</v>
      </c>
      <c r="AB59" s="8">
        <v>6000</v>
      </c>
      <c r="AC59" s="8">
        <v>6000</v>
      </c>
      <c r="AD59" s="8">
        <v>0</v>
      </c>
      <c r="AE59" s="9">
        <f t="shared" si="1"/>
        <v>0</v>
      </c>
      <c r="AF59" s="8">
        <v>0</v>
      </c>
      <c r="AG59" s="9">
        <f t="shared" si="2"/>
        <v>0</v>
      </c>
      <c r="AH59" s="8">
        <v>0</v>
      </c>
      <c r="AI59" s="9">
        <f t="shared" si="3"/>
        <v>0</v>
      </c>
    </row>
    <row r="60" spans="1:35">
      <c r="A60" t="str">
        <f t="shared" ref="A60:A123" si="4">CONCATENATE(D60,E60,L60,C60)</f>
        <v>5003121101CB132016</v>
      </c>
      <c r="B60" s="7" t="s">
        <v>34</v>
      </c>
      <c r="C60" s="7">
        <v>2016</v>
      </c>
      <c r="D60" s="7" t="s">
        <v>46</v>
      </c>
      <c r="E60" s="7" t="s">
        <v>44</v>
      </c>
      <c r="F60" s="7" t="s">
        <v>37</v>
      </c>
      <c r="G60" s="7" t="s">
        <v>45</v>
      </c>
      <c r="H60" s="7" t="s">
        <v>91</v>
      </c>
      <c r="I60" s="7" t="s">
        <v>174</v>
      </c>
      <c r="J60" s="7" t="s">
        <v>40</v>
      </c>
      <c r="K60" s="7" t="s">
        <v>41</v>
      </c>
      <c r="L60" s="7" t="s">
        <v>308</v>
      </c>
      <c r="M60" s="7" t="s">
        <v>66</v>
      </c>
      <c r="N60" s="7" t="s">
        <v>66</v>
      </c>
      <c r="O60" s="7" t="s">
        <v>42</v>
      </c>
      <c r="P60" s="7" t="s">
        <v>411</v>
      </c>
      <c r="Q60" s="7" t="s">
        <v>68</v>
      </c>
      <c r="R60" s="7" t="s">
        <v>42</v>
      </c>
      <c r="S60" s="7" t="s">
        <v>97</v>
      </c>
      <c r="T60" s="8">
        <v>0</v>
      </c>
      <c r="U60" s="8">
        <v>0</v>
      </c>
      <c r="V60" s="8">
        <v>3500</v>
      </c>
      <c r="W60" s="8">
        <v>3500</v>
      </c>
      <c r="X60" s="8">
        <v>3500</v>
      </c>
      <c r="Y60" s="8">
        <v>2000</v>
      </c>
      <c r="Z60" s="8">
        <v>0</v>
      </c>
      <c r="AA60" s="8">
        <v>3500</v>
      </c>
      <c r="AB60" s="8">
        <v>3500</v>
      </c>
      <c r="AC60" s="8">
        <v>3500</v>
      </c>
      <c r="AD60" s="8">
        <v>0</v>
      </c>
      <c r="AE60" s="9">
        <f t="shared" si="1"/>
        <v>0</v>
      </c>
      <c r="AF60" s="8">
        <v>0</v>
      </c>
      <c r="AG60" s="9">
        <f t="shared" si="2"/>
        <v>0</v>
      </c>
      <c r="AH60" s="8">
        <v>0</v>
      </c>
      <c r="AI60" s="9">
        <f t="shared" si="3"/>
        <v>0</v>
      </c>
    </row>
    <row r="61" spans="1:35">
      <c r="A61" t="str">
        <f t="shared" si="4"/>
        <v>5003121101CB152016</v>
      </c>
      <c r="B61" s="7" t="s">
        <v>34</v>
      </c>
      <c r="C61" s="7">
        <v>2016</v>
      </c>
      <c r="D61" s="7" t="s">
        <v>46</v>
      </c>
      <c r="E61" s="7" t="s">
        <v>44</v>
      </c>
      <c r="F61" s="7" t="s">
        <v>37</v>
      </c>
      <c r="G61" s="7" t="s">
        <v>45</v>
      </c>
      <c r="H61" s="7" t="s">
        <v>91</v>
      </c>
      <c r="I61" s="7" t="s">
        <v>50</v>
      </c>
      <c r="J61" s="7" t="s">
        <v>40</v>
      </c>
      <c r="K61" s="7" t="s">
        <v>41</v>
      </c>
      <c r="L61" s="7" t="s">
        <v>95</v>
      </c>
      <c r="M61" s="7" t="s">
        <v>66</v>
      </c>
      <c r="N61" s="7" t="s">
        <v>66</v>
      </c>
      <c r="O61" s="7" t="s">
        <v>42</v>
      </c>
      <c r="P61" s="7" t="s">
        <v>96</v>
      </c>
      <c r="Q61" s="7" t="s">
        <v>68</v>
      </c>
      <c r="R61" s="7" t="s">
        <v>42</v>
      </c>
      <c r="S61" s="7" t="s">
        <v>97</v>
      </c>
      <c r="T61" s="8">
        <v>0</v>
      </c>
      <c r="U61" s="8">
        <v>0</v>
      </c>
      <c r="V61" s="8">
        <v>4550</v>
      </c>
      <c r="W61" s="8">
        <v>4550</v>
      </c>
      <c r="X61" s="8">
        <v>4550</v>
      </c>
      <c r="Y61" s="8">
        <v>2000</v>
      </c>
      <c r="Z61" s="8">
        <v>0</v>
      </c>
      <c r="AA61" s="8">
        <v>4550</v>
      </c>
      <c r="AB61" s="8">
        <v>4550</v>
      </c>
      <c r="AC61" s="8">
        <v>4550</v>
      </c>
      <c r="AD61" s="8">
        <v>0</v>
      </c>
      <c r="AE61" s="9">
        <f t="shared" si="1"/>
        <v>0</v>
      </c>
      <c r="AF61" s="8">
        <v>0</v>
      </c>
      <c r="AG61" s="9">
        <f t="shared" si="2"/>
        <v>0</v>
      </c>
      <c r="AH61" s="8">
        <v>0</v>
      </c>
      <c r="AI61" s="9">
        <f t="shared" si="3"/>
        <v>0</v>
      </c>
    </row>
    <row r="62" spans="1:35">
      <c r="A62" t="str">
        <f t="shared" si="4"/>
        <v>5003121101CB162016</v>
      </c>
      <c r="B62" s="7" t="s">
        <v>34</v>
      </c>
      <c r="C62" s="7">
        <v>2016</v>
      </c>
      <c r="D62" s="7" t="s">
        <v>46</v>
      </c>
      <c r="E62" s="7" t="s">
        <v>44</v>
      </c>
      <c r="F62" s="7" t="s">
        <v>37</v>
      </c>
      <c r="G62" s="7" t="s">
        <v>45</v>
      </c>
      <c r="H62" s="7" t="s">
        <v>91</v>
      </c>
      <c r="I62" s="7" t="s">
        <v>98</v>
      </c>
      <c r="J62" s="7" t="s">
        <v>40</v>
      </c>
      <c r="K62" s="7" t="s">
        <v>41</v>
      </c>
      <c r="L62" s="7" t="s">
        <v>99</v>
      </c>
      <c r="M62" s="7" t="s">
        <v>66</v>
      </c>
      <c r="N62" s="7" t="s">
        <v>66</v>
      </c>
      <c r="O62" s="7" t="s">
        <v>42</v>
      </c>
      <c r="P62" s="7" t="s">
        <v>100</v>
      </c>
      <c r="Q62" s="7" t="s">
        <v>68</v>
      </c>
      <c r="R62" s="7" t="s">
        <v>42</v>
      </c>
      <c r="S62" s="7" t="s">
        <v>97</v>
      </c>
      <c r="T62" s="8">
        <v>0</v>
      </c>
      <c r="U62" s="8">
        <v>0</v>
      </c>
      <c r="V62" s="8">
        <v>1125</v>
      </c>
      <c r="W62" s="8">
        <v>1125</v>
      </c>
      <c r="X62" s="8">
        <v>1125</v>
      </c>
      <c r="Y62" s="8">
        <v>1125</v>
      </c>
      <c r="Z62" s="8">
        <v>0</v>
      </c>
      <c r="AA62" s="8">
        <v>1125</v>
      </c>
      <c r="AB62" s="8">
        <v>1125</v>
      </c>
      <c r="AC62" s="8">
        <v>1125</v>
      </c>
      <c r="AD62" s="8">
        <v>0</v>
      </c>
      <c r="AE62" s="9">
        <f t="shared" si="1"/>
        <v>0</v>
      </c>
      <c r="AF62" s="8">
        <v>0</v>
      </c>
      <c r="AG62" s="9">
        <f t="shared" si="2"/>
        <v>0</v>
      </c>
      <c r="AH62" s="8">
        <v>0</v>
      </c>
      <c r="AI62" s="9">
        <f t="shared" si="3"/>
        <v>0</v>
      </c>
    </row>
    <row r="63" spans="1:35">
      <c r="A63" t="str">
        <f t="shared" si="4"/>
        <v>5003121101CB172016</v>
      </c>
      <c r="B63" s="7" t="s">
        <v>34</v>
      </c>
      <c r="C63" s="7">
        <v>2016</v>
      </c>
      <c r="D63" s="7" t="s">
        <v>46</v>
      </c>
      <c r="E63" s="7" t="s">
        <v>44</v>
      </c>
      <c r="F63" s="7" t="s">
        <v>37</v>
      </c>
      <c r="G63" s="7" t="s">
        <v>45</v>
      </c>
      <c r="H63" s="7" t="s">
        <v>91</v>
      </c>
      <c r="I63" s="7" t="s">
        <v>412</v>
      </c>
      <c r="J63" s="7" t="s">
        <v>40</v>
      </c>
      <c r="K63" s="7" t="s">
        <v>41</v>
      </c>
      <c r="L63" s="7" t="s">
        <v>309</v>
      </c>
      <c r="M63" s="7" t="s">
        <v>66</v>
      </c>
      <c r="N63" s="7" t="s">
        <v>66</v>
      </c>
      <c r="O63" s="7" t="s">
        <v>42</v>
      </c>
      <c r="P63" s="7" t="s">
        <v>413</v>
      </c>
      <c r="Q63" s="7" t="s">
        <v>68</v>
      </c>
      <c r="R63" s="7" t="s">
        <v>42</v>
      </c>
      <c r="S63" s="7" t="s">
        <v>97</v>
      </c>
      <c r="T63" s="8">
        <v>0</v>
      </c>
      <c r="U63" s="8">
        <v>0</v>
      </c>
      <c r="V63" s="8">
        <v>2000</v>
      </c>
      <c r="W63" s="8">
        <v>2000</v>
      </c>
      <c r="X63" s="8">
        <v>2000</v>
      </c>
      <c r="Y63" s="8">
        <v>2000</v>
      </c>
      <c r="Z63" s="8">
        <v>0</v>
      </c>
      <c r="AA63" s="8">
        <v>2000</v>
      </c>
      <c r="AB63" s="8">
        <v>2000</v>
      </c>
      <c r="AC63" s="8">
        <v>2000</v>
      </c>
      <c r="AD63" s="8">
        <v>0</v>
      </c>
      <c r="AE63" s="9">
        <f t="shared" si="1"/>
        <v>0</v>
      </c>
      <c r="AF63" s="8">
        <v>0</v>
      </c>
      <c r="AG63" s="9">
        <f t="shared" si="2"/>
        <v>0</v>
      </c>
      <c r="AH63" s="8">
        <v>0</v>
      </c>
      <c r="AI63" s="9">
        <f t="shared" si="3"/>
        <v>0</v>
      </c>
    </row>
    <row r="64" spans="1:35">
      <c r="A64" t="str">
        <f t="shared" si="4"/>
        <v>5003121101CB182016</v>
      </c>
      <c r="B64" s="7" t="s">
        <v>34</v>
      </c>
      <c r="C64" s="7">
        <v>2016</v>
      </c>
      <c r="D64" s="7" t="s">
        <v>46</v>
      </c>
      <c r="E64" s="7" t="s">
        <v>44</v>
      </c>
      <c r="F64" s="7" t="s">
        <v>37</v>
      </c>
      <c r="G64" s="7" t="s">
        <v>45</v>
      </c>
      <c r="H64" s="7" t="s">
        <v>91</v>
      </c>
      <c r="I64" s="7" t="s">
        <v>101</v>
      </c>
      <c r="J64" s="7" t="s">
        <v>40</v>
      </c>
      <c r="K64" s="7" t="s">
        <v>41</v>
      </c>
      <c r="L64" s="7" t="s">
        <v>102</v>
      </c>
      <c r="M64" s="7" t="s">
        <v>66</v>
      </c>
      <c r="N64" s="7" t="s">
        <v>66</v>
      </c>
      <c r="O64" s="7" t="s">
        <v>42</v>
      </c>
      <c r="P64" s="7" t="s">
        <v>103</v>
      </c>
      <c r="Q64" s="7" t="s">
        <v>68</v>
      </c>
      <c r="R64" s="7" t="s">
        <v>42</v>
      </c>
      <c r="S64" s="7" t="s">
        <v>104</v>
      </c>
      <c r="T64" s="8">
        <v>0</v>
      </c>
      <c r="U64" s="8">
        <v>0</v>
      </c>
      <c r="V64" s="8">
        <v>4000</v>
      </c>
      <c r="W64" s="8">
        <v>4000</v>
      </c>
      <c r="X64" s="8">
        <v>4000</v>
      </c>
      <c r="Y64" s="8">
        <v>2000</v>
      </c>
      <c r="Z64" s="8">
        <v>0</v>
      </c>
      <c r="AA64" s="8">
        <v>4000</v>
      </c>
      <c r="AB64" s="8">
        <v>4000</v>
      </c>
      <c r="AC64" s="8">
        <v>4000</v>
      </c>
      <c r="AD64" s="8">
        <v>0</v>
      </c>
      <c r="AE64" s="9">
        <f t="shared" si="1"/>
        <v>0</v>
      </c>
      <c r="AF64" s="8">
        <v>0</v>
      </c>
      <c r="AG64" s="9">
        <f t="shared" si="2"/>
        <v>0</v>
      </c>
      <c r="AH64" s="8">
        <v>0</v>
      </c>
      <c r="AI64" s="9">
        <f t="shared" si="3"/>
        <v>0</v>
      </c>
    </row>
    <row r="65" spans="1:35">
      <c r="A65" t="str">
        <f t="shared" si="4"/>
        <v>5003121199CB942016</v>
      </c>
      <c r="B65" s="7" t="s">
        <v>34</v>
      </c>
      <c r="C65" s="7">
        <v>2016</v>
      </c>
      <c r="D65" s="7" t="s">
        <v>46</v>
      </c>
      <c r="E65" s="7" t="s">
        <v>36</v>
      </c>
      <c r="F65" s="7" t="s">
        <v>37</v>
      </c>
      <c r="G65" s="7" t="s">
        <v>38</v>
      </c>
      <c r="H65" s="7" t="s">
        <v>105</v>
      </c>
      <c r="I65" s="7" t="s">
        <v>84</v>
      </c>
      <c r="J65" s="7" t="s">
        <v>40</v>
      </c>
      <c r="K65" s="7" t="s">
        <v>41</v>
      </c>
      <c r="L65" s="7" t="s">
        <v>106</v>
      </c>
      <c r="M65" s="7" t="s">
        <v>66</v>
      </c>
      <c r="N65" s="7" t="s">
        <v>66</v>
      </c>
      <c r="O65" s="7" t="s">
        <v>42</v>
      </c>
      <c r="P65" s="7" t="s">
        <v>107</v>
      </c>
      <c r="Q65" s="7" t="s">
        <v>82</v>
      </c>
      <c r="R65" s="7" t="s">
        <v>42</v>
      </c>
      <c r="S65" s="7" t="s">
        <v>97</v>
      </c>
      <c r="T65" s="8">
        <v>0</v>
      </c>
      <c r="U65" s="8">
        <v>0</v>
      </c>
      <c r="V65" s="8">
        <v>3600</v>
      </c>
      <c r="W65" s="8">
        <v>3600</v>
      </c>
      <c r="X65" s="8">
        <v>3600</v>
      </c>
      <c r="Y65" s="8">
        <v>0</v>
      </c>
      <c r="Z65" s="8">
        <v>0</v>
      </c>
      <c r="AA65" s="8">
        <v>3600</v>
      </c>
      <c r="AB65" s="8">
        <v>3600</v>
      </c>
      <c r="AC65" s="8">
        <v>0</v>
      </c>
      <c r="AD65" s="8">
        <v>0</v>
      </c>
      <c r="AE65" s="9">
        <f t="shared" si="1"/>
        <v>0</v>
      </c>
      <c r="AF65" s="8">
        <v>0</v>
      </c>
      <c r="AG65" s="9">
        <f t="shared" si="2"/>
        <v>0</v>
      </c>
      <c r="AH65" s="8">
        <v>0</v>
      </c>
      <c r="AI65" s="9">
        <f t="shared" si="3"/>
        <v>0</v>
      </c>
    </row>
    <row r="66" spans="1:35">
      <c r="A66" t="str">
        <f t="shared" si="4"/>
        <v>5003121199CB952016</v>
      </c>
      <c r="B66" s="7" t="s">
        <v>34</v>
      </c>
      <c r="C66" s="7">
        <v>2016</v>
      </c>
      <c r="D66" s="7" t="s">
        <v>46</v>
      </c>
      <c r="E66" s="7" t="s">
        <v>36</v>
      </c>
      <c r="F66" s="7" t="s">
        <v>37</v>
      </c>
      <c r="G66" s="7" t="s">
        <v>38</v>
      </c>
      <c r="H66" s="7" t="s">
        <v>105</v>
      </c>
      <c r="I66" s="7" t="s">
        <v>50</v>
      </c>
      <c r="J66" s="7" t="s">
        <v>40</v>
      </c>
      <c r="K66" s="7" t="s">
        <v>41</v>
      </c>
      <c r="L66" s="7" t="s">
        <v>108</v>
      </c>
      <c r="M66" s="7" t="s">
        <v>66</v>
      </c>
      <c r="N66" s="7" t="s">
        <v>66</v>
      </c>
      <c r="O66" s="7" t="s">
        <v>42</v>
      </c>
      <c r="P66" s="7" t="s">
        <v>109</v>
      </c>
      <c r="Q66" s="7" t="s">
        <v>82</v>
      </c>
      <c r="R66" s="7" t="s">
        <v>42</v>
      </c>
      <c r="S66" s="7" t="s">
        <v>97</v>
      </c>
      <c r="T66" s="8">
        <v>0</v>
      </c>
      <c r="U66" s="8">
        <v>0</v>
      </c>
      <c r="V66" s="8">
        <v>2000</v>
      </c>
      <c r="W66" s="8">
        <v>2000</v>
      </c>
      <c r="X66" s="8">
        <v>2000</v>
      </c>
      <c r="Y66" s="8">
        <v>0</v>
      </c>
      <c r="Z66" s="8">
        <v>0</v>
      </c>
      <c r="AA66" s="8">
        <v>2000</v>
      </c>
      <c r="AB66" s="8">
        <v>2000</v>
      </c>
      <c r="AC66" s="8">
        <v>0</v>
      </c>
      <c r="AD66" s="8">
        <v>0</v>
      </c>
      <c r="AE66" s="9">
        <f t="shared" si="1"/>
        <v>0</v>
      </c>
      <c r="AF66" s="8">
        <v>0</v>
      </c>
      <c r="AG66" s="9">
        <f t="shared" si="2"/>
        <v>0</v>
      </c>
      <c r="AH66" s="8">
        <v>0</v>
      </c>
      <c r="AI66" s="9">
        <f t="shared" si="3"/>
        <v>0</v>
      </c>
    </row>
    <row r="67" spans="1:35">
      <c r="A67" t="str">
        <f t="shared" si="4"/>
        <v>5003121199CB982016</v>
      </c>
      <c r="B67" s="7" t="s">
        <v>34</v>
      </c>
      <c r="C67" s="7">
        <v>2016</v>
      </c>
      <c r="D67" s="7" t="s">
        <v>46</v>
      </c>
      <c r="E67" s="7" t="s">
        <v>36</v>
      </c>
      <c r="F67" s="7" t="s">
        <v>37</v>
      </c>
      <c r="G67" s="7" t="s">
        <v>38</v>
      </c>
      <c r="H67" s="7" t="s">
        <v>105</v>
      </c>
      <c r="I67" s="7" t="s">
        <v>101</v>
      </c>
      <c r="J67" s="7" t="s">
        <v>40</v>
      </c>
      <c r="K67" s="7" t="s">
        <v>41</v>
      </c>
      <c r="L67" s="7" t="s">
        <v>414</v>
      </c>
      <c r="M67" s="7" t="s">
        <v>66</v>
      </c>
      <c r="N67" s="7" t="s">
        <v>66</v>
      </c>
      <c r="O67" s="7" t="s">
        <v>42</v>
      </c>
      <c r="P67" s="7" t="s">
        <v>415</v>
      </c>
      <c r="Q67" s="7" t="s">
        <v>82</v>
      </c>
      <c r="R67" s="7" t="s">
        <v>42</v>
      </c>
      <c r="S67" s="7" t="s">
        <v>97</v>
      </c>
      <c r="T67" s="8">
        <v>0</v>
      </c>
      <c r="U67" s="8">
        <v>0</v>
      </c>
      <c r="V67" s="8">
        <v>1750</v>
      </c>
      <c r="W67" s="8">
        <v>1750</v>
      </c>
      <c r="X67" s="8">
        <v>1750</v>
      </c>
      <c r="Y67" s="8">
        <v>0</v>
      </c>
      <c r="Z67" s="8">
        <v>0</v>
      </c>
      <c r="AA67" s="8">
        <v>1750</v>
      </c>
      <c r="AB67" s="8">
        <v>1750</v>
      </c>
      <c r="AC67" s="8">
        <v>1750</v>
      </c>
      <c r="AD67" s="8">
        <v>0</v>
      </c>
      <c r="AE67" s="9">
        <f t="shared" si="1"/>
        <v>0</v>
      </c>
      <c r="AF67" s="8">
        <v>0</v>
      </c>
      <c r="AG67" s="9">
        <f t="shared" si="2"/>
        <v>0</v>
      </c>
      <c r="AH67" s="8">
        <v>0</v>
      </c>
      <c r="AI67" s="9">
        <f t="shared" si="3"/>
        <v>0</v>
      </c>
    </row>
    <row r="68" spans="1:35">
      <c r="A68" t="str">
        <f t="shared" si="4"/>
        <v>5003121101CBX12016</v>
      </c>
      <c r="B68" s="7" t="s">
        <v>34</v>
      </c>
      <c r="C68" s="7">
        <v>2016</v>
      </c>
      <c r="D68" s="7" t="s">
        <v>46</v>
      </c>
      <c r="E68" s="7" t="s">
        <v>44</v>
      </c>
      <c r="F68" s="7" t="s">
        <v>37</v>
      </c>
      <c r="G68" s="7" t="s">
        <v>45</v>
      </c>
      <c r="H68" s="7" t="s">
        <v>91</v>
      </c>
      <c r="I68" s="7" t="s">
        <v>87</v>
      </c>
      <c r="J68" s="7" t="s">
        <v>40</v>
      </c>
      <c r="K68" s="7" t="s">
        <v>41</v>
      </c>
      <c r="L68" s="7" t="s">
        <v>110</v>
      </c>
      <c r="M68" s="7" t="s">
        <v>66</v>
      </c>
      <c r="N68" s="7" t="s">
        <v>66</v>
      </c>
      <c r="O68" s="7" t="s">
        <v>42</v>
      </c>
      <c r="P68" s="7" t="s">
        <v>416</v>
      </c>
      <c r="Q68" s="7" t="s">
        <v>68</v>
      </c>
      <c r="R68" s="7" t="s">
        <v>42</v>
      </c>
      <c r="S68" s="7" t="s">
        <v>97</v>
      </c>
      <c r="T68" s="8">
        <v>0</v>
      </c>
      <c r="U68" s="8">
        <v>0</v>
      </c>
      <c r="V68" s="8">
        <v>1000</v>
      </c>
      <c r="W68" s="8">
        <v>1000</v>
      </c>
      <c r="X68" s="8">
        <v>1000</v>
      </c>
      <c r="Y68" s="8">
        <v>1000</v>
      </c>
      <c r="Z68" s="8">
        <v>0</v>
      </c>
      <c r="AA68" s="8">
        <v>92.5</v>
      </c>
      <c r="AB68" s="8">
        <v>92.5</v>
      </c>
      <c r="AC68" s="8">
        <v>1000</v>
      </c>
      <c r="AD68" s="8">
        <v>0</v>
      </c>
      <c r="AE68" s="9">
        <f t="shared" si="1"/>
        <v>0</v>
      </c>
      <c r="AF68" s="8">
        <v>0</v>
      </c>
      <c r="AG68" s="9">
        <f t="shared" si="2"/>
        <v>0</v>
      </c>
      <c r="AH68" s="8">
        <v>0</v>
      </c>
      <c r="AI68" s="9">
        <f t="shared" si="3"/>
        <v>0</v>
      </c>
    </row>
    <row r="69" spans="1:35">
      <c r="A69" t="str">
        <f t="shared" si="4"/>
        <v>5003121101CBX42016</v>
      </c>
      <c r="B69" s="7" t="s">
        <v>34</v>
      </c>
      <c r="C69" s="7">
        <v>2016</v>
      </c>
      <c r="D69" s="7" t="s">
        <v>46</v>
      </c>
      <c r="E69" s="7" t="s">
        <v>44</v>
      </c>
      <c r="F69" s="7" t="s">
        <v>37</v>
      </c>
      <c r="G69" s="7" t="s">
        <v>45</v>
      </c>
      <c r="H69" s="7" t="s">
        <v>91</v>
      </c>
      <c r="I69" s="7" t="s">
        <v>196</v>
      </c>
      <c r="J69" s="7" t="s">
        <v>40</v>
      </c>
      <c r="K69" s="7" t="s">
        <v>41</v>
      </c>
      <c r="L69" s="7" t="s">
        <v>310</v>
      </c>
      <c r="M69" s="7" t="s">
        <v>66</v>
      </c>
      <c r="N69" s="7" t="s">
        <v>66</v>
      </c>
      <c r="O69" s="7" t="s">
        <v>42</v>
      </c>
      <c r="P69" s="7" t="s">
        <v>417</v>
      </c>
      <c r="Q69" s="7" t="s">
        <v>68</v>
      </c>
      <c r="R69" s="7" t="s">
        <v>42</v>
      </c>
      <c r="S69" s="7" t="s">
        <v>97</v>
      </c>
      <c r="T69" s="8">
        <v>0</v>
      </c>
      <c r="U69" s="8">
        <v>0</v>
      </c>
      <c r="V69" s="8">
        <v>300</v>
      </c>
      <c r="W69" s="8">
        <v>300</v>
      </c>
      <c r="X69" s="8">
        <v>300</v>
      </c>
      <c r="Y69" s="8">
        <v>300</v>
      </c>
      <c r="Z69" s="8">
        <v>0</v>
      </c>
      <c r="AA69" s="8">
        <v>300</v>
      </c>
      <c r="AB69" s="8">
        <v>300</v>
      </c>
      <c r="AC69" s="8">
        <v>300</v>
      </c>
      <c r="AD69" s="8">
        <v>0</v>
      </c>
      <c r="AE69" s="9">
        <f t="shared" si="1"/>
        <v>0</v>
      </c>
      <c r="AF69" s="8">
        <v>0</v>
      </c>
      <c r="AG69" s="9">
        <f t="shared" si="2"/>
        <v>0</v>
      </c>
      <c r="AH69" s="8">
        <v>0</v>
      </c>
      <c r="AI69" s="9">
        <f t="shared" si="3"/>
        <v>0</v>
      </c>
    </row>
    <row r="70" spans="1:35">
      <c r="A70" t="str">
        <f t="shared" si="4"/>
        <v>5003121104CC102016</v>
      </c>
      <c r="B70" s="7" t="s">
        <v>34</v>
      </c>
      <c r="C70" s="7">
        <v>2016</v>
      </c>
      <c r="D70" s="7" t="s">
        <v>46</v>
      </c>
      <c r="E70" s="7" t="s">
        <v>75</v>
      </c>
      <c r="F70" s="7" t="s">
        <v>76</v>
      </c>
      <c r="G70" s="7" t="s">
        <v>77</v>
      </c>
      <c r="H70" s="7" t="s">
        <v>78</v>
      </c>
      <c r="I70" s="7" t="s">
        <v>111</v>
      </c>
      <c r="J70" s="7" t="s">
        <v>40</v>
      </c>
      <c r="K70" s="7" t="s">
        <v>41</v>
      </c>
      <c r="L70" s="7" t="s">
        <v>112</v>
      </c>
      <c r="M70" s="7" t="s">
        <v>66</v>
      </c>
      <c r="N70" s="7" t="s">
        <v>66</v>
      </c>
      <c r="O70" s="7" t="s">
        <v>42</v>
      </c>
      <c r="P70" s="7" t="s">
        <v>113</v>
      </c>
      <c r="Q70" s="7" t="s">
        <v>68</v>
      </c>
      <c r="R70" s="7" t="s">
        <v>42</v>
      </c>
      <c r="S70" s="7" t="s">
        <v>114</v>
      </c>
      <c r="T70" s="8">
        <v>0</v>
      </c>
      <c r="U70" s="8">
        <v>0</v>
      </c>
      <c r="V70" s="8">
        <v>313000</v>
      </c>
      <c r="W70" s="8">
        <v>313000</v>
      </c>
      <c r="X70" s="8">
        <v>313000</v>
      </c>
      <c r="Y70" s="8">
        <v>90000</v>
      </c>
      <c r="Z70" s="8">
        <v>41996.68</v>
      </c>
      <c r="AA70" s="8">
        <v>309000</v>
      </c>
      <c r="AB70" s="8">
        <v>309000</v>
      </c>
      <c r="AC70" s="8">
        <v>326000</v>
      </c>
      <c r="AD70" s="8">
        <v>41996.68</v>
      </c>
      <c r="AE70" s="9">
        <f t="shared" si="1"/>
        <v>13.591158576051779</v>
      </c>
      <c r="AF70" s="8">
        <v>41996.68</v>
      </c>
      <c r="AG70" s="9">
        <f t="shared" si="2"/>
        <v>13.591158576051779</v>
      </c>
      <c r="AH70" s="8">
        <v>1936</v>
      </c>
      <c r="AI70" s="9">
        <f t="shared" si="3"/>
        <v>0.62653721682847896</v>
      </c>
    </row>
    <row r="71" spans="1:35">
      <c r="A71" t="str">
        <f t="shared" si="4"/>
        <v>5003121104CC142016</v>
      </c>
      <c r="B71" s="7" t="s">
        <v>34</v>
      </c>
      <c r="C71" s="7">
        <v>2016</v>
      </c>
      <c r="D71" s="7" t="s">
        <v>46</v>
      </c>
      <c r="E71" s="7" t="s">
        <v>75</v>
      </c>
      <c r="F71" s="7" t="s">
        <v>76</v>
      </c>
      <c r="G71" s="7" t="s">
        <v>77</v>
      </c>
      <c r="H71" s="7" t="s">
        <v>78</v>
      </c>
      <c r="I71" s="7" t="s">
        <v>111</v>
      </c>
      <c r="J71" s="7" t="s">
        <v>40</v>
      </c>
      <c r="K71" s="7" t="s">
        <v>41</v>
      </c>
      <c r="L71" s="7" t="s">
        <v>115</v>
      </c>
      <c r="M71" s="7" t="s">
        <v>66</v>
      </c>
      <c r="N71" s="7" t="s">
        <v>66</v>
      </c>
      <c r="O71" s="7" t="s">
        <v>42</v>
      </c>
      <c r="P71" s="7" t="s">
        <v>116</v>
      </c>
      <c r="Q71" s="7" t="s">
        <v>68</v>
      </c>
      <c r="R71" s="7" t="s">
        <v>42</v>
      </c>
      <c r="S71" s="7" t="s">
        <v>114</v>
      </c>
      <c r="T71" s="8">
        <v>0</v>
      </c>
      <c r="U71" s="8">
        <v>0</v>
      </c>
      <c r="V71" s="8">
        <v>17000</v>
      </c>
      <c r="W71" s="8">
        <v>17000</v>
      </c>
      <c r="X71" s="8">
        <v>17000</v>
      </c>
      <c r="Y71" s="8">
        <v>10000</v>
      </c>
      <c r="Z71" s="8">
        <v>0</v>
      </c>
      <c r="AA71" s="8">
        <v>17000</v>
      </c>
      <c r="AB71" s="8">
        <v>17000</v>
      </c>
      <c r="AC71" s="8">
        <v>0</v>
      </c>
      <c r="AD71" s="8">
        <v>0</v>
      </c>
      <c r="AE71" s="9">
        <f t="shared" si="1"/>
        <v>0</v>
      </c>
      <c r="AF71" s="8">
        <v>0</v>
      </c>
      <c r="AG71" s="9">
        <f t="shared" si="2"/>
        <v>0</v>
      </c>
      <c r="AH71" s="8">
        <v>0</v>
      </c>
      <c r="AI71" s="9">
        <f t="shared" si="3"/>
        <v>0</v>
      </c>
    </row>
    <row r="72" spans="1:35">
      <c r="A72" t="str">
        <f t="shared" si="4"/>
        <v>5003121101CD012015</v>
      </c>
      <c r="B72" s="7" t="s">
        <v>34</v>
      </c>
      <c r="C72" s="7">
        <v>2015</v>
      </c>
      <c r="D72" s="7" t="s">
        <v>46</v>
      </c>
      <c r="E72" s="7" t="s">
        <v>44</v>
      </c>
      <c r="F72" s="7" t="s">
        <v>117</v>
      </c>
      <c r="G72" s="7" t="s">
        <v>45</v>
      </c>
      <c r="H72" s="7" t="s">
        <v>118</v>
      </c>
      <c r="I72" s="7" t="s">
        <v>84</v>
      </c>
      <c r="J72" s="7" t="s">
        <v>40</v>
      </c>
      <c r="K72" s="7" t="s">
        <v>41</v>
      </c>
      <c r="L72" s="7" t="s">
        <v>119</v>
      </c>
      <c r="M72" s="7" t="s">
        <v>53</v>
      </c>
      <c r="N72" s="7" t="s">
        <v>54</v>
      </c>
      <c r="O72" s="7" t="s">
        <v>120</v>
      </c>
      <c r="P72" s="7" t="s">
        <v>121</v>
      </c>
      <c r="Q72" s="7" t="s">
        <v>43</v>
      </c>
      <c r="R72" s="7" t="s">
        <v>56</v>
      </c>
      <c r="S72" s="7" t="s">
        <v>122</v>
      </c>
      <c r="T72" s="8">
        <v>0</v>
      </c>
      <c r="U72" s="8">
        <v>0</v>
      </c>
      <c r="V72" s="8">
        <v>58000</v>
      </c>
      <c r="W72" s="8">
        <v>58000</v>
      </c>
      <c r="X72" s="8">
        <v>58000</v>
      </c>
      <c r="Y72" s="8">
        <v>58000</v>
      </c>
      <c r="Z72" s="8">
        <v>58000</v>
      </c>
      <c r="AA72" s="8">
        <v>0</v>
      </c>
      <c r="AB72" s="8">
        <v>0</v>
      </c>
      <c r="AC72" s="8">
        <v>19500</v>
      </c>
      <c r="AD72" s="8">
        <v>0</v>
      </c>
      <c r="AE72" s="9">
        <f>0</f>
        <v>0</v>
      </c>
      <c r="AF72" s="8">
        <v>0</v>
      </c>
      <c r="AG72" s="9">
        <f>0</f>
        <v>0</v>
      </c>
      <c r="AH72" s="8">
        <v>0</v>
      </c>
      <c r="AI72" s="9">
        <f>0</f>
        <v>0</v>
      </c>
    </row>
    <row r="73" spans="1:35">
      <c r="A73" t="str">
        <f t="shared" si="4"/>
        <v>5003121101CD012016</v>
      </c>
      <c r="B73" s="7" t="s">
        <v>34</v>
      </c>
      <c r="C73" s="7">
        <v>2016</v>
      </c>
      <c r="D73" s="7" t="s">
        <v>46</v>
      </c>
      <c r="E73" s="7" t="s">
        <v>44</v>
      </c>
      <c r="F73" s="7" t="s">
        <v>117</v>
      </c>
      <c r="G73" s="7" t="s">
        <v>45</v>
      </c>
      <c r="H73" s="7" t="s">
        <v>118</v>
      </c>
      <c r="I73" s="7" t="s">
        <v>84</v>
      </c>
      <c r="J73" s="7" t="s">
        <v>40</v>
      </c>
      <c r="K73" s="7" t="s">
        <v>41</v>
      </c>
      <c r="L73" s="7" t="s">
        <v>119</v>
      </c>
      <c r="M73" s="7" t="s">
        <v>53</v>
      </c>
      <c r="N73" s="7" t="s">
        <v>54</v>
      </c>
      <c r="O73" s="7" t="s">
        <v>120</v>
      </c>
      <c r="P73" s="7" t="s">
        <v>121</v>
      </c>
      <c r="Q73" s="7" t="s">
        <v>43</v>
      </c>
      <c r="R73" s="7" t="s">
        <v>56</v>
      </c>
      <c r="S73" s="7" t="s">
        <v>122</v>
      </c>
      <c r="T73" s="8">
        <v>0</v>
      </c>
      <c r="U73" s="8">
        <v>0</v>
      </c>
      <c r="V73" s="8">
        <v>69300</v>
      </c>
      <c r="W73" s="8">
        <v>69300</v>
      </c>
      <c r="X73" s="8">
        <v>69300</v>
      </c>
      <c r="Y73" s="8">
        <v>0</v>
      </c>
      <c r="Z73" s="8">
        <v>0</v>
      </c>
      <c r="AA73" s="8">
        <v>41800</v>
      </c>
      <c r="AB73" s="8">
        <v>41800</v>
      </c>
      <c r="AC73" s="8">
        <v>69300</v>
      </c>
      <c r="AD73" s="8">
        <v>0</v>
      </c>
      <c r="AE73" s="9">
        <f>AD73/AB73*100</f>
        <v>0</v>
      </c>
      <c r="AF73" s="8">
        <v>0</v>
      </c>
      <c r="AG73" s="9">
        <f>AF73/AB73*100</f>
        <v>0</v>
      </c>
      <c r="AH73" s="8">
        <v>0</v>
      </c>
      <c r="AI73" s="9">
        <f>AH73/AB73*100</f>
        <v>0</v>
      </c>
    </row>
    <row r="74" spans="1:35">
      <c r="A74" t="str">
        <f t="shared" si="4"/>
        <v>5003121101CF182011</v>
      </c>
      <c r="B74" s="7" t="s">
        <v>34</v>
      </c>
      <c r="C74" s="7">
        <v>2011</v>
      </c>
      <c r="D74" s="7" t="s">
        <v>46</v>
      </c>
      <c r="E74" s="7" t="s">
        <v>44</v>
      </c>
      <c r="F74" s="7" t="s">
        <v>70</v>
      </c>
      <c r="G74" s="7" t="s">
        <v>45</v>
      </c>
      <c r="H74" s="7" t="s">
        <v>348</v>
      </c>
      <c r="I74" s="7" t="s">
        <v>101</v>
      </c>
      <c r="J74" s="7" t="s">
        <v>40</v>
      </c>
      <c r="K74" s="7" t="s">
        <v>41</v>
      </c>
      <c r="L74" s="7" t="s">
        <v>311</v>
      </c>
      <c r="M74" s="7" t="s">
        <v>66</v>
      </c>
      <c r="N74" s="7" t="s">
        <v>66</v>
      </c>
      <c r="O74" s="7" t="s">
        <v>42</v>
      </c>
      <c r="P74" s="7" t="s">
        <v>418</v>
      </c>
      <c r="Q74" s="7" t="s">
        <v>68</v>
      </c>
      <c r="R74" s="7" t="s">
        <v>42</v>
      </c>
      <c r="S74" s="7" t="s">
        <v>240</v>
      </c>
      <c r="T74" s="8">
        <v>5500</v>
      </c>
      <c r="U74" s="8">
        <v>0</v>
      </c>
      <c r="V74" s="8">
        <v>500</v>
      </c>
      <c r="W74" s="8">
        <v>500</v>
      </c>
      <c r="X74" s="8">
        <v>500</v>
      </c>
      <c r="Y74" s="8">
        <v>500</v>
      </c>
      <c r="Z74" s="8">
        <v>60.5</v>
      </c>
      <c r="AA74" s="8">
        <v>0</v>
      </c>
      <c r="AB74" s="8">
        <v>0</v>
      </c>
      <c r="AC74" s="8">
        <v>5198</v>
      </c>
      <c r="AD74" s="8">
        <v>0</v>
      </c>
      <c r="AE74" s="9">
        <f>0</f>
        <v>0</v>
      </c>
      <c r="AF74" s="8">
        <v>0</v>
      </c>
      <c r="AG74" s="9">
        <f>0</f>
        <v>0</v>
      </c>
      <c r="AH74" s="8">
        <v>0</v>
      </c>
      <c r="AI74" s="9">
        <f>0</f>
        <v>0</v>
      </c>
    </row>
    <row r="75" spans="1:35">
      <c r="A75" t="str">
        <f t="shared" si="4"/>
        <v>5003121101CG002010</v>
      </c>
      <c r="B75" s="7" t="s">
        <v>34</v>
      </c>
      <c r="C75" s="7">
        <v>2010</v>
      </c>
      <c r="D75" s="7" t="s">
        <v>46</v>
      </c>
      <c r="E75" s="7" t="s">
        <v>44</v>
      </c>
      <c r="F75" s="7" t="s">
        <v>47</v>
      </c>
      <c r="G75" s="7" t="s">
        <v>45</v>
      </c>
      <c r="H75" s="7" t="s">
        <v>123</v>
      </c>
      <c r="I75" s="7" t="s">
        <v>64</v>
      </c>
      <c r="J75" s="7" t="s">
        <v>40</v>
      </c>
      <c r="K75" s="7" t="s">
        <v>41</v>
      </c>
      <c r="L75" s="7" t="s">
        <v>124</v>
      </c>
      <c r="M75" s="7" t="s">
        <v>66</v>
      </c>
      <c r="N75" s="7" t="s">
        <v>66</v>
      </c>
      <c r="O75" s="7" t="s">
        <v>42</v>
      </c>
      <c r="P75" s="7" t="s">
        <v>419</v>
      </c>
      <c r="Q75" s="7" t="s">
        <v>68</v>
      </c>
      <c r="R75" s="7" t="s">
        <v>42</v>
      </c>
      <c r="S75" s="7" t="s">
        <v>420</v>
      </c>
      <c r="T75" s="8">
        <v>0</v>
      </c>
      <c r="U75" s="8">
        <v>0</v>
      </c>
      <c r="V75" s="8">
        <v>200000</v>
      </c>
      <c r="W75" s="8">
        <v>200000</v>
      </c>
      <c r="X75" s="8">
        <v>200000</v>
      </c>
      <c r="Y75" s="8">
        <v>200000</v>
      </c>
      <c r="Z75" s="8">
        <v>0</v>
      </c>
      <c r="AA75" s="8">
        <v>0</v>
      </c>
      <c r="AB75" s="8">
        <v>0</v>
      </c>
      <c r="AC75" s="8">
        <v>50000</v>
      </c>
      <c r="AD75" s="8">
        <v>0</v>
      </c>
      <c r="AE75" s="9">
        <f>0</f>
        <v>0</v>
      </c>
      <c r="AF75" s="8">
        <v>0</v>
      </c>
      <c r="AG75" s="9">
        <f>0</f>
        <v>0</v>
      </c>
      <c r="AH75" s="8">
        <v>0</v>
      </c>
      <c r="AI75" s="9">
        <f>0</f>
        <v>0</v>
      </c>
    </row>
    <row r="76" spans="1:35">
      <c r="A76" t="str">
        <f t="shared" si="4"/>
        <v>5003121101CG002016</v>
      </c>
      <c r="B76" s="7" t="s">
        <v>34</v>
      </c>
      <c r="C76" s="7">
        <v>2016</v>
      </c>
      <c r="D76" s="7" t="s">
        <v>46</v>
      </c>
      <c r="E76" s="7" t="s">
        <v>44</v>
      </c>
      <c r="F76" s="7" t="s">
        <v>47</v>
      </c>
      <c r="G76" s="7" t="s">
        <v>45</v>
      </c>
      <c r="H76" s="7" t="s">
        <v>123</v>
      </c>
      <c r="I76" s="7" t="s">
        <v>64</v>
      </c>
      <c r="J76" s="7" t="s">
        <v>40</v>
      </c>
      <c r="K76" s="7" t="s">
        <v>41</v>
      </c>
      <c r="L76" s="7" t="s">
        <v>124</v>
      </c>
      <c r="M76" s="7" t="s">
        <v>66</v>
      </c>
      <c r="N76" s="7" t="s">
        <v>66</v>
      </c>
      <c r="O76" s="7" t="s">
        <v>42</v>
      </c>
      <c r="P76" s="7" t="s">
        <v>421</v>
      </c>
      <c r="Q76" s="7" t="s">
        <v>68</v>
      </c>
      <c r="R76" s="7" t="s">
        <v>42</v>
      </c>
      <c r="S76" s="7" t="s">
        <v>420</v>
      </c>
      <c r="T76" s="8">
        <v>0</v>
      </c>
      <c r="U76" s="8">
        <v>0</v>
      </c>
      <c r="V76" s="8">
        <v>455129</v>
      </c>
      <c r="W76" s="8">
        <v>455129</v>
      </c>
      <c r="X76" s="8">
        <v>455129</v>
      </c>
      <c r="Y76" s="8">
        <v>0</v>
      </c>
      <c r="Z76" s="8">
        <v>0</v>
      </c>
      <c r="AA76" s="8">
        <v>455129</v>
      </c>
      <c r="AB76" s="8">
        <v>455129</v>
      </c>
      <c r="AC76" s="8">
        <v>8799000</v>
      </c>
      <c r="AD76" s="8">
        <v>0</v>
      </c>
      <c r="AE76" s="9">
        <f t="shared" ref="AE76:AE85" si="5">AD76/AB76*100</f>
        <v>0</v>
      </c>
      <c r="AF76" s="8">
        <v>0</v>
      </c>
      <c r="AG76" s="9">
        <f t="shared" ref="AG76:AG85" si="6">AF76/AB76*100</f>
        <v>0</v>
      </c>
      <c r="AH76" s="8">
        <v>0</v>
      </c>
      <c r="AI76" s="9">
        <f t="shared" ref="AI76:AI85" si="7">AH76/AB76*100</f>
        <v>0</v>
      </c>
    </row>
    <row r="77" spans="1:35">
      <c r="A77" t="str">
        <f t="shared" si="4"/>
        <v>5003121101CG012015</v>
      </c>
      <c r="B77" s="7" t="s">
        <v>34</v>
      </c>
      <c r="C77" s="7">
        <v>2015</v>
      </c>
      <c r="D77" s="7" t="s">
        <v>46</v>
      </c>
      <c r="E77" s="7" t="s">
        <v>44</v>
      </c>
      <c r="F77" s="7" t="s">
        <v>47</v>
      </c>
      <c r="G77" s="7" t="s">
        <v>45</v>
      </c>
      <c r="H77" s="7" t="s">
        <v>123</v>
      </c>
      <c r="I77" s="7" t="s">
        <v>111</v>
      </c>
      <c r="J77" s="7" t="s">
        <v>40</v>
      </c>
      <c r="K77" s="7" t="s">
        <v>41</v>
      </c>
      <c r="L77" s="7" t="s">
        <v>125</v>
      </c>
      <c r="M77" s="7" t="s">
        <v>66</v>
      </c>
      <c r="N77" s="7" t="s">
        <v>66</v>
      </c>
      <c r="O77" s="7" t="s">
        <v>42</v>
      </c>
      <c r="P77" s="7" t="s">
        <v>126</v>
      </c>
      <c r="Q77" s="7" t="s">
        <v>68</v>
      </c>
      <c r="R77" s="7" t="s">
        <v>42</v>
      </c>
      <c r="S77" s="7" t="s">
        <v>127</v>
      </c>
      <c r="T77" s="8">
        <v>0</v>
      </c>
      <c r="U77" s="8">
        <v>0</v>
      </c>
      <c r="V77" s="8">
        <v>4167362.37</v>
      </c>
      <c r="W77" s="8">
        <v>4167362.37</v>
      </c>
      <c r="X77" s="8">
        <v>4167362.37</v>
      </c>
      <c r="Y77" s="8">
        <v>4167362.37</v>
      </c>
      <c r="Z77" s="8">
        <v>4173999.7</v>
      </c>
      <c r="AA77" s="8">
        <v>907.5</v>
      </c>
      <c r="AB77" s="8">
        <v>907.5</v>
      </c>
      <c r="AC77" s="8">
        <v>0</v>
      </c>
      <c r="AD77" s="8">
        <v>907.5</v>
      </c>
      <c r="AE77" s="9">
        <f t="shared" si="5"/>
        <v>100</v>
      </c>
      <c r="AF77" s="8">
        <v>0</v>
      </c>
      <c r="AG77" s="9">
        <f t="shared" si="6"/>
        <v>0</v>
      </c>
      <c r="AH77" s="8">
        <v>0</v>
      </c>
      <c r="AI77" s="9">
        <f t="shared" si="7"/>
        <v>0</v>
      </c>
    </row>
    <row r="78" spans="1:35">
      <c r="A78" t="str">
        <f t="shared" si="4"/>
        <v>5003121101CG012016</v>
      </c>
      <c r="B78" s="7" t="s">
        <v>34</v>
      </c>
      <c r="C78" s="7">
        <v>2016</v>
      </c>
      <c r="D78" s="7" t="s">
        <v>46</v>
      </c>
      <c r="E78" s="7" t="s">
        <v>44</v>
      </c>
      <c r="F78" s="7" t="s">
        <v>47</v>
      </c>
      <c r="G78" s="7" t="s">
        <v>45</v>
      </c>
      <c r="H78" s="7" t="s">
        <v>123</v>
      </c>
      <c r="I78" s="7" t="s">
        <v>111</v>
      </c>
      <c r="J78" s="7" t="s">
        <v>40</v>
      </c>
      <c r="K78" s="7" t="s">
        <v>41</v>
      </c>
      <c r="L78" s="7" t="s">
        <v>125</v>
      </c>
      <c r="M78" s="7" t="s">
        <v>66</v>
      </c>
      <c r="N78" s="7" t="s">
        <v>66</v>
      </c>
      <c r="O78" s="7" t="s">
        <v>42</v>
      </c>
      <c r="P78" s="7" t="s">
        <v>126</v>
      </c>
      <c r="Q78" s="7" t="s">
        <v>68</v>
      </c>
      <c r="R78" s="7" t="s">
        <v>42</v>
      </c>
      <c r="S78" s="7" t="s">
        <v>127</v>
      </c>
      <c r="T78" s="8">
        <v>0</v>
      </c>
      <c r="U78" s="8">
        <v>0</v>
      </c>
      <c r="V78" s="8">
        <v>2405624</v>
      </c>
      <c r="W78" s="8">
        <v>2405624</v>
      </c>
      <c r="X78" s="8">
        <v>2405624</v>
      </c>
      <c r="Y78" s="8">
        <v>900000</v>
      </c>
      <c r="Z78" s="8">
        <v>50786.53</v>
      </c>
      <c r="AA78" s="8">
        <v>2405624</v>
      </c>
      <c r="AB78" s="8">
        <v>2405624</v>
      </c>
      <c r="AC78" s="8">
        <v>7000000</v>
      </c>
      <c r="AD78" s="8">
        <v>20357.599999999999</v>
      </c>
      <c r="AE78" s="9">
        <f t="shared" si="5"/>
        <v>0.84625028682786663</v>
      </c>
      <c r="AF78" s="8">
        <v>20357.599999999999</v>
      </c>
      <c r="AG78" s="9">
        <f t="shared" si="6"/>
        <v>0.84625028682786663</v>
      </c>
      <c r="AH78" s="8">
        <v>957.6</v>
      </c>
      <c r="AI78" s="9">
        <f t="shared" si="7"/>
        <v>3.98067195871009E-2</v>
      </c>
    </row>
    <row r="79" spans="1:35">
      <c r="A79" t="str">
        <f t="shared" si="4"/>
        <v>5003121101CG022016</v>
      </c>
      <c r="B79" s="7" t="s">
        <v>34</v>
      </c>
      <c r="C79" s="7">
        <v>2016</v>
      </c>
      <c r="D79" s="7" t="s">
        <v>46</v>
      </c>
      <c r="E79" s="7" t="s">
        <v>44</v>
      </c>
      <c r="F79" s="7" t="s">
        <v>47</v>
      </c>
      <c r="G79" s="7" t="s">
        <v>45</v>
      </c>
      <c r="H79" s="7" t="s">
        <v>128</v>
      </c>
      <c r="I79" s="7" t="s">
        <v>111</v>
      </c>
      <c r="J79" s="7" t="s">
        <v>40</v>
      </c>
      <c r="K79" s="7" t="s">
        <v>41</v>
      </c>
      <c r="L79" s="7" t="s">
        <v>129</v>
      </c>
      <c r="M79" s="7" t="s">
        <v>53</v>
      </c>
      <c r="N79" s="7" t="s">
        <v>130</v>
      </c>
      <c r="O79" s="7" t="s">
        <v>120</v>
      </c>
      <c r="P79" s="7" t="s">
        <v>131</v>
      </c>
      <c r="Q79" s="7" t="s">
        <v>43</v>
      </c>
      <c r="R79" s="7" t="s">
        <v>56</v>
      </c>
      <c r="S79" s="7" t="s">
        <v>132</v>
      </c>
      <c r="T79" s="8">
        <v>0</v>
      </c>
      <c r="U79" s="8">
        <v>0</v>
      </c>
      <c r="V79" s="8">
        <v>36900</v>
      </c>
      <c r="W79" s="8">
        <v>36900</v>
      </c>
      <c r="X79" s="8">
        <v>36900</v>
      </c>
      <c r="Y79" s="8">
        <v>12000</v>
      </c>
      <c r="Z79" s="8">
        <v>3488.9</v>
      </c>
      <c r="AA79" s="8">
        <v>36900</v>
      </c>
      <c r="AB79" s="8">
        <v>36900</v>
      </c>
      <c r="AC79" s="8">
        <v>0</v>
      </c>
      <c r="AD79" s="8">
        <v>0</v>
      </c>
      <c r="AE79" s="9">
        <f t="shared" si="5"/>
        <v>0</v>
      </c>
      <c r="AF79" s="8">
        <v>0</v>
      </c>
      <c r="AG79" s="9">
        <f t="shared" si="6"/>
        <v>0</v>
      </c>
      <c r="AH79" s="8">
        <v>0</v>
      </c>
      <c r="AI79" s="9">
        <f t="shared" si="7"/>
        <v>0</v>
      </c>
    </row>
    <row r="80" spans="1:35">
      <c r="A80" t="str">
        <f t="shared" si="4"/>
        <v>5003121101CG032016</v>
      </c>
      <c r="B80" s="7" t="s">
        <v>34</v>
      </c>
      <c r="C80" s="7">
        <v>2016</v>
      </c>
      <c r="D80" s="7" t="s">
        <v>46</v>
      </c>
      <c r="E80" s="7" t="s">
        <v>44</v>
      </c>
      <c r="F80" s="7" t="s">
        <v>47</v>
      </c>
      <c r="G80" s="7" t="s">
        <v>45</v>
      </c>
      <c r="H80" s="7" t="s">
        <v>128</v>
      </c>
      <c r="I80" s="7" t="s">
        <v>111</v>
      </c>
      <c r="J80" s="7" t="s">
        <v>40</v>
      </c>
      <c r="K80" s="7" t="s">
        <v>41</v>
      </c>
      <c r="L80" s="7" t="s">
        <v>422</v>
      </c>
      <c r="M80" s="7" t="s">
        <v>133</v>
      </c>
      <c r="N80" s="7" t="s">
        <v>134</v>
      </c>
      <c r="O80" s="7" t="s">
        <v>120</v>
      </c>
      <c r="P80" s="7" t="s">
        <v>423</v>
      </c>
      <c r="Q80" s="7" t="s">
        <v>43</v>
      </c>
      <c r="R80" s="7" t="s">
        <v>56</v>
      </c>
      <c r="S80" s="7" t="s">
        <v>424</v>
      </c>
      <c r="T80" s="8">
        <v>0</v>
      </c>
      <c r="U80" s="8">
        <v>0</v>
      </c>
      <c r="V80" s="8">
        <v>1573</v>
      </c>
      <c r="W80" s="8">
        <v>1573</v>
      </c>
      <c r="X80" s="8">
        <v>1573</v>
      </c>
      <c r="Y80" s="8">
        <v>1573</v>
      </c>
      <c r="Z80" s="8">
        <v>0</v>
      </c>
      <c r="AA80" s="8">
        <v>1573</v>
      </c>
      <c r="AB80" s="8">
        <v>1573</v>
      </c>
      <c r="AC80" s="8">
        <v>0</v>
      </c>
      <c r="AD80" s="8">
        <v>0</v>
      </c>
      <c r="AE80" s="9">
        <f t="shared" si="5"/>
        <v>0</v>
      </c>
      <c r="AF80" s="8">
        <v>0</v>
      </c>
      <c r="AG80" s="9">
        <f t="shared" si="6"/>
        <v>0</v>
      </c>
      <c r="AH80" s="8">
        <v>0</v>
      </c>
      <c r="AI80" s="9">
        <f t="shared" si="7"/>
        <v>0</v>
      </c>
    </row>
    <row r="81" spans="1:35">
      <c r="A81" t="str">
        <f t="shared" si="4"/>
        <v>5003121101CG042016</v>
      </c>
      <c r="B81" s="7" t="s">
        <v>34</v>
      </c>
      <c r="C81" s="7">
        <v>2016</v>
      </c>
      <c r="D81" s="7" t="s">
        <v>46</v>
      </c>
      <c r="E81" s="7" t="s">
        <v>44</v>
      </c>
      <c r="F81" s="7" t="s">
        <v>47</v>
      </c>
      <c r="G81" s="7" t="s">
        <v>45</v>
      </c>
      <c r="H81" s="7" t="s">
        <v>128</v>
      </c>
      <c r="I81" s="7" t="s">
        <v>111</v>
      </c>
      <c r="J81" s="7" t="s">
        <v>40</v>
      </c>
      <c r="K81" s="7" t="s">
        <v>41</v>
      </c>
      <c r="L81" s="7" t="s">
        <v>135</v>
      </c>
      <c r="M81" s="7" t="s">
        <v>133</v>
      </c>
      <c r="N81" s="7" t="s">
        <v>134</v>
      </c>
      <c r="O81" s="7" t="s">
        <v>120</v>
      </c>
      <c r="P81" s="7" t="s">
        <v>136</v>
      </c>
      <c r="Q81" s="7" t="s">
        <v>43</v>
      </c>
      <c r="R81" s="7" t="s">
        <v>56</v>
      </c>
      <c r="S81" s="7" t="s">
        <v>137</v>
      </c>
      <c r="T81" s="8">
        <v>0</v>
      </c>
      <c r="U81" s="8">
        <v>0</v>
      </c>
      <c r="V81" s="8">
        <v>100752</v>
      </c>
      <c r="W81" s="8">
        <v>100752</v>
      </c>
      <c r="X81" s="8">
        <v>100752</v>
      </c>
      <c r="Y81" s="8">
        <v>30000</v>
      </c>
      <c r="Z81" s="8">
        <v>0</v>
      </c>
      <c r="AA81" s="8">
        <v>80601.600000000006</v>
      </c>
      <c r="AB81" s="8">
        <v>80601.600000000006</v>
      </c>
      <c r="AC81" s="8">
        <v>0</v>
      </c>
      <c r="AD81" s="8">
        <v>0</v>
      </c>
      <c r="AE81" s="9">
        <f t="shared" si="5"/>
        <v>0</v>
      </c>
      <c r="AF81" s="8">
        <v>0</v>
      </c>
      <c r="AG81" s="9">
        <f t="shared" si="6"/>
        <v>0</v>
      </c>
      <c r="AH81" s="8">
        <v>0</v>
      </c>
      <c r="AI81" s="9">
        <f t="shared" si="7"/>
        <v>0</v>
      </c>
    </row>
    <row r="82" spans="1:35">
      <c r="A82" t="str">
        <f t="shared" si="4"/>
        <v>5003121101CG062016</v>
      </c>
      <c r="B82" s="7" t="s">
        <v>34</v>
      </c>
      <c r="C82" s="7">
        <v>2016</v>
      </c>
      <c r="D82" s="7" t="s">
        <v>46</v>
      </c>
      <c r="E82" s="7" t="s">
        <v>44</v>
      </c>
      <c r="F82" s="7" t="s">
        <v>47</v>
      </c>
      <c r="G82" s="7" t="s">
        <v>45</v>
      </c>
      <c r="H82" s="7" t="s">
        <v>128</v>
      </c>
      <c r="I82" s="7" t="s">
        <v>111</v>
      </c>
      <c r="J82" s="7" t="s">
        <v>40</v>
      </c>
      <c r="K82" s="7" t="s">
        <v>41</v>
      </c>
      <c r="L82" s="7" t="s">
        <v>138</v>
      </c>
      <c r="M82" s="7" t="s">
        <v>133</v>
      </c>
      <c r="N82" s="7" t="s">
        <v>134</v>
      </c>
      <c r="O82" s="7" t="s">
        <v>120</v>
      </c>
      <c r="P82" s="7" t="s">
        <v>139</v>
      </c>
      <c r="Q82" s="7" t="s">
        <v>43</v>
      </c>
      <c r="R82" s="7" t="s">
        <v>56</v>
      </c>
      <c r="S82" s="7" t="s">
        <v>140</v>
      </c>
      <c r="T82" s="8">
        <v>0</v>
      </c>
      <c r="U82" s="8">
        <v>0</v>
      </c>
      <c r="V82" s="8">
        <v>8744</v>
      </c>
      <c r="W82" s="8">
        <v>8744</v>
      </c>
      <c r="X82" s="8">
        <v>8744</v>
      </c>
      <c r="Y82" s="8">
        <v>3000</v>
      </c>
      <c r="Z82" s="8">
        <v>0</v>
      </c>
      <c r="AA82" s="8">
        <v>4372</v>
      </c>
      <c r="AB82" s="8">
        <v>4372</v>
      </c>
      <c r="AC82" s="8">
        <v>0</v>
      </c>
      <c r="AD82" s="8">
        <v>0</v>
      </c>
      <c r="AE82" s="9">
        <f t="shared" si="5"/>
        <v>0</v>
      </c>
      <c r="AF82" s="8">
        <v>0</v>
      </c>
      <c r="AG82" s="9">
        <f t="shared" si="6"/>
        <v>0</v>
      </c>
      <c r="AH82" s="8">
        <v>0</v>
      </c>
      <c r="AI82" s="9">
        <f t="shared" si="7"/>
        <v>0</v>
      </c>
    </row>
    <row r="83" spans="1:35">
      <c r="A83" t="str">
        <f t="shared" si="4"/>
        <v>5003121101CG072016</v>
      </c>
      <c r="B83" s="7" t="s">
        <v>34</v>
      </c>
      <c r="C83" s="7">
        <v>2016</v>
      </c>
      <c r="D83" s="7" t="s">
        <v>46</v>
      </c>
      <c r="E83" s="7" t="s">
        <v>44</v>
      </c>
      <c r="F83" s="7" t="s">
        <v>47</v>
      </c>
      <c r="G83" s="7" t="s">
        <v>45</v>
      </c>
      <c r="H83" s="7" t="s">
        <v>128</v>
      </c>
      <c r="I83" s="7" t="s">
        <v>111</v>
      </c>
      <c r="J83" s="7" t="s">
        <v>40</v>
      </c>
      <c r="K83" s="7" t="s">
        <v>41</v>
      </c>
      <c r="L83" s="7" t="s">
        <v>141</v>
      </c>
      <c r="M83" s="7" t="s">
        <v>133</v>
      </c>
      <c r="N83" s="7" t="s">
        <v>134</v>
      </c>
      <c r="O83" s="7" t="s">
        <v>120</v>
      </c>
      <c r="P83" s="7" t="s">
        <v>142</v>
      </c>
      <c r="Q83" s="7" t="s">
        <v>43</v>
      </c>
      <c r="R83" s="7" t="s">
        <v>56</v>
      </c>
      <c r="S83" s="7" t="s">
        <v>143</v>
      </c>
      <c r="T83" s="8">
        <v>0</v>
      </c>
      <c r="U83" s="8">
        <v>0</v>
      </c>
      <c r="V83" s="8">
        <v>458438</v>
      </c>
      <c r="W83" s="8">
        <v>458438</v>
      </c>
      <c r="X83" s="8">
        <v>458438</v>
      </c>
      <c r="Y83" s="8">
        <v>150000</v>
      </c>
      <c r="Z83" s="8">
        <v>0</v>
      </c>
      <c r="AA83" s="8">
        <v>456750.4</v>
      </c>
      <c r="AB83" s="8">
        <v>456750.4</v>
      </c>
      <c r="AC83" s="8">
        <v>0</v>
      </c>
      <c r="AD83" s="8">
        <v>0</v>
      </c>
      <c r="AE83" s="9">
        <f t="shared" si="5"/>
        <v>0</v>
      </c>
      <c r="AF83" s="8">
        <v>0</v>
      </c>
      <c r="AG83" s="9">
        <f t="shared" si="6"/>
        <v>0</v>
      </c>
      <c r="AH83" s="8">
        <v>0</v>
      </c>
      <c r="AI83" s="9">
        <f t="shared" si="7"/>
        <v>0</v>
      </c>
    </row>
    <row r="84" spans="1:35">
      <c r="A84" t="str">
        <f t="shared" si="4"/>
        <v>5003121101CG082016</v>
      </c>
      <c r="B84" s="7" t="s">
        <v>34</v>
      </c>
      <c r="C84" s="7">
        <v>2016</v>
      </c>
      <c r="D84" s="7" t="s">
        <v>46</v>
      </c>
      <c r="E84" s="7" t="s">
        <v>44</v>
      </c>
      <c r="F84" s="7" t="s">
        <v>47</v>
      </c>
      <c r="G84" s="7" t="s">
        <v>45</v>
      </c>
      <c r="H84" s="7" t="s">
        <v>128</v>
      </c>
      <c r="I84" s="7" t="s">
        <v>111</v>
      </c>
      <c r="J84" s="7" t="s">
        <v>40</v>
      </c>
      <c r="K84" s="7" t="s">
        <v>41</v>
      </c>
      <c r="L84" s="7" t="s">
        <v>144</v>
      </c>
      <c r="M84" s="7" t="s">
        <v>133</v>
      </c>
      <c r="N84" s="7" t="s">
        <v>134</v>
      </c>
      <c r="O84" s="7" t="s">
        <v>120</v>
      </c>
      <c r="P84" s="7" t="s">
        <v>145</v>
      </c>
      <c r="Q84" s="7" t="s">
        <v>43</v>
      </c>
      <c r="R84" s="7" t="s">
        <v>56</v>
      </c>
      <c r="S84" s="7" t="s">
        <v>146</v>
      </c>
      <c r="T84" s="8">
        <v>0</v>
      </c>
      <c r="U84" s="8">
        <v>0</v>
      </c>
      <c r="V84" s="8">
        <v>1260644</v>
      </c>
      <c r="W84" s="8">
        <v>1260644</v>
      </c>
      <c r="X84" s="8">
        <v>1260644</v>
      </c>
      <c r="Y84" s="8">
        <v>420000</v>
      </c>
      <c r="Z84" s="8">
        <v>0</v>
      </c>
      <c r="AA84" s="8">
        <v>1251531.2</v>
      </c>
      <c r="AB84" s="8">
        <v>1251531.2</v>
      </c>
      <c r="AC84" s="8">
        <v>0</v>
      </c>
      <c r="AD84" s="8">
        <v>0</v>
      </c>
      <c r="AE84" s="9">
        <f t="shared" si="5"/>
        <v>0</v>
      </c>
      <c r="AF84" s="8">
        <v>0</v>
      </c>
      <c r="AG84" s="9">
        <f t="shared" si="6"/>
        <v>0</v>
      </c>
      <c r="AH84" s="8">
        <v>0</v>
      </c>
      <c r="AI84" s="9">
        <f t="shared" si="7"/>
        <v>0</v>
      </c>
    </row>
    <row r="85" spans="1:35">
      <c r="A85" t="str">
        <f t="shared" si="4"/>
        <v>5003121101CG092016</v>
      </c>
      <c r="B85" s="7" t="s">
        <v>34</v>
      </c>
      <c r="C85" s="7">
        <v>2016</v>
      </c>
      <c r="D85" s="7" t="s">
        <v>46</v>
      </c>
      <c r="E85" s="7" t="s">
        <v>44</v>
      </c>
      <c r="F85" s="7" t="s">
        <v>47</v>
      </c>
      <c r="G85" s="7" t="s">
        <v>45</v>
      </c>
      <c r="H85" s="7" t="s">
        <v>128</v>
      </c>
      <c r="I85" s="7" t="s">
        <v>111</v>
      </c>
      <c r="J85" s="7" t="s">
        <v>40</v>
      </c>
      <c r="K85" s="7" t="s">
        <v>41</v>
      </c>
      <c r="L85" s="7" t="s">
        <v>147</v>
      </c>
      <c r="M85" s="7" t="s">
        <v>133</v>
      </c>
      <c r="N85" s="7" t="s">
        <v>134</v>
      </c>
      <c r="O85" s="7" t="s">
        <v>120</v>
      </c>
      <c r="P85" s="7" t="s">
        <v>148</v>
      </c>
      <c r="Q85" s="7" t="s">
        <v>43</v>
      </c>
      <c r="R85" s="7" t="s">
        <v>56</v>
      </c>
      <c r="S85" s="7" t="s">
        <v>149</v>
      </c>
      <c r="T85" s="8">
        <v>0</v>
      </c>
      <c r="U85" s="8">
        <v>0</v>
      </c>
      <c r="V85" s="8">
        <v>1172325</v>
      </c>
      <c r="W85" s="8">
        <v>1172325</v>
      </c>
      <c r="X85" s="8">
        <v>1172325</v>
      </c>
      <c r="Y85" s="8">
        <v>380000</v>
      </c>
      <c r="Z85" s="8">
        <v>95178</v>
      </c>
      <c r="AA85" s="8">
        <v>1167860</v>
      </c>
      <c r="AB85" s="8">
        <v>1167860</v>
      </c>
      <c r="AC85" s="8">
        <v>0</v>
      </c>
      <c r="AD85" s="8">
        <v>0</v>
      </c>
      <c r="AE85" s="9">
        <f t="shared" si="5"/>
        <v>0</v>
      </c>
      <c r="AF85" s="8">
        <v>0</v>
      </c>
      <c r="AG85" s="9">
        <f t="shared" si="6"/>
        <v>0</v>
      </c>
      <c r="AH85" s="8">
        <v>0</v>
      </c>
      <c r="AI85" s="9">
        <f t="shared" si="7"/>
        <v>0</v>
      </c>
    </row>
    <row r="86" spans="1:35">
      <c r="A86" t="str">
        <f t="shared" si="4"/>
        <v>5003121101CG142015</v>
      </c>
      <c r="B86" s="7" t="s">
        <v>34</v>
      </c>
      <c r="C86" s="7">
        <v>2015</v>
      </c>
      <c r="D86" s="7" t="s">
        <v>46</v>
      </c>
      <c r="E86" s="7" t="s">
        <v>44</v>
      </c>
      <c r="F86" s="7" t="s">
        <v>47</v>
      </c>
      <c r="G86" s="7" t="s">
        <v>45</v>
      </c>
      <c r="H86" s="7" t="s">
        <v>123</v>
      </c>
      <c r="I86" s="7" t="s">
        <v>111</v>
      </c>
      <c r="J86" s="7" t="s">
        <v>40</v>
      </c>
      <c r="K86" s="7" t="s">
        <v>41</v>
      </c>
      <c r="L86" s="7" t="s">
        <v>150</v>
      </c>
      <c r="M86" s="7" t="s">
        <v>66</v>
      </c>
      <c r="N86" s="7" t="s">
        <v>66</v>
      </c>
      <c r="O86" s="7" t="s">
        <v>42</v>
      </c>
      <c r="P86" s="7" t="s">
        <v>151</v>
      </c>
      <c r="Q86" s="7" t="s">
        <v>68</v>
      </c>
      <c r="R86" s="7" t="s">
        <v>42</v>
      </c>
      <c r="S86" s="7" t="s">
        <v>152</v>
      </c>
      <c r="T86" s="8">
        <v>0</v>
      </c>
      <c r="U86" s="8">
        <v>0</v>
      </c>
      <c r="V86" s="8">
        <v>77370.09</v>
      </c>
      <c r="W86" s="8">
        <v>77370.09</v>
      </c>
      <c r="X86" s="8">
        <v>77370.09</v>
      </c>
      <c r="Y86" s="8">
        <v>77370.09</v>
      </c>
      <c r="Z86" s="8">
        <v>78250.95</v>
      </c>
      <c r="AA86" s="8">
        <v>0</v>
      </c>
      <c r="AB86" s="8">
        <v>0</v>
      </c>
      <c r="AC86" s="8">
        <v>0</v>
      </c>
      <c r="AD86" s="8">
        <v>369.94</v>
      </c>
      <c r="AE86" s="9">
        <f>0</f>
        <v>0</v>
      </c>
      <c r="AF86" s="8">
        <v>0</v>
      </c>
      <c r="AG86" s="9">
        <f>0</f>
        <v>0</v>
      </c>
      <c r="AH86" s="8">
        <v>0</v>
      </c>
      <c r="AI86" s="9">
        <f>0</f>
        <v>0</v>
      </c>
    </row>
    <row r="87" spans="1:35">
      <c r="A87" t="str">
        <f t="shared" si="4"/>
        <v>5003121101CG142016</v>
      </c>
      <c r="B87" s="7" t="s">
        <v>34</v>
      </c>
      <c r="C87" s="7">
        <v>2016</v>
      </c>
      <c r="D87" s="7" t="s">
        <v>46</v>
      </c>
      <c r="E87" s="7" t="s">
        <v>44</v>
      </c>
      <c r="F87" s="7" t="s">
        <v>47</v>
      </c>
      <c r="G87" s="7" t="s">
        <v>45</v>
      </c>
      <c r="H87" s="7" t="s">
        <v>123</v>
      </c>
      <c r="I87" s="7" t="s">
        <v>111</v>
      </c>
      <c r="J87" s="7" t="s">
        <v>40</v>
      </c>
      <c r="K87" s="7" t="s">
        <v>41</v>
      </c>
      <c r="L87" s="7" t="s">
        <v>150</v>
      </c>
      <c r="M87" s="7" t="s">
        <v>66</v>
      </c>
      <c r="N87" s="7" t="s">
        <v>66</v>
      </c>
      <c r="O87" s="7" t="s">
        <v>42</v>
      </c>
      <c r="P87" s="7" t="s">
        <v>151</v>
      </c>
      <c r="Q87" s="7" t="s">
        <v>68</v>
      </c>
      <c r="R87" s="7" t="s">
        <v>42</v>
      </c>
      <c r="S87" s="7" t="s">
        <v>152</v>
      </c>
      <c r="T87" s="8">
        <v>0</v>
      </c>
      <c r="U87" s="8">
        <v>0</v>
      </c>
      <c r="V87" s="8">
        <v>100000</v>
      </c>
      <c r="W87" s="8">
        <v>100000</v>
      </c>
      <c r="X87" s="8">
        <v>100000</v>
      </c>
      <c r="Y87" s="8">
        <v>30000</v>
      </c>
      <c r="Z87" s="8">
        <v>4678.8</v>
      </c>
      <c r="AA87" s="8">
        <v>100000</v>
      </c>
      <c r="AB87" s="8">
        <v>100000</v>
      </c>
      <c r="AC87" s="8">
        <v>0</v>
      </c>
      <c r="AD87" s="8">
        <v>1955</v>
      </c>
      <c r="AE87" s="9">
        <f>AD87/AB87*100</f>
        <v>1.9550000000000001</v>
      </c>
      <c r="AF87" s="8">
        <v>1955</v>
      </c>
      <c r="AG87" s="9">
        <f>AF87/AB87*100</f>
        <v>1.9550000000000001</v>
      </c>
      <c r="AH87" s="8">
        <v>1955</v>
      </c>
      <c r="AI87" s="9">
        <f>AH87/AB87*100</f>
        <v>1.9550000000000001</v>
      </c>
    </row>
    <row r="88" spans="1:35">
      <c r="A88" t="str">
        <f t="shared" si="4"/>
        <v>5003121101CG152015</v>
      </c>
      <c r="B88" s="7" t="s">
        <v>34</v>
      </c>
      <c r="C88" s="7">
        <v>2015</v>
      </c>
      <c r="D88" s="7" t="s">
        <v>46</v>
      </c>
      <c r="E88" s="7" t="s">
        <v>44</v>
      </c>
      <c r="F88" s="7" t="s">
        <v>47</v>
      </c>
      <c r="G88" s="7" t="s">
        <v>45</v>
      </c>
      <c r="H88" s="7" t="s">
        <v>123</v>
      </c>
      <c r="I88" s="7" t="s">
        <v>111</v>
      </c>
      <c r="J88" s="7" t="s">
        <v>40</v>
      </c>
      <c r="K88" s="7" t="s">
        <v>41</v>
      </c>
      <c r="L88" s="7" t="s">
        <v>153</v>
      </c>
      <c r="M88" s="7" t="s">
        <v>66</v>
      </c>
      <c r="N88" s="7" t="s">
        <v>66</v>
      </c>
      <c r="O88" s="7" t="s">
        <v>42</v>
      </c>
      <c r="P88" s="7" t="s">
        <v>154</v>
      </c>
      <c r="Q88" s="7" t="s">
        <v>68</v>
      </c>
      <c r="R88" s="7" t="s">
        <v>42</v>
      </c>
      <c r="S88" s="7" t="s">
        <v>155</v>
      </c>
      <c r="T88" s="8">
        <v>0</v>
      </c>
      <c r="U88" s="8">
        <v>0</v>
      </c>
      <c r="V88" s="8">
        <v>642114</v>
      </c>
      <c r="W88" s="8">
        <v>642114</v>
      </c>
      <c r="X88" s="8">
        <v>642114</v>
      </c>
      <c r="Y88" s="8">
        <v>642114</v>
      </c>
      <c r="Z88" s="8">
        <v>642455.06000000006</v>
      </c>
      <c r="AA88" s="8">
        <v>0</v>
      </c>
      <c r="AB88" s="8">
        <v>0</v>
      </c>
      <c r="AC88" s="8">
        <v>0</v>
      </c>
      <c r="AD88" s="8">
        <v>2996</v>
      </c>
      <c r="AE88" s="9">
        <f>0</f>
        <v>0</v>
      </c>
      <c r="AF88" s="8">
        <v>0</v>
      </c>
      <c r="AG88" s="9">
        <f>0</f>
        <v>0</v>
      </c>
      <c r="AH88" s="8">
        <v>0</v>
      </c>
      <c r="AI88" s="9">
        <f>0</f>
        <v>0</v>
      </c>
    </row>
    <row r="89" spans="1:35">
      <c r="A89" t="str">
        <f t="shared" si="4"/>
        <v>5003121101CG152016</v>
      </c>
      <c r="B89" s="7" t="s">
        <v>34</v>
      </c>
      <c r="C89" s="7">
        <v>2016</v>
      </c>
      <c r="D89" s="7" t="s">
        <v>46</v>
      </c>
      <c r="E89" s="7" t="s">
        <v>44</v>
      </c>
      <c r="F89" s="7" t="s">
        <v>47</v>
      </c>
      <c r="G89" s="7" t="s">
        <v>45</v>
      </c>
      <c r="H89" s="7" t="s">
        <v>123</v>
      </c>
      <c r="I89" s="7" t="s">
        <v>111</v>
      </c>
      <c r="J89" s="7" t="s">
        <v>40</v>
      </c>
      <c r="K89" s="7" t="s">
        <v>41</v>
      </c>
      <c r="L89" s="7" t="s">
        <v>153</v>
      </c>
      <c r="M89" s="7" t="s">
        <v>66</v>
      </c>
      <c r="N89" s="7" t="s">
        <v>66</v>
      </c>
      <c r="O89" s="7" t="s">
        <v>42</v>
      </c>
      <c r="P89" s="7" t="s">
        <v>154</v>
      </c>
      <c r="Q89" s="7" t="s">
        <v>68</v>
      </c>
      <c r="R89" s="7" t="s">
        <v>42</v>
      </c>
      <c r="S89" s="7" t="s">
        <v>155</v>
      </c>
      <c r="T89" s="8">
        <v>0</v>
      </c>
      <c r="U89" s="8">
        <v>0</v>
      </c>
      <c r="V89" s="8">
        <v>700000</v>
      </c>
      <c r="W89" s="8">
        <v>700000</v>
      </c>
      <c r="X89" s="8">
        <v>700000</v>
      </c>
      <c r="Y89" s="8">
        <v>220000</v>
      </c>
      <c r="Z89" s="8">
        <v>16545</v>
      </c>
      <c r="AA89" s="8">
        <v>700000</v>
      </c>
      <c r="AB89" s="8">
        <v>700000</v>
      </c>
      <c r="AC89" s="8">
        <v>0</v>
      </c>
      <c r="AD89" s="8">
        <v>0</v>
      </c>
      <c r="AE89" s="9">
        <f>AD89/AB89*100</f>
        <v>0</v>
      </c>
      <c r="AF89" s="8">
        <v>0</v>
      </c>
      <c r="AG89" s="9">
        <f>AF89/AB89*100</f>
        <v>0</v>
      </c>
      <c r="AH89" s="8">
        <v>0</v>
      </c>
      <c r="AI89" s="9">
        <f>AH89/AB89*100</f>
        <v>0</v>
      </c>
    </row>
    <row r="90" spans="1:35">
      <c r="A90" t="str">
        <f t="shared" si="4"/>
        <v>5003121101CG172015</v>
      </c>
      <c r="B90" s="7" t="s">
        <v>34</v>
      </c>
      <c r="C90" s="7">
        <v>2015</v>
      </c>
      <c r="D90" s="7" t="s">
        <v>46</v>
      </c>
      <c r="E90" s="7" t="s">
        <v>44</v>
      </c>
      <c r="F90" s="7" t="s">
        <v>47</v>
      </c>
      <c r="G90" s="7" t="s">
        <v>45</v>
      </c>
      <c r="H90" s="7" t="s">
        <v>123</v>
      </c>
      <c r="I90" s="7" t="s">
        <v>111</v>
      </c>
      <c r="J90" s="7" t="s">
        <v>40</v>
      </c>
      <c r="K90" s="7" t="s">
        <v>41</v>
      </c>
      <c r="L90" s="7" t="s">
        <v>156</v>
      </c>
      <c r="M90" s="7" t="s">
        <v>66</v>
      </c>
      <c r="N90" s="7" t="s">
        <v>66</v>
      </c>
      <c r="O90" s="7" t="s">
        <v>42</v>
      </c>
      <c r="P90" s="7" t="s">
        <v>157</v>
      </c>
      <c r="Q90" s="7" t="s">
        <v>68</v>
      </c>
      <c r="R90" s="7" t="s">
        <v>42</v>
      </c>
      <c r="S90" s="7" t="s">
        <v>158</v>
      </c>
      <c r="T90" s="8">
        <v>0</v>
      </c>
      <c r="U90" s="8">
        <v>0</v>
      </c>
      <c r="V90" s="8">
        <v>104098.26</v>
      </c>
      <c r="W90" s="8">
        <v>104098.26</v>
      </c>
      <c r="X90" s="8">
        <v>104098.26</v>
      </c>
      <c r="Y90" s="8">
        <v>104098.26</v>
      </c>
      <c r="Z90" s="8">
        <v>103788.26</v>
      </c>
      <c r="AA90" s="8">
        <v>0</v>
      </c>
      <c r="AB90" s="8">
        <v>0</v>
      </c>
      <c r="AC90" s="8">
        <v>0</v>
      </c>
      <c r="AD90" s="8">
        <v>2593.25</v>
      </c>
      <c r="AE90" s="9">
        <f>0</f>
        <v>0</v>
      </c>
      <c r="AF90" s="8">
        <v>0</v>
      </c>
      <c r="AG90" s="9">
        <f>0</f>
        <v>0</v>
      </c>
      <c r="AH90" s="8">
        <v>0</v>
      </c>
      <c r="AI90" s="9">
        <f>0</f>
        <v>0</v>
      </c>
    </row>
    <row r="91" spans="1:35">
      <c r="A91" t="str">
        <f t="shared" si="4"/>
        <v>5003121101CG172016</v>
      </c>
      <c r="B91" s="7" t="s">
        <v>34</v>
      </c>
      <c r="C91" s="7">
        <v>2016</v>
      </c>
      <c r="D91" s="7" t="s">
        <v>46</v>
      </c>
      <c r="E91" s="7" t="s">
        <v>44</v>
      </c>
      <c r="F91" s="7" t="s">
        <v>47</v>
      </c>
      <c r="G91" s="7" t="s">
        <v>45</v>
      </c>
      <c r="H91" s="7" t="s">
        <v>123</v>
      </c>
      <c r="I91" s="7" t="s">
        <v>111</v>
      </c>
      <c r="J91" s="7" t="s">
        <v>40</v>
      </c>
      <c r="K91" s="7" t="s">
        <v>41</v>
      </c>
      <c r="L91" s="7" t="s">
        <v>156</v>
      </c>
      <c r="M91" s="7" t="s">
        <v>66</v>
      </c>
      <c r="N91" s="7" t="s">
        <v>66</v>
      </c>
      <c r="O91" s="7" t="s">
        <v>42</v>
      </c>
      <c r="P91" s="7" t="s">
        <v>157</v>
      </c>
      <c r="Q91" s="7" t="s">
        <v>68</v>
      </c>
      <c r="R91" s="7" t="s">
        <v>42</v>
      </c>
      <c r="S91" s="7" t="s">
        <v>158</v>
      </c>
      <c r="T91" s="8">
        <v>0</v>
      </c>
      <c r="U91" s="8">
        <v>0</v>
      </c>
      <c r="V91" s="8">
        <v>100000</v>
      </c>
      <c r="W91" s="8">
        <v>100000</v>
      </c>
      <c r="X91" s="8">
        <v>100000</v>
      </c>
      <c r="Y91" s="8">
        <v>30000</v>
      </c>
      <c r="Z91" s="8">
        <v>4385.3999999999996</v>
      </c>
      <c r="AA91" s="8">
        <v>100000</v>
      </c>
      <c r="AB91" s="8">
        <v>100000</v>
      </c>
      <c r="AC91" s="8">
        <v>0</v>
      </c>
      <c r="AD91" s="8">
        <v>1000</v>
      </c>
      <c r="AE91" s="9">
        <f>AD91/AB91*100</f>
        <v>1</v>
      </c>
      <c r="AF91" s="8">
        <v>1000</v>
      </c>
      <c r="AG91" s="9">
        <f>AF91/AB91*100</f>
        <v>1</v>
      </c>
      <c r="AH91" s="8">
        <v>1000</v>
      </c>
      <c r="AI91" s="9">
        <f>AH91/AB91*100</f>
        <v>1</v>
      </c>
    </row>
    <row r="92" spans="1:35">
      <c r="A92" t="str">
        <f t="shared" si="4"/>
        <v>5003121101CG332016</v>
      </c>
      <c r="B92" s="7" t="s">
        <v>34</v>
      </c>
      <c r="C92" s="7">
        <v>2016</v>
      </c>
      <c r="D92" s="7" t="s">
        <v>46</v>
      </c>
      <c r="E92" s="7" t="s">
        <v>44</v>
      </c>
      <c r="F92" s="7" t="s">
        <v>47</v>
      </c>
      <c r="G92" s="7" t="s">
        <v>45</v>
      </c>
      <c r="H92" s="7" t="s">
        <v>123</v>
      </c>
      <c r="I92" s="7" t="s">
        <v>111</v>
      </c>
      <c r="J92" s="7" t="s">
        <v>40</v>
      </c>
      <c r="K92" s="7" t="s">
        <v>41</v>
      </c>
      <c r="L92" s="7" t="s">
        <v>159</v>
      </c>
      <c r="M92" s="7" t="s">
        <v>66</v>
      </c>
      <c r="N92" s="7" t="s">
        <v>66</v>
      </c>
      <c r="O92" s="7" t="s">
        <v>42</v>
      </c>
      <c r="P92" s="7" t="s">
        <v>160</v>
      </c>
      <c r="Q92" s="7" t="s">
        <v>68</v>
      </c>
      <c r="R92" s="7" t="s">
        <v>42</v>
      </c>
      <c r="S92" s="7" t="s">
        <v>161</v>
      </c>
      <c r="T92" s="8">
        <v>0</v>
      </c>
      <c r="U92" s="8">
        <v>0</v>
      </c>
      <c r="V92" s="8">
        <v>180000</v>
      </c>
      <c r="W92" s="8">
        <v>180000</v>
      </c>
      <c r="X92" s="8">
        <v>180000</v>
      </c>
      <c r="Y92" s="8">
        <v>60000</v>
      </c>
      <c r="Z92" s="8">
        <v>2580</v>
      </c>
      <c r="AA92" s="8">
        <v>180000</v>
      </c>
      <c r="AB92" s="8">
        <v>180000</v>
      </c>
      <c r="AC92" s="8">
        <v>0</v>
      </c>
      <c r="AD92" s="8">
        <v>0</v>
      </c>
      <c r="AE92" s="9">
        <f>AD92/AB92*100</f>
        <v>0</v>
      </c>
      <c r="AF92" s="8">
        <v>0</v>
      </c>
      <c r="AG92" s="9">
        <f>AF92/AB92*100</f>
        <v>0</v>
      </c>
      <c r="AH92" s="8">
        <v>0</v>
      </c>
      <c r="AI92" s="9">
        <f>AH92/AB92*100</f>
        <v>0</v>
      </c>
    </row>
    <row r="93" spans="1:35">
      <c r="A93" t="str">
        <f t="shared" si="4"/>
        <v>5003121101CH002010</v>
      </c>
      <c r="B93" s="7" t="s">
        <v>34</v>
      </c>
      <c r="C93" s="7">
        <v>2010</v>
      </c>
      <c r="D93" s="7" t="s">
        <v>46</v>
      </c>
      <c r="E93" s="7" t="s">
        <v>44</v>
      </c>
      <c r="F93" s="7" t="s">
        <v>72</v>
      </c>
      <c r="G93" s="7" t="s">
        <v>62</v>
      </c>
      <c r="H93" s="7" t="s">
        <v>162</v>
      </c>
      <c r="I93" s="7" t="s">
        <v>64</v>
      </c>
      <c r="J93" s="7" t="s">
        <v>40</v>
      </c>
      <c r="K93" s="7" t="s">
        <v>41</v>
      </c>
      <c r="L93" s="7" t="s">
        <v>425</v>
      </c>
      <c r="M93" s="7" t="s">
        <v>66</v>
      </c>
      <c r="N93" s="7" t="s">
        <v>66</v>
      </c>
      <c r="O93" s="7" t="s">
        <v>42</v>
      </c>
      <c r="P93" s="7" t="s">
        <v>426</v>
      </c>
      <c r="Q93" s="7" t="s">
        <v>68</v>
      </c>
      <c r="R93" s="7" t="s">
        <v>42</v>
      </c>
      <c r="S93" s="7" t="s">
        <v>427</v>
      </c>
      <c r="T93" s="8">
        <v>0</v>
      </c>
      <c r="U93" s="8">
        <v>0</v>
      </c>
      <c r="V93" s="8">
        <v>24354</v>
      </c>
      <c r="W93" s="8">
        <v>24354</v>
      </c>
      <c r="X93" s="8">
        <v>24354</v>
      </c>
      <c r="Y93" s="8">
        <v>24354</v>
      </c>
      <c r="Z93" s="8">
        <v>1012.66</v>
      </c>
      <c r="AA93" s="8">
        <v>0</v>
      </c>
      <c r="AB93" s="8">
        <v>0</v>
      </c>
      <c r="AC93" s="8">
        <v>500</v>
      </c>
      <c r="AD93" s="8">
        <v>0</v>
      </c>
      <c r="AE93" s="9">
        <f>0</f>
        <v>0</v>
      </c>
      <c r="AF93" s="8">
        <v>0</v>
      </c>
      <c r="AG93" s="9">
        <f>0</f>
        <v>0</v>
      </c>
      <c r="AH93" s="8">
        <v>0</v>
      </c>
      <c r="AI93" s="9">
        <f>0</f>
        <v>0</v>
      </c>
    </row>
    <row r="94" spans="1:35">
      <c r="A94" t="str">
        <f t="shared" si="4"/>
        <v>5003121101CH022016</v>
      </c>
      <c r="B94" s="7" t="s">
        <v>34</v>
      </c>
      <c r="C94" s="7">
        <v>2016</v>
      </c>
      <c r="D94" s="7" t="s">
        <v>46</v>
      </c>
      <c r="E94" s="7" t="s">
        <v>44</v>
      </c>
      <c r="F94" s="7" t="s">
        <v>72</v>
      </c>
      <c r="G94" s="7" t="s">
        <v>62</v>
      </c>
      <c r="H94" s="7" t="s">
        <v>162</v>
      </c>
      <c r="I94" s="7" t="s">
        <v>163</v>
      </c>
      <c r="J94" s="7" t="s">
        <v>40</v>
      </c>
      <c r="K94" s="7" t="s">
        <v>41</v>
      </c>
      <c r="L94" s="7" t="s">
        <v>164</v>
      </c>
      <c r="M94" s="7" t="s">
        <v>66</v>
      </c>
      <c r="N94" s="7" t="s">
        <v>66</v>
      </c>
      <c r="O94" s="7" t="s">
        <v>42</v>
      </c>
      <c r="P94" s="7" t="s">
        <v>165</v>
      </c>
      <c r="Q94" s="7" t="s">
        <v>68</v>
      </c>
      <c r="R94" s="7" t="s">
        <v>42</v>
      </c>
      <c r="S94" s="7" t="s">
        <v>166</v>
      </c>
      <c r="T94" s="8">
        <v>0</v>
      </c>
      <c r="U94" s="8">
        <v>0</v>
      </c>
      <c r="V94" s="8">
        <v>32000</v>
      </c>
      <c r="W94" s="8">
        <v>32000</v>
      </c>
      <c r="X94" s="8">
        <v>32000</v>
      </c>
      <c r="Y94" s="8">
        <v>10000</v>
      </c>
      <c r="Z94" s="8">
        <v>0</v>
      </c>
      <c r="AA94" s="8">
        <v>32000</v>
      </c>
      <c r="AB94" s="8">
        <v>32000</v>
      </c>
      <c r="AC94" s="8">
        <v>32000</v>
      </c>
      <c r="AD94" s="8">
        <v>0</v>
      </c>
      <c r="AE94" s="9">
        <f t="shared" ref="AE94:AE110" si="8">AD94/AB94*100</f>
        <v>0</v>
      </c>
      <c r="AF94" s="8">
        <v>0</v>
      </c>
      <c r="AG94" s="9">
        <f t="shared" ref="AG94:AG110" si="9">AF94/AB94*100</f>
        <v>0</v>
      </c>
      <c r="AH94" s="8">
        <v>0</v>
      </c>
      <c r="AI94" s="9">
        <f t="shared" ref="AI94:AI110" si="10">AH94/AB94*100</f>
        <v>0</v>
      </c>
    </row>
    <row r="95" spans="1:35">
      <c r="A95" t="str">
        <f t="shared" si="4"/>
        <v>5003121101CH052016</v>
      </c>
      <c r="B95" s="7" t="s">
        <v>34</v>
      </c>
      <c r="C95" s="7">
        <v>2016</v>
      </c>
      <c r="D95" s="7" t="s">
        <v>46</v>
      </c>
      <c r="E95" s="7" t="s">
        <v>44</v>
      </c>
      <c r="F95" s="7" t="s">
        <v>72</v>
      </c>
      <c r="G95" s="7" t="s">
        <v>62</v>
      </c>
      <c r="H95" s="7" t="s">
        <v>162</v>
      </c>
      <c r="I95" s="7" t="s">
        <v>84</v>
      </c>
      <c r="J95" s="7" t="s">
        <v>40</v>
      </c>
      <c r="K95" s="7" t="s">
        <v>41</v>
      </c>
      <c r="L95" s="7" t="s">
        <v>167</v>
      </c>
      <c r="M95" s="7" t="s">
        <v>66</v>
      </c>
      <c r="N95" s="7" t="s">
        <v>66</v>
      </c>
      <c r="O95" s="7" t="s">
        <v>42</v>
      </c>
      <c r="P95" s="7" t="s">
        <v>178</v>
      </c>
      <c r="Q95" s="7" t="s">
        <v>68</v>
      </c>
      <c r="R95" s="7" t="s">
        <v>42</v>
      </c>
      <c r="S95" s="7" t="s">
        <v>169</v>
      </c>
      <c r="T95" s="8">
        <v>0</v>
      </c>
      <c r="U95" s="8">
        <v>0</v>
      </c>
      <c r="V95" s="8">
        <v>2450</v>
      </c>
      <c r="W95" s="8">
        <v>2450</v>
      </c>
      <c r="X95" s="8">
        <v>2450</v>
      </c>
      <c r="Y95" s="8">
        <v>2450</v>
      </c>
      <c r="Z95" s="8">
        <v>50</v>
      </c>
      <c r="AA95" s="8">
        <v>2450</v>
      </c>
      <c r="AB95" s="8">
        <v>2450</v>
      </c>
      <c r="AC95" s="8">
        <v>2450</v>
      </c>
      <c r="AD95" s="8">
        <v>0</v>
      </c>
      <c r="AE95" s="9">
        <f t="shared" si="8"/>
        <v>0</v>
      </c>
      <c r="AF95" s="8">
        <v>0</v>
      </c>
      <c r="AG95" s="9">
        <f t="shared" si="9"/>
        <v>0</v>
      </c>
      <c r="AH95" s="8">
        <v>0</v>
      </c>
      <c r="AI95" s="9">
        <f t="shared" si="10"/>
        <v>0</v>
      </c>
    </row>
    <row r="96" spans="1:35">
      <c r="A96" t="str">
        <f t="shared" si="4"/>
        <v>5003121101CH122016</v>
      </c>
      <c r="B96" s="7" t="s">
        <v>34</v>
      </c>
      <c r="C96" s="7">
        <v>2016</v>
      </c>
      <c r="D96" s="7" t="s">
        <v>46</v>
      </c>
      <c r="E96" s="7" t="s">
        <v>44</v>
      </c>
      <c r="F96" s="7" t="s">
        <v>72</v>
      </c>
      <c r="G96" s="7" t="s">
        <v>62</v>
      </c>
      <c r="H96" s="7" t="s">
        <v>162</v>
      </c>
      <c r="I96" s="7" t="s">
        <v>170</v>
      </c>
      <c r="J96" s="7" t="s">
        <v>40</v>
      </c>
      <c r="K96" s="7" t="s">
        <v>41</v>
      </c>
      <c r="L96" s="7" t="s">
        <v>171</v>
      </c>
      <c r="M96" s="7" t="s">
        <v>66</v>
      </c>
      <c r="N96" s="7" t="s">
        <v>66</v>
      </c>
      <c r="O96" s="7" t="s">
        <v>42</v>
      </c>
      <c r="P96" s="7" t="s">
        <v>172</v>
      </c>
      <c r="Q96" s="7" t="s">
        <v>68</v>
      </c>
      <c r="R96" s="7" t="s">
        <v>42</v>
      </c>
      <c r="S96" s="7" t="s">
        <v>173</v>
      </c>
      <c r="T96" s="8">
        <v>0</v>
      </c>
      <c r="U96" s="8">
        <v>0</v>
      </c>
      <c r="V96" s="8">
        <v>550</v>
      </c>
      <c r="W96" s="8">
        <v>550</v>
      </c>
      <c r="X96" s="8">
        <v>550</v>
      </c>
      <c r="Y96" s="8">
        <v>550</v>
      </c>
      <c r="Z96" s="8">
        <v>0</v>
      </c>
      <c r="AA96" s="8">
        <v>550</v>
      </c>
      <c r="AB96" s="8">
        <v>550</v>
      </c>
      <c r="AC96" s="8">
        <v>550</v>
      </c>
      <c r="AD96" s="8">
        <v>0</v>
      </c>
      <c r="AE96" s="9">
        <f t="shared" si="8"/>
        <v>0</v>
      </c>
      <c r="AF96" s="8">
        <v>0</v>
      </c>
      <c r="AG96" s="9">
        <f t="shared" si="9"/>
        <v>0</v>
      </c>
      <c r="AH96" s="8">
        <v>0</v>
      </c>
      <c r="AI96" s="9">
        <f t="shared" si="10"/>
        <v>0</v>
      </c>
    </row>
    <row r="97" spans="1:35">
      <c r="A97" t="str">
        <f t="shared" si="4"/>
        <v>5003121101CH132016</v>
      </c>
      <c r="B97" s="7" t="s">
        <v>34</v>
      </c>
      <c r="C97" s="7">
        <v>2016</v>
      </c>
      <c r="D97" s="7" t="s">
        <v>46</v>
      </c>
      <c r="E97" s="7" t="s">
        <v>44</v>
      </c>
      <c r="F97" s="7" t="s">
        <v>72</v>
      </c>
      <c r="G97" s="7" t="s">
        <v>62</v>
      </c>
      <c r="H97" s="7" t="s">
        <v>162</v>
      </c>
      <c r="I97" s="7" t="s">
        <v>174</v>
      </c>
      <c r="J97" s="7" t="s">
        <v>40</v>
      </c>
      <c r="K97" s="7" t="s">
        <v>41</v>
      </c>
      <c r="L97" s="7" t="s">
        <v>175</v>
      </c>
      <c r="M97" s="7" t="s">
        <v>66</v>
      </c>
      <c r="N97" s="7" t="s">
        <v>66</v>
      </c>
      <c r="O97" s="7" t="s">
        <v>42</v>
      </c>
      <c r="P97" s="7" t="s">
        <v>176</v>
      </c>
      <c r="Q97" s="7" t="s">
        <v>68</v>
      </c>
      <c r="R97" s="7" t="s">
        <v>42</v>
      </c>
      <c r="S97" s="7" t="s">
        <v>173</v>
      </c>
      <c r="T97" s="8">
        <v>0</v>
      </c>
      <c r="U97" s="8">
        <v>0</v>
      </c>
      <c r="V97" s="8">
        <v>62106</v>
      </c>
      <c r="W97" s="8">
        <v>62106</v>
      </c>
      <c r="X97" s="8">
        <v>62106</v>
      </c>
      <c r="Y97" s="8">
        <v>20000</v>
      </c>
      <c r="Z97" s="8">
        <v>0</v>
      </c>
      <c r="AA97" s="8">
        <v>62106</v>
      </c>
      <c r="AB97" s="8">
        <v>62106</v>
      </c>
      <c r="AC97" s="8">
        <v>62106</v>
      </c>
      <c r="AD97" s="8">
        <v>0</v>
      </c>
      <c r="AE97" s="9">
        <f t="shared" si="8"/>
        <v>0</v>
      </c>
      <c r="AF97" s="8">
        <v>0</v>
      </c>
      <c r="AG97" s="9">
        <f t="shared" si="9"/>
        <v>0</v>
      </c>
      <c r="AH97" s="8">
        <v>0</v>
      </c>
      <c r="AI97" s="9">
        <f t="shared" si="10"/>
        <v>0</v>
      </c>
    </row>
    <row r="98" spans="1:35">
      <c r="A98" t="str">
        <f t="shared" si="4"/>
        <v>5003121101CH152016</v>
      </c>
      <c r="B98" s="7" t="s">
        <v>34</v>
      </c>
      <c r="C98" s="7">
        <v>2016</v>
      </c>
      <c r="D98" s="7" t="s">
        <v>46</v>
      </c>
      <c r="E98" s="7" t="s">
        <v>44</v>
      </c>
      <c r="F98" s="7" t="s">
        <v>72</v>
      </c>
      <c r="G98" s="7" t="s">
        <v>62</v>
      </c>
      <c r="H98" s="7" t="s">
        <v>162</v>
      </c>
      <c r="I98" s="7" t="s">
        <v>50</v>
      </c>
      <c r="J98" s="7" t="s">
        <v>40</v>
      </c>
      <c r="K98" s="7" t="s">
        <v>41</v>
      </c>
      <c r="L98" s="7" t="s">
        <v>177</v>
      </c>
      <c r="M98" s="7" t="s">
        <v>66</v>
      </c>
      <c r="N98" s="7" t="s">
        <v>66</v>
      </c>
      <c r="O98" s="7" t="s">
        <v>42</v>
      </c>
      <c r="P98" s="7" t="s">
        <v>428</v>
      </c>
      <c r="Q98" s="7" t="s">
        <v>68</v>
      </c>
      <c r="R98" s="7" t="s">
        <v>42</v>
      </c>
      <c r="S98" s="7" t="s">
        <v>173</v>
      </c>
      <c r="T98" s="8">
        <v>0</v>
      </c>
      <c r="U98" s="8">
        <v>0</v>
      </c>
      <c r="V98" s="8">
        <v>1050</v>
      </c>
      <c r="W98" s="8">
        <v>1050</v>
      </c>
      <c r="X98" s="8">
        <v>1050</v>
      </c>
      <c r="Y98" s="8">
        <v>1050</v>
      </c>
      <c r="Z98" s="8">
        <v>0</v>
      </c>
      <c r="AA98" s="8">
        <v>1050</v>
      </c>
      <c r="AB98" s="8">
        <v>1050</v>
      </c>
      <c r="AC98" s="8">
        <v>1050</v>
      </c>
      <c r="AD98" s="8">
        <v>0</v>
      </c>
      <c r="AE98" s="9">
        <f t="shared" si="8"/>
        <v>0</v>
      </c>
      <c r="AF98" s="8">
        <v>0</v>
      </c>
      <c r="AG98" s="9">
        <f t="shared" si="9"/>
        <v>0</v>
      </c>
      <c r="AH98" s="8">
        <v>0</v>
      </c>
      <c r="AI98" s="9">
        <f t="shared" si="10"/>
        <v>0</v>
      </c>
    </row>
    <row r="99" spans="1:35">
      <c r="A99" t="str">
        <f t="shared" si="4"/>
        <v>5003121101CH162016</v>
      </c>
      <c r="B99" s="7" t="s">
        <v>34</v>
      </c>
      <c r="C99" s="7">
        <v>2016</v>
      </c>
      <c r="D99" s="7" t="s">
        <v>46</v>
      </c>
      <c r="E99" s="7" t="s">
        <v>44</v>
      </c>
      <c r="F99" s="7" t="s">
        <v>72</v>
      </c>
      <c r="G99" s="7" t="s">
        <v>62</v>
      </c>
      <c r="H99" s="7" t="s">
        <v>162</v>
      </c>
      <c r="I99" s="7" t="s">
        <v>98</v>
      </c>
      <c r="J99" s="7" t="s">
        <v>40</v>
      </c>
      <c r="K99" s="7" t="s">
        <v>41</v>
      </c>
      <c r="L99" s="7" t="s">
        <v>179</v>
      </c>
      <c r="M99" s="7" t="s">
        <v>66</v>
      </c>
      <c r="N99" s="7" t="s">
        <v>66</v>
      </c>
      <c r="O99" s="7" t="s">
        <v>42</v>
      </c>
      <c r="P99" s="7" t="s">
        <v>180</v>
      </c>
      <c r="Q99" s="7" t="s">
        <v>68</v>
      </c>
      <c r="R99" s="7" t="s">
        <v>42</v>
      </c>
      <c r="S99" s="7" t="s">
        <v>173</v>
      </c>
      <c r="T99" s="8">
        <v>0</v>
      </c>
      <c r="U99" s="8">
        <v>0</v>
      </c>
      <c r="V99" s="8">
        <v>20500</v>
      </c>
      <c r="W99" s="8">
        <v>20500</v>
      </c>
      <c r="X99" s="8">
        <v>20500</v>
      </c>
      <c r="Y99" s="8">
        <v>8000</v>
      </c>
      <c r="Z99" s="8">
        <v>0</v>
      </c>
      <c r="AA99" s="8">
        <v>20500</v>
      </c>
      <c r="AB99" s="8">
        <v>20500</v>
      </c>
      <c r="AC99" s="8">
        <v>20500</v>
      </c>
      <c r="AD99" s="8">
        <v>0</v>
      </c>
      <c r="AE99" s="9">
        <f t="shared" si="8"/>
        <v>0</v>
      </c>
      <c r="AF99" s="8">
        <v>0</v>
      </c>
      <c r="AG99" s="9">
        <f t="shared" si="9"/>
        <v>0</v>
      </c>
      <c r="AH99" s="8">
        <v>0</v>
      </c>
      <c r="AI99" s="9">
        <f t="shared" si="10"/>
        <v>0</v>
      </c>
    </row>
    <row r="100" spans="1:35">
      <c r="A100" t="str">
        <f t="shared" si="4"/>
        <v>5003121101CH182016</v>
      </c>
      <c r="B100" s="7" t="s">
        <v>34</v>
      </c>
      <c r="C100" s="7">
        <v>2016</v>
      </c>
      <c r="D100" s="7" t="s">
        <v>46</v>
      </c>
      <c r="E100" s="7" t="s">
        <v>44</v>
      </c>
      <c r="F100" s="7" t="s">
        <v>72</v>
      </c>
      <c r="G100" s="7" t="s">
        <v>62</v>
      </c>
      <c r="H100" s="7" t="s">
        <v>162</v>
      </c>
      <c r="I100" s="7" t="s">
        <v>101</v>
      </c>
      <c r="J100" s="7" t="s">
        <v>40</v>
      </c>
      <c r="K100" s="7" t="s">
        <v>41</v>
      </c>
      <c r="L100" s="7" t="s">
        <v>181</v>
      </c>
      <c r="M100" s="7" t="s">
        <v>66</v>
      </c>
      <c r="N100" s="7" t="s">
        <v>66</v>
      </c>
      <c r="O100" s="7" t="s">
        <v>42</v>
      </c>
      <c r="P100" s="7" t="s">
        <v>182</v>
      </c>
      <c r="Q100" s="7" t="s">
        <v>68</v>
      </c>
      <c r="R100" s="7" t="s">
        <v>42</v>
      </c>
      <c r="S100" s="7" t="s">
        <v>173</v>
      </c>
      <c r="T100" s="8">
        <v>0</v>
      </c>
      <c r="U100" s="8">
        <v>0</v>
      </c>
      <c r="V100" s="8">
        <v>7700</v>
      </c>
      <c r="W100" s="8">
        <v>7700</v>
      </c>
      <c r="X100" s="8">
        <v>7700</v>
      </c>
      <c r="Y100" s="8">
        <v>3000</v>
      </c>
      <c r="Z100" s="8">
        <v>0</v>
      </c>
      <c r="AA100" s="8">
        <v>7700</v>
      </c>
      <c r="AB100" s="8">
        <v>7700</v>
      </c>
      <c r="AC100" s="8">
        <v>7700</v>
      </c>
      <c r="AD100" s="8">
        <v>0</v>
      </c>
      <c r="AE100" s="9">
        <f t="shared" si="8"/>
        <v>0</v>
      </c>
      <c r="AF100" s="8">
        <v>0</v>
      </c>
      <c r="AG100" s="9">
        <f t="shared" si="9"/>
        <v>0</v>
      </c>
      <c r="AH100" s="8">
        <v>0</v>
      </c>
      <c r="AI100" s="9">
        <f t="shared" si="10"/>
        <v>0</v>
      </c>
    </row>
    <row r="101" spans="1:35">
      <c r="A101" t="str">
        <f t="shared" si="4"/>
        <v>5003121101CH192016</v>
      </c>
      <c r="B101" s="7" t="s">
        <v>34</v>
      </c>
      <c r="C101" s="7">
        <v>2016</v>
      </c>
      <c r="D101" s="7" t="s">
        <v>46</v>
      </c>
      <c r="E101" s="7" t="s">
        <v>44</v>
      </c>
      <c r="F101" s="7" t="s">
        <v>72</v>
      </c>
      <c r="G101" s="7" t="s">
        <v>62</v>
      </c>
      <c r="H101" s="7" t="s">
        <v>162</v>
      </c>
      <c r="I101" s="7" t="s">
        <v>183</v>
      </c>
      <c r="J101" s="7" t="s">
        <v>40</v>
      </c>
      <c r="K101" s="7" t="s">
        <v>41</v>
      </c>
      <c r="L101" s="7" t="s">
        <v>184</v>
      </c>
      <c r="M101" s="7" t="s">
        <v>66</v>
      </c>
      <c r="N101" s="7" t="s">
        <v>66</v>
      </c>
      <c r="O101" s="7" t="s">
        <v>42</v>
      </c>
      <c r="P101" s="7" t="s">
        <v>185</v>
      </c>
      <c r="Q101" s="7" t="s">
        <v>68</v>
      </c>
      <c r="R101" s="7" t="s">
        <v>42</v>
      </c>
      <c r="S101" s="7" t="s">
        <v>173</v>
      </c>
      <c r="T101" s="8">
        <v>0</v>
      </c>
      <c r="U101" s="8">
        <v>0</v>
      </c>
      <c r="V101" s="8">
        <v>29000</v>
      </c>
      <c r="W101" s="8">
        <v>29000</v>
      </c>
      <c r="X101" s="8">
        <v>29000</v>
      </c>
      <c r="Y101" s="8">
        <v>10000</v>
      </c>
      <c r="Z101" s="8">
        <v>0</v>
      </c>
      <c r="AA101" s="8">
        <v>29000</v>
      </c>
      <c r="AB101" s="8">
        <v>29000</v>
      </c>
      <c r="AC101" s="8">
        <v>29000</v>
      </c>
      <c r="AD101" s="8">
        <v>0</v>
      </c>
      <c r="AE101" s="9">
        <f t="shared" si="8"/>
        <v>0</v>
      </c>
      <c r="AF101" s="8">
        <v>0</v>
      </c>
      <c r="AG101" s="9">
        <f t="shared" si="9"/>
        <v>0</v>
      </c>
      <c r="AH101" s="8">
        <v>0</v>
      </c>
      <c r="AI101" s="9">
        <f t="shared" si="10"/>
        <v>0</v>
      </c>
    </row>
    <row r="102" spans="1:35">
      <c r="A102" t="str">
        <f t="shared" si="4"/>
        <v>5003121101CH262016</v>
      </c>
      <c r="B102" s="7" t="s">
        <v>34</v>
      </c>
      <c r="C102" s="7">
        <v>2016</v>
      </c>
      <c r="D102" s="7" t="s">
        <v>46</v>
      </c>
      <c r="E102" s="7" t="s">
        <v>44</v>
      </c>
      <c r="F102" s="7" t="s">
        <v>72</v>
      </c>
      <c r="G102" s="7" t="s">
        <v>62</v>
      </c>
      <c r="H102" s="7" t="s">
        <v>162</v>
      </c>
      <c r="I102" s="7" t="s">
        <v>64</v>
      </c>
      <c r="J102" s="7" t="s">
        <v>40</v>
      </c>
      <c r="K102" s="7" t="s">
        <v>41</v>
      </c>
      <c r="L102" s="7" t="s">
        <v>186</v>
      </c>
      <c r="M102" s="7" t="s">
        <v>53</v>
      </c>
      <c r="N102" s="7" t="s">
        <v>130</v>
      </c>
      <c r="O102" s="7" t="s">
        <v>120</v>
      </c>
      <c r="P102" s="7" t="s">
        <v>187</v>
      </c>
      <c r="Q102" s="7" t="s">
        <v>43</v>
      </c>
      <c r="R102" s="7" t="s">
        <v>56</v>
      </c>
      <c r="S102" s="7" t="s">
        <v>188</v>
      </c>
      <c r="T102" s="8">
        <v>0</v>
      </c>
      <c r="U102" s="8">
        <v>0</v>
      </c>
      <c r="V102" s="8">
        <v>50000</v>
      </c>
      <c r="W102" s="8">
        <v>50000</v>
      </c>
      <c r="X102" s="8">
        <v>50000</v>
      </c>
      <c r="Y102" s="8">
        <v>5923</v>
      </c>
      <c r="Z102" s="8">
        <v>0</v>
      </c>
      <c r="AA102" s="8">
        <v>50000</v>
      </c>
      <c r="AB102" s="8">
        <v>50000</v>
      </c>
      <c r="AC102" s="8">
        <v>50000</v>
      </c>
      <c r="AD102" s="8">
        <v>0</v>
      </c>
      <c r="AE102" s="9">
        <f t="shared" si="8"/>
        <v>0</v>
      </c>
      <c r="AF102" s="8">
        <v>0</v>
      </c>
      <c r="AG102" s="9">
        <f t="shared" si="9"/>
        <v>0</v>
      </c>
      <c r="AH102" s="8">
        <v>0</v>
      </c>
      <c r="AI102" s="9">
        <f t="shared" si="10"/>
        <v>0</v>
      </c>
    </row>
    <row r="103" spans="1:35">
      <c r="A103" t="str">
        <f t="shared" si="4"/>
        <v>5003121101CH652016</v>
      </c>
      <c r="B103" s="7" t="s">
        <v>34</v>
      </c>
      <c r="C103" s="7">
        <v>2016</v>
      </c>
      <c r="D103" s="7" t="s">
        <v>46</v>
      </c>
      <c r="E103" s="7" t="s">
        <v>44</v>
      </c>
      <c r="F103" s="7" t="s">
        <v>72</v>
      </c>
      <c r="G103" s="7" t="s">
        <v>62</v>
      </c>
      <c r="H103" s="7" t="s">
        <v>162</v>
      </c>
      <c r="I103" s="7" t="s">
        <v>64</v>
      </c>
      <c r="J103" s="7" t="s">
        <v>40</v>
      </c>
      <c r="K103" s="7" t="s">
        <v>41</v>
      </c>
      <c r="L103" s="7" t="s">
        <v>189</v>
      </c>
      <c r="M103" s="7" t="s">
        <v>66</v>
      </c>
      <c r="N103" s="7" t="s">
        <v>66</v>
      </c>
      <c r="O103" s="7" t="s">
        <v>42</v>
      </c>
      <c r="P103" s="7" t="s">
        <v>429</v>
      </c>
      <c r="Q103" s="7" t="s">
        <v>68</v>
      </c>
      <c r="R103" s="7" t="s">
        <v>42</v>
      </c>
      <c r="S103" s="7" t="s">
        <v>430</v>
      </c>
      <c r="T103" s="8">
        <v>0</v>
      </c>
      <c r="U103" s="8">
        <v>0</v>
      </c>
      <c r="V103" s="8">
        <v>30000</v>
      </c>
      <c r="W103" s="8">
        <v>30000</v>
      </c>
      <c r="X103" s="8">
        <v>30000</v>
      </c>
      <c r="Y103" s="8">
        <v>15000</v>
      </c>
      <c r="Z103" s="8">
        <v>0</v>
      </c>
      <c r="AA103" s="8">
        <v>30000</v>
      </c>
      <c r="AB103" s="8">
        <v>30000</v>
      </c>
      <c r="AC103" s="8">
        <v>30000</v>
      </c>
      <c r="AD103" s="8">
        <v>0</v>
      </c>
      <c r="AE103" s="9">
        <f t="shared" si="8"/>
        <v>0</v>
      </c>
      <c r="AF103" s="8">
        <v>0</v>
      </c>
      <c r="AG103" s="9">
        <f t="shared" si="9"/>
        <v>0</v>
      </c>
      <c r="AH103" s="8">
        <v>0</v>
      </c>
      <c r="AI103" s="9">
        <f t="shared" si="10"/>
        <v>0</v>
      </c>
    </row>
    <row r="104" spans="1:35">
      <c r="A104" t="str">
        <f t="shared" si="4"/>
        <v>5003121101CHX12016</v>
      </c>
      <c r="B104" s="7" t="s">
        <v>34</v>
      </c>
      <c r="C104" s="7">
        <v>2016</v>
      </c>
      <c r="D104" s="7" t="s">
        <v>46</v>
      </c>
      <c r="E104" s="7" t="s">
        <v>44</v>
      </c>
      <c r="F104" s="7" t="s">
        <v>72</v>
      </c>
      <c r="G104" s="7" t="s">
        <v>62</v>
      </c>
      <c r="H104" s="7" t="s">
        <v>162</v>
      </c>
      <c r="I104" s="7" t="s">
        <v>87</v>
      </c>
      <c r="J104" s="7" t="s">
        <v>40</v>
      </c>
      <c r="K104" s="7" t="s">
        <v>41</v>
      </c>
      <c r="L104" s="7" t="s">
        <v>190</v>
      </c>
      <c r="M104" s="7" t="s">
        <v>66</v>
      </c>
      <c r="N104" s="7" t="s">
        <v>66</v>
      </c>
      <c r="O104" s="7" t="s">
        <v>42</v>
      </c>
      <c r="P104" s="7" t="s">
        <v>191</v>
      </c>
      <c r="Q104" s="7" t="s">
        <v>68</v>
      </c>
      <c r="R104" s="7" t="s">
        <v>42</v>
      </c>
      <c r="S104" s="7" t="s">
        <v>192</v>
      </c>
      <c r="T104" s="8">
        <v>0</v>
      </c>
      <c r="U104" s="8">
        <v>0</v>
      </c>
      <c r="V104" s="8">
        <v>10000</v>
      </c>
      <c r="W104" s="8">
        <v>10000</v>
      </c>
      <c r="X104" s="8">
        <v>10000</v>
      </c>
      <c r="Y104" s="8">
        <v>4000</v>
      </c>
      <c r="Z104" s="8">
        <v>0</v>
      </c>
      <c r="AA104" s="8">
        <v>10000</v>
      </c>
      <c r="AB104" s="8">
        <v>10000</v>
      </c>
      <c r="AC104" s="8">
        <v>10000</v>
      </c>
      <c r="AD104" s="8">
        <v>0</v>
      </c>
      <c r="AE104" s="9">
        <f t="shared" si="8"/>
        <v>0</v>
      </c>
      <c r="AF104" s="8">
        <v>0</v>
      </c>
      <c r="AG104" s="9">
        <f t="shared" si="9"/>
        <v>0</v>
      </c>
      <c r="AH104" s="8">
        <v>0</v>
      </c>
      <c r="AI104" s="9">
        <f t="shared" si="10"/>
        <v>0</v>
      </c>
    </row>
    <row r="105" spans="1:35">
      <c r="A105" t="str">
        <f t="shared" si="4"/>
        <v>5003121101CHX22016</v>
      </c>
      <c r="B105" s="7" t="s">
        <v>34</v>
      </c>
      <c r="C105" s="7">
        <v>2016</v>
      </c>
      <c r="D105" s="7" t="s">
        <v>46</v>
      </c>
      <c r="E105" s="7" t="s">
        <v>44</v>
      </c>
      <c r="F105" s="7" t="s">
        <v>72</v>
      </c>
      <c r="G105" s="7" t="s">
        <v>62</v>
      </c>
      <c r="H105" s="7" t="s">
        <v>162</v>
      </c>
      <c r="I105" s="7" t="s">
        <v>193</v>
      </c>
      <c r="J105" s="7" t="s">
        <v>40</v>
      </c>
      <c r="K105" s="7" t="s">
        <v>41</v>
      </c>
      <c r="L105" s="7" t="s">
        <v>194</v>
      </c>
      <c r="M105" s="7" t="s">
        <v>66</v>
      </c>
      <c r="N105" s="7" t="s">
        <v>66</v>
      </c>
      <c r="O105" s="7" t="s">
        <v>42</v>
      </c>
      <c r="P105" s="7" t="s">
        <v>195</v>
      </c>
      <c r="Q105" s="7" t="s">
        <v>68</v>
      </c>
      <c r="R105" s="7" t="s">
        <v>42</v>
      </c>
      <c r="S105" s="7" t="s">
        <v>192</v>
      </c>
      <c r="T105" s="8">
        <v>0</v>
      </c>
      <c r="U105" s="8">
        <v>0</v>
      </c>
      <c r="V105" s="8">
        <v>10800</v>
      </c>
      <c r="W105" s="8">
        <v>10800</v>
      </c>
      <c r="X105" s="8">
        <v>10800</v>
      </c>
      <c r="Y105" s="8">
        <v>3000</v>
      </c>
      <c r="Z105" s="8">
        <v>0</v>
      </c>
      <c r="AA105" s="8">
        <v>10800</v>
      </c>
      <c r="AB105" s="8">
        <v>10800</v>
      </c>
      <c r="AC105" s="8">
        <v>0</v>
      </c>
      <c r="AD105" s="8">
        <v>0</v>
      </c>
      <c r="AE105" s="9">
        <f t="shared" si="8"/>
        <v>0</v>
      </c>
      <c r="AF105" s="8">
        <v>0</v>
      </c>
      <c r="AG105" s="9">
        <f t="shared" si="9"/>
        <v>0</v>
      </c>
      <c r="AH105" s="8">
        <v>0</v>
      </c>
      <c r="AI105" s="9">
        <f t="shared" si="10"/>
        <v>0</v>
      </c>
    </row>
    <row r="106" spans="1:35">
      <c r="A106" t="str">
        <f t="shared" si="4"/>
        <v>5003121101CHX42016</v>
      </c>
      <c r="B106" s="7" t="s">
        <v>34</v>
      </c>
      <c r="C106" s="7">
        <v>2016</v>
      </c>
      <c r="D106" s="7" t="s">
        <v>46</v>
      </c>
      <c r="E106" s="7" t="s">
        <v>44</v>
      </c>
      <c r="F106" s="7" t="s">
        <v>72</v>
      </c>
      <c r="G106" s="7" t="s">
        <v>62</v>
      </c>
      <c r="H106" s="7" t="s">
        <v>162</v>
      </c>
      <c r="I106" s="7" t="s">
        <v>196</v>
      </c>
      <c r="J106" s="7" t="s">
        <v>40</v>
      </c>
      <c r="K106" s="7" t="s">
        <v>41</v>
      </c>
      <c r="L106" s="7" t="s">
        <v>197</v>
      </c>
      <c r="M106" s="7" t="s">
        <v>66</v>
      </c>
      <c r="N106" s="7" t="s">
        <v>66</v>
      </c>
      <c r="O106" s="7" t="s">
        <v>42</v>
      </c>
      <c r="P106" s="7" t="s">
        <v>198</v>
      </c>
      <c r="Q106" s="7" t="s">
        <v>68</v>
      </c>
      <c r="R106" s="7" t="s">
        <v>42</v>
      </c>
      <c r="S106" s="7" t="s">
        <v>192</v>
      </c>
      <c r="T106" s="8">
        <v>0</v>
      </c>
      <c r="U106" s="8">
        <v>0</v>
      </c>
      <c r="V106" s="8">
        <v>5000</v>
      </c>
      <c r="W106" s="8">
        <v>5000</v>
      </c>
      <c r="X106" s="8">
        <v>5000</v>
      </c>
      <c r="Y106" s="8">
        <v>1500</v>
      </c>
      <c r="Z106" s="8">
        <v>0</v>
      </c>
      <c r="AA106" s="8">
        <v>5000</v>
      </c>
      <c r="AB106" s="8">
        <v>5000</v>
      </c>
      <c r="AC106" s="8">
        <v>5000</v>
      </c>
      <c r="AD106" s="8">
        <v>0</v>
      </c>
      <c r="AE106" s="9">
        <f t="shared" si="8"/>
        <v>0</v>
      </c>
      <c r="AF106" s="8">
        <v>0</v>
      </c>
      <c r="AG106" s="9">
        <f t="shared" si="9"/>
        <v>0</v>
      </c>
      <c r="AH106" s="8">
        <v>0</v>
      </c>
      <c r="AI106" s="9">
        <f t="shared" si="10"/>
        <v>0</v>
      </c>
    </row>
    <row r="107" spans="1:35">
      <c r="A107" t="str">
        <f t="shared" si="4"/>
        <v>5003121101CHX82016</v>
      </c>
      <c r="B107" s="7" t="s">
        <v>34</v>
      </c>
      <c r="C107" s="7">
        <v>2016</v>
      </c>
      <c r="D107" s="7" t="s">
        <v>46</v>
      </c>
      <c r="E107" s="7" t="s">
        <v>44</v>
      </c>
      <c r="F107" s="7" t="s">
        <v>72</v>
      </c>
      <c r="G107" s="7" t="s">
        <v>62</v>
      </c>
      <c r="H107" s="7" t="s">
        <v>162</v>
      </c>
      <c r="I107" s="7" t="s">
        <v>199</v>
      </c>
      <c r="J107" s="7" t="s">
        <v>40</v>
      </c>
      <c r="K107" s="7" t="s">
        <v>41</v>
      </c>
      <c r="L107" s="7" t="s">
        <v>200</v>
      </c>
      <c r="M107" s="7" t="s">
        <v>66</v>
      </c>
      <c r="N107" s="7" t="s">
        <v>66</v>
      </c>
      <c r="O107" s="7" t="s">
        <v>42</v>
      </c>
      <c r="P107" s="7" t="s">
        <v>201</v>
      </c>
      <c r="Q107" s="7" t="s">
        <v>68</v>
      </c>
      <c r="R107" s="7" t="s">
        <v>42</v>
      </c>
      <c r="S107" s="7" t="s">
        <v>192</v>
      </c>
      <c r="T107" s="8">
        <v>0</v>
      </c>
      <c r="U107" s="8">
        <v>0</v>
      </c>
      <c r="V107" s="8">
        <v>21000</v>
      </c>
      <c r="W107" s="8">
        <v>21000</v>
      </c>
      <c r="X107" s="8">
        <v>21000</v>
      </c>
      <c r="Y107" s="8">
        <v>8000</v>
      </c>
      <c r="Z107" s="8">
        <v>0</v>
      </c>
      <c r="AA107" s="8">
        <v>21000</v>
      </c>
      <c r="AB107" s="8">
        <v>21000</v>
      </c>
      <c r="AC107" s="8">
        <v>21000</v>
      </c>
      <c r="AD107" s="8">
        <v>0</v>
      </c>
      <c r="AE107" s="9">
        <f t="shared" si="8"/>
        <v>0</v>
      </c>
      <c r="AF107" s="8">
        <v>0</v>
      </c>
      <c r="AG107" s="9">
        <f t="shared" si="9"/>
        <v>0</v>
      </c>
      <c r="AH107" s="8">
        <v>0</v>
      </c>
      <c r="AI107" s="9">
        <f t="shared" si="10"/>
        <v>0</v>
      </c>
    </row>
    <row r="108" spans="1:35">
      <c r="A108" t="str">
        <f t="shared" si="4"/>
        <v>5003121101CI012016</v>
      </c>
      <c r="B108" s="7" t="s">
        <v>34</v>
      </c>
      <c r="C108" s="7">
        <v>2016</v>
      </c>
      <c r="D108" s="7" t="s">
        <v>46</v>
      </c>
      <c r="E108" s="7" t="s">
        <v>44</v>
      </c>
      <c r="F108" s="7" t="s">
        <v>202</v>
      </c>
      <c r="G108" s="7" t="s">
        <v>45</v>
      </c>
      <c r="H108" s="7" t="s">
        <v>203</v>
      </c>
      <c r="I108" s="7" t="s">
        <v>79</v>
      </c>
      <c r="J108" s="7" t="s">
        <v>51</v>
      </c>
      <c r="K108" s="7" t="s">
        <v>41</v>
      </c>
      <c r="L108" s="7" t="s">
        <v>204</v>
      </c>
      <c r="M108" s="7" t="s">
        <v>53</v>
      </c>
      <c r="N108" s="7" t="s">
        <v>54</v>
      </c>
      <c r="O108" s="7" t="s">
        <v>120</v>
      </c>
      <c r="P108" s="7" t="s">
        <v>205</v>
      </c>
      <c r="Q108" s="7" t="s">
        <v>43</v>
      </c>
      <c r="R108" s="7" t="s">
        <v>56</v>
      </c>
      <c r="S108" s="7" t="s">
        <v>206</v>
      </c>
      <c r="T108" s="8">
        <v>0</v>
      </c>
      <c r="U108" s="8">
        <v>0</v>
      </c>
      <c r="V108" s="8">
        <v>1513500</v>
      </c>
      <c r="W108" s="8">
        <v>1513500</v>
      </c>
      <c r="X108" s="8">
        <v>1513500</v>
      </c>
      <c r="Y108" s="8">
        <v>0</v>
      </c>
      <c r="Z108" s="8">
        <v>0</v>
      </c>
      <c r="AA108" s="8">
        <v>1339787.8</v>
      </c>
      <c r="AB108" s="8">
        <v>1339787.8</v>
      </c>
      <c r="AC108" s="8">
        <v>0</v>
      </c>
      <c r="AD108" s="8">
        <v>0</v>
      </c>
      <c r="AE108" s="9">
        <f t="shared" si="8"/>
        <v>0</v>
      </c>
      <c r="AF108" s="8">
        <v>0</v>
      </c>
      <c r="AG108" s="9">
        <f t="shared" si="9"/>
        <v>0</v>
      </c>
      <c r="AH108" s="8">
        <v>0</v>
      </c>
      <c r="AI108" s="9">
        <f t="shared" si="10"/>
        <v>0</v>
      </c>
    </row>
    <row r="109" spans="1:35">
      <c r="A109" t="str">
        <f t="shared" si="4"/>
        <v>5003121101CI032016</v>
      </c>
      <c r="B109" s="7" t="s">
        <v>34</v>
      </c>
      <c r="C109" s="7">
        <v>2016</v>
      </c>
      <c r="D109" s="7" t="s">
        <v>46</v>
      </c>
      <c r="E109" s="7" t="s">
        <v>44</v>
      </c>
      <c r="F109" s="7" t="s">
        <v>202</v>
      </c>
      <c r="G109" s="7" t="s">
        <v>45</v>
      </c>
      <c r="H109" s="7" t="s">
        <v>203</v>
      </c>
      <c r="I109" s="7" t="s">
        <v>84</v>
      </c>
      <c r="J109" s="7" t="s">
        <v>40</v>
      </c>
      <c r="K109" s="7" t="s">
        <v>41</v>
      </c>
      <c r="L109" s="7" t="s">
        <v>207</v>
      </c>
      <c r="M109" s="7" t="s">
        <v>53</v>
      </c>
      <c r="N109" s="7" t="s">
        <v>54</v>
      </c>
      <c r="O109" s="7" t="s">
        <v>120</v>
      </c>
      <c r="P109" s="7" t="s">
        <v>208</v>
      </c>
      <c r="Q109" s="7" t="s">
        <v>43</v>
      </c>
      <c r="R109" s="7" t="s">
        <v>56</v>
      </c>
      <c r="S109" s="7" t="s">
        <v>209</v>
      </c>
      <c r="T109" s="8">
        <v>0</v>
      </c>
      <c r="U109" s="8">
        <v>0</v>
      </c>
      <c r="V109" s="8">
        <v>12690</v>
      </c>
      <c r="W109" s="8">
        <v>12690</v>
      </c>
      <c r="X109" s="8">
        <v>12690</v>
      </c>
      <c r="Y109" s="8">
        <v>0</v>
      </c>
      <c r="Z109" s="8">
        <v>0</v>
      </c>
      <c r="AA109" s="8">
        <v>12690</v>
      </c>
      <c r="AB109" s="8">
        <v>12690</v>
      </c>
      <c r="AC109" s="8">
        <v>12680</v>
      </c>
      <c r="AD109" s="8">
        <v>0</v>
      </c>
      <c r="AE109" s="9">
        <f t="shared" si="8"/>
        <v>0</v>
      </c>
      <c r="AF109" s="8">
        <v>0</v>
      </c>
      <c r="AG109" s="9">
        <f t="shared" si="9"/>
        <v>0</v>
      </c>
      <c r="AH109" s="8">
        <v>0</v>
      </c>
      <c r="AI109" s="9">
        <f t="shared" si="10"/>
        <v>0</v>
      </c>
    </row>
    <row r="110" spans="1:35">
      <c r="A110" t="str">
        <f t="shared" si="4"/>
        <v>5003121101CI112016</v>
      </c>
      <c r="B110" s="7" t="s">
        <v>34</v>
      </c>
      <c r="C110" s="7">
        <v>2016</v>
      </c>
      <c r="D110" s="7" t="s">
        <v>46</v>
      </c>
      <c r="E110" s="7" t="s">
        <v>44</v>
      </c>
      <c r="F110" s="7" t="s">
        <v>202</v>
      </c>
      <c r="G110" s="7" t="s">
        <v>45</v>
      </c>
      <c r="H110" s="7" t="s">
        <v>210</v>
      </c>
      <c r="I110" s="7" t="s">
        <v>79</v>
      </c>
      <c r="J110" s="7" t="s">
        <v>40</v>
      </c>
      <c r="K110" s="7" t="s">
        <v>41</v>
      </c>
      <c r="L110" s="7" t="s">
        <v>211</v>
      </c>
      <c r="M110" s="7" t="s">
        <v>66</v>
      </c>
      <c r="N110" s="7" t="s">
        <v>66</v>
      </c>
      <c r="O110" s="7" t="s">
        <v>42</v>
      </c>
      <c r="P110" s="7" t="s">
        <v>212</v>
      </c>
      <c r="Q110" s="7" t="s">
        <v>68</v>
      </c>
      <c r="R110" s="7" t="s">
        <v>42</v>
      </c>
      <c r="S110" s="7" t="s">
        <v>213</v>
      </c>
      <c r="T110" s="8">
        <v>0</v>
      </c>
      <c r="U110" s="8">
        <v>0</v>
      </c>
      <c r="V110" s="8">
        <v>45000</v>
      </c>
      <c r="W110" s="8">
        <v>45000</v>
      </c>
      <c r="X110" s="8">
        <v>45000</v>
      </c>
      <c r="Y110" s="8">
        <v>15000</v>
      </c>
      <c r="Z110" s="8">
        <v>0</v>
      </c>
      <c r="AA110" s="8">
        <v>45000</v>
      </c>
      <c r="AB110" s="8">
        <v>45000</v>
      </c>
      <c r="AC110" s="8">
        <v>45000</v>
      </c>
      <c r="AD110" s="8">
        <v>0</v>
      </c>
      <c r="AE110" s="9">
        <f t="shared" si="8"/>
        <v>0</v>
      </c>
      <c r="AF110" s="8">
        <v>0</v>
      </c>
      <c r="AG110" s="9">
        <f t="shared" si="9"/>
        <v>0</v>
      </c>
      <c r="AH110" s="8">
        <v>0</v>
      </c>
      <c r="AI110" s="9">
        <f t="shared" si="10"/>
        <v>0</v>
      </c>
    </row>
    <row r="111" spans="1:35">
      <c r="A111" t="str">
        <f t="shared" si="4"/>
        <v>5003121101CI142015</v>
      </c>
      <c r="B111" s="7" t="s">
        <v>34</v>
      </c>
      <c r="C111" s="7">
        <v>2015</v>
      </c>
      <c r="D111" s="7" t="s">
        <v>46</v>
      </c>
      <c r="E111" s="7" t="s">
        <v>44</v>
      </c>
      <c r="F111" s="7" t="s">
        <v>202</v>
      </c>
      <c r="G111" s="7" t="s">
        <v>45</v>
      </c>
      <c r="H111" s="7" t="s">
        <v>210</v>
      </c>
      <c r="I111" s="7" t="s">
        <v>84</v>
      </c>
      <c r="J111" s="7" t="s">
        <v>40</v>
      </c>
      <c r="K111" s="7" t="s">
        <v>41</v>
      </c>
      <c r="L111" s="7" t="s">
        <v>214</v>
      </c>
      <c r="M111" s="7" t="s">
        <v>66</v>
      </c>
      <c r="N111" s="7" t="s">
        <v>66</v>
      </c>
      <c r="O111" s="7" t="s">
        <v>42</v>
      </c>
      <c r="P111" s="7" t="s">
        <v>215</v>
      </c>
      <c r="Q111" s="7" t="s">
        <v>68</v>
      </c>
      <c r="R111" s="7" t="s">
        <v>42</v>
      </c>
      <c r="S111" s="7" t="s">
        <v>216</v>
      </c>
      <c r="T111" s="8">
        <v>0</v>
      </c>
      <c r="U111" s="8">
        <v>0</v>
      </c>
      <c r="V111" s="8">
        <v>43165.17</v>
      </c>
      <c r="W111" s="8">
        <v>43165.17</v>
      </c>
      <c r="X111" s="8">
        <v>43165.17</v>
      </c>
      <c r="Y111" s="8">
        <v>43165.17</v>
      </c>
      <c r="Z111" s="8">
        <v>43165.17</v>
      </c>
      <c r="AA111" s="8">
        <v>0</v>
      </c>
      <c r="AB111" s="8">
        <v>0</v>
      </c>
      <c r="AC111" s="8">
        <v>4000</v>
      </c>
      <c r="AD111" s="8">
        <v>130.4</v>
      </c>
      <c r="AE111" s="9">
        <f>0</f>
        <v>0</v>
      </c>
      <c r="AF111" s="8">
        <v>0</v>
      </c>
      <c r="AG111" s="9">
        <f>0</f>
        <v>0</v>
      </c>
      <c r="AH111" s="8">
        <v>0</v>
      </c>
      <c r="AI111" s="9">
        <f>0</f>
        <v>0</v>
      </c>
    </row>
    <row r="112" spans="1:35">
      <c r="A112" t="str">
        <f t="shared" si="4"/>
        <v>5003121101CI142016</v>
      </c>
      <c r="B112" s="7" t="s">
        <v>34</v>
      </c>
      <c r="C112" s="7">
        <v>2016</v>
      </c>
      <c r="D112" s="7" t="s">
        <v>46</v>
      </c>
      <c r="E112" s="7" t="s">
        <v>44</v>
      </c>
      <c r="F112" s="7" t="s">
        <v>202</v>
      </c>
      <c r="G112" s="7" t="s">
        <v>45</v>
      </c>
      <c r="H112" s="7" t="s">
        <v>210</v>
      </c>
      <c r="I112" s="7" t="s">
        <v>84</v>
      </c>
      <c r="J112" s="7" t="s">
        <v>40</v>
      </c>
      <c r="K112" s="7" t="s">
        <v>41</v>
      </c>
      <c r="L112" s="7" t="s">
        <v>214</v>
      </c>
      <c r="M112" s="7" t="s">
        <v>66</v>
      </c>
      <c r="N112" s="7" t="s">
        <v>66</v>
      </c>
      <c r="O112" s="7" t="s">
        <v>42</v>
      </c>
      <c r="P112" s="7" t="s">
        <v>215</v>
      </c>
      <c r="Q112" s="7" t="s">
        <v>68</v>
      </c>
      <c r="R112" s="7" t="s">
        <v>42</v>
      </c>
      <c r="S112" s="7" t="s">
        <v>216</v>
      </c>
      <c r="T112" s="8">
        <v>0</v>
      </c>
      <c r="U112" s="8">
        <v>0</v>
      </c>
      <c r="V112" s="8">
        <v>55000</v>
      </c>
      <c r="W112" s="8">
        <v>55000</v>
      </c>
      <c r="X112" s="8">
        <v>55000</v>
      </c>
      <c r="Y112" s="8">
        <v>20000</v>
      </c>
      <c r="Z112" s="8">
        <v>1000</v>
      </c>
      <c r="AA112" s="8">
        <v>55000</v>
      </c>
      <c r="AB112" s="8">
        <v>55000</v>
      </c>
      <c r="AC112" s="8">
        <v>55000</v>
      </c>
      <c r="AD112" s="8">
        <v>0</v>
      </c>
      <c r="AE112" s="9">
        <f>AD112/AB112*100</f>
        <v>0</v>
      </c>
      <c r="AF112" s="8">
        <v>0</v>
      </c>
      <c r="AG112" s="9">
        <f>AF112/AB112*100</f>
        <v>0</v>
      </c>
      <c r="AH112" s="8">
        <v>0</v>
      </c>
      <c r="AI112" s="9">
        <f>AH112/AB112*100</f>
        <v>0</v>
      </c>
    </row>
    <row r="113" spans="1:35">
      <c r="A113" t="str">
        <f t="shared" si="4"/>
        <v>5003121101CJ052016</v>
      </c>
      <c r="B113" s="7" t="s">
        <v>34</v>
      </c>
      <c r="C113" s="7">
        <v>2016</v>
      </c>
      <c r="D113" s="7" t="s">
        <v>46</v>
      </c>
      <c r="E113" s="7" t="s">
        <v>44</v>
      </c>
      <c r="F113" s="7" t="s">
        <v>314</v>
      </c>
      <c r="G113" s="7" t="s">
        <v>45</v>
      </c>
      <c r="H113" s="7" t="s">
        <v>315</v>
      </c>
      <c r="I113" s="7" t="s">
        <v>79</v>
      </c>
      <c r="J113" s="7" t="s">
        <v>40</v>
      </c>
      <c r="K113" s="7" t="s">
        <v>41</v>
      </c>
      <c r="L113" s="7" t="s">
        <v>312</v>
      </c>
      <c r="M113" s="7" t="s">
        <v>66</v>
      </c>
      <c r="N113" s="7" t="s">
        <v>66</v>
      </c>
      <c r="O113" s="7" t="s">
        <v>42</v>
      </c>
      <c r="P113" s="7" t="s">
        <v>431</v>
      </c>
      <c r="Q113" s="7" t="s">
        <v>68</v>
      </c>
      <c r="R113" s="7" t="s">
        <v>42</v>
      </c>
      <c r="S113" s="7" t="s">
        <v>432</v>
      </c>
      <c r="T113" s="8">
        <v>0</v>
      </c>
      <c r="U113" s="8">
        <v>0</v>
      </c>
      <c r="V113" s="8">
        <v>11000</v>
      </c>
      <c r="W113" s="8">
        <v>11000</v>
      </c>
      <c r="X113" s="8">
        <v>11000</v>
      </c>
      <c r="Y113" s="8">
        <v>4000</v>
      </c>
      <c r="Z113" s="8">
        <v>0</v>
      </c>
      <c r="AA113" s="8">
        <v>11000</v>
      </c>
      <c r="AB113" s="8">
        <v>11000</v>
      </c>
      <c r="AC113" s="8">
        <v>11000</v>
      </c>
      <c r="AD113" s="8">
        <v>0</v>
      </c>
      <c r="AE113" s="9">
        <f>AD113/AB113*100</f>
        <v>0</v>
      </c>
      <c r="AF113" s="8">
        <v>0</v>
      </c>
      <c r="AG113" s="9">
        <f>AF113/AB113*100</f>
        <v>0</v>
      </c>
      <c r="AH113" s="8">
        <v>0</v>
      </c>
      <c r="AI113" s="9">
        <f>AH113/AB113*100</f>
        <v>0</v>
      </c>
    </row>
    <row r="114" spans="1:35">
      <c r="A114" t="str">
        <f t="shared" si="4"/>
        <v>5003121101CL012016</v>
      </c>
      <c r="B114" s="7" t="s">
        <v>34</v>
      </c>
      <c r="C114" s="7">
        <v>2016</v>
      </c>
      <c r="D114" s="7" t="s">
        <v>46</v>
      </c>
      <c r="E114" s="7" t="s">
        <v>44</v>
      </c>
      <c r="F114" s="7" t="s">
        <v>217</v>
      </c>
      <c r="G114" s="7" t="s">
        <v>45</v>
      </c>
      <c r="H114" s="7" t="s">
        <v>218</v>
      </c>
      <c r="I114" s="7" t="s">
        <v>84</v>
      </c>
      <c r="J114" s="7" t="s">
        <v>40</v>
      </c>
      <c r="K114" s="7" t="s">
        <v>41</v>
      </c>
      <c r="L114" s="7" t="s">
        <v>219</v>
      </c>
      <c r="M114" s="7" t="s">
        <v>66</v>
      </c>
      <c r="N114" s="7" t="s">
        <v>66</v>
      </c>
      <c r="O114" s="7" t="s">
        <v>42</v>
      </c>
      <c r="P114" s="7" t="s">
        <v>220</v>
      </c>
      <c r="Q114" s="7" t="s">
        <v>68</v>
      </c>
      <c r="R114" s="7" t="s">
        <v>42</v>
      </c>
      <c r="S114" s="7" t="s">
        <v>221</v>
      </c>
      <c r="T114" s="8">
        <v>0</v>
      </c>
      <c r="U114" s="8">
        <v>0</v>
      </c>
      <c r="V114" s="8">
        <v>1400</v>
      </c>
      <c r="W114" s="8">
        <v>1400</v>
      </c>
      <c r="X114" s="8">
        <v>1400</v>
      </c>
      <c r="Y114" s="8">
        <v>1400</v>
      </c>
      <c r="Z114" s="8">
        <v>0</v>
      </c>
      <c r="AA114" s="8">
        <v>1400</v>
      </c>
      <c r="AB114" s="8">
        <v>1400</v>
      </c>
      <c r="AC114" s="8">
        <v>1400</v>
      </c>
      <c r="AD114" s="8">
        <v>0</v>
      </c>
      <c r="AE114" s="9">
        <f>AD114/AB114*100</f>
        <v>0</v>
      </c>
      <c r="AF114" s="8">
        <v>0</v>
      </c>
      <c r="AG114" s="9">
        <f>AF114/AB114*100</f>
        <v>0</v>
      </c>
      <c r="AH114" s="8">
        <v>0</v>
      </c>
      <c r="AI114" s="9">
        <f>AH114/AB114*100</f>
        <v>0</v>
      </c>
    </row>
    <row r="115" spans="1:35">
      <c r="A115" t="str">
        <f t="shared" si="4"/>
        <v>5003121101CL022015</v>
      </c>
      <c r="B115" s="7" t="s">
        <v>34</v>
      </c>
      <c r="C115" s="7">
        <v>2015</v>
      </c>
      <c r="D115" s="7" t="s">
        <v>46</v>
      </c>
      <c r="E115" s="7" t="s">
        <v>44</v>
      </c>
      <c r="F115" s="7" t="s">
        <v>217</v>
      </c>
      <c r="G115" s="7" t="s">
        <v>45</v>
      </c>
      <c r="H115" s="7" t="s">
        <v>218</v>
      </c>
      <c r="I115" s="7" t="s">
        <v>84</v>
      </c>
      <c r="J115" s="7" t="s">
        <v>40</v>
      </c>
      <c r="K115" s="7" t="s">
        <v>41</v>
      </c>
      <c r="L115" s="7" t="s">
        <v>222</v>
      </c>
      <c r="M115" s="7" t="s">
        <v>53</v>
      </c>
      <c r="N115" s="7" t="s">
        <v>54</v>
      </c>
      <c r="O115" s="7" t="s">
        <v>120</v>
      </c>
      <c r="P115" s="7" t="s">
        <v>223</v>
      </c>
      <c r="Q115" s="7" t="s">
        <v>43</v>
      </c>
      <c r="R115" s="7" t="s">
        <v>56</v>
      </c>
      <c r="S115" s="7" t="s">
        <v>224</v>
      </c>
      <c r="T115" s="8">
        <v>0</v>
      </c>
      <c r="U115" s="8">
        <v>0</v>
      </c>
      <c r="V115" s="8">
        <v>20325.5</v>
      </c>
      <c r="W115" s="8">
        <v>20325.5</v>
      </c>
      <c r="X115" s="8">
        <v>20325.5</v>
      </c>
      <c r="Y115" s="8">
        <v>20325.5</v>
      </c>
      <c r="Z115" s="8">
        <v>20325.5</v>
      </c>
      <c r="AA115" s="8">
        <v>0</v>
      </c>
      <c r="AB115" s="8">
        <v>0</v>
      </c>
      <c r="AC115" s="8">
        <v>3975</v>
      </c>
      <c r="AD115" s="8">
        <v>0</v>
      </c>
      <c r="AE115" s="9">
        <f>0</f>
        <v>0</v>
      </c>
      <c r="AF115" s="8">
        <v>0</v>
      </c>
      <c r="AG115" s="9">
        <f>0</f>
        <v>0</v>
      </c>
      <c r="AH115" s="8">
        <v>0</v>
      </c>
      <c r="AI115" s="9">
        <f>0</f>
        <v>0</v>
      </c>
    </row>
    <row r="116" spans="1:35">
      <c r="A116" t="str">
        <f t="shared" si="4"/>
        <v>5003121101CL022016</v>
      </c>
      <c r="B116" s="7" t="s">
        <v>34</v>
      </c>
      <c r="C116" s="7">
        <v>2016</v>
      </c>
      <c r="D116" s="7" t="s">
        <v>46</v>
      </c>
      <c r="E116" s="7" t="s">
        <v>44</v>
      </c>
      <c r="F116" s="7" t="s">
        <v>217</v>
      </c>
      <c r="G116" s="7" t="s">
        <v>45</v>
      </c>
      <c r="H116" s="7" t="s">
        <v>218</v>
      </c>
      <c r="I116" s="7" t="s">
        <v>84</v>
      </c>
      <c r="J116" s="7" t="s">
        <v>40</v>
      </c>
      <c r="K116" s="7" t="s">
        <v>41</v>
      </c>
      <c r="L116" s="7" t="s">
        <v>222</v>
      </c>
      <c r="M116" s="7" t="s">
        <v>53</v>
      </c>
      <c r="N116" s="7" t="s">
        <v>54</v>
      </c>
      <c r="O116" s="7" t="s">
        <v>120</v>
      </c>
      <c r="P116" s="7" t="s">
        <v>223</v>
      </c>
      <c r="Q116" s="7" t="s">
        <v>43</v>
      </c>
      <c r="R116" s="7" t="s">
        <v>56</v>
      </c>
      <c r="S116" s="7" t="s">
        <v>224</v>
      </c>
      <c r="T116" s="8">
        <v>0</v>
      </c>
      <c r="U116" s="8">
        <v>0</v>
      </c>
      <c r="V116" s="8">
        <v>39750</v>
      </c>
      <c r="W116" s="8">
        <v>39750</v>
      </c>
      <c r="X116" s="8">
        <v>39750</v>
      </c>
      <c r="Y116" s="8">
        <v>10000</v>
      </c>
      <c r="Z116" s="8">
        <v>0</v>
      </c>
      <c r="AA116" s="8">
        <v>39750</v>
      </c>
      <c r="AB116" s="8">
        <v>39750</v>
      </c>
      <c r="AC116" s="8">
        <v>39750</v>
      </c>
      <c r="AD116" s="8">
        <v>0</v>
      </c>
      <c r="AE116" s="9">
        <f t="shared" ref="AE116:AE122" si="11">AD116/AB116*100</f>
        <v>0</v>
      </c>
      <c r="AF116" s="8">
        <v>0</v>
      </c>
      <c r="AG116" s="9">
        <f t="shared" ref="AG116:AG122" si="12">AF116/AB116*100</f>
        <v>0</v>
      </c>
      <c r="AH116" s="8">
        <v>0</v>
      </c>
      <c r="AI116" s="9">
        <f t="shared" ref="AI116:AI122" si="13">AH116/AB116*100</f>
        <v>0</v>
      </c>
    </row>
    <row r="117" spans="1:35">
      <c r="A117" t="str">
        <f t="shared" si="4"/>
        <v>5063121101CL052016</v>
      </c>
      <c r="B117" s="7" t="s">
        <v>34</v>
      </c>
      <c r="C117" s="7">
        <v>2016</v>
      </c>
      <c r="D117" s="7" t="s">
        <v>35</v>
      </c>
      <c r="E117" s="7" t="s">
        <v>44</v>
      </c>
      <c r="F117" s="7" t="s">
        <v>48</v>
      </c>
      <c r="G117" s="7" t="s">
        <v>45</v>
      </c>
      <c r="H117" s="7" t="s">
        <v>49</v>
      </c>
      <c r="I117" s="7" t="s">
        <v>50</v>
      </c>
      <c r="J117" s="7" t="s">
        <v>40</v>
      </c>
      <c r="K117" s="7" t="s">
        <v>41</v>
      </c>
      <c r="L117" s="7" t="s">
        <v>225</v>
      </c>
      <c r="M117" s="7" t="s">
        <v>226</v>
      </c>
      <c r="N117" s="7" t="s">
        <v>227</v>
      </c>
      <c r="O117" s="7" t="s">
        <v>42</v>
      </c>
      <c r="P117" s="7" t="s">
        <v>228</v>
      </c>
      <c r="Q117" s="7" t="s">
        <v>43</v>
      </c>
      <c r="R117" s="7" t="s">
        <v>42</v>
      </c>
      <c r="S117" s="7" t="s">
        <v>83</v>
      </c>
      <c r="T117" s="8">
        <v>0</v>
      </c>
      <c r="U117" s="8">
        <v>0</v>
      </c>
      <c r="V117" s="8">
        <v>4500</v>
      </c>
      <c r="W117" s="8">
        <v>4500</v>
      </c>
      <c r="X117" s="8">
        <v>4500</v>
      </c>
      <c r="Y117" s="8">
        <v>0</v>
      </c>
      <c r="Z117" s="8">
        <v>0</v>
      </c>
      <c r="AA117" s="8">
        <v>4500</v>
      </c>
      <c r="AB117" s="8">
        <v>4500</v>
      </c>
      <c r="AC117" s="8">
        <v>0</v>
      </c>
      <c r="AD117" s="8">
        <v>0</v>
      </c>
      <c r="AE117" s="9">
        <f t="shared" si="11"/>
        <v>0</v>
      </c>
      <c r="AF117" s="8">
        <v>0</v>
      </c>
      <c r="AG117" s="9">
        <f t="shared" si="12"/>
        <v>0</v>
      </c>
      <c r="AH117" s="8">
        <v>0</v>
      </c>
      <c r="AI117" s="9">
        <f t="shared" si="13"/>
        <v>0</v>
      </c>
    </row>
    <row r="118" spans="1:35">
      <c r="A118" t="str">
        <f t="shared" si="4"/>
        <v>5063121101CL252016</v>
      </c>
      <c r="B118" s="7" t="s">
        <v>34</v>
      </c>
      <c r="C118" s="7">
        <v>2016</v>
      </c>
      <c r="D118" s="7" t="s">
        <v>35</v>
      </c>
      <c r="E118" s="7" t="s">
        <v>44</v>
      </c>
      <c r="F118" s="7" t="s">
        <v>48</v>
      </c>
      <c r="G118" s="7" t="s">
        <v>45</v>
      </c>
      <c r="H118" s="7" t="s">
        <v>49</v>
      </c>
      <c r="I118" s="7" t="s">
        <v>50</v>
      </c>
      <c r="J118" s="7" t="s">
        <v>40</v>
      </c>
      <c r="K118" s="7" t="s">
        <v>41</v>
      </c>
      <c r="L118" s="7" t="s">
        <v>229</v>
      </c>
      <c r="M118" s="7" t="s">
        <v>66</v>
      </c>
      <c r="N118" s="7" t="s">
        <v>66</v>
      </c>
      <c r="O118" s="7" t="s">
        <v>42</v>
      </c>
      <c r="P118" s="7" t="s">
        <v>322</v>
      </c>
      <c r="Q118" s="7" t="s">
        <v>68</v>
      </c>
      <c r="R118" s="7" t="s">
        <v>42</v>
      </c>
      <c r="S118" s="7" t="s">
        <v>230</v>
      </c>
      <c r="T118" s="8">
        <v>0</v>
      </c>
      <c r="U118" s="8">
        <v>0</v>
      </c>
      <c r="V118" s="8">
        <v>72291</v>
      </c>
      <c r="W118" s="8">
        <v>72291</v>
      </c>
      <c r="X118" s="8">
        <v>72291</v>
      </c>
      <c r="Y118" s="8">
        <v>20000</v>
      </c>
      <c r="Z118" s="8">
        <v>0</v>
      </c>
      <c r="AA118" s="8">
        <v>55291</v>
      </c>
      <c r="AB118" s="8">
        <v>55291</v>
      </c>
      <c r="AC118" s="8">
        <v>0</v>
      </c>
      <c r="AD118" s="8">
        <v>0</v>
      </c>
      <c r="AE118" s="9">
        <f t="shared" si="11"/>
        <v>0</v>
      </c>
      <c r="AF118" s="8">
        <v>0</v>
      </c>
      <c r="AG118" s="9">
        <f t="shared" si="12"/>
        <v>0</v>
      </c>
      <c r="AH118" s="8">
        <v>0</v>
      </c>
      <c r="AI118" s="9">
        <f t="shared" si="13"/>
        <v>0</v>
      </c>
    </row>
    <row r="119" spans="1:35">
      <c r="A119" t="str">
        <f t="shared" si="4"/>
        <v>5063121199CL952016</v>
      </c>
      <c r="B119" s="7" t="s">
        <v>34</v>
      </c>
      <c r="C119" s="7">
        <v>2016</v>
      </c>
      <c r="D119" s="7" t="s">
        <v>35</v>
      </c>
      <c r="E119" s="7" t="s">
        <v>36</v>
      </c>
      <c r="F119" s="7" t="s">
        <v>48</v>
      </c>
      <c r="G119" s="7" t="s">
        <v>38</v>
      </c>
      <c r="H119" s="7" t="s">
        <v>74</v>
      </c>
      <c r="I119" s="7" t="s">
        <v>50</v>
      </c>
      <c r="J119" s="7" t="s">
        <v>40</v>
      </c>
      <c r="K119" s="7" t="s">
        <v>41</v>
      </c>
      <c r="L119" s="7" t="s">
        <v>231</v>
      </c>
      <c r="M119" s="7" t="s">
        <v>66</v>
      </c>
      <c r="N119" s="7" t="s">
        <v>66</v>
      </c>
      <c r="O119" s="7" t="s">
        <v>42</v>
      </c>
      <c r="P119" s="7" t="s">
        <v>433</v>
      </c>
      <c r="Q119" s="7" t="s">
        <v>82</v>
      </c>
      <c r="R119" s="7" t="s">
        <v>42</v>
      </c>
      <c r="S119" s="7" t="s">
        <v>83</v>
      </c>
      <c r="T119" s="8">
        <v>0</v>
      </c>
      <c r="U119" s="8">
        <v>0</v>
      </c>
      <c r="V119" s="8">
        <v>207600</v>
      </c>
      <c r="W119" s="8">
        <v>207600</v>
      </c>
      <c r="X119" s="8">
        <v>207600</v>
      </c>
      <c r="Y119" s="8">
        <v>0</v>
      </c>
      <c r="Z119" s="8">
        <v>0</v>
      </c>
      <c r="AA119" s="8">
        <v>207600</v>
      </c>
      <c r="AB119" s="8">
        <v>207600</v>
      </c>
      <c r="AC119" s="8">
        <v>0</v>
      </c>
      <c r="AD119" s="8">
        <v>0</v>
      </c>
      <c r="AE119" s="9">
        <f t="shared" si="11"/>
        <v>0</v>
      </c>
      <c r="AF119" s="8">
        <v>0</v>
      </c>
      <c r="AG119" s="9">
        <f t="shared" si="12"/>
        <v>0</v>
      </c>
      <c r="AH119" s="8">
        <v>0</v>
      </c>
      <c r="AI119" s="9">
        <f t="shared" si="13"/>
        <v>0</v>
      </c>
    </row>
    <row r="120" spans="1:35">
      <c r="A120" t="str">
        <f t="shared" si="4"/>
        <v>5063121101CM152016</v>
      </c>
      <c r="B120" s="7" t="s">
        <v>34</v>
      </c>
      <c r="C120" s="7">
        <v>2016</v>
      </c>
      <c r="D120" s="7" t="s">
        <v>35</v>
      </c>
      <c r="E120" s="7" t="s">
        <v>44</v>
      </c>
      <c r="F120" s="7" t="s">
        <v>37</v>
      </c>
      <c r="G120" s="7" t="s">
        <v>45</v>
      </c>
      <c r="H120" s="7" t="s">
        <v>233</v>
      </c>
      <c r="I120" s="7" t="s">
        <v>50</v>
      </c>
      <c r="J120" s="7" t="s">
        <v>40</v>
      </c>
      <c r="K120" s="7" t="s">
        <v>41</v>
      </c>
      <c r="L120" s="7" t="s">
        <v>234</v>
      </c>
      <c r="M120" s="7" t="s">
        <v>66</v>
      </c>
      <c r="N120" s="7" t="s">
        <v>66</v>
      </c>
      <c r="O120" s="7" t="s">
        <v>42</v>
      </c>
      <c r="P120" s="7" t="s">
        <v>235</v>
      </c>
      <c r="Q120" s="7" t="s">
        <v>68</v>
      </c>
      <c r="R120" s="7" t="s">
        <v>42</v>
      </c>
      <c r="S120" s="7" t="s">
        <v>97</v>
      </c>
      <c r="T120" s="8">
        <v>0</v>
      </c>
      <c r="U120" s="8">
        <v>0</v>
      </c>
      <c r="V120" s="8">
        <v>3739</v>
      </c>
      <c r="W120" s="8">
        <v>3739</v>
      </c>
      <c r="X120" s="8">
        <v>3739</v>
      </c>
      <c r="Y120" s="8">
        <v>2000</v>
      </c>
      <c r="Z120" s="8">
        <v>0</v>
      </c>
      <c r="AA120" s="8">
        <v>3739</v>
      </c>
      <c r="AB120" s="8">
        <v>3739</v>
      </c>
      <c r="AC120" s="8">
        <v>0</v>
      </c>
      <c r="AD120" s="8">
        <v>0</v>
      </c>
      <c r="AE120" s="9">
        <f t="shared" si="11"/>
        <v>0</v>
      </c>
      <c r="AF120" s="8">
        <v>0</v>
      </c>
      <c r="AG120" s="9">
        <f t="shared" si="12"/>
        <v>0</v>
      </c>
      <c r="AH120" s="8">
        <v>0</v>
      </c>
      <c r="AI120" s="9">
        <f t="shared" si="13"/>
        <v>0</v>
      </c>
    </row>
    <row r="121" spans="1:35">
      <c r="A121" t="str">
        <f t="shared" si="4"/>
        <v>5063121199CM952016</v>
      </c>
      <c r="B121" s="7" t="s">
        <v>34</v>
      </c>
      <c r="C121" s="7">
        <v>2016</v>
      </c>
      <c r="D121" s="7" t="s">
        <v>35</v>
      </c>
      <c r="E121" s="7" t="s">
        <v>36</v>
      </c>
      <c r="F121" s="7" t="s">
        <v>37</v>
      </c>
      <c r="G121" s="7" t="s">
        <v>38</v>
      </c>
      <c r="H121" s="7" t="s">
        <v>236</v>
      </c>
      <c r="I121" s="7" t="s">
        <v>50</v>
      </c>
      <c r="J121" s="7" t="s">
        <v>40</v>
      </c>
      <c r="K121" s="7" t="s">
        <v>41</v>
      </c>
      <c r="L121" s="7" t="s">
        <v>237</v>
      </c>
      <c r="M121" s="7" t="s">
        <v>66</v>
      </c>
      <c r="N121" s="7" t="s">
        <v>66</v>
      </c>
      <c r="O121" s="7" t="s">
        <v>42</v>
      </c>
      <c r="P121" s="7" t="s">
        <v>238</v>
      </c>
      <c r="Q121" s="7" t="s">
        <v>82</v>
      </c>
      <c r="R121" s="7" t="s">
        <v>42</v>
      </c>
      <c r="S121" s="7" t="s">
        <v>97</v>
      </c>
      <c r="T121" s="8">
        <v>0</v>
      </c>
      <c r="U121" s="8">
        <v>0</v>
      </c>
      <c r="V121" s="8">
        <v>28400</v>
      </c>
      <c r="W121" s="8">
        <v>28400</v>
      </c>
      <c r="X121" s="8">
        <v>28400</v>
      </c>
      <c r="Y121" s="8">
        <v>0</v>
      </c>
      <c r="Z121" s="8">
        <v>0</v>
      </c>
      <c r="AA121" s="8">
        <v>28400</v>
      </c>
      <c r="AB121" s="8">
        <v>28400</v>
      </c>
      <c r="AC121" s="8">
        <v>0</v>
      </c>
      <c r="AD121" s="8">
        <v>0</v>
      </c>
      <c r="AE121" s="9">
        <f t="shared" si="11"/>
        <v>0</v>
      </c>
      <c r="AF121" s="8">
        <v>0</v>
      </c>
      <c r="AG121" s="9">
        <f t="shared" si="12"/>
        <v>0</v>
      </c>
      <c r="AH121" s="8">
        <v>0</v>
      </c>
      <c r="AI121" s="9">
        <f t="shared" si="13"/>
        <v>0</v>
      </c>
    </row>
    <row r="122" spans="1:35">
      <c r="A122" t="str">
        <f t="shared" si="4"/>
        <v>5063121101CP152016</v>
      </c>
      <c r="B122" s="7" t="s">
        <v>34</v>
      </c>
      <c r="C122" s="7">
        <v>2016</v>
      </c>
      <c r="D122" s="7" t="s">
        <v>35</v>
      </c>
      <c r="E122" s="7" t="s">
        <v>44</v>
      </c>
      <c r="F122" s="7" t="s">
        <v>47</v>
      </c>
      <c r="G122" s="7" t="s">
        <v>45</v>
      </c>
      <c r="H122" s="7" t="s">
        <v>241</v>
      </c>
      <c r="I122" s="7" t="s">
        <v>111</v>
      </c>
      <c r="J122" s="7" t="s">
        <v>40</v>
      </c>
      <c r="K122" s="7" t="s">
        <v>41</v>
      </c>
      <c r="L122" s="7" t="s">
        <v>242</v>
      </c>
      <c r="M122" s="7" t="s">
        <v>66</v>
      </c>
      <c r="N122" s="7" t="s">
        <v>66</v>
      </c>
      <c r="O122" s="7" t="s">
        <v>42</v>
      </c>
      <c r="P122" s="7" t="s">
        <v>243</v>
      </c>
      <c r="Q122" s="7" t="s">
        <v>68</v>
      </c>
      <c r="R122" s="7" t="s">
        <v>42</v>
      </c>
      <c r="S122" s="7" t="s">
        <v>244</v>
      </c>
      <c r="T122" s="8">
        <v>0</v>
      </c>
      <c r="U122" s="8">
        <v>0</v>
      </c>
      <c r="V122" s="8">
        <v>10000</v>
      </c>
      <c r="W122" s="8">
        <v>10000</v>
      </c>
      <c r="X122" s="8">
        <v>10000</v>
      </c>
      <c r="Y122" s="8">
        <v>4000</v>
      </c>
      <c r="Z122" s="8">
        <v>0</v>
      </c>
      <c r="AA122" s="8">
        <v>10000</v>
      </c>
      <c r="AB122" s="8">
        <v>10000</v>
      </c>
      <c r="AC122" s="8">
        <v>0</v>
      </c>
      <c r="AD122" s="8">
        <v>0</v>
      </c>
      <c r="AE122" s="9">
        <f t="shared" si="11"/>
        <v>0</v>
      </c>
      <c r="AF122" s="8">
        <v>0</v>
      </c>
      <c r="AG122" s="9">
        <f t="shared" si="12"/>
        <v>0</v>
      </c>
      <c r="AH122" s="8">
        <v>0</v>
      </c>
      <c r="AI122" s="9">
        <f t="shared" si="13"/>
        <v>0</v>
      </c>
    </row>
    <row r="123" spans="1:35">
      <c r="A123" t="str">
        <f t="shared" si="4"/>
        <v>5063121101CQ002010</v>
      </c>
      <c r="B123" s="7" t="s">
        <v>34</v>
      </c>
      <c r="C123" s="7">
        <v>2010</v>
      </c>
      <c r="D123" s="7" t="s">
        <v>35</v>
      </c>
      <c r="E123" s="7" t="s">
        <v>44</v>
      </c>
      <c r="F123" s="7" t="s">
        <v>72</v>
      </c>
      <c r="G123" s="7" t="s">
        <v>62</v>
      </c>
      <c r="H123" s="7" t="s">
        <v>245</v>
      </c>
      <c r="I123" s="7" t="s">
        <v>50</v>
      </c>
      <c r="J123" s="7" t="s">
        <v>40</v>
      </c>
      <c r="K123" s="7" t="s">
        <v>41</v>
      </c>
      <c r="L123" s="7" t="s">
        <v>246</v>
      </c>
      <c r="M123" s="7" t="s">
        <v>66</v>
      </c>
      <c r="N123" s="7" t="s">
        <v>66</v>
      </c>
      <c r="O123" s="7" t="s">
        <v>42</v>
      </c>
      <c r="P123" s="7" t="s">
        <v>248</v>
      </c>
      <c r="Q123" s="7" t="s">
        <v>68</v>
      </c>
      <c r="R123" s="7" t="s">
        <v>42</v>
      </c>
      <c r="S123" s="7" t="s">
        <v>192</v>
      </c>
      <c r="T123" s="8">
        <v>0</v>
      </c>
      <c r="U123" s="8">
        <v>0</v>
      </c>
      <c r="V123" s="8">
        <v>0</v>
      </c>
      <c r="W123" s="8">
        <v>0</v>
      </c>
      <c r="X123" s="8">
        <v>0</v>
      </c>
      <c r="Y123" s="8">
        <v>0</v>
      </c>
      <c r="Z123" s="8">
        <v>0</v>
      </c>
      <c r="AA123" s="8">
        <v>0</v>
      </c>
      <c r="AB123" s="8">
        <v>0</v>
      </c>
      <c r="AC123" s="8">
        <v>60000</v>
      </c>
      <c r="AD123" s="8">
        <v>0</v>
      </c>
      <c r="AE123" s="9">
        <f>0</f>
        <v>0</v>
      </c>
      <c r="AF123" s="8">
        <v>0</v>
      </c>
      <c r="AG123" s="9">
        <f>0</f>
        <v>0</v>
      </c>
      <c r="AH123" s="8">
        <v>0</v>
      </c>
      <c r="AI123" s="9">
        <f>0</f>
        <v>0</v>
      </c>
    </row>
    <row r="124" spans="1:35">
      <c r="A124" t="str">
        <f t="shared" ref="A124:A187" si="14">CONCATENATE(D124,E124,L124,C124)</f>
        <v>5063121101CQ052016</v>
      </c>
      <c r="B124" s="7" t="s">
        <v>34</v>
      </c>
      <c r="C124" s="7">
        <v>2016</v>
      </c>
      <c r="D124" s="7" t="s">
        <v>35</v>
      </c>
      <c r="E124" s="7" t="s">
        <v>44</v>
      </c>
      <c r="F124" s="7" t="s">
        <v>72</v>
      </c>
      <c r="G124" s="7" t="s">
        <v>62</v>
      </c>
      <c r="H124" s="7" t="s">
        <v>245</v>
      </c>
      <c r="I124" s="7" t="s">
        <v>50</v>
      </c>
      <c r="J124" s="7" t="s">
        <v>40</v>
      </c>
      <c r="K124" s="7" t="s">
        <v>41</v>
      </c>
      <c r="L124" s="7" t="s">
        <v>247</v>
      </c>
      <c r="M124" s="7" t="s">
        <v>66</v>
      </c>
      <c r="N124" s="7" t="s">
        <v>66</v>
      </c>
      <c r="O124" s="7" t="s">
        <v>42</v>
      </c>
      <c r="P124" s="7" t="s">
        <v>248</v>
      </c>
      <c r="Q124" s="7" t="s">
        <v>68</v>
      </c>
      <c r="R124" s="7" t="s">
        <v>42</v>
      </c>
      <c r="S124" s="7" t="s">
        <v>249</v>
      </c>
      <c r="T124" s="8">
        <v>0</v>
      </c>
      <c r="U124" s="8">
        <v>0</v>
      </c>
      <c r="V124" s="8">
        <v>63875</v>
      </c>
      <c r="W124" s="8">
        <v>63875</v>
      </c>
      <c r="X124" s="8">
        <v>63875</v>
      </c>
      <c r="Y124" s="8">
        <v>20000</v>
      </c>
      <c r="Z124" s="8">
        <v>0</v>
      </c>
      <c r="AA124" s="8">
        <v>63875</v>
      </c>
      <c r="AB124" s="8">
        <v>63875</v>
      </c>
      <c r="AC124" s="8">
        <v>0</v>
      </c>
      <c r="AD124" s="8">
        <v>0</v>
      </c>
      <c r="AE124" s="9">
        <f>AD124/AB124*100</f>
        <v>0</v>
      </c>
      <c r="AF124" s="8">
        <v>0</v>
      </c>
      <c r="AG124" s="9">
        <f>AF124/AB124*100</f>
        <v>0</v>
      </c>
      <c r="AH124" s="8">
        <v>0</v>
      </c>
      <c r="AI124" s="9">
        <f>AH124/AB124*100</f>
        <v>0</v>
      </c>
    </row>
    <row r="125" spans="1:35">
      <c r="A125" t="str">
        <f t="shared" si="14"/>
        <v>5003121201CZ152016</v>
      </c>
      <c r="B125" s="7" t="s">
        <v>34</v>
      </c>
      <c r="C125" s="7">
        <v>2016</v>
      </c>
      <c r="D125" s="7" t="s">
        <v>46</v>
      </c>
      <c r="E125" s="7" t="s">
        <v>250</v>
      </c>
      <c r="F125" s="7" t="s">
        <v>251</v>
      </c>
      <c r="G125" s="7" t="s">
        <v>252</v>
      </c>
      <c r="H125" s="7" t="s">
        <v>253</v>
      </c>
      <c r="I125" s="7" t="s">
        <v>254</v>
      </c>
      <c r="J125" s="7" t="s">
        <v>40</v>
      </c>
      <c r="K125" s="7" t="s">
        <v>41</v>
      </c>
      <c r="L125" s="7" t="s">
        <v>255</v>
      </c>
      <c r="M125" s="7" t="s">
        <v>66</v>
      </c>
      <c r="N125" s="7" t="s">
        <v>66</v>
      </c>
      <c r="O125" s="7" t="s">
        <v>42</v>
      </c>
      <c r="P125" s="7" t="s">
        <v>256</v>
      </c>
      <c r="Q125" s="7" t="s">
        <v>68</v>
      </c>
      <c r="R125" s="7" t="s">
        <v>42</v>
      </c>
      <c r="S125" s="7" t="s">
        <v>257</v>
      </c>
      <c r="T125" s="8">
        <v>0</v>
      </c>
      <c r="U125" s="8">
        <v>0</v>
      </c>
      <c r="V125" s="8">
        <v>8622000</v>
      </c>
      <c r="W125" s="8">
        <v>8622000</v>
      </c>
      <c r="X125" s="8">
        <v>8622000</v>
      </c>
      <c r="Y125" s="8">
        <v>2822000</v>
      </c>
      <c r="Z125" s="8">
        <v>94016.38</v>
      </c>
      <c r="AA125" s="8">
        <v>8622000</v>
      </c>
      <c r="AB125" s="8">
        <v>8622000</v>
      </c>
      <c r="AC125" s="8">
        <v>8622000</v>
      </c>
      <c r="AD125" s="8">
        <v>94016.38</v>
      </c>
      <c r="AE125" s="9">
        <f>AD125/AB125*100</f>
        <v>1.0904242635119461</v>
      </c>
      <c r="AF125" s="8">
        <v>94016.38</v>
      </c>
      <c r="AG125" s="9">
        <f>AF125/AB125*100</f>
        <v>1.0904242635119461</v>
      </c>
      <c r="AH125" s="8">
        <v>94016.38</v>
      </c>
      <c r="AI125" s="9">
        <f>AH125/AB125*100</f>
        <v>1.0904242635119461</v>
      </c>
    </row>
    <row r="126" spans="1:35">
      <c r="A126" t="str">
        <f t="shared" si="14"/>
        <v/>
      </c>
    </row>
    <row r="127" spans="1:35">
      <c r="A127" t="str">
        <f t="shared" si="14"/>
        <v/>
      </c>
    </row>
    <row r="128" spans="1:35">
      <c r="A128" t="str">
        <f t="shared" si="14"/>
        <v/>
      </c>
    </row>
    <row r="129" spans="1:1">
      <c r="A129" t="str">
        <f t="shared" si="14"/>
        <v/>
      </c>
    </row>
    <row r="130" spans="1:1">
      <c r="A130" t="str">
        <f t="shared" si="14"/>
        <v/>
      </c>
    </row>
    <row r="131" spans="1:1">
      <c r="A131" t="str">
        <f t="shared" si="14"/>
        <v/>
      </c>
    </row>
    <row r="132" spans="1:1">
      <c r="A132" t="str">
        <f t="shared" si="14"/>
        <v/>
      </c>
    </row>
    <row r="133" spans="1:1">
      <c r="A133" t="str">
        <f t="shared" si="14"/>
        <v/>
      </c>
    </row>
    <row r="134" spans="1:1">
      <c r="A134" t="str">
        <f t="shared" si="14"/>
        <v/>
      </c>
    </row>
    <row r="135" spans="1:1">
      <c r="A135" t="str">
        <f t="shared" si="14"/>
        <v/>
      </c>
    </row>
    <row r="136" spans="1:1">
      <c r="A136" t="str">
        <f t="shared" si="14"/>
        <v/>
      </c>
    </row>
    <row r="137" spans="1:1">
      <c r="A137" t="str">
        <f t="shared" si="14"/>
        <v/>
      </c>
    </row>
    <row r="138" spans="1:1">
      <c r="A138" t="str">
        <f t="shared" si="14"/>
        <v/>
      </c>
    </row>
    <row r="139" spans="1:1">
      <c r="A139" t="str">
        <f t="shared" si="14"/>
        <v/>
      </c>
    </row>
    <row r="140" spans="1:1">
      <c r="A140" t="str">
        <f t="shared" si="14"/>
        <v/>
      </c>
    </row>
    <row r="141" spans="1:1">
      <c r="A141" t="str">
        <f t="shared" si="14"/>
        <v/>
      </c>
    </row>
    <row r="142" spans="1:1">
      <c r="A142" t="str">
        <f t="shared" si="14"/>
        <v/>
      </c>
    </row>
    <row r="143" spans="1:1">
      <c r="A143" t="str">
        <f t="shared" si="14"/>
        <v/>
      </c>
    </row>
    <row r="144" spans="1:1">
      <c r="A144" t="str">
        <f t="shared" si="14"/>
        <v/>
      </c>
    </row>
    <row r="145" spans="1:1">
      <c r="A145" t="str">
        <f t="shared" si="14"/>
        <v/>
      </c>
    </row>
    <row r="146" spans="1:1">
      <c r="A146" t="str">
        <f t="shared" si="14"/>
        <v/>
      </c>
    </row>
    <row r="147" spans="1:1">
      <c r="A147" t="str">
        <f t="shared" si="14"/>
        <v/>
      </c>
    </row>
    <row r="148" spans="1:1">
      <c r="A148" t="str">
        <f t="shared" si="14"/>
        <v/>
      </c>
    </row>
    <row r="149" spans="1:1">
      <c r="A149" t="str">
        <f t="shared" si="14"/>
        <v/>
      </c>
    </row>
    <row r="150" spans="1:1">
      <c r="A150" t="str">
        <f t="shared" si="14"/>
        <v/>
      </c>
    </row>
    <row r="151" spans="1:1">
      <c r="A151" t="str">
        <f t="shared" si="14"/>
        <v/>
      </c>
    </row>
    <row r="152" spans="1:1">
      <c r="A152" t="str">
        <f t="shared" si="14"/>
        <v/>
      </c>
    </row>
    <row r="153" spans="1:1">
      <c r="A153" t="str">
        <f t="shared" si="14"/>
        <v/>
      </c>
    </row>
    <row r="154" spans="1:1">
      <c r="A154" t="str">
        <f t="shared" si="14"/>
        <v/>
      </c>
    </row>
    <row r="155" spans="1:1">
      <c r="A155" t="str">
        <f t="shared" si="14"/>
        <v/>
      </c>
    </row>
    <row r="156" spans="1:1">
      <c r="A156" t="str">
        <f t="shared" si="14"/>
        <v/>
      </c>
    </row>
    <row r="157" spans="1:1">
      <c r="A157" t="str">
        <f t="shared" si="14"/>
        <v/>
      </c>
    </row>
    <row r="158" spans="1:1">
      <c r="A158" t="str">
        <f t="shared" si="14"/>
        <v/>
      </c>
    </row>
    <row r="159" spans="1:1">
      <c r="A159" t="str">
        <f t="shared" si="14"/>
        <v/>
      </c>
    </row>
    <row r="160" spans="1:1">
      <c r="A160" t="str">
        <f t="shared" si="14"/>
        <v/>
      </c>
    </row>
    <row r="161" spans="1:1">
      <c r="A161" t="str">
        <f t="shared" si="14"/>
        <v/>
      </c>
    </row>
    <row r="162" spans="1:1">
      <c r="A162" t="str">
        <f t="shared" si="14"/>
        <v/>
      </c>
    </row>
    <row r="163" spans="1:1">
      <c r="A163" t="str">
        <f t="shared" si="14"/>
        <v/>
      </c>
    </row>
    <row r="164" spans="1:1">
      <c r="A164" t="str">
        <f t="shared" si="14"/>
        <v/>
      </c>
    </row>
    <row r="165" spans="1:1">
      <c r="A165" t="str">
        <f t="shared" si="14"/>
        <v/>
      </c>
    </row>
    <row r="166" spans="1:1">
      <c r="A166" t="str">
        <f t="shared" si="14"/>
        <v/>
      </c>
    </row>
    <row r="167" spans="1:1">
      <c r="A167" t="str">
        <f t="shared" si="14"/>
        <v/>
      </c>
    </row>
    <row r="168" spans="1:1">
      <c r="A168" t="str">
        <f t="shared" si="14"/>
        <v/>
      </c>
    </row>
    <row r="169" spans="1:1">
      <c r="A169" t="str">
        <f t="shared" si="14"/>
        <v/>
      </c>
    </row>
    <row r="170" spans="1:1">
      <c r="A170" t="str">
        <f t="shared" si="14"/>
        <v/>
      </c>
    </row>
    <row r="171" spans="1:1">
      <c r="A171" t="str">
        <f t="shared" si="14"/>
        <v/>
      </c>
    </row>
    <row r="172" spans="1:1">
      <c r="A172" t="str">
        <f t="shared" si="14"/>
        <v/>
      </c>
    </row>
    <row r="173" spans="1:1">
      <c r="A173" t="str">
        <f t="shared" si="14"/>
        <v/>
      </c>
    </row>
    <row r="174" spans="1:1">
      <c r="A174" t="str">
        <f t="shared" si="14"/>
        <v/>
      </c>
    </row>
    <row r="175" spans="1:1">
      <c r="A175" t="str">
        <f t="shared" si="14"/>
        <v/>
      </c>
    </row>
    <row r="176" spans="1:1">
      <c r="A176" t="str">
        <f t="shared" si="14"/>
        <v/>
      </c>
    </row>
    <row r="177" spans="1:1">
      <c r="A177" t="str">
        <f t="shared" si="14"/>
        <v/>
      </c>
    </row>
    <row r="178" spans="1:1">
      <c r="A178" t="str">
        <f t="shared" si="14"/>
        <v/>
      </c>
    </row>
    <row r="179" spans="1:1">
      <c r="A179" t="str">
        <f t="shared" si="14"/>
        <v/>
      </c>
    </row>
    <row r="180" spans="1:1">
      <c r="A180" t="str">
        <f t="shared" si="14"/>
        <v/>
      </c>
    </row>
    <row r="181" spans="1:1">
      <c r="A181" t="str">
        <f t="shared" si="14"/>
        <v/>
      </c>
    </row>
    <row r="182" spans="1:1">
      <c r="A182" t="str">
        <f t="shared" si="14"/>
        <v/>
      </c>
    </row>
    <row r="183" spans="1:1">
      <c r="A183" t="str">
        <f t="shared" si="14"/>
        <v/>
      </c>
    </row>
    <row r="184" spans="1:1">
      <c r="A184" t="str">
        <f t="shared" si="14"/>
        <v/>
      </c>
    </row>
    <row r="185" spans="1:1">
      <c r="A185" t="str">
        <f t="shared" si="14"/>
        <v/>
      </c>
    </row>
    <row r="186" spans="1:1">
      <c r="A186" t="str">
        <f t="shared" si="14"/>
        <v/>
      </c>
    </row>
    <row r="187" spans="1:1">
      <c r="A187" t="str">
        <f t="shared" si="14"/>
        <v/>
      </c>
    </row>
    <row r="188" spans="1:1">
      <c r="A188" t="str">
        <f t="shared" ref="A188:A226" si="15">CONCATENATE(D188,E188,L188,C188)</f>
        <v/>
      </c>
    </row>
    <row r="189" spans="1:1">
      <c r="A189" t="str">
        <f t="shared" si="15"/>
        <v/>
      </c>
    </row>
    <row r="190" spans="1:1">
      <c r="A190" t="str">
        <f t="shared" si="15"/>
        <v/>
      </c>
    </row>
    <row r="191" spans="1:1">
      <c r="A191" t="str">
        <f t="shared" si="15"/>
        <v/>
      </c>
    </row>
    <row r="192" spans="1:1">
      <c r="A192" t="str">
        <f t="shared" si="15"/>
        <v/>
      </c>
    </row>
    <row r="193" spans="1:1">
      <c r="A193" t="str">
        <f t="shared" si="15"/>
        <v/>
      </c>
    </row>
    <row r="194" spans="1:1">
      <c r="A194" t="str">
        <f t="shared" si="15"/>
        <v/>
      </c>
    </row>
    <row r="195" spans="1:1">
      <c r="A195" t="str">
        <f t="shared" si="15"/>
        <v/>
      </c>
    </row>
    <row r="196" spans="1:1">
      <c r="A196" t="str">
        <f t="shared" si="15"/>
        <v/>
      </c>
    </row>
    <row r="197" spans="1:1">
      <c r="A197" t="str">
        <f t="shared" si="15"/>
        <v/>
      </c>
    </row>
    <row r="198" spans="1:1">
      <c r="A198" t="str">
        <f t="shared" si="15"/>
        <v/>
      </c>
    </row>
    <row r="199" spans="1:1">
      <c r="A199" t="str">
        <f t="shared" si="15"/>
        <v/>
      </c>
    </row>
    <row r="200" spans="1:1">
      <c r="A200" t="str">
        <f t="shared" si="15"/>
        <v/>
      </c>
    </row>
    <row r="201" spans="1:1">
      <c r="A201" t="str">
        <f t="shared" si="15"/>
        <v/>
      </c>
    </row>
    <row r="202" spans="1:1">
      <c r="A202" t="str">
        <f t="shared" si="15"/>
        <v/>
      </c>
    </row>
    <row r="203" spans="1:1">
      <c r="A203" t="str">
        <f t="shared" si="15"/>
        <v/>
      </c>
    </row>
    <row r="204" spans="1:1">
      <c r="A204" t="str">
        <f t="shared" si="15"/>
        <v/>
      </c>
    </row>
    <row r="205" spans="1:1">
      <c r="A205" t="str">
        <f t="shared" si="15"/>
        <v/>
      </c>
    </row>
    <row r="206" spans="1:1">
      <c r="A206" t="str">
        <f t="shared" si="15"/>
        <v/>
      </c>
    </row>
    <row r="207" spans="1:1">
      <c r="A207" t="str">
        <f t="shared" si="15"/>
        <v/>
      </c>
    </row>
    <row r="208" spans="1:1">
      <c r="A208" t="str">
        <f t="shared" si="15"/>
        <v/>
      </c>
    </row>
    <row r="209" spans="1:1">
      <c r="A209" t="str">
        <f t="shared" si="15"/>
        <v/>
      </c>
    </row>
    <row r="210" spans="1:1">
      <c r="A210" t="str">
        <f t="shared" si="15"/>
        <v/>
      </c>
    </row>
    <row r="211" spans="1:1">
      <c r="A211" t="str">
        <f t="shared" si="15"/>
        <v/>
      </c>
    </row>
    <row r="212" spans="1:1">
      <c r="A212" t="str">
        <f t="shared" si="15"/>
        <v/>
      </c>
    </row>
    <row r="213" spans="1:1">
      <c r="A213" t="str">
        <f t="shared" si="15"/>
        <v/>
      </c>
    </row>
    <row r="214" spans="1:1">
      <c r="A214" t="str">
        <f t="shared" si="15"/>
        <v/>
      </c>
    </row>
    <row r="215" spans="1:1">
      <c r="A215" t="str">
        <f t="shared" si="15"/>
        <v/>
      </c>
    </row>
    <row r="216" spans="1:1">
      <c r="A216" t="str">
        <f t="shared" si="15"/>
        <v/>
      </c>
    </row>
    <row r="217" spans="1:1">
      <c r="A217" t="str">
        <f t="shared" si="15"/>
        <v/>
      </c>
    </row>
    <row r="218" spans="1:1">
      <c r="A218" t="str">
        <f t="shared" si="15"/>
        <v/>
      </c>
    </row>
    <row r="219" spans="1:1">
      <c r="A219" t="str">
        <f t="shared" si="15"/>
        <v/>
      </c>
    </row>
    <row r="220" spans="1:1">
      <c r="A220" t="str">
        <f t="shared" si="15"/>
        <v/>
      </c>
    </row>
    <row r="221" spans="1:1">
      <c r="A221" t="str">
        <f t="shared" si="15"/>
        <v/>
      </c>
    </row>
    <row r="222" spans="1:1">
      <c r="A222" t="str">
        <f t="shared" si="15"/>
        <v/>
      </c>
    </row>
    <row r="223" spans="1:1">
      <c r="A223" t="str">
        <f t="shared" si="15"/>
        <v/>
      </c>
    </row>
    <row r="224" spans="1:1">
      <c r="A224" t="str">
        <f t="shared" si="15"/>
        <v/>
      </c>
    </row>
    <row r="225" spans="1:1">
      <c r="A225" t="str">
        <f t="shared" si="15"/>
        <v/>
      </c>
    </row>
    <row r="226" spans="1:1">
      <c r="A226" t="str">
        <f t="shared" si="15"/>
        <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92D050"/>
  </sheetPr>
  <dimension ref="A1:AA199"/>
  <sheetViews>
    <sheetView topLeftCell="J1" zoomScaleNormal="100" workbookViewId="0">
      <pane ySplit="4" topLeftCell="A47" activePane="bottomLeft" state="frozen"/>
      <selection activeCell="J1" sqref="J1"/>
      <selection pane="bottomLeft" activeCell="K63" sqref="K63"/>
    </sheetView>
  </sheetViews>
  <sheetFormatPr baseColWidth="10" defaultColWidth="9.140625" defaultRowHeight="15"/>
  <cols>
    <col min="1" max="1" width="6" customWidth="1"/>
    <col min="2" max="2" width="5.7109375" customWidth="1"/>
    <col min="3" max="3" width="7" bestFit="1" customWidth="1"/>
    <col min="4" max="5" width="5.5703125" bestFit="1" customWidth="1"/>
    <col min="6" max="6" width="7" bestFit="1" customWidth="1"/>
    <col min="7" max="7" width="5.85546875" bestFit="1" customWidth="1"/>
    <col min="8" max="9" width="5.5703125" bestFit="1" customWidth="1"/>
    <col min="10" max="10" width="36.140625" bestFit="1" customWidth="1"/>
    <col min="11" max="11" width="13.85546875" bestFit="1" customWidth="1"/>
    <col min="14" max="14" width="16" bestFit="1" customWidth="1"/>
    <col min="15" max="15" width="15.5703125" bestFit="1" customWidth="1"/>
    <col min="16" max="16" width="12" bestFit="1" customWidth="1"/>
    <col min="17" max="18" width="14.5703125" customWidth="1"/>
    <col min="19" max="19" width="10" bestFit="1" customWidth="1"/>
    <col min="20" max="20" width="12.7109375" bestFit="1" customWidth="1"/>
    <col min="21" max="23" width="12" bestFit="1" customWidth="1"/>
    <col min="24" max="24" width="7.7109375" bestFit="1" customWidth="1"/>
    <col min="25" max="25" width="7.7109375" customWidth="1"/>
    <col min="27" max="27" width="25.42578125" customWidth="1"/>
  </cols>
  <sheetData>
    <row r="1" spans="1:27" ht="15" customHeight="1" thickBot="1"/>
    <row r="2" spans="1:27" ht="15" customHeight="1">
      <c r="A2" s="60" t="s">
        <v>258</v>
      </c>
      <c r="B2" s="61"/>
      <c r="C2" s="62"/>
      <c r="D2" s="66" t="s">
        <v>261</v>
      </c>
      <c r="E2" s="69" t="s">
        <v>13</v>
      </c>
      <c r="F2" s="72" t="s">
        <v>262</v>
      </c>
      <c r="G2" s="57" t="s">
        <v>263</v>
      </c>
      <c r="H2" s="57" t="s">
        <v>264</v>
      </c>
      <c r="I2" s="82" t="s">
        <v>265</v>
      </c>
      <c r="J2" s="60" t="s">
        <v>266</v>
      </c>
      <c r="K2" s="61"/>
      <c r="L2" s="85"/>
      <c r="M2" s="87" t="s">
        <v>270</v>
      </c>
      <c r="N2" s="90" t="s">
        <v>271</v>
      </c>
      <c r="O2" s="93" t="s">
        <v>272</v>
      </c>
      <c r="P2" s="93" t="s">
        <v>273</v>
      </c>
      <c r="Q2" s="96" t="s">
        <v>275</v>
      </c>
      <c r="R2" s="105" t="s">
        <v>304</v>
      </c>
      <c r="S2" s="99" t="s">
        <v>274</v>
      </c>
      <c r="T2" s="102" t="s">
        <v>278</v>
      </c>
      <c r="U2" s="76" t="s">
        <v>280</v>
      </c>
      <c r="V2" s="102" t="s">
        <v>276</v>
      </c>
      <c r="W2" s="79" t="s">
        <v>277</v>
      </c>
      <c r="X2" s="79" t="s">
        <v>275</v>
      </c>
      <c r="Y2" s="107" t="s">
        <v>305</v>
      </c>
      <c r="AA2" s="75" t="s">
        <v>279</v>
      </c>
    </row>
    <row r="3" spans="1:27" ht="15" customHeight="1">
      <c r="A3" s="63"/>
      <c r="B3" s="64"/>
      <c r="C3" s="65"/>
      <c r="D3" s="67"/>
      <c r="E3" s="70"/>
      <c r="F3" s="73"/>
      <c r="G3" s="58"/>
      <c r="H3" s="58"/>
      <c r="I3" s="83"/>
      <c r="J3" s="63"/>
      <c r="K3" s="64"/>
      <c r="L3" s="86"/>
      <c r="M3" s="88"/>
      <c r="N3" s="91"/>
      <c r="O3" s="94"/>
      <c r="P3" s="94"/>
      <c r="Q3" s="97"/>
      <c r="R3" s="97"/>
      <c r="S3" s="100"/>
      <c r="T3" s="103"/>
      <c r="U3" s="77"/>
      <c r="V3" s="103"/>
      <c r="W3" s="80"/>
      <c r="X3" s="80"/>
      <c r="Y3" s="108"/>
      <c r="AA3" s="75"/>
    </row>
    <row r="4" spans="1:27" ht="15" customHeight="1" thickBot="1">
      <c r="A4" s="1" t="s">
        <v>259</v>
      </c>
      <c r="B4" s="4" t="s">
        <v>260</v>
      </c>
      <c r="C4" s="4" t="s">
        <v>3</v>
      </c>
      <c r="D4" s="68"/>
      <c r="E4" s="71"/>
      <c r="F4" s="74"/>
      <c r="G4" s="59"/>
      <c r="H4" s="59"/>
      <c r="I4" s="84"/>
      <c r="J4" s="1" t="s">
        <v>267</v>
      </c>
      <c r="K4" s="4" t="s">
        <v>268</v>
      </c>
      <c r="L4" s="2" t="s">
        <v>269</v>
      </c>
      <c r="M4" s="89"/>
      <c r="N4" s="92"/>
      <c r="O4" s="95"/>
      <c r="P4" s="95"/>
      <c r="Q4" s="98"/>
      <c r="R4" s="106"/>
      <c r="S4" s="101"/>
      <c r="T4" s="104"/>
      <c r="U4" s="78"/>
      <c r="V4" s="104"/>
      <c r="W4" s="81"/>
      <c r="X4" s="81"/>
      <c r="Y4" s="109"/>
      <c r="AA4" s="75"/>
    </row>
    <row r="5" spans="1:27" ht="15" customHeight="1"/>
    <row r="6" spans="1:27" ht="15" customHeight="1">
      <c r="A6" t="str">
        <f>MID(VLOOKUP($AA6,Données!$A$4:$AZ$209,4,0),1,2)</f>
        <v>50</v>
      </c>
      <c r="B6" t="str">
        <f>MID(VLOOKUP($AA6,Données!$A$4:$AZ$209,4,0),3,4)</f>
        <v>03</v>
      </c>
      <c r="C6" t="str">
        <f>VLOOKUP($AA6,Données!$A$4:$AZ$209,5,0)</f>
        <v>121101</v>
      </c>
      <c r="D6" t="str">
        <f>VLOOKUP($AA6,Données!$A$4:$AZ$209,6,0)</f>
        <v>379</v>
      </c>
      <c r="E6" t="str">
        <f>VLOOKUP($AA6,Données!$A$4:$AZ$209,17,0)</f>
        <v>17</v>
      </c>
      <c r="F6" t="str">
        <f>VLOOKUP($AA6,Données!$A$4:$AZ$209,7,0)</f>
        <v>611510</v>
      </c>
      <c r="G6" t="str">
        <f>VLOOKUP($AA6,Données!$A$4:$AZ$209,12,0)</f>
        <v>CG00</v>
      </c>
      <c r="H6" t="str">
        <f>VLOOKUP($AA6,Données!$A$4:$AZ$209,8,0)</f>
        <v>DEP</v>
      </c>
      <c r="I6" t="str">
        <f>VLOOKUP($AA6,Données!$A$4:$AZ$209,9,0)</f>
        <v>H00</v>
      </c>
      <c r="J6" t="str">
        <f>VLOOKUP($AA6,Données!$A$4:$AZ$209,19,0)</f>
        <v>FLIGHT SIM NON MRMP</v>
      </c>
      <c r="K6" t="s">
        <v>288</v>
      </c>
      <c r="L6" s="23" t="s">
        <v>42</v>
      </c>
      <c r="M6" t="s">
        <v>505</v>
      </c>
      <c r="N6" s="19">
        <f>IFERROR((VLOOKUP($AA6,Données!$A$4:$AZ$209,23,0)),0)</f>
        <v>455129</v>
      </c>
      <c r="O6" s="19">
        <f>IFERROR((VLOOKUP($AA6,Données!$A$4:$AZ$209,25,0)),0)</f>
        <v>0</v>
      </c>
      <c r="P6" s="19">
        <f>IFERROR((VLOOKUP($AA6,Données!$A$4:$AZ$209,26,0)),0)</f>
        <v>0</v>
      </c>
      <c r="Q6" s="10" t="str">
        <f>IFERROR((P6/O6),"")</f>
        <v/>
      </c>
      <c r="R6" s="10">
        <f>IFERROR((P6/N6),"")</f>
        <v>0</v>
      </c>
      <c r="S6" s="19">
        <f>IFERROR((N6-O6),0)</f>
        <v>455129</v>
      </c>
      <c r="T6" s="19">
        <f>IFERROR((VLOOKUP($AA6,Données!$A$4:$AZ$209,27,0)),0)</f>
        <v>455129</v>
      </c>
      <c r="U6" s="19">
        <f>IFERROR((VLOOKUP($AA6,Données!$A$4:$AZ$209,30,0)),0)</f>
        <v>0</v>
      </c>
      <c r="V6" s="19">
        <f>IFERROR((VLOOKUP($AA6,Données!$A$4:$AZ$209,32,0)),0)</f>
        <v>0</v>
      </c>
      <c r="W6" s="19">
        <f>IFERROR((VLOOKUP($AA6,Données!$A$4:$AZ$209,34,0)),0)</f>
        <v>0</v>
      </c>
      <c r="X6" s="10">
        <f>IFERROR((U6/T6),0)</f>
        <v>0</v>
      </c>
      <c r="Y6" s="10" t="str">
        <f>IFERROR((U6/P6),"")</f>
        <v/>
      </c>
      <c r="AA6" t="s">
        <v>434</v>
      </c>
    </row>
    <row r="7" spans="1:27" ht="15" customHeight="1">
      <c r="Q7" s="6"/>
      <c r="R7" s="6"/>
    </row>
    <row r="8" spans="1:27" ht="15" customHeight="1">
      <c r="Q8" s="6"/>
      <c r="R8" s="6"/>
    </row>
    <row r="9" spans="1:27" ht="15" customHeight="1">
      <c r="A9" t="str">
        <f>MID(VLOOKUP($AA9,Données!$A$4:$AZ$209,4,0),1,2)</f>
        <v>50</v>
      </c>
      <c r="B9" t="str">
        <f>MID(VLOOKUP($AA9,Données!$A$4:$AZ$209,4,0),3,4)</f>
        <v>03</v>
      </c>
      <c r="C9" t="str">
        <f>VLOOKUP($AA9,Données!$A$4:$AZ$209,5,0)</f>
        <v>121101</v>
      </c>
      <c r="D9" t="str">
        <f>VLOOKUP($AA9,Données!$A$4:$AZ$209,6,0)</f>
        <v>134</v>
      </c>
      <c r="E9" t="str">
        <f>VLOOKUP($AA9,Données!$A$4:$AZ$209,17,0)</f>
        <v>00</v>
      </c>
      <c r="F9" t="str">
        <f>VLOOKUP($AA9,Données!$A$4:$AZ$209,7,0)</f>
        <v>611510</v>
      </c>
      <c r="G9" t="str">
        <f>VLOOKUP($AA9,Données!$A$4:$AZ$209,12,0)</f>
        <v>CD01</v>
      </c>
      <c r="H9" t="str">
        <f>VLOOKUP($AA9,Données!$A$4:$AZ$209,8,0)</f>
        <v>DEA</v>
      </c>
      <c r="I9" t="str">
        <f>VLOOKUP($AA9,Données!$A$4:$AZ$209,9,0)</f>
        <v>H04</v>
      </c>
      <c r="J9" t="str">
        <f>VLOOKUP($AA9,Données!$A$4:$AZ$209,19,0)</f>
        <v>CONTROLE MED AFWEZIGH</v>
      </c>
      <c r="K9" t="s">
        <v>507</v>
      </c>
      <c r="L9" t="s">
        <v>506</v>
      </c>
      <c r="M9" s="23" t="s">
        <v>42</v>
      </c>
      <c r="N9" s="19">
        <f>IFERROR((VLOOKUP($AA9,Données!$A$4:$AZ$209,23,0)),0)</f>
        <v>69300</v>
      </c>
      <c r="O9" s="19">
        <f>IFERROR((VLOOKUP($AA9,Données!$A$4:$AZ$209,25,0)),0)</f>
        <v>0</v>
      </c>
      <c r="P9" s="19">
        <f>IFERROR((VLOOKUP($AA9,Données!$A$4:$AZ$209,26,0)),0)</f>
        <v>0</v>
      </c>
      <c r="Q9" s="10" t="str">
        <f t="shared" ref="Q9:Q12" si="0">IFERROR((P9/O9),"")</f>
        <v/>
      </c>
      <c r="R9" s="10">
        <f t="shared" ref="R9:R12" si="1">IFERROR((P9/N9),"")</f>
        <v>0</v>
      </c>
      <c r="S9" s="19">
        <f t="shared" ref="S9" si="2">IFERROR((N9-O9),0)</f>
        <v>69300</v>
      </c>
      <c r="T9" s="19">
        <f>IFERROR((VLOOKUP($AA9,Données!$A$4:$AZ$209,27,0)),0)</f>
        <v>41800</v>
      </c>
      <c r="U9" s="19">
        <f>IFERROR((VLOOKUP($AA9,Données!$A$4:$AZ$209,30,0)),0)</f>
        <v>0</v>
      </c>
      <c r="V9" s="19">
        <f>IFERROR((VLOOKUP($AA9,Données!$A$4:$AZ$209,32,0)),0)</f>
        <v>0</v>
      </c>
      <c r="W9" s="19">
        <f>IFERROR((VLOOKUP($AA9,Données!$A$4:$AZ$209,34,0)),0)</f>
        <v>0</v>
      </c>
      <c r="X9" s="10">
        <f t="shared" ref="X9:X11" si="3">IFERROR((U9/T9),0)</f>
        <v>0</v>
      </c>
      <c r="Y9" s="10" t="str">
        <f t="shared" ref="Y9:Y12" si="4">IFERROR((U9/P9),"")</f>
        <v/>
      </c>
      <c r="AA9" t="s">
        <v>435</v>
      </c>
    </row>
    <row r="10" spans="1:27" ht="15" customHeight="1">
      <c r="A10" t="e">
        <f>MID(VLOOKUP($AA10,Données!$A$4:$AZ$209,4,0),1,2)</f>
        <v>#N/A</v>
      </c>
      <c r="B10" t="e">
        <f>MID(VLOOKUP($AA10,Données!$A$4:$AZ$209,4,0),3,4)</f>
        <v>#N/A</v>
      </c>
      <c r="C10" t="e">
        <f>VLOOKUP($AA10,Données!$A$4:$AZ$209,5,0)</f>
        <v>#N/A</v>
      </c>
      <c r="D10" t="e">
        <f>VLOOKUP($AA10,Données!$A$4:$AZ$209,6,0)</f>
        <v>#N/A</v>
      </c>
      <c r="E10" t="e">
        <f>VLOOKUP($AA10,Données!$A$4:$AZ$209,17,0)</f>
        <v>#N/A</v>
      </c>
      <c r="F10" t="e">
        <f>VLOOKUP($AA10,Données!$A$4:$AZ$209,7,0)</f>
        <v>#N/A</v>
      </c>
      <c r="G10" t="e">
        <f>VLOOKUP($AA10,Données!$A$4:$AZ$209,12,0)</f>
        <v>#N/A</v>
      </c>
      <c r="H10" t="e">
        <f>VLOOKUP($AA10,Données!$A$4:$AZ$209,8,0)</f>
        <v>#N/A</v>
      </c>
      <c r="I10" t="e">
        <f>VLOOKUP($AA10,Données!$A$4:$AZ$209,9,0)</f>
        <v>#N/A</v>
      </c>
      <c r="J10" t="e">
        <f>VLOOKUP($AA10,Données!$A$4:$AZ$209,19,0)</f>
        <v>#N/A</v>
      </c>
      <c r="N10" s="19">
        <f>IFERROR((VLOOKUP($AA10,Données!$A$4:$AZ$209,23,0)),0)</f>
        <v>0</v>
      </c>
      <c r="O10" s="19">
        <f>IFERROR((VLOOKUP($AA10,Données!$A$4:$AZ$209,25,0)),0)</f>
        <v>0</v>
      </c>
      <c r="P10" s="19">
        <f>IFERROR((VLOOKUP($AA10,Données!$A$4:$AZ$209,26,0)),0)</f>
        <v>0</v>
      </c>
      <c r="Q10" s="10" t="str">
        <f t="shared" si="0"/>
        <v/>
      </c>
      <c r="R10" s="10" t="str">
        <f t="shared" si="1"/>
        <v/>
      </c>
      <c r="S10" s="19">
        <f t="shared" ref="S10:S11" si="5">IFERROR((N10-O10),0)</f>
        <v>0</v>
      </c>
      <c r="T10" s="19">
        <f>IFERROR((VLOOKUP($AA10,Données!$A$4:$AZ$209,27,0)),0)</f>
        <v>0</v>
      </c>
      <c r="U10" s="19">
        <f>IFERROR((VLOOKUP($AA10,Données!$A$4:$AZ$209,30,0)),0)</f>
        <v>0</v>
      </c>
      <c r="V10" s="19">
        <f>IFERROR((VLOOKUP($AA10,Données!$A$4:$AZ$209,32,0)),0)</f>
        <v>0</v>
      </c>
      <c r="W10" s="19">
        <f>IFERROR((VLOOKUP($AA10,Données!$A$4:$AZ$209,34,0)),0)</f>
        <v>0</v>
      </c>
      <c r="X10" s="10">
        <f t="shared" si="3"/>
        <v>0</v>
      </c>
      <c r="Y10" s="10" t="str">
        <f t="shared" si="4"/>
        <v/>
      </c>
    </row>
    <row r="11" spans="1:27" ht="15" customHeight="1">
      <c r="A11" t="e">
        <f>MID(VLOOKUP($AA11,Données!$A$4:$AZ$209,4,0),1,2)</f>
        <v>#N/A</v>
      </c>
      <c r="B11" t="e">
        <f>MID(VLOOKUP($AA11,Données!$A$4:$AZ$209,4,0),3,4)</f>
        <v>#N/A</v>
      </c>
      <c r="C11" t="e">
        <f>VLOOKUP($AA11,Données!$A$4:$AZ$209,5,0)</f>
        <v>#N/A</v>
      </c>
      <c r="D11" t="e">
        <f>VLOOKUP($AA11,Données!$A$4:$AZ$209,6,0)</f>
        <v>#N/A</v>
      </c>
      <c r="E11" t="e">
        <f>VLOOKUP($AA11,Données!$A$4:$AZ$209,17,0)</f>
        <v>#N/A</v>
      </c>
      <c r="F11" t="e">
        <f>VLOOKUP($AA11,Données!$A$4:$AZ$209,7,0)</f>
        <v>#N/A</v>
      </c>
      <c r="G11" t="e">
        <f>VLOOKUP($AA11,Données!$A$4:$AZ$209,12,0)</f>
        <v>#N/A</v>
      </c>
      <c r="H11" t="e">
        <f>VLOOKUP($AA11,Données!$A$4:$AZ$209,8,0)</f>
        <v>#N/A</v>
      </c>
      <c r="I11" t="e">
        <f>VLOOKUP($AA11,Données!$A$4:$AZ$209,9,0)</f>
        <v>#N/A</v>
      </c>
      <c r="J11" t="e">
        <f>VLOOKUP($AA11,Données!$A$4:$AZ$209,19,0)</f>
        <v>#N/A</v>
      </c>
      <c r="N11" s="19">
        <f>IFERROR((VLOOKUP($AA11,Données!$A$4:$AZ$209,23,0)),0)</f>
        <v>0</v>
      </c>
      <c r="O11" s="19">
        <f>IFERROR((VLOOKUP($AA11,Données!$A$4:$AZ$209,25,0)),0)</f>
        <v>0</v>
      </c>
      <c r="P11" s="19">
        <f>IFERROR((VLOOKUP($AA11,Données!$A$4:$AZ$209,26,0)),0)</f>
        <v>0</v>
      </c>
      <c r="Q11" s="10" t="str">
        <f t="shared" si="0"/>
        <v/>
      </c>
      <c r="R11" s="10" t="str">
        <f t="shared" si="1"/>
        <v/>
      </c>
      <c r="S11" s="19">
        <f t="shared" si="5"/>
        <v>0</v>
      </c>
      <c r="T11" s="19">
        <f>IFERROR((VLOOKUP($AA11,Données!$A$4:$AZ$209,27,0)),0)</f>
        <v>0</v>
      </c>
      <c r="U11" s="19">
        <f>IFERROR((VLOOKUP($AA11,Données!$A$4:$AZ$209,30,0)),0)</f>
        <v>0</v>
      </c>
      <c r="V11" s="19">
        <f>IFERROR((VLOOKUP($AA11,Données!$A$4:$AZ$209,32,0)),0)</f>
        <v>0</v>
      </c>
      <c r="W11" s="19">
        <f>IFERROR((VLOOKUP($AA11,Données!$A$4:$AZ$209,34,0)),0)</f>
        <v>0</v>
      </c>
      <c r="X11" s="10">
        <f t="shared" si="3"/>
        <v>0</v>
      </c>
      <c r="Y11" s="10" t="str">
        <f t="shared" si="4"/>
        <v/>
      </c>
    </row>
    <row r="12" spans="1:27" ht="15" customHeight="1">
      <c r="N12" s="20">
        <f>SUMIF(N9:N11,"&gt;=0",(N9:N11))</f>
        <v>69300</v>
      </c>
      <c r="O12" s="20">
        <f>SUMIF(O9:O11,"&gt;=0",(O9:O11))</f>
        <v>0</v>
      </c>
      <c r="P12" s="20">
        <f>SUMIF(P9:P11,"&gt;=0",(P9:P11))</f>
        <v>0</v>
      </c>
      <c r="Q12" s="10" t="str">
        <f t="shared" si="0"/>
        <v/>
      </c>
      <c r="R12" s="12">
        <f t="shared" si="1"/>
        <v>0</v>
      </c>
      <c r="S12" s="20">
        <f>SUMIF(S9:S11,"&gt;=0",(S9:S11))</f>
        <v>69300</v>
      </c>
      <c r="T12" s="20">
        <f>SUMIF(T9:T11,"&gt;=0",(T9:T11))</f>
        <v>41800</v>
      </c>
      <c r="U12" s="20">
        <f>SUMIF(U9:U11,"&gt;=0",(U9:U11))</f>
        <v>0</v>
      </c>
      <c r="V12" s="20">
        <f>SUMIF(V9:V11,"&gt;=0",(V9:V11))</f>
        <v>0</v>
      </c>
      <c r="W12" s="20">
        <f>SUMIF(W9:W11,"&gt;=0",(W9:W11))</f>
        <v>0</v>
      </c>
      <c r="X12" s="12">
        <f>IFERROR((U12/T12),0)</f>
        <v>0</v>
      </c>
      <c r="Y12" s="12" t="str">
        <f t="shared" si="4"/>
        <v/>
      </c>
    </row>
    <row r="13" spans="1:27" ht="15" customHeight="1">
      <c r="Q13" s="6"/>
      <c r="R13" s="6"/>
    </row>
    <row r="14" spans="1:27" ht="15" customHeight="1">
      <c r="A14" t="str">
        <f>MID(VLOOKUP($AA14,Données!$A$4:$AZ$209,4,0),1,2)</f>
        <v>50</v>
      </c>
      <c r="B14" t="str">
        <f>MID(VLOOKUP($AA14,Données!$A$4:$AZ$209,4,0),3,4)</f>
        <v>03</v>
      </c>
      <c r="C14" t="str">
        <f>VLOOKUP($AA14,Données!$A$4:$AZ$209,5,0)</f>
        <v>121101</v>
      </c>
      <c r="D14" t="str">
        <f>VLOOKUP($AA14,Données!$A$4:$AZ$209,6,0)</f>
        <v>143</v>
      </c>
      <c r="E14" t="str">
        <f>VLOOKUP($AA14,Données!$A$4:$AZ$209,17,0)</f>
        <v>17</v>
      </c>
      <c r="F14" t="str">
        <f>VLOOKUP($AA14,Données!$A$4:$AZ$209,7,0)</f>
        <v>611510</v>
      </c>
      <c r="G14" t="str">
        <f>VLOOKUP($AA14,Données!$A$4:$AZ$209,12,0)</f>
        <v>CAX1</v>
      </c>
      <c r="H14" t="str">
        <f>VLOOKUP($AA14,Données!$A$4:$AZ$209,8,0)</f>
        <v>CRA</v>
      </c>
      <c r="I14" t="str">
        <f>VLOOKUP($AA14,Données!$A$4:$AZ$209,9,0)</f>
        <v>H11</v>
      </c>
      <c r="J14" t="str">
        <f>VLOOKUP($AA14,Données!$A$4:$AZ$209,19,0)</f>
        <v>Ereloon burgerleraar COL</v>
      </c>
      <c r="K14" t="s">
        <v>377</v>
      </c>
      <c r="L14" t="s">
        <v>508</v>
      </c>
      <c r="M14" t="s">
        <v>505</v>
      </c>
      <c r="N14" s="19">
        <f>IFERROR((VLOOKUP($AA14,Données!$A$4:$AZ$209,23,0)),0)</f>
        <v>4000</v>
      </c>
      <c r="O14" s="19">
        <f>IFERROR((VLOOKUP($AA14,Données!$A$4:$AZ$209,25,0)),0)</f>
        <v>2000</v>
      </c>
      <c r="P14" s="19">
        <f>IFERROR((VLOOKUP($AA14,Données!$A$4:$AZ$209,26,0)),0)</f>
        <v>0</v>
      </c>
      <c r="Q14" s="10">
        <f t="shared" ref="Q14:Q17" si="6">IFERROR((P14/O14),"")</f>
        <v>0</v>
      </c>
      <c r="R14" s="10">
        <f t="shared" ref="R14:R17" si="7">IFERROR((P14/N14),"")</f>
        <v>0</v>
      </c>
      <c r="S14" s="19">
        <f t="shared" ref="S14" si="8">IFERROR((N14-O14),0)</f>
        <v>2000</v>
      </c>
      <c r="T14" s="19">
        <f>IFERROR((VLOOKUP($AA14,Données!$A$4:$AZ$209,27,0)),0)</f>
        <v>4000</v>
      </c>
      <c r="U14" s="19">
        <f>IFERROR((VLOOKUP($AA14,Données!$A$4:$AZ$209,30,0)),0)</f>
        <v>0</v>
      </c>
      <c r="V14" s="19">
        <f>IFERROR((VLOOKUP($AA14,Données!$A$4:$AZ$209,32,0)),0)</f>
        <v>0</v>
      </c>
      <c r="W14" s="19">
        <f>IFERROR((VLOOKUP($AA14,Données!$A$4:$AZ$209,34,0)),0)</f>
        <v>0</v>
      </c>
      <c r="X14" s="10">
        <f t="shared" ref="X14:X16" si="9">IFERROR((U14/T14),0)</f>
        <v>0</v>
      </c>
      <c r="Y14" s="10" t="str">
        <f t="shared" ref="Y14:Y17" si="10">IFERROR((U14/P14),"")</f>
        <v/>
      </c>
      <c r="AA14" t="s">
        <v>436</v>
      </c>
    </row>
    <row r="15" spans="1:27" ht="15" customHeight="1">
      <c r="A15" t="str">
        <f>MID(VLOOKUP($AA15,Données!$A$4:$AZ$209,4,0),1,2)</f>
        <v>50</v>
      </c>
      <c r="B15" t="str">
        <f>MID(VLOOKUP($AA15,Données!$A$4:$AZ$209,4,0),3,4)</f>
        <v>03</v>
      </c>
      <c r="C15" t="str">
        <f>VLOOKUP($AA15,Données!$A$4:$AZ$209,5,0)</f>
        <v>121101</v>
      </c>
      <c r="D15" t="str">
        <f>VLOOKUP($AA15,Données!$A$4:$AZ$209,6,0)</f>
        <v>143</v>
      </c>
      <c r="E15" t="str">
        <f>VLOOKUP($AA15,Données!$A$4:$AZ$209,17,0)</f>
        <v>17</v>
      </c>
      <c r="F15" t="str">
        <f>VLOOKUP($AA15,Données!$A$4:$AZ$209,7,0)</f>
        <v>611510</v>
      </c>
      <c r="G15" t="str">
        <f>VLOOKUP($AA15,Données!$A$4:$AZ$209,12,0)</f>
        <v>CA52</v>
      </c>
      <c r="H15" t="str">
        <f>VLOOKUP($AA15,Données!$A$4:$AZ$209,8,0)</f>
        <v>CRA</v>
      </c>
      <c r="I15" t="str">
        <f>VLOOKUP($AA15,Données!$A$4:$AZ$209,9,0)</f>
        <v>H01</v>
      </c>
      <c r="J15" t="str">
        <f>VLOOKUP($AA15,Données!$A$4:$AZ$209,19,0)</f>
        <v>ERELOON BURGERLERAAR</v>
      </c>
      <c r="K15" s="23" t="s">
        <v>540</v>
      </c>
      <c r="L15" s="23" t="s">
        <v>543</v>
      </c>
      <c r="M15" s="23" t="s">
        <v>42</v>
      </c>
      <c r="N15" s="19">
        <f>IFERROR((VLOOKUP($AA15,Données!$A$4:$AZ$209,23,0)),0)</f>
        <v>3600</v>
      </c>
      <c r="O15" s="19">
        <f>IFERROR((VLOOKUP($AA15,Données!$A$4:$AZ$209,25,0)),0)</f>
        <v>2000</v>
      </c>
      <c r="P15" s="19">
        <f>IFERROR((VLOOKUP($AA15,Données!$A$4:$AZ$209,26,0)),0)</f>
        <v>0</v>
      </c>
      <c r="Q15" s="10">
        <f t="shared" si="6"/>
        <v>0</v>
      </c>
      <c r="R15" s="10">
        <f t="shared" si="7"/>
        <v>0</v>
      </c>
      <c r="S15" s="19">
        <f t="shared" ref="S15:S16" si="11">IFERROR((N15-O15),0)</f>
        <v>1600</v>
      </c>
      <c r="T15" s="19">
        <f>IFERROR((VLOOKUP($AA15,Données!$A$4:$AZ$209,27,0)),0)</f>
        <v>3600</v>
      </c>
      <c r="U15" s="19">
        <f>IFERROR((VLOOKUP($AA15,Données!$A$4:$AZ$209,30,0)),0)</f>
        <v>0</v>
      </c>
      <c r="V15" s="19">
        <f>IFERROR((VLOOKUP($AA15,Données!$A$4:$AZ$209,32,0)),0)</f>
        <v>0</v>
      </c>
      <c r="W15" s="19">
        <f>IFERROR((VLOOKUP($AA15,Données!$A$4:$AZ$209,34,0)),0)</f>
        <v>0</v>
      </c>
      <c r="X15" s="10">
        <f t="shared" si="9"/>
        <v>0</v>
      </c>
      <c r="Y15" s="10" t="str">
        <f t="shared" si="10"/>
        <v/>
      </c>
      <c r="AA15" t="s">
        <v>499</v>
      </c>
    </row>
    <row r="16" spans="1:27" ht="15" customHeight="1">
      <c r="A16" t="e">
        <f>MID(VLOOKUP($AA16,Données!$A$4:$AZ$209,4,0),1,2)</f>
        <v>#N/A</v>
      </c>
      <c r="B16" t="e">
        <f>MID(VLOOKUP($AA16,Données!$A$4:$AZ$209,4,0),3,4)</f>
        <v>#N/A</v>
      </c>
      <c r="C16" t="e">
        <f>VLOOKUP($AA16,Données!$A$4:$AZ$209,5,0)</f>
        <v>#N/A</v>
      </c>
      <c r="D16" t="e">
        <f>VLOOKUP($AA16,Données!$A$4:$AZ$209,6,0)</f>
        <v>#N/A</v>
      </c>
      <c r="E16" t="e">
        <f>VLOOKUP($AA16,Données!$A$4:$AZ$209,17,0)</f>
        <v>#N/A</v>
      </c>
      <c r="F16" t="e">
        <f>VLOOKUP($AA16,Données!$A$4:$AZ$209,7,0)</f>
        <v>#N/A</v>
      </c>
      <c r="G16" t="e">
        <f>VLOOKUP($AA16,Données!$A$4:$AZ$209,12,0)</f>
        <v>#N/A</v>
      </c>
      <c r="H16" t="e">
        <f>VLOOKUP($AA16,Données!$A$4:$AZ$209,8,0)</f>
        <v>#N/A</v>
      </c>
      <c r="I16" t="e">
        <f>VLOOKUP($AA16,Données!$A$4:$AZ$209,9,0)</f>
        <v>#N/A</v>
      </c>
      <c r="J16" t="e">
        <f>VLOOKUP($AA16,Données!$A$4:$AZ$209,19,0)</f>
        <v>#N/A</v>
      </c>
      <c r="N16" s="19">
        <f>IFERROR((VLOOKUP($AA16,Données!$A$4:$AZ$209,23,0)),0)</f>
        <v>0</v>
      </c>
      <c r="O16" s="19">
        <f>IFERROR((VLOOKUP($AA16,Données!$A$4:$AZ$209,25,0)),0)</f>
        <v>0</v>
      </c>
      <c r="P16" s="19">
        <f>IFERROR((VLOOKUP($AA16,Données!$A$4:$AZ$209,26,0)),0)</f>
        <v>0</v>
      </c>
      <c r="Q16" s="10" t="str">
        <f t="shared" si="6"/>
        <v/>
      </c>
      <c r="R16" s="10" t="str">
        <f t="shared" si="7"/>
        <v/>
      </c>
      <c r="S16" s="19">
        <f t="shared" si="11"/>
        <v>0</v>
      </c>
      <c r="T16" s="19">
        <f>IFERROR((VLOOKUP($AA16,Données!$A$4:$AZ$209,27,0)),0)</f>
        <v>0</v>
      </c>
      <c r="U16" s="19">
        <f>IFERROR((VLOOKUP($AA16,Données!$A$4:$AZ$209,30,0)),0)</f>
        <v>0</v>
      </c>
      <c r="V16" s="19">
        <f>IFERROR((VLOOKUP($AA16,Données!$A$4:$AZ$209,32,0)),0)</f>
        <v>0</v>
      </c>
      <c r="W16" s="19">
        <f>IFERROR((VLOOKUP($AA16,Données!$A$4:$AZ$209,34,0)),0)</f>
        <v>0</v>
      </c>
      <c r="X16" s="10">
        <f t="shared" si="9"/>
        <v>0</v>
      </c>
      <c r="Y16" s="10" t="str">
        <f t="shared" si="10"/>
        <v/>
      </c>
    </row>
    <row r="17" spans="1:27" s="11" customFormat="1" ht="15" customHeight="1">
      <c r="A17"/>
      <c r="N17" s="20">
        <f>SUMIF(N14:N16,"&gt;=0",(N14:N16))</f>
        <v>7600</v>
      </c>
      <c r="O17" s="20">
        <f t="shared" ref="O17:P17" si="12">SUMIF(O14:O16,"&gt;=0",(O14:O16))</f>
        <v>4000</v>
      </c>
      <c r="P17" s="20">
        <f t="shared" si="12"/>
        <v>0</v>
      </c>
      <c r="Q17" s="10">
        <f t="shared" si="6"/>
        <v>0</v>
      </c>
      <c r="R17" s="12">
        <f t="shared" si="7"/>
        <v>0</v>
      </c>
      <c r="S17" s="20">
        <f t="shared" ref="S17" si="13">N17-O17</f>
        <v>3600</v>
      </c>
      <c r="T17" s="20">
        <f>SUMIF(T14:T16,"&gt;=0",(T14:T16))</f>
        <v>7600</v>
      </c>
      <c r="U17" s="20">
        <f t="shared" ref="U17:W17" si="14">SUMIF(U14:U16,"&gt;=0",(U14:U16))</f>
        <v>0</v>
      </c>
      <c r="V17" s="20">
        <f t="shared" si="14"/>
        <v>0</v>
      </c>
      <c r="W17" s="20">
        <f t="shared" si="14"/>
        <v>0</v>
      </c>
      <c r="X17" s="24">
        <f>IFERROR((U17/T17),0)</f>
        <v>0</v>
      </c>
      <c r="Y17" s="24" t="str">
        <f t="shared" si="10"/>
        <v/>
      </c>
    </row>
    <row r="18" spans="1:27" ht="15" customHeight="1"/>
    <row r="19" spans="1:27" ht="15" customHeight="1">
      <c r="A19" t="str">
        <f>MID(VLOOKUP($AA19,Données!$A$4:$AZ$209,4,0),1,2)</f>
        <v>50</v>
      </c>
      <c r="B19" t="str">
        <f>MID(VLOOKUP($AA19,Données!$A$4:$AZ$209,4,0),3,4)</f>
        <v>03</v>
      </c>
      <c r="C19" t="str">
        <f>VLOOKUP($AA19,Données!$A$4:$AZ$209,5,0)</f>
        <v>121101</v>
      </c>
      <c r="D19" t="str">
        <f>VLOOKUP($AA19,Données!$A$4:$AZ$209,6,0)</f>
        <v>144</v>
      </c>
      <c r="E19" t="str">
        <f>VLOOKUP($AA19,Données!$A$4:$AZ$209,17,0)</f>
        <v>17</v>
      </c>
      <c r="F19" t="str">
        <f>VLOOKUP($AA19,Données!$A$4:$AZ$209,7,0)</f>
        <v>611510</v>
      </c>
      <c r="G19" t="str">
        <f>VLOOKUP($AA19,Données!$A$4:$AZ$209,12,0)</f>
        <v>CB15</v>
      </c>
      <c r="H19" t="str">
        <f>VLOOKUP($AA19,Données!$A$4:$AZ$209,8,0)</f>
        <v>CRB</v>
      </c>
      <c r="I19" t="str">
        <f>VLOOKUP($AA19,Données!$A$4:$AZ$209,9,0)</f>
        <v>H05</v>
      </c>
      <c r="J19" t="str">
        <f>VLOOKUP($AA19,Données!$A$4:$AZ$209,19,0)</f>
        <v>ERELOON CONFERENCIERS</v>
      </c>
      <c r="K19" t="s">
        <v>509</v>
      </c>
      <c r="L19" t="s">
        <v>510</v>
      </c>
      <c r="M19" t="s">
        <v>505</v>
      </c>
      <c r="N19" s="19">
        <f>IFERROR((VLOOKUP($AA19,Données!$A$4:$AZ$209,23,0)),0)</f>
        <v>4550</v>
      </c>
      <c r="O19" s="19">
        <f>IFERROR((VLOOKUP($AA19,Données!$A$4:$AZ$209,25,0)),0)</f>
        <v>2000</v>
      </c>
      <c r="P19" s="19">
        <f>IFERROR((VLOOKUP($AA19,Données!$A$4:$AZ$209,26,0)),0)</f>
        <v>0</v>
      </c>
      <c r="Q19" s="10">
        <f t="shared" ref="Q19:Q27" si="15">IFERROR((P19/O19),"")</f>
        <v>0</v>
      </c>
      <c r="R19" s="10">
        <f t="shared" ref="R19:R27" si="16">IFERROR((P19/N19),"")</f>
        <v>0</v>
      </c>
      <c r="S19" s="19">
        <f t="shared" ref="S19" si="17">IFERROR((N19-O19),0)</f>
        <v>2550</v>
      </c>
      <c r="T19" s="19">
        <f>IFERROR((VLOOKUP($AA19,Données!$A$4:$AZ$209,27,0)),0)</f>
        <v>4550</v>
      </c>
      <c r="U19" s="19">
        <f>IFERROR((VLOOKUP($AA19,Données!$A$4:$AZ$209,30,0)),0)</f>
        <v>0</v>
      </c>
      <c r="V19" s="19">
        <f>IFERROR((VLOOKUP($AA19,Données!$A$4:$AZ$209,32,0)),0)</f>
        <v>0</v>
      </c>
      <c r="W19" s="19">
        <f>IFERROR((VLOOKUP($AA19,Données!$A$4:$AZ$209,34,0)),0)</f>
        <v>0</v>
      </c>
      <c r="X19" s="10">
        <f t="shared" ref="X19:X26" si="18">IFERROR((U19/T19),0)</f>
        <v>0</v>
      </c>
      <c r="Y19" s="10" t="str">
        <f t="shared" ref="Y19:Y27" si="19">IFERROR((U19/P19),"")</f>
        <v/>
      </c>
      <c r="AA19" t="s">
        <v>437</v>
      </c>
    </row>
    <row r="20" spans="1:27" ht="15" customHeight="1">
      <c r="A20" t="str">
        <f>MID(VLOOKUP($AA20,Données!$A$4:$AZ$209,4,0),1,2)</f>
        <v>50</v>
      </c>
      <c r="B20" t="str">
        <f>MID(VLOOKUP($AA20,Données!$A$4:$AZ$209,4,0),3,4)</f>
        <v>03</v>
      </c>
      <c r="C20" t="str">
        <f>VLOOKUP($AA20,Données!$A$4:$AZ$209,5,0)</f>
        <v>121101</v>
      </c>
      <c r="D20" t="str">
        <f>VLOOKUP($AA20,Données!$A$4:$AZ$209,6,0)</f>
        <v>144</v>
      </c>
      <c r="E20" t="str">
        <f>VLOOKUP($AA20,Données!$A$4:$AZ$209,17,0)</f>
        <v>17</v>
      </c>
      <c r="F20" t="str">
        <f>VLOOKUP($AA20,Données!$A$4:$AZ$209,7,0)</f>
        <v>611510</v>
      </c>
      <c r="G20" t="str">
        <f>VLOOKUP($AA20,Données!$A$4:$AZ$209,12,0)</f>
        <v>CB01</v>
      </c>
      <c r="H20" t="str">
        <f>VLOOKUP($AA20,Données!$A$4:$AZ$209,8,0)</f>
        <v>CRB</v>
      </c>
      <c r="I20" t="str">
        <f>VLOOKUP($AA20,Données!$A$4:$AZ$209,9,0)</f>
        <v>H00</v>
      </c>
      <c r="J20" t="str">
        <f>VLOOKUP($AA20,Données!$A$4:$AZ$209,19,0)</f>
        <v>Ereloon Voordrachthouders CHOD</v>
      </c>
      <c r="K20" t="s">
        <v>511</v>
      </c>
      <c r="L20" t="s">
        <v>512</v>
      </c>
      <c r="M20" t="s">
        <v>505</v>
      </c>
      <c r="N20" s="19">
        <f>IFERROR((VLOOKUP($AA20,Données!$A$4:$AZ$209,23,0)),0)</f>
        <v>12000</v>
      </c>
      <c r="O20" s="19">
        <f>IFERROR((VLOOKUP($AA20,Données!$A$4:$AZ$209,25,0)),0)</f>
        <v>4000</v>
      </c>
      <c r="P20" s="19">
        <f>IFERROR((VLOOKUP($AA20,Données!$A$4:$AZ$209,26,0)),0)</f>
        <v>0</v>
      </c>
      <c r="Q20" s="10">
        <f t="shared" si="15"/>
        <v>0</v>
      </c>
      <c r="R20" s="10">
        <f t="shared" si="16"/>
        <v>0</v>
      </c>
      <c r="S20" s="19">
        <f t="shared" ref="S20:S26" si="20">IFERROR((N20-O20),0)</f>
        <v>8000</v>
      </c>
      <c r="T20" s="19">
        <f>IFERROR((VLOOKUP($AA20,Données!$A$4:$AZ$209,27,0)),0)</f>
        <v>6000</v>
      </c>
      <c r="U20" s="19">
        <f>IFERROR((VLOOKUP($AA20,Données!$A$4:$AZ$209,30,0)),0)</f>
        <v>0</v>
      </c>
      <c r="V20" s="19">
        <f>IFERROR((VLOOKUP($AA20,Données!$A$4:$AZ$209,32,0)),0)</f>
        <v>0</v>
      </c>
      <c r="W20" s="19">
        <f>IFERROR((VLOOKUP($AA20,Données!$A$4:$AZ$209,34,0)),0)</f>
        <v>0</v>
      </c>
      <c r="X20" s="10">
        <f t="shared" si="18"/>
        <v>0</v>
      </c>
      <c r="Y20" s="10" t="str">
        <f t="shared" si="19"/>
        <v/>
      </c>
      <c r="AA20" t="s">
        <v>438</v>
      </c>
    </row>
    <row r="21" spans="1:27" ht="15" customHeight="1">
      <c r="A21" t="str">
        <f>MID(VLOOKUP($AA21,Données!$A$4:$AZ$209,4,0),1,2)</f>
        <v>50</v>
      </c>
      <c r="B21" t="str">
        <f>MID(VLOOKUP($AA21,Données!$A$4:$AZ$209,4,0),3,4)</f>
        <v>03</v>
      </c>
      <c r="C21" t="str">
        <f>VLOOKUP($AA21,Données!$A$4:$AZ$209,5,0)</f>
        <v>121101</v>
      </c>
      <c r="D21" t="str">
        <f>VLOOKUP($AA21,Données!$A$4:$AZ$209,6,0)</f>
        <v>144</v>
      </c>
      <c r="E21" t="str">
        <f>VLOOKUP($AA21,Données!$A$4:$AZ$209,17,0)</f>
        <v>17</v>
      </c>
      <c r="F21" t="str">
        <f>VLOOKUP($AA21,Données!$A$4:$AZ$209,7,0)</f>
        <v>611510</v>
      </c>
      <c r="G21" t="str">
        <f>VLOOKUP($AA21,Données!$A$4:$AZ$209,12,0)</f>
        <v>CB13</v>
      </c>
      <c r="H21" t="str">
        <f>VLOOKUP($AA21,Données!$A$4:$AZ$209,8,0)</f>
        <v>CRB</v>
      </c>
      <c r="I21" t="str">
        <f>VLOOKUP($AA21,Données!$A$4:$AZ$209,9,0)</f>
        <v>H03</v>
      </c>
      <c r="J21" t="str">
        <f>VLOOKUP($AA21,Données!$A$4:$AZ$209,19,0)</f>
        <v>ERELOON CONFERENCIERS</v>
      </c>
      <c r="K21" s="23" t="s">
        <v>531</v>
      </c>
      <c r="L21" s="23" t="s">
        <v>532</v>
      </c>
      <c r="M21" t="s">
        <v>505</v>
      </c>
      <c r="N21" s="19">
        <f>IFERROR((VLOOKUP($AA21,Données!$A$4:$AZ$209,23,0)),0)</f>
        <v>3500</v>
      </c>
      <c r="O21" s="19">
        <f>IFERROR((VLOOKUP($AA21,Données!$A$4:$AZ$209,25,0)),0)</f>
        <v>2000</v>
      </c>
      <c r="P21" s="19">
        <f>IFERROR((VLOOKUP($AA21,Données!$A$4:$AZ$209,26,0)),0)</f>
        <v>0</v>
      </c>
      <c r="Q21" s="10">
        <f t="shared" si="15"/>
        <v>0</v>
      </c>
      <c r="R21" s="10">
        <f t="shared" si="16"/>
        <v>0</v>
      </c>
      <c r="S21" s="19">
        <f t="shared" si="20"/>
        <v>1500</v>
      </c>
      <c r="T21" s="19">
        <f>IFERROR((VLOOKUP($AA21,Données!$A$4:$AZ$209,27,0)),0)</f>
        <v>3500</v>
      </c>
      <c r="U21" s="19">
        <f>IFERROR((VLOOKUP($AA21,Données!$A$4:$AZ$209,30,0)),0)</f>
        <v>0</v>
      </c>
      <c r="V21" s="19">
        <f>IFERROR((VLOOKUP($AA21,Données!$A$4:$AZ$209,32,0)),0)</f>
        <v>0</v>
      </c>
      <c r="W21" s="19">
        <f>IFERROR((VLOOKUP($AA21,Données!$A$4:$AZ$209,34,0)),0)</f>
        <v>0</v>
      </c>
      <c r="X21" s="10">
        <f t="shared" si="18"/>
        <v>0</v>
      </c>
      <c r="Y21" s="10" t="str">
        <f t="shared" si="19"/>
        <v/>
      </c>
      <c r="AA21" t="s">
        <v>500</v>
      </c>
    </row>
    <row r="22" spans="1:27" ht="15" customHeight="1">
      <c r="A22" t="str">
        <f>MID(VLOOKUP($AA22,Données!$A$4:$AZ$209,4,0),1,2)</f>
        <v>50</v>
      </c>
      <c r="B22" t="str">
        <f>MID(VLOOKUP($AA22,Données!$A$4:$AZ$209,4,0),3,4)</f>
        <v>03</v>
      </c>
      <c r="C22" t="str">
        <f>VLOOKUP($AA22,Données!$A$4:$AZ$209,5,0)</f>
        <v>121101</v>
      </c>
      <c r="D22" t="str">
        <f>VLOOKUP($AA22,Données!$A$4:$AZ$209,6,0)</f>
        <v>144</v>
      </c>
      <c r="E22" t="str">
        <f>VLOOKUP($AA22,Données!$A$4:$AZ$209,17,0)</f>
        <v>17</v>
      </c>
      <c r="F22" t="str">
        <f>VLOOKUP($AA22,Données!$A$4:$AZ$209,7,0)</f>
        <v>611510</v>
      </c>
      <c r="G22" t="str">
        <f>VLOOKUP($AA22,Données!$A$4:$AZ$209,12,0)</f>
        <v>CB17</v>
      </c>
      <c r="H22" t="str">
        <f>VLOOKUP($AA22,Données!$A$4:$AZ$209,8,0)</f>
        <v>CRB</v>
      </c>
      <c r="I22" t="str">
        <f>VLOOKUP($AA22,Données!$A$4:$AZ$209,9,0)</f>
        <v>H07</v>
      </c>
      <c r="J22" t="str">
        <f>VLOOKUP($AA22,Données!$A$4:$AZ$209,19,0)</f>
        <v>ERELOON CONFERENCIERS</v>
      </c>
      <c r="K22" s="23" t="s">
        <v>559</v>
      </c>
      <c r="L22" s="23" t="s">
        <v>560</v>
      </c>
      <c r="M22" t="s">
        <v>505</v>
      </c>
      <c r="N22" s="19">
        <f>IFERROR((VLOOKUP($AA22,Données!$A$4:$AZ$209,23,0)),0)</f>
        <v>2000</v>
      </c>
      <c r="O22" s="19">
        <f>IFERROR((VLOOKUP($AA22,Données!$A$4:$AZ$209,25,0)),0)</f>
        <v>2000</v>
      </c>
      <c r="P22" s="19">
        <f>IFERROR((VLOOKUP($AA22,Données!$A$4:$AZ$209,26,0)),0)</f>
        <v>0</v>
      </c>
      <c r="Q22" s="10">
        <f t="shared" si="15"/>
        <v>0</v>
      </c>
      <c r="R22" s="10">
        <f t="shared" si="16"/>
        <v>0</v>
      </c>
      <c r="S22" s="19">
        <f t="shared" si="20"/>
        <v>0</v>
      </c>
      <c r="T22" s="19">
        <f>IFERROR((VLOOKUP($AA22,Données!$A$4:$AZ$209,27,0)),0)</f>
        <v>2000</v>
      </c>
      <c r="U22" s="19">
        <f>IFERROR((VLOOKUP($AA22,Données!$A$4:$AZ$209,30,0)),0)</f>
        <v>0</v>
      </c>
      <c r="V22" s="19">
        <f>IFERROR((VLOOKUP($AA22,Données!$A$4:$AZ$209,32,0)),0)</f>
        <v>0</v>
      </c>
      <c r="W22" s="19">
        <f>IFERROR((VLOOKUP($AA22,Données!$A$4:$AZ$209,34,0)),0)</f>
        <v>0</v>
      </c>
      <c r="X22" s="10">
        <f t="shared" si="18"/>
        <v>0</v>
      </c>
      <c r="Y22" s="10" t="str">
        <f t="shared" si="19"/>
        <v/>
      </c>
      <c r="AA22" t="s">
        <v>501</v>
      </c>
    </row>
    <row r="23" spans="1:27" ht="15" customHeight="1">
      <c r="A23" t="str">
        <f>MID(VLOOKUP($AA23,Données!$A$4:$AZ$209,4,0),1,2)</f>
        <v>50</v>
      </c>
      <c r="B23" t="str">
        <f>MID(VLOOKUP($AA23,Données!$A$4:$AZ$209,4,0),3,4)</f>
        <v>03</v>
      </c>
      <c r="C23" t="str">
        <f>VLOOKUP($AA23,Données!$A$4:$AZ$209,5,0)</f>
        <v>121101</v>
      </c>
      <c r="D23" t="str">
        <f>VLOOKUP($AA23,Données!$A$4:$AZ$209,6,0)</f>
        <v>144</v>
      </c>
      <c r="E23" t="str">
        <f>VLOOKUP($AA23,Données!$A$4:$AZ$209,17,0)</f>
        <v>17</v>
      </c>
      <c r="F23" t="str">
        <f>VLOOKUP($AA23,Données!$A$4:$AZ$209,7,0)</f>
        <v>611510</v>
      </c>
      <c r="G23" t="str">
        <f>VLOOKUP($AA23,Données!$A$4:$AZ$209,12,0)</f>
        <v>CB16</v>
      </c>
      <c r="H23" t="str">
        <f>VLOOKUP($AA23,Données!$A$4:$AZ$209,8,0)</f>
        <v>CRB</v>
      </c>
      <c r="I23" t="str">
        <f>VLOOKUP($AA23,Données!$A$4:$AZ$209,9,0)</f>
        <v>H06</v>
      </c>
      <c r="J23" t="str">
        <f>VLOOKUP($AA23,Données!$A$4:$AZ$209,19,0)</f>
        <v>ERELOON CONFERENCIERS</v>
      </c>
      <c r="K23" t="s">
        <v>513</v>
      </c>
      <c r="L23" t="s">
        <v>514</v>
      </c>
      <c r="M23" t="s">
        <v>505</v>
      </c>
      <c r="N23" s="19">
        <f>IFERROR((VLOOKUP($AA23,Données!$A$4:$AZ$209,23,0)),0)</f>
        <v>1125</v>
      </c>
      <c r="O23" s="19">
        <f>IFERROR((VLOOKUP($AA23,Données!$A$4:$AZ$209,25,0)),0)</f>
        <v>1125</v>
      </c>
      <c r="P23" s="19">
        <f>IFERROR((VLOOKUP($AA23,Données!$A$4:$AZ$209,26,0)),0)</f>
        <v>0</v>
      </c>
      <c r="Q23" s="10">
        <f t="shared" si="15"/>
        <v>0</v>
      </c>
      <c r="R23" s="10">
        <f t="shared" si="16"/>
        <v>0</v>
      </c>
      <c r="S23" s="19">
        <f t="shared" si="20"/>
        <v>0</v>
      </c>
      <c r="T23" s="19">
        <f>IFERROR((VLOOKUP($AA23,Données!$A$4:$AZ$209,27,0)),0)</f>
        <v>1125</v>
      </c>
      <c r="U23" s="19">
        <f>IFERROR((VLOOKUP($AA23,Données!$A$4:$AZ$209,30,0)),0)</f>
        <v>0</v>
      </c>
      <c r="V23" s="19">
        <f>IFERROR((VLOOKUP($AA23,Données!$A$4:$AZ$209,32,0)),0)</f>
        <v>0</v>
      </c>
      <c r="W23" s="19">
        <f>IFERROR((VLOOKUP($AA23,Données!$A$4:$AZ$209,34,0)),0)</f>
        <v>0</v>
      </c>
      <c r="X23" s="10">
        <f t="shared" si="18"/>
        <v>0</v>
      </c>
      <c r="Y23" s="10" t="str">
        <f t="shared" si="19"/>
        <v/>
      </c>
      <c r="AA23" t="s">
        <v>439</v>
      </c>
    </row>
    <row r="24" spans="1:27" ht="15" customHeight="1">
      <c r="A24" t="str">
        <f>MID(VLOOKUP($AA24,Données!$A$4:$AZ$209,4,0),1,2)</f>
        <v>50</v>
      </c>
      <c r="B24" t="str">
        <f>MID(VLOOKUP($AA24,Données!$A$4:$AZ$209,4,0),3,4)</f>
        <v>03</v>
      </c>
      <c r="C24" t="str">
        <f>VLOOKUP($AA24,Données!$A$4:$AZ$209,5,0)</f>
        <v>121101</v>
      </c>
      <c r="D24" t="str">
        <f>VLOOKUP($AA24,Données!$A$4:$AZ$209,6,0)</f>
        <v>144</v>
      </c>
      <c r="E24" t="str">
        <f>VLOOKUP($AA24,Données!$A$4:$AZ$209,17,0)</f>
        <v>17</v>
      </c>
      <c r="F24" t="str">
        <f>VLOOKUP($AA24,Données!$A$4:$AZ$209,7,0)</f>
        <v>611510</v>
      </c>
      <c r="G24" t="str">
        <f>VLOOKUP($AA24,Données!$A$4:$AZ$209,12,0)</f>
        <v>CB18</v>
      </c>
      <c r="H24" t="str">
        <f>VLOOKUP($AA24,Données!$A$4:$AZ$209,8,0)</f>
        <v>CRB</v>
      </c>
      <c r="I24" t="str">
        <f>VLOOKUP($AA24,Données!$A$4:$AZ$209,9,0)</f>
        <v>H08</v>
      </c>
      <c r="J24" t="str">
        <f>VLOOKUP($AA24,Données!$A$4:$AZ$209,19,0)</f>
        <v>ERELOON CONFERECIERS</v>
      </c>
      <c r="K24" t="s">
        <v>515</v>
      </c>
      <c r="L24" t="s">
        <v>516</v>
      </c>
      <c r="M24" t="s">
        <v>505</v>
      </c>
      <c r="N24" s="19">
        <f>IFERROR((VLOOKUP($AA24,Données!$A$4:$AZ$209,23,0)),0)</f>
        <v>4000</v>
      </c>
      <c r="O24" s="19">
        <f>IFERROR((VLOOKUP($AA24,Données!$A$4:$AZ$209,25,0)),0)</f>
        <v>2000</v>
      </c>
      <c r="P24" s="19">
        <f>IFERROR((VLOOKUP($AA24,Données!$A$4:$AZ$209,26,0)),0)</f>
        <v>0</v>
      </c>
      <c r="Q24" s="10">
        <f t="shared" si="15"/>
        <v>0</v>
      </c>
      <c r="R24" s="10">
        <f t="shared" ref="R24" si="21">IFERROR((P24/N24),"")</f>
        <v>0</v>
      </c>
      <c r="S24" s="19">
        <f t="shared" ref="S24" si="22">IFERROR((N24-O24),0)</f>
        <v>2000</v>
      </c>
      <c r="T24" s="19">
        <f>IFERROR((VLOOKUP($AA24,Données!$A$4:$AZ$209,27,0)),0)</f>
        <v>4000</v>
      </c>
      <c r="U24" s="19">
        <f>IFERROR((VLOOKUP($AA24,Données!$A$4:$AZ$209,30,0)),0)</f>
        <v>0</v>
      </c>
      <c r="V24" s="19">
        <f>IFERROR((VLOOKUP($AA24,Données!$A$4:$AZ$209,32,0)),0)</f>
        <v>0</v>
      </c>
      <c r="W24" s="19">
        <f>IFERROR((VLOOKUP($AA24,Données!$A$4:$AZ$209,34,0)),0)</f>
        <v>0</v>
      </c>
      <c r="X24" s="10">
        <f t="shared" ref="X24" si="23">IFERROR((U24/T24),0)</f>
        <v>0</v>
      </c>
      <c r="Y24" s="10" t="str">
        <f t="shared" ref="Y24" si="24">IFERROR((U24/P24),"")</f>
        <v/>
      </c>
      <c r="AA24" t="s">
        <v>440</v>
      </c>
    </row>
    <row r="25" spans="1:27" ht="15" customHeight="1">
      <c r="A25" t="str">
        <f>MID(VLOOKUP($AA25,Données!$A$4:$AZ$209,4,0),1,2)</f>
        <v>50</v>
      </c>
      <c r="B25" t="str">
        <f>MID(VLOOKUP($AA25,Données!$A$4:$AZ$209,4,0),3,4)</f>
        <v>03</v>
      </c>
      <c r="C25" t="str">
        <f>VLOOKUP($AA25,Données!$A$4:$AZ$209,5,0)</f>
        <v>121101</v>
      </c>
      <c r="D25" t="str">
        <f>VLOOKUP($AA25,Données!$A$4:$AZ$209,6,0)</f>
        <v>144</v>
      </c>
      <c r="E25" t="str">
        <f>VLOOKUP($AA25,Données!$A$4:$AZ$209,17,0)</f>
        <v>17</v>
      </c>
      <c r="F25" t="str">
        <f>VLOOKUP($AA25,Données!$A$4:$AZ$209,7,0)</f>
        <v>611510</v>
      </c>
      <c r="G25" t="str">
        <f>VLOOKUP($AA25,Données!$A$4:$AZ$209,12,0)</f>
        <v>CBX4</v>
      </c>
      <c r="H25" t="str">
        <f>VLOOKUP($AA25,Données!$A$4:$AZ$209,8,0)</f>
        <v>CRB</v>
      </c>
      <c r="I25" t="str">
        <f>VLOOKUP($AA25,Données!$A$4:$AZ$209,9,0)</f>
        <v>H14</v>
      </c>
      <c r="J25" t="str">
        <f>VLOOKUP($AA25,Données!$A$4:$AZ$209,19,0)</f>
        <v>ERELOON CONFERENCIERS</v>
      </c>
      <c r="K25" s="23" t="s">
        <v>383</v>
      </c>
      <c r="L25" s="23" t="s">
        <v>527</v>
      </c>
      <c r="M25" t="s">
        <v>505</v>
      </c>
      <c r="N25" s="19">
        <f>IFERROR((VLOOKUP($AA25,Données!$A$4:$AZ$209,23,0)),0)</f>
        <v>300</v>
      </c>
      <c r="O25" s="19">
        <f>IFERROR((VLOOKUP($AA25,Données!$A$4:$AZ$209,25,0)),0)</f>
        <v>300</v>
      </c>
      <c r="P25" s="19">
        <f>IFERROR((VLOOKUP($AA25,Données!$A$4:$AZ$209,26,0)),0)</f>
        <v>0</v>
      </c>
      <c r="Q25" s="10">
        <f t="shared" si="15"/>
        <v>0</v>
      </c>
      <c r="R25" s="10">
        <f t="shared" si="16"/>
        <v>0</v>
      </c>
      <c r="S25" s="19">
        <f t="shared" si="20"/>
        <v>0</v>
      </c>
      <c r="T25" s="19">
        <f>IFERROR((VLOOKUP($AA25,Données!$A$4:$AZ$209,27,0)),0)</f>
        <v>300</v>
      </c>
      <c r="U25" s="19">
        <f>IFERROR((VLOOKUP($AA25,Données!$A$4:$AZ$209,30,0)),0)</f>
        <v>0</v>
      </c>
      <c r="V25" s="19">
        <f>IFERROR((VLOOKUP($AA25,Données!$A$4:$AZ$209,32,0)),0)</f>
        <v>0</v>
      </c>
      <c r="W25" s="19">
        <f>IFERROR((VLOOKUP($AA25,Données!$A$4:$AZ$209,34,0)),0)</f>
        <v>0</v>
      </c>
      <c r="X25" s="10">
        <f t="shared" si="18"/>
        <v>0</v>
      </c>
      <c r="Y25" s="10" t="str">
        <f t="shared" si="19"/>
        <v/>
      </c>
      <c r="AA25" t="s">
        <v>503</v>
      </c>
    </row>
    <row r="26" spans="1:27" ht="15" customHeight="1">
      <c r="A26" t="str">
        <f>MID(VLOOKUP($AA26,Données!$A$4:$AZ$209,4,0),1,2)</f>
        <v>50</v>
      </c>
      <c r="B26" t="str">
        <f>MID(VLOOKUP($AA26,Données!$A$4:$AZ$209,4,0),3,4)</f>
        <v>03</v>
      </c>
      <c r="C26" t="str">
        <f>VLOOKUP($AA26,Données!$A$4:$AZ$209,5,0)</f>
        <v>121101</v>
      </c>
      <c r="D26" t="str">
        <f>VLOOKUP($AA26,Données!$A$4:$AZ$209,6,0)</f>
        <v>144</v>
      </c>
      <c r="E26" t="str">
        <f>VLOOKUP($AA26,Données!$A$4:$AZ$209,17,0)</f>
        <v>17</v>
      </c>
      <c r="F26" t="str">
        <f>VLOOKUP($AA26,Données!$A$4:$AZ$209,7,0)</f>
        <v>611510</v>
      </c>
      <c r="G26" t="str">
        <f>VLOOKUP($AA26,Données!$A$4:$AZ$209,12,0)</f>
        <v>CBX1</v>
      </c>
      <c r="H26" t="str">
        <f>VLOOKUP($AA26,Données!$A$4:$AZ$209,8,0)</f>
        <v>CRB</v>
      </c>
      <c r="I26" t="str">
        <f>VLOOKUP($AA26,Données!$A$4:$AZ$209,9,0)</f>
        <v>H11</v>
      </c>
      <c r="J26" t="str">
        <f>VLOOKUP($AA26,Données!$A$4:$AZ$209,19,0)</f>
        <v>ERELOON CONFERENCIERS</v>
      </c>
      <c r="K26" t="s">
        <v>377</v>
      </c>
      <c r="L26" t="s">
        <v>508</v>
      </c>
      <c r="M26" t="s">
        <v>505</v>
      </c>
      <c r="N26" s="19">
        <f>IFERROR((VLOOKUP($AA26,Données!$A$4:$AZ$209,23,0)),0)</f>
        <v>1000</v>
      </c>
      <c r="O26" s="19">
        <f>IFERROR((VLOOKUP($AA26,Données!$A$4:$AZ$209,25,0)),0)</f>
        <v>1000</v>
      </c>
      <c r="P26" s="19">
        <f>IFERROR((VLOOKUP($AA26,Données!$A$4:$AZ$209,26,0)),0)</f>
        <v>0</v>
      </c>
      <c r="Q26" s="10">
        <f t="shared" si="15"/>
        <v>0</v>
      </c>
      <c r="R26" s="10">
        <f t="shared" si="16"/>
        <v>0</v>
      </c>
      <c r="S26" s="19">
        <f t="shared" si="20"/>
        <v>0</v>
      </c>
      <c r="T26" s="19">
        <f>IFERROR((VLOOKUP($AA26,Données!$A$4:$AZ$209,27,0)),0)</f>
        <v>92.5</v>
      </c>
      <c r="U26" s="19">
        <f>IFERROR((VLOOKUP($AA26,Données!$A$4:$AZ$209,30,0)),0)</f>
        <v>0</v>
      </c>
      <c r="V26" s="19">
        <f>IFERROR((VLOOKUP($AA26,Données!$A$4:$AZ$209,32,0)),0)</f>
        <v>0</v>
      </c>
      <c r="W26" s="19">
        <f>IFERROR((VLOOKUP($AA26,Données!$A$4:$AZ$209,34,0)),0)</f>
        <v>0</v>
      </c>
      <c r="X26" s="10">
        <f t="shared" si="18"/>
        <v>0</v>
      </c>
      <c r="Y26" s="10" t="str">
        <f t="shared" si="19"/>
        <v/>
      </c>
      <c r="AA26" t="s">
        <v>441</v>
      </c>
    </row>
    <row r="27" spans="1:27" s="11" customFormat="1" ht="15" customHeight="1">
      <c r="A27"/>
      <c r="N27" s="20">
        <f>SUMIF(N19:N26,"&gt;=0",(N19:N26))</f>
        <v>28475</v>
      </c>
      <c r="O27" s="20">
        <f t="shared" ref="O27:P27" si="25">SUMIF(O19:O26,"&gt;=0",(O19:O26))</f>
        <v>14425</v>
      </c>
      <c r="P27" s="20">
        <f t="shared" si="25"/>
        <v>0</v>
      </c>
      <c r="Q27" s="10">
        <f t="shared" si="15"/>
        <v>0</v>
      </c>
      <c r="R27" s="12">
        <f t="shared" si="16"/>
        <v>0</v>
      </c>
      <c r="S27" s="20">
        <f>SUMIF(S19:S26,"&gt;=0",S19:S26)</f>
        <v>14050</v>
      </c>
      <c r="T27" s="20">
        <f>SUMIF(T19:T26,"&gt;=0",(T19:T26))</f>
        <v>21567.5</v>
      </c>
      <c r="U27" s="20">
        <f t="shared" ref="U27:W27" si="26">SUMIF(U19:U26,"&gt;=0",(U19:U26))</f>
        <v>0</v>
      </c>
      <c r="V27" s="20">
        <f t="shared" si="26"/>
        <v>0</v>
      </c>
      <c r="W27" s="20">
        <f t="shared" si="26"/>
        <v>0</v>
      </c>
      <c r="X27" s="12">
        <f>IFERROR((U27/T27),0)</f>
        <v>0</v>
      </c>
      <c r="Y27" s="12" t="str">
        <f t="shared" si="19"/>
        <v/>
      </c>
    </row>
    <row r="28" spans="1:27" ht="15" customHeight="1"/>
    <row r="29" spans="1:27" ht="15" customHeight="1">
      <c r="A29" t="str">
        <f>MID(VLOOKUP($AA29,Données!$A$4:$AZ$209,4,0),1,2)</f>
        <v>50</v>
      </c>
      <c r="B29" t="str">
        <f>MID(VLOOKUP($AA29,Données!$A$4:$AZ$209,4,0),3,4)</f>
        <v>03</v>
      </c>
      <c r="C29" t="str">
        <f>VLOOKUP($AA29,Données!$A$4:$AZ$209,5,0)</f>
        <v>121101</v>
      </c>
      <c r="D29" t="str">
        <f>VLOOKUP($AA29,Données!$A$4:$AZ$209,6,0)</f>
        <v>379</v>
      </c>
      <c r="E29" t="str">
        <f>VLOOKUP($AA29,Données!$A$4:$AZ$209,17,0)</f>
        <v>00</v>
      </c>
      <c r="F29" t="str">
        <f>VLOOKUP($AA29,Données!$A$4:$AZ$209,7,0)</f>
        <v>611510</v>
      </c>
      <c r="G29" t="str">
        <f>VLOOKUP($AA29,Données!$A$4:$AZ$209,12,0)</f>
        <v>CG02</v>
      </c>
      <c r="H29" t="str">
        <f>VLOOKUP($AA29,Données!$A$4:$AZ$209,8,0)</f>
        <v>DED</v>
      </c>
      <c r="I29" t="str">
        <f>VLOOKUP($AA29,Données!$A$4:$AZ$209,9,0)</f>
        <v>H30</v>
      </c>
      <c r="J29" t="str">
        <f>VLOOKUP($AA29,Données!$A$4:$AZ$209,19,0)</f>
        <v>Vorming eerste hulp</v>
      </c>
      <c r="K29" t="s">
        <v>517</v>
      </c>
      <c r="L29" t="s">
        <v>506</v>
      </c>
      <c r="M29" s="23" t="s">
        <v>555</v>
      </c>
      <c r="N29" s="19">
        <f>IFERROR((VLOOKUP($AA29,Données!$A$4:$AZ$209,23,0)),0)</f>
        <v>36900</v>
      </c>
      <c r="O29" s="19">
        <f>IFERROR((VLOOKUP($AA29,Données!$A$4:$AZ$209,25,0)),0)</f>
        <v>12000</v>
      </c>
      <c r="P29" s="19">
        <f>IFERROR((VLOOKUP($AA29,Données!$A$4:$AZ$209,26,0)),0)</f>
        <v>3488.9</v>
      </c>
      <c r="Q29" s="10">
        <f t="shared" ref="Q29:Q43" si="27">IFERROR((P29/O29),"")</f>
        <v>0.29074166666666668</v>
      </c>
      <c r="R29" s="10">
        <f t="shared" ref="R29:R43" si="28">IFERROR((P29/N29),"")</f>
        <v>9.455013550135502E-2</v>
      </c>
      <c r="S29" s="19">
        <f t="shared" ref="S29" si="29">IFERROR((N29-O29),0)</f>
        <v>24900</v>
      </c>
      <c r="T29" s="19">
        <f>IFERROR((VLOOKUP($AA29,Données!$A$4:$AZ$209,27,0)),0)</f>
        <v>36900</v>
      </c>
      <c r="U29" s="19">
        <f>IFERROR((VLOOKUP($AA29,Données!$A$4:$AZ$209,30,0)),0)</f>
        <v>0</v>
      </c>
      <c r="V29" s="19">
        <f>IFERROR((VLOOKUP($AA29,Données!$A$4:$AZ$209,32,0)),0)</f>
        <v>0</v>
      </c>
      <c r="W29" s="19">
        <f>IFERROR((VLOOKUP($AA29,Données!$A$4:$AZ$209,34,0)),0)</f>
        <v>0</v>
      </c>
      <c r="X29" s="10">
        <f t="shared" ref="X29:X42" si="30">IFERROR((U29/T29),0)</f>
        <v>0</v>
      </c>
      <c r="Y29" s="10">
        <f t="shared" ref="Y29:Y43" si="31">IFERROR((U29/P29),"")</f>
        <v>0</v>
      </c>
      <c r="AA29" t="s">
        <v>442</v>
      </c>
    </row>
    <row r="30" spans="1:27" ht="15" customHeight="1">
      <c r="A30" t="e">
        <f>MID(VLOOKUP($AA30,Données!$A$4:$AZ$209,4,0),1,2)</f>
        <v>#N/A</v>
      </c>
      <c r="B30" t="e">
        <f>MID(VLOOKUP($AA30,Données!$A$4:$AZ$209,4,0),3,4)</f>
        <v>#N/A</v>
      </c>
      <c r="C30" t="e">
        <f>VLOOKUP($AA30,Données!$A$4:$AZ$209,5,0)</f>
        <v>#N/A</v>
      </c>
      <c r="D30" t="e">
        <f>VLOOKUP($AA30,Données!$A$4:$AZ$209,6,0)</f>
        <v>#N/A</v>
      </c>
      <c r="E30" t="e">
        <f>VLOOKUP($AA30,Données!$A$4:$AZ$209,17,0)</f>
        <v>#N/A</v>
      </c>
      <c r="F30" t="e">
        <f>VLOOKUP($AA30,Données!$A$4:$AZ$209,7,0)</f>
        <v>#N/A</v>
      </c>
      <c r="G30" t="e">
        <f>VLOOKUP($AA30,Données!$A$4:$AZ$209,12,0)</f>
        <v>#N/A</v>
      </c>
      <c r="H30" t="e">
        <f>VLOOKUP($AA30,Données!$A$4:$AZ$209,8,0)</f>
        <v>#N/A</v>
      </c>
      <c r="I30" t="e">
        <f>VLOOKUP($AA30,Données!$A$4:$AZ$209,9,0)</f>
        <v>#N/A</v>
      </c>
      <c r="J30" t="e">
        <f>VLOOKUP($AA30,Données!$A$4:$AZ$209,19,0)</f>
        <v>#N/A</v>
      </c>
      <c r="N30" s="19">
        <f>IFERROR((VLOOKUP($AA30,Données!$A$4:$AZ$209,23,0)),0)</f>
        <v>0</v>
      </c>
      <c r="O30" s="19">
        <f>IFERROR((VLOOKUP($AA30,Données!$A$4:$AZ$209,25,0)),0)</f>
        <v>0</v>
      </c>
      <c r="P30" s="19">
        <f>IFERROR((VLOOKUP($AA30,Données!$A$4:$AZ$209,26,0)),0)</f>
        <v>0</v>
      </c>
      <c r="Q30" s="10" t="str">
        <f t="shared" si="27"/>
        <v/>
      </c>
      <c r="R30" s="10" t="str">
        <f t="shared" si="28"/>
        <v/>
      </c>
      <c r="S30" s="19">
        <f t="shared" ref="S30:S42" si="32">IFERROR((N30-O30),0)</f>
        <v>0</v>
      </c>
      <c r="T30" s="19">
        <f>IFERROR((VLOOKUP($AA30,Données!$A$4:$AZ$209,27,0)),0)</f>
        <v>0</v>
      </c>
      <c r="U30" s="19">
        <f>IFERROR((VLOOKUP($AA30,Données!$A$4:$AZ$209,30,0)),0)</f>
        <v>0</v>
      </c>
      <c r="V30" s="19">
        <f>IFERROR((VLOOKUP($AA30,Données!$A$4:$AZ$209,32,0)),0)</f>
        <v>0</v>
      </c>
      <c r="W30" s="19">
        <f>IFERROR((VLOOKUP($AA30,Données!$A$4:$AZ$209,34,0)),0)</f>
        <v>0</v>
      </c>
      <c r="X30" s="10">
        <f t="shared" si="30"/>
        <v>0</v>
      </c>
      <c r="Y30" s="10" t="str">
        <f t="shared" si="31"/>
        <v/>
      </c>
    </row>
    <row r="31" spans="1:27" ht="15" customHeight="1">
      <c r="A31" t="e">
        <f>MID(VLOOKUP($AA31,Données!$A$4:$AZ$209,4,0),1,2)</f>
        <v>#N/A</v>
      </c>
      <c r="B31" t="e">
        <f>MID(VLOOKUP($AA31,Données!$A$4:$AZ$209,4,0),3,4)</f>
        <v>#N/A</v>
      </c>
      <c r="C31" t="e">
        <f>VLOOKUP($AA31,Données!$A$4:$AZ$209,5,0)</f>
        <v>#N/A</v>
      </c>
      <c r="D31" t="e">
        <f>VLOOKUP($AA31,Données!$A$4:$AZ$209,6,0)</f>
        <v>#N/A</v>
      </c>
      <c r="E31" t="e">
        <f>VLOOKUP($AA31,Données!$A$4:$AZ$209,17,0)</f>
        <v>#N/A</v>
      </c>
      <c r="F31" t="e">
        <f>VLOOKUP($AA31,Données!$A$4:$AZ$209,7,0)</f>
        <v>#N/A</v>
      </c>
      <c r="G31" t="e">
        <f>VLOOKUP($AA31,Données!$A$4:$AZ$209,12,0)</f>
        <v>#N/A</v>
      </c>
      <c r="H31" t="e">
        <f>VLOOKUP($AA31,Données!$A$4:$AZ$209,8,0)</f>
        <v>#N/A</v>
      </c>
      <c r="I31" t="e">
        <f>VLOOKUP($AA31,Données!$A$4:$AZ$209,9,0)</f>
        <v>#N/A</v>
      </c>
      <c r="J31" t="e">
        <f>VLOOKUP($AA31,Données!$A$4:$AZ$209,19,0)</f>
        <v>#N/A</v>
      </c>
      <c r="N31" s="19">
        <f>IFERROR((VLOOKUP($AA31,Données!$A$4:$AZ$209,23,0)),0)</f>
        <v>0</v>
      </c>
      <c r="O31" s="19">
        <f>IFERROR((VLOOKUP($AA31,Données!$A$4:$AZ$209,25,0)),0)</f>
        <v>0</v>
      </c>
      <c r="P31" s="19">
        <f>IFERROR((VLOOKUP($AA31,Données!$A$4:$AZ$209,26,0)),0)</f>
        <v>0</v>
      </c>
      <c r="Q31" s="10" t="str">
        <f t="shared" si="27"/>
        <v/>
      </c>
      <c r="R31" s="10" t="str">
        <f t="shared" si="28"/>
        <v/>
      </c>
      <c r="S31" s="19">
        <f t="shared" si="32"/>
        <v>0</v>
      </c>
      <c r="T31" s="19">
        <f>IFERROR((VLOOKUP($AA31,Données!$A$4:$AZ$209,27,0)),0)</f>
        <v>0</v>
      </c>
      <c r="U31" s="19">
        <f>IFERROR((VLOOKUP($AA31,Données!$A$4:$AZ$209,30,0)),0)</f>
        <v>0</v>
      </c>
      <c r="V31" s="19">
        <f>IFERROR((VLOOKUP($AA31,Données!$A$4:$AZ$209,32,0)),0)</f>
        <v>0</v>
      </c>
      <c r="W31" s="19">
        <f>IFERROR((VLOOKUP($AA31,Données!$A$4:$AZ$209,34,0)),0)</f>
        <v>0</v>
      </c>
      <c r="X31" s="10">
        <f t="shared" si="30"/>
        <v>0</v>
      </c>
      <c r="Y31" s="10" t="str">
        <f t="shared" si="31"/>
        <v/>
      </c>
    </row>
    <row r="32" spans="1:27" ht="15" customHeight="1">
      <c r="A32" t="str">
        <f>MID(VLOOKUP($AA32,Données!$A$4:$AZ$209,4,0),1,2)</f>
        <v>50</v>
      </c>
      <c r="B32" t="str">
        <f>MID(VLOOKUP($AA32,Données!$A$4:$AZ$209,4,0),3,4)</f>
        <v>03</v>
      </c>
      <c r="C32" t="str">
        <f>VLOOKUP($AA32,Données!$A$4:$AZ$209,5,0)</f>
        <v>121101</v>
      </c>
      <c r="D32" t="str">
        <f>VLOOKUP($AA32,Données!$A$4:$AZ$209,6,0)</f>
        <v>379</v>
      </c>
      <c r="E32" t="str">
        <f>VLOOKUP($AA32,Données!$A$4:$AZ$209,17,0)</f>
        <v>00</v>
      </c>
      <c r="F32" t="str">
        <f>VLOOKUP($AA32,Données!$A$4:$AZ$209,7,0)</f>
        <v>611510</v>
      </c>
      <c r="G32" t="str">
        <f>VLOOKUP($AA32,Données!$A$4:$AZ$209,12,0)</f>
        <v>CG03</v>
      </c>
      <c r="H32" t="str">
        <f>VLOOKUP($AA32,Données!$A$4:$AZ$209,8,0)</f>
        <v>DED</v>
      </c>
      <c r="I32" t="str">
        <f>VLOOKUP($AA32,Données!$A$4:$AZ$209,9,0)</f>
        <v>H30</v>
      </c>
      <c r="J32" t="str">
        <f>VLOOKUP($AA32,Données!$A$4:$AZ$209,19,0)</f>
        <v>ELP ATCO Test</v>
      </c>
      <c r="K32" s="23" t="s">
        <v>557</v>
      </c>
      <c r="L32" s="23" t="s">
        <v>558</v>
      </c>
      <c r="M32" s="23" t="s">
        <v>556</v>
      </c>
      <c r="N32" s="19">
        <f>IFERROR((VLOOKUP($AA32,Données!$A$4:$AZ$209,23,0)),0)</f>
        <v>1573</v>
      </c>
      <c r="O32" s="19">
        <f>IFERROR((VLOOKUP($AA32,Données!$A$4:$AZ$209,25,0)),0)</f>
        <v>1573</v>
      </c>
      <c r="P32" s="19">
        <f>IFERROR((VLOOKUP($AA32,Données!$A$4:$AZ$209,26,0)),0)</f>
        <v>0</v>
      </c>
      <c r="Q32" s="10">
        <f t="shared" si="27"/>
        <v>0</v>
      </c>
      <c r="R32" s="10">
        <f t="shared" si="28"/>
        <v>0</v>
      </c>
      <c r="S32" s="19">
        <f t="shared" si="32"/>
        <v>0</v>
      </c>
      <c r="T32" s="19">
        <f>IFERROR((VLOOKUP($AA32,Données!$A$4:$AZ$209,27,0)),0)</f>
        <v>1573</v>
      </c>
      <c r="U32" s="19">
        <f>IFERROR((VLOOKUP($AA32,Données!$A$4:$AZ$209,30,0)),0)</f>
        <v>0</v>
      </c>
      <c r="V32" s="19">
        <f>IFERROR((VLOOKUP($AA32,Données!$A$4:$AZ$209,32,0)),0)</f>
        <v>0</v>
      </c>
      <c r="W32" s="19">
        <f>IFERROR((VLOOKUP($AA32,Données!$A$4:$AZ$209,34,0)),0)</f>
        <v>0</v>
      </c>
      <c r="X32" s="10">
        <f t="shared" si="30"/>
        <v>0</v>
      </c>
      <c r="Y32" s="10" t="str">
        <f t="shared" si="31"/>
        <v/>
      </c>
      <c r="AA32" t="s">
        <v>443</v>
      </c>
    </row>
    <row r="33" spans="1:27" ht="15" customHeight="1">
      <c r="A33" t="str">
        <f>MID(VLOOKUP($AA33,Données!$A$4:$AZ$209,4,0),1,2)</f>
        <v>50</v>
      </c>
      <c r="B33" t="str">
        <f>MID(VLOOKUP($AA33,Données!$A$4:$AZ$209,4,0),3,4)</f>
        <v>03</v>
      </c>
      <c r="C33" t="str">
        <f>VLOOKUP($AA33,Données!$A$4:$AZ$209,5,0)</f>
        <v>121101</v>
      </c>
      <c r="D33" t="str">
        <f>VLOOKUP($AA33,Données!$A$4:$AZ$209,6,0)</f>
        <v>379</v>
      </c>
      <c r="E33" t="str">
        <f>VLOOKUP($AA33,Données!$A$4:$AZ$209,17,0)</f>
        <v>00</v>
      </c>
      <c r="F33" t="str">
        <f>VLOOKUP($AA33,Données!$A$4:$AZ$209,7,0)</f>
        <v>611510</v>
      </c>
      <c r="G33" t="str">
        <f>VLOOKUP($AA33,Données!$A$4:$AZ$209,12,0)</f>
        <v>CG04</v>
      </c>
      <c r="H33" t="str">
        <f>VLOOKUP($AA33,Données!$A$4:$AZ$209,8,0)</f>
        <v>DED</v>
      </c>
      <c r="I33" t="str">
        <f>VLOOKUP($AA33,Données!$A$4:$AZ$209,9,0)</f>
        <v>H30</v>
      </c>
      <c r="J33" t="str">
        <f>VLOOKUP($AA33,Données!$A$4:$AZ$209,19,0)</f>
        <v>FMN TECH FALCON</v>
      </c>
      <c r="K33" t="s">
        <v>302</v>
      </c>
      <c r="L33" t="s">
        <v>518</v>
      </c>
      <c r="M33" s="23" t="s">
        <v>556</v>
      </c>
      <c r="N33" s="19">
        <f>IFERROR((VLOOKUP($AA33,Données!$A$4:$AZ$209,23,0)),0)</f>
        <v>100752</v>
      </c>
      <c r="O33" s="19">
        <f>IFERROR((VLOOKUP($AA33,Données!$A$4:$AZ$209,25,0)),0)</f>
        <v>30000</v>
      </c>
      <c r="P33" s="19">
        <f>IFERROR((VLOOKUP($AA33,Données!$A$4:$AZ$209,26,0)),0)</f>
        <v>0</v>
      </c>
      <c r="Q33" s="10">
        <f t="shared" si="27"/>
        <v>0</v>
      </c>
      <c r="R33" s="10">
        <f t="shared" si="28"/>
        <v>0</v>
      </c>
      <c r="S33" s="19">
        <f t="shared" si="32"/>
        <v>70752</v>
      </c>
      <c r="T33" s="19">
        <f>IFERROR((VLOOKUP($AA33,Données!$A$4:$AZ$209,27,0)),0)</f>
        <v>80601.600000000006</v>
      </c>
      <c r="U33" s="19">
        <f>IFERROR((VLOOKUP($AA33,Données!$A$4:$AZ$209,30,0)),0)</f>
        <v>0</v>
      </c>
      <c r="V33" s="19">
        <f>IFERROR((VLOOKUP($AA33,Données!$A$4:$AZ$209,32,0)),0)</f>
        <v>0</v>
      </c>
      <c r="W33" s="19">
        <f>IFERROR((VLOOKUP($AA33,Données!$A$4:$AZ$209,34,0)),0)</f>
        <v>0</v>
      </c>
      <c r="X33" s="10">
        <f t="shared" si="30"/>
        <v>0</v>
      </c>
      <c r="Y33" s="10" t="str">
        <f t="shared" si="31"/>
        <v/>
      </c>
      <c r="AA33" t="s">
        <v>444</v>
      </c>
    </row>
    <row r="34" spans="1:27" ht="15" customHeight="1">
      <c r="A34" t="str">
        <f>MID(VLOOKUP($AA34,Données!$A$4:$AZ$209,4,0),1,2)</f>
        <v>50</v>
      </c>
      <c r="B34" t="str">
        <f>MID(VLOOKUP($AA34,Données!$A$4:$AZ$209,4,0),3,4)</f>
        <v>03</v>
      </c>
      <c r="C34" t="str">
        <f>VLOOKUP($AA34,Données!$A$4:$AZ$209,5,0)</f>
        <v>121101</v>
      </c>
      <c r="D34" t="str">
        <f>VLOOKUP($AA34,Données!$A$4:$AZ$209,6,0)</f>
        <v>379</v>
      </c>
      <c r="E34" t="str">
        <f>VLOOKUP($AA34,Données!$A$4:$AZ$209,17,0)</f>
        <v>00</v>
      </c>
      <c r="F34" t="str">
        <f>VLOOKUP($AA34,Données!$A$4:$AZ$209,7,0)</f>
        <v>611510</v>
      </c>
      <c r="G34" t="str">
        <f>VLOOKUP($AA34,Données!$A$4:$AZ$209,12,0)</f>
        <v>CG06</v>
      </c>
      <c r="H34" t="str">
        <f>VLOOKUP($AA34,Données!$A$4:$AZ$209,8,0)</f>
        <v>DED</v>
      </c>
      <c r="I34" t="str">
        <f>VLOOKUP($AA34,Données!$A$4:$AZ$209,9,0)</f>
        <v>H30</v>
      </c>
      <c r="J34" t="str">
        <f>VLOOKUP($AA34,Données!$A$4:$AZ$209,19,0)</f>
        <v>FMN MCC</v>
      </c>
      <c r="K34" t="s">
        <v>519</v>
      </c>
      <c r="L34" t="s">
        <v>520</v>
      </c>
      <c r="M34" s="23" t="s">
        <v>556</v>
      </c>
      <c r="N34" s="19">
        <f>IFERROR((VLOOKUP($AA34,Données!$A$4:$AZ$209,23,0)),0)</f>
        <v>8744</v>
      </c>
      <c r="O34" s="19">
        <f>IFERROR((VLOOKUP($AA34,Données!$A$4:$AZ$209,25,0)),0)</f>
        <v>3000</v>
      </c>
      <c r="P34" s="19">
        <f>IFERROR((VLOOKUP($AA34,Données!$A$4:$AZ$209,26,0)),0)</f>
        <v>0</v>
      </c>
      <c r="Q34" s="10">
        <f t="shared" si="27"/>
        <v>0</v>
      </c>
      <c r="R34" s="10">
        <f t="shared" si="28"/>
        <v>0</v>
      </c>
      <c r="S34" s="19">
        <f t="shared" si="32"/>
        <v>5744</v>
      </c>
      <c r="T34" s="19">
        <f>IFERROR((VLOOKUP($AA34,Données!$A$4:$AZ$209,27,0)),0)</f>
        <v>4372</v>
      </c>
      <c r="U34" s="19">
        <f>IFERROR((VLOOKUP($AA34,Données!$A$4:$AZ$209,30,0)),0)</f>
        <v>0</v>
      </c>
      <c r="V34" s="19">
        <f>IFERROR((VLOOKUP($AA34,Données!$A$4:$AZ$209,32,0)),0)</f>
        <v>0</v>
      </c>
      <c r="W34" s="19">
        <f>IFERROR((VLOOKUP($AA34,Données!$A$4:$AZ$209,34,0)),0)</f>
        <v>0</v>
      </c>
      <c r="X34" s="10">
        <f t="shared" si="30"/>
        <v>0</v>
      </c>
      <c r="Y34" s="10" t="str">
        <f t="shared" si="31"/>
        <v/>
      </c>
      <c r="AA34" t="s">
        <v>445</v>
      </c>
    </row>
    <row r="35" spans="1:27" ht="15" customHeight="1">
      <c r="A35" t="str">
        <f>MID(VLOOKUP($AA35,Données!$A$4:$AZ$209,4,0),1,2)</f>
        <v>50</v>
      </c>
      <c r="B35" t="str">
        <f>MID(VLOOKUP($AA35,Données!$A$4:$AZ$209,4,0),3,4)</f>
        <v>03</v>
      </c>
      <c r="C35" t="str">
        <f>VLOOKUP($AA35,Données!$A$4:$AZ$209,5,0)</f>
        <v>121101</v>
      </c>
      <c r="D35" t="str">
        <f>VLOOKUP($AA35,Données!$A$4:$AZ$209,6,0)</f>
        <v>379</v>
      </c>
      <c r="E35" t="str">
        <f>VLOOKUP($AA35,Données!$A$4:$AZ$209,17,0)</f>
        <v>00</v>
      </c>
      <c r="F35" t="str">
        <f>VLOOKUP($AA35,Données!$A$4:$AZ$209,7,0)</f>
        <v>611510</v>
      </c>
      <c r="G35" t="str">
        <f>VLOOKUP($AA35,Données!$A$4:$AZ$209,12,0)</f>
        <v>CG07</v>
      </c>
      <c r="H35" t="str">
        <f>VLOOKUP($AA35,Données!$A$4:$AZ$209,8,0)</f>
        <v>DED</v>
      </c>
      <c r="I35" t="str">
        <f>VLOOKUP($AA35,Données!$A$4:$AZ$209,9,0)</f>
        <v>H30</v>
      </c>
      <c r="J35" t="str">
        <f>VLOOKUP($AA35,Données!$A$4:$AZ$209,19,0)</f>
        <v>FMN EMBRAER</v>
      </c>
      <c r="K35" s="26" t="s">
        <v>300</v>
      </c>
      <c r="L35" t="s">
        <v>518</v>
      </c>
      <c r="M35" s="23" t="s">
        <v>556</v>
      </c>
      <c r="N35" s="19">
        <f>IFERROR((VLOOKUP($AA35,Données!$A$4:$AZ$209,23,0)),0)</f>
        <v>458438</v>
      </c>
      <c r="O35" s="19">
        <f>IFERROR((VLOOKUP($AA35,Données!$A$4:$AZ$209,25,0)),0)</f>
        <v>150000</v>
      </c>
      <c r="P35" s="19">
        <f>IFERROR((VLOOKUP($AA35,Données!$A$4:$AZ$209,26,0)),0)</f>
        <v>0</v>
      </c>
      <c r="Q35" s="10">
        <f t="shared" si="27"/>
        <v>0</v>
      </c>
      <c r="R35" s="10">
        <f t="shared" si="28"/>
        <v>0</v>
      </c>
      <c r="S35" s="19">
        <f t="shared" si="32"/>
        <v>308438</v>
      </c>
      <c r="T35" s="19">
        <f>IFERROR((VLOOKUP($AA35,Données!$A$4:$AZ$209,27,0)),0)</f>
        <v>456750.4</v>
      </c>
      <c r="U35" s="19">
        <f>IFERROR((VLOOKUP($AA35,Données!$A$4:$AZ$209,30,0)),0)</f>
        <v>0</v>
      </c>
      <c r="V35" s="19">
        <f>IFERROR((VLOOKUP($AA35,Données!$A$4:$AZ$209,32,0)),0)</f>
        <v>0</v>
      </c>
      <c r="W35" s="19">
        <f>IFERROR((VLOOKUP($AA35,Données!$A$4:$AZ$209,34,0)),0)</f>
        <v>0</v>
      </c>
      <c r="X35" s="10">
        <f t="shared" si="30"/>
        <v>0</v>
      </c>
      <c r="Y35" s="10" t="str">
        <f t="shared" si="31"/>
        <v/>
      </c>
      <c r="AA35" t="s">
        <v>446</v>
      </c>
    </row>
    <row r="36" spans="1:27" ht="15" customHeight="1">
      <c r="A36" t="str">
        <f>MID(VLOOKUP($AA36,Données!$A$4:$AZ$209,4,0),1,2)</f>
        <v>50</v>
      </c>
      <c r="B36" t="str">
        <f>MID(VLOOKUP($AA36,Données!$A$4:$AZ$209,4,0),3,4)</f>
        <v>03</v>
      </c>
      <c r="C36" t="str">
        <f>VLOOKUP($AA36,Données!$A$4:$AZ$209,5,0)</f>
        <v>121101</v>
      </c>
      <c r="D36" t="str">
        <f>VLOOKUP($AA36,Données!$A$4:$AZ$209,6,0)</f>
        <v>379</v>
      </c>
      <c r="E36" t="str">
        <f>VLOOKUP($AA36,Données!$A$4:$AZ$209,17,0)</f>
        <v>00</v>
      </c>
      <c r="F36" t="str">
        <f>VLOOKUP($AA36,Données!$A$4:$AZ$209,7,0)</f>
        <v>611510</v>
      </c>
      <c r="G36" t="str">
        <f>VLOOKUP($AA36,Données!$A$4:$AZ$209,12,0)</f>
        <v>CG08</v>
      </c>
      <c r="H36" t="str">
        <f>VLOOKUP($AA36,Données!$A$4:$AZ$209,8,0)</f>
        <v>DED</v>
      </c>
      <c r="I36" t="str">
        <f>VLOOKUP($AA36,Données!$A$4:$AZ$209,9,0)</f>
        <v>H30</v>
      </c>
      <c r="J36" t="str">
        <f>VLOOKUP($AA36,Données!$A$4:$AZ$209,19,0)</f>
        <v>Vmg &amp; Trg CREW NH90</v>
      </c>
      <c r="K36" t="s">
        <v>521</v>
      </c>
      <c r="L36" t="s">
        <v>522</v>
      </c>
      <c r="M36" s="23" t="s">
        <v>556</v>
      </c>
      <c r="N36" s="19">
        <f>IFERROR((VLOOKUP($AA36,Données!$A$4:$AZ$209,23,0)),0)</f>
        <v>1260644</v>
      </c>
      <c r="O36" s="19">
        <f>IFERROR((VLOOKUP($AA36,Données!$A$4:$AZ$209,25,0)),0)</f>
        <v>420000</v>
      </c>
      <c r="P36" s="19">
        <f>IFERROR((VLOOKUP($AA36,Données!$A$4:$AZ$209,26,0)),0)</f>
        <v>0</v>
      </c>
      <c r="Q36" s="10">
        <f t="shared" si="27"/>
        <v>0</v>
      </c>
      <c r="R36" s="10">
        <f t="shared" si="28"/>
        <v>0</v>
      </c>
      <c r="S36" s="19">
        <f t="shared" si="32"/>
        <v>840644</v>
      </c>
      <c r="T36" s="19">
        <f>IFERROR((VLOOKUP($AA36,Données!$A$4:$AZ$209,27,0)),0)</f>
        <v>1251531.2</v>
      </c>
      <c r="U36" s="19">
        <f>IFERROR((VLOOKUP($AA36,Données!$A$4:$AZ$209,30,0)),0)</f>
        <v>0</v>
      </c>
      <c r="V36" s="19">
        <f>IFERROR((VLOOKUP($AA36,Données!$A$4:$AZ$209,32,0)),0)</f>
        <v>0</v>
      </c>
      <c r="W36" s="19">
        <f>IFERROR((VLOOKUP($AA36,Données!$A$4:$AZ$209,34,0)),0)</f>
        <v>0</v>
      </c>
      <c r="X36" s="10">
        <f t="shared" si="30"/>
        <v>0</v>
      </c>
      <c r="Y36" s="10" t="str">
        <f t="shared" si="31"/>
        <v/>
      </c>
      <c r="AA36" t="s">
        <v>447</v>
      </c>
    </row>
    <row r="37" spans="1:27" ht="15" customHeight="1">
      <c r="A37" t="str">
        <f>MID(VLOOKUP($AA37,Données!$A$4:$AZ$209,4,0),1,2)</f>
        <v>50</v>
      </c>
      <c r="B37" t="str">
        <f>MID(VLOOKUP($AA37,Données!$A$4:$AZ$209,4,0),3,4)</f>
        <v>03</v>
      </c>
      <c r="C37" t="str">
        <f>VLOOKUP($AA37,Données!$A$4:$AZ$209,5,0)</f>
        <v>121101</v>
      </c>
      <c r="D37" t="str">
        <f>VLOOKUP($AA37,Données!$A$4:$AZ$209,6,0)</f>
        <v>379</v>
      </c>
      <c r="E37" t="str">
        <f>VLOOKUP($AA37,Données!$A$4:$AZ$209,17,0)</f>
        <v>00</v>
      </c>
      <c r="F37" t="str">
        <f>VLOOKUP($AA37,Données!$A$4:$AZ$209,7,0)</f>
        <v>611510</v>
      </c>
      <c r="G37" t="str">
        <f>VLOOKUP($AA37,Données!$A$4:$AZ$209,12,0)</f>
        <v>CG09</v>
      </c>
      <c r="H37" t="str">
        <f>VLOOKUP($AA37,Données!$A$4:$AZ$209,8,0)</f>
        <v>DED</v>
      </c>
      <c r="I37" t="str">
        <f>VLOOKUP($AA37,Données!$A$4:$AZ$209,9,0)</f>
        <v>H30</v>
      </c>
      <c r="J37" t="str">
        <f>VLOOKUP($AA37,Données!$A$4:$AZ$209,19,0)</f>
        <v>Fmn &amp; Trg CREW NH90 TTH</v>
      </c>
      <c r="K37" t="s">
        <v>523</v>
      </c>
      <c r="L37" t="s">
        <v>520</v>
      </c>
      <c r="M37" s="23" t="s">
        <v>556</v>
      </c>
      <c r="N37" s="19">
        <f>IFERROR((VLOOKUP($AA37,Données!$A$4:$AZ$209,23,0)),0)</f>
        <v>1172325</v>
      </c>
      <c r="O37" s="19">
        <f>IFERROR((VLOOKUP($AA37,Données!$A$4:$AZ$209,25,0)),0)</f>
        <v>380000</v>
      </c>
      <c r="P37" s="19">
        <f>IFERROR((VLOOKUP($AA37,Données!$A$4:$AZ$209,26,0)),0)</f>
        <v>95178</v>
      </c>
      <c r="Q37" s="10">
        <f t="shared" si="27"/>
        <v>0.25046842105263156</v>
      </c>
      <c r="R37" s="10">
        <f t="shared" si="28"/>
        <v>8.1187384044526897E-2</v>
      </c>
      <c r="S37" s="19">
        <f t="shared" si="32"/>
        <v>792325</v>
      </c>
      <c r="T37" s="19">
        <f>IFERROR((VLOOKUP($AA37,Données!$A$4:$AZ$209,27,0)),0)</f>
        <v>1167860</v>
      </c>
      <c r="U37" s="19">
        <f>IFERROR((VLOOKUP($AA37,Données!$A$4:$AZ$209,30,0)),0)</f>
        <v>0</v>
      </c>
      <c r="V37" s="19">
        <f>IFERROR((VLOOKUP($AA37,Données!$A$4:$AZ$209,32,0)),0)</f>
        <v>0</v>
      </c>
      <c r="W37" s="19">
        <f>IFERROR((VLOOKUP($AA37,Données!$A$4:$AZ$209,34,0)),0)</f>
        <v>0</v>
      </c>
      <c r="X37" s="10">
        <f t="shared" si="30"/>
        <v>0</v>
      </c>
      <c r="Y37" s="10">
        <f t="shared" si="31"/>
        <v>0</v>
      </c>
      <c r="AA37" t="s">
        <v>448</v>
      </c>
    </row>
    <row r="38" spans="1:27" ht="15" customHeight="1">
      <c r="A38" t="str">
        <f>MID(VLOOKUP($AA38,Données!$A$4:$AZ$209,4,0),1,2)</f>
        <v>50</v>
      </c>
      <c r="B38" t="str">
        <f>MID(VLOOKUP($AA38,Données!$A$4:$AZ$209,4,0),3,4)</f>
        <v>03</v>
      </c>
      <c r="C38" t="str">
        <f>VLOOKUP($AA38,Données!$A$4:$AZ$209,5,0)</f>
        <v>121101</v>
      </c>
      <c r="D38" t="str">
        <f>VLOOKUP($AA38,Données!$A$4:$AZ$209,6,0)</f>
        <v>379</v>
      </c>
      <c r="E38" t="str">
        <f>VLOOKUP($AA38,Données!$A$4:$AZ$209,17,0)</f>
        <v>17</v>
      </c>
      <c r="F38" t="str">
        <f>VLOOKUP($AA38,Données!$A$4:$AZ$209,7,0)</f>
        <v>611510</v>
      </c>
      <c r="G38" t="str">
        <f>VLOOKUP($AA38,Données!$A$4:$AZ$209,12,0)</f>
        <v>CG01</v>
      </c>
      <c r="H38" t="str">
        <f>VLOOKUP($AA38,Données!$A$4:$AZ$209,8,0)</f>
        <v>DEP</v>
      </c>
      <c r="I38" t="str">
        <f>VLOOKUP($AA38,Données!$A$4:$AZ$209,9,0)</f>
        <v>H30</v>
      </c>
      <c r="J38" t="str">
        <f>VLOOKUP($AA38,Données!$A$4:$AZ$209,19,0)</f>
        <v>Ext vorming</v>
      </c>
      <c r="K38" t="s">
        <v>524</v>
      </c>
      <c r="L38" t="s">
        <v>525</v>
      </c>
      <c r="M38" t="s">
        <v>505</v>
      </c>
      <c r="N38" s="19">
        <f>IFERROR((VLOOKUP($AA38,Données!$A$4:$AZ$209,23,0)),0)</f>
        <v>2405624</v>
      </c>
      <c r="O38" s="19">
        <f>IFERROR((VLOOKUP($AA38,Données!$A$4:$AZ$209,25,0)),0)</f>
        <v>900000</v>
      </c>
      <c r="P38" s="19">
        <f>IFERROR((VLOOKUP($AA38,Données!$A$4:$AZ$209,26,0)),0)</f>
        <v>50786.53</v>
      </c>
      <c r="Q38" s="10">
        <f t="shared" si="27"/>
        <v>5.6429477777777778E-2</v>
      </c>
      <c r="R38" s="10">
        <f t="shared" si="28"/>
        <v>2.1111582691226892E-2</v>
      </c>
      <c r="S38" s="19">
        <f t="shared" si="32"/>
        <v>1505624</v>
      </c>
      <c r="T38" s="19">
        <f>IFERROR((VLOOKUP($AA38,Données!$A$4:$AZ$209,27,0)),0)</f>
        <v>2405624</v>
      </c>
      <c r="U38" s="19">
        <f>IFERROR((VLOOKUP($AA38,Données!$A$4:$AZ$209,30,0)),0)</f>
        <v>20357.599999999999</v>
      </c>
      <c r="V38" s="19">
        <f>IFERROR((VLOOKUP($AA38,Données!$A$4:$AZ$209,32,0)),0)</f>
        <v>20357.599999999999</v>
      </c>
      <c r="W38" s="19">
        <f>IFERROR((VLOOKUP($AA38,Données!$A$4:$AZ$209,34,0)),0)</f>
        <v>957.6</v>
      </c>
      <c r="X38" s="10">
        <f t="shared" si="30"/>
        <v>8.4625028682786662E-3</v>
      </c>
      <c r="Y38" s="10">
        <f t="shared" si="31"/>
        <v>0.40084644491364146</v>
      </c>
      <c r="AA38" t="s">
        <v>449</v>
      </c>
    </row>
    <row r="39" spans="1:27" ht="15" customHeight="1">
      <c r="A39" t="str">
        <f>MID(VLOOKUP($AA39,Données!$A$4:$AZ$209,4,0),1,2)</f>
        <v>50</v>
      </c>
      <c r="B39" t="str">
        <f>MID(VLOOKUP($AA39,Données!$A$4:$AZ$209,4,0),3,4)</f>
        <v>03</v>
      </c>
      <c r="C39" t="str">
        <f>VLOOKUP($AA39,Données!$A$4:$AZ$209,5,0)</f>
        <v>121101</v>
      </c>
      <c r="D39" t="str">
        <f>VLOOKUP($AA39,Données!$A$4:$AZ$209,6,0)</f>
        <v>379</v>
      </c>
      <c r="E39" t="str">
        <f>VLOOKUP($AA39,Données!$A$4:$AZ$209,17,0)</f>
        <v>17</v>
      </c>
      <c r="F39" t="str">
        <f>VLOOKUP($AA39,Données!$A$4:$AZ$209,7,0)</f>
        <v>611510</v>
      </c>
      <c r="G39" t="str">
        <f>VLOOKUP($AA39,Données!$A$4:$AZ$209,12,0)</f>
        <v>CG14</v>
      </c>
      <c r="H39" t="str">
        <f>VLOOKUP($AA39,Données!$A$4:$AZ$209,8,0)</f>
        <v>DEP</v>
      </c>
      <c r="I39" t="str">
        <f>VLOOKUP($AA39,Données!$A$4:$AZ$209,9,0)</f>
        <v>H30</v>
      </c>
      <c r="J39" t="str">
        <f>VLOOKUP($AA39,Données!$A$4:$AZ$209,19,0)</f>
        <v>VORMING COMOPSLAND</v>
      </c>
      <c r="K39" t="s">
        <v>377</v>
      </c>
      <c r="L39" t="s">
        <v>508</v>
      </c>
      <c r="M39" t="s">
        <v>505</v>
      </c>
      <c r="N39" s="19">
        <f>IFERROR((VLOOKUP($AA39,Données!$A$4:$AZ$209,23,0)),0)</f>
        <v>100000</v>
      </c>
      <c r="O39" s="19">
        <f>IFERROR((VLOOKUP($AA39,Données!$A$4:$AZ$209,25,0)),0)</f>
        <v>30000</v>
      </c>
      <c r="P39" s="19">
        <f>IFERROR((VLOOKUP($AA39,Données!$A$4:$AZ$209,26,0)),0)</f>
        <v>4678.8</v>
      </c>
      <c r="Q39" s="10">
        <f t="shared" si="27"/>
        <v>0.15596000000000002</v>
      </c>
      <c r="R39" s="10">
        <f t="shared" si="28"/>
        <v>4.6788000000000003E-2</v>
      </c>
      <c r="S39" s="19">
        <f t="shared" si="32"/>
        <v>70000</v>
      </c>
      <c r="T39" s="19">
        <f>IFERROR((VLOOKUP($AA39,Données!$A$4:$AZ$209,27,0)),0)</f>
        <v>100000</v>
      </c>
      <c r="U39" s="19">
        <f>IFERROR((VLOOKUP($AA39,Données!$A$4:$AZ$209,30,0)),0)</f>
        <v>1955</v>
      </c>
      <c r="V39" s="19">
        <f>IFERROR((VLOOKUP($AA39,Données!$A$4:$AZ$209,32,0)),0)</f>
        <v>1955</v>
      </c>
      <c r="W39" s="19">
        <f>IFERROR((VLOOKUP($AA39,Données!$A$4:$AZ$209,34,0)),0)</f>
        <v>1955</v>
      </c>
      <c r="X39" s="10">
        <f t="shared" si="30"/>
        <v>1.9550000000000001E-2</v>
      </c>
      <c r="Y39" s="10">
        <f t="shared" si="31"/>
        <v>0.41784218175600579</v>
      </c>
      <c r="AA39" t="s">
        <v>450</v>
      </c>
    </row>
    <row r="40" spans="1:27" ht="15" customHeight="1">
      <c r="A40" t="str">
        <f>MID(VLOOKUP($AA40,Données!$A$4:$AZ$209,4,0),1,2)</f>
        <v>50</v>
      </c>
      <c r="B40" t="str">
        <f>MID(VLOOKUP($AA40,Données!$A$4:$AZ$209,4,0),3,4)</f>
        <v>03</v>
      </c>
      <c r="C40" t="str">
        <f>VLOOKUP($AA40,Données!$A$4:$AZ$209,5,0)</f>
        <v>121101</v>
      </c>
      <c r="D40" t="str">
        <f>VLOOKUP($AA40,Données!$A$4:$AZ$209,6,0)</f>
        <v>379</v>
      </c>
      <c r="E40" t="str">
        <f>VLOOKUP($AA40,Données!$A$4:$AZ$209,17,0)</f>
        <v>17</v>
      </c>
      <c r="F40" t="str">
        <f>VLOOKUP($AA40,Données!$A$4:$AZ$209,7,0)</f>
        <v>611510</v>
      </c>
      <c r="G40" t="str">
        <f>VLOOKUP($AA40,Données!$A$4:$AZ$209,12,0)</f>
        <v>CG15</v>
      </c>
      <c r="H40" t="str">
        <f>VLOOKUP($AA40,Données!$A$4:$AZ$209,8,0)</f>
        <v>DEP</v>
      </c>
      <c r="I40" t="str">
        <f>VLOOKUP($AA40,Données!$A$4:$AZ$209,9,0)</f>
        <v>H30</v>
      </c>
      <c r="J40" t="str">
        <f>VLOOKUP($AA40,Données!$A$4:$AZ$209,19,0)</f>
        <v>VORMING COMOPSAIR</v>
      </c>
      <c r="K40" t="s">
        <v>380</v>
      </c>
      <c r="L40" t="s">
        <v>526</v>
      </c>
      <c r="M40" t="s">
        <v>505</v>
      </c>
      <c r="N40" s="19">
        <f>IFERROR((VLOOKUP($AA40,Données!$A$4:$AZ$209,23,0)),0)</f>
        <v>700000</v>
      </c>
      <c r="O40" s="19">
        <f>IFERROR((VLOOKUP($AA40,Données!$A$4:$AZ$209,25,0)),0)</f>
        <v>220000</v>
      </c>
      <c r="P40" s="19">
        <f>IFERROR((VLOOKUP($AA40,Données!$A$4:$AZ$209,26,0)),0)</f>
        <v>16545</v>
      </c>
      <c r="Q40" s="10">
        <f t="shared" si="27"/>
        <v>7.5204545454545454E-2</v>
      </c>
      <c r="R40" s="10">
        <f t="shared" si="28"/>
        <v>2.3635714285714284E-2</v>
      </c>
      <c r="S40" s="19">
        <f t="shared" si="32"/>
        <v>480000</v>
      </c>
      <c r="T40" s="19">
        <f>IFERROR((VLOOKUP($AA40,Données!$A$4:$AZ$209,27,0)),0)</f>
        <v>700000</v>
      </c>
      <c r="U40" s="19">
        <f>IFERROR((VLOOKUP($AA40,Données!$A$4:$AZ$209,30,0)),0)</f>
        <v>0</v>
      </c>
      <c r="V40" s="19">
        <f>IFERROR((VLOOKUP($AA40,Données!$A$4:$AZ$209,32,0)),0)</f>
        <v>0</v>
      </c>
      <c r="W40" s="19">
        <f>IFERROR((VLOOKUP($AA40,Données!$A$4:$AZ$209,34,0)),0)</f>
        <v>0</v>
      </c>
      <c r="X40" s="10">
        <f t="shared" si="30"/>
        <v>0</v>
      </c>
      <c r="Y40" s="10">
        <f t="shared" si="31"/>
        <v>0</v>
      </c>
      <c r="AA40" t="s">
        <v>451</v>
      </c>
    </row>
    <row r="41" spans="1:27" ht="15" customHeight="1">
      <c r="A41" t="str">
        <f>MID(VLOOKUP($AA41,Données!$A$4:$AZ$209,4,0),1,2)</f>
        <v>50</v>
      </c>
      <c r="B41" t="str">
        <f>MID(VLOOKUP($AA41,Données!$A$4:$AZ$209,4,0),3,4)</f>
        <v>03</v>
      </c>
      <c r="C41" t="str">
        <f>VLOOKUP($AA41,Données!$A$4:$AZ$209,5,0)</f>
        <v>121101</v>
      </c>
      <c r="D41" t="str">
        <f>VLOOKUP($AA41,Données!$A$4:$AZ$209,6,0)</f>
        <v>379</v>
      </c>
      <c r="E41" t="str">
        <f>VLOOKUP($AA41,Données!$A$4:$AZ$209,17,0)</f>
        <v>17</v>
      </c>
      <c r="F41" t="str">
        <f>VLOOKUP($AA41,Données!$A$4:$AZ$209,7,0)</f>
        <v>611510</v>
      </c>
      <c r="G41" t="str">
        <f>VLOOKUP($AA41,Données!$A$4:$AZ$209,12,0)</f>
        <v>CG17</v>
      </c>
      <c r="H41" t="str">
        <f>VLOOKUP($AA41,Données!$A$4:$AZ$209,8,0)</f>
        <v>DEP</v>
      </c>
      <c r="I41" t="str">
        <f>VLOOKUP($AA41,Données!$A$4:$AZ$209,9,0)</f>
        <v>H30</v>
      </c>
      <c r="J41" t="str">
        <f>VLOOKUP($AA41,Données!$A$4:$AZ$209,19,0)</f>
        <v>VORMING COMOPSMED</v>
      </c>
      <c r="K41" t="s">
        <v>383</v>
      </c>
      <c r="L41" t="s">
        <v>527</v>
      </c>
      <c r="M41" t="s">
        <v>505</v>
      </c>
      <c r="N41" s="19">
        <f>IFERROR((VLOOKUP($AA41,Données!$A$4:$AZ$209,23,0)),0)</f>
        <v>100000</v>
      </c>
      <c r="O41" s="19">
        <f>IFERROR((VLOOKUP($AA41,Données!$A$4:$AZ$209,25,0)),0)</f>
        <v>30000</v>
      </c>
      <c r="P41" s="19">
        <f>IFERROR((VLOOKUP($AA41,Données!$A$4:$AZ$209,26,0)),0)</f>
        <v>4385.3999999999996</v>
      </c>
      <c r="Q41" s="10">
        <f t="shared" si="27"/>
        <v>0.14617999999999998</v>
      </c>
      <c r="R41" s="10">
        <f t="shared" si="28"/>
        <v>4.3853999999999997E-2</v>
      </c>
      <c r="S41" s="19">
        <f t="shared" si="32"/>
        <v>70000</v>
      </c>
      <c r="T41" s="19">
        <f>IFERROR((VLOOKUP($AA41,Données!$A$4:$AZ$209,27,0)),0)</f>
        <v>100000</v>
      </c>
      <c r="U41" s="19">
        <f>IFERROR((VLOOKUP($AA41,Données!$A$4:$AZ$209,30,0)),0)</f>
        <v>1000</v>
      </c>
      <c r="V41" s="19">
        <f>IFERROR((VLOOKUP($AA41,Données!$A$4:$AZ$209,32,0)),0)</f>
        <v>1000</v>
      </c>
      <c r="W41" s="19">
        <f>IFERROR((VLOOKUP($AA41,Données!$A$4:$AZ$209,34,0)),0)</f>
        <v>1000</v>
      </c>
      <c r="X41" s="10">
        <f t="shared" si="30"/>
        <v>0.01</v>
      </c>
      <c r="Y41" s="10">
        <f t="shared" si="31"/>
        <v>0.22802937018287958</v>
      </c>
      <c r="AA41" t="s">
        <v>452</v>
      </c>
    </row>
    <row r="42" spans="1:27" ht="15" customHeight="1">
      <c r="A42" t="str">
        <f>MID(VLOOKUP($AA42,Données!$A$4:$AZ$209,4,0),1,2)</f>
        <v>50</v>
      </c>
      <c r="B42" t="str">
        <f>MID(VLOOKUP($AA42,Données!$A$4:$AZ$209,4,0),3,4)</f>
        <v>03</v>
      </c>
      <c r="C42" t="str">
        <f>VLOOKUP($AA42,Données!$A$4:$AZ$209,5,0)</f>
        <v>121101</v>
      </c>
      <c r="D42" t="str">
        <f>VLOOKUP($AA42,Données!$A$4:$AZ$209,6,0)</f>
        <v>379</v>
      </c>
      <c r="E42" t="str">
        <f>VLOOKUP($AA42,Données!$A$4:$AZ$209,17,0)</f>
        <v>17</v>
      </c>
      <c r="F42" t="str">
        <f>VLOOKUP($AA42,Données!$A$4:$AZ$209,7,0)</f>
        <v>611510</v>
      </c>
      <c r="G42" t="str">
        <f>VLOOKUP($AA42,Données!$A$4:$AZ$209,12,0)</f>
        <v>CG33</v>
      </c>
      <c r="H42" t="str">
        <f>VLOOKUP($AA42,Données!$A$4:$AZ$209,8,0)</f>
        <v>DEP</v>
      </c>
      <c r="I42" t="str">
        <f>VLOOKUP($AA42,Données!$A$4:$AZ$209,9,0)</f>
        <v>H30</v>
      </c>
      <c r="J42" t="str">
        <f>VLOOKUP($AA42,Données!$A$4:$AZ$209,19,0)</f>
        <v>VORMING DG FMN</v>
      </c>
      <c r="K42" t="s">
        <v>509</v>
      </c>
      <c r="L42" t="s">
        <v>510</v>
      </c>
      <c r="M42" t="s">
        <v>505</v>
      </c>
      <c r="N42" s="19">
        <f>IFERROR((VLOOKUP($AA42,Données!$A$4:$AZ$209,23,0)),0)</f>
        <v>180000</v>
      </c>
      <c r="O42" s="19">
        <f>IFERROR((VLOOKUP($AA42,Données!$A$4:$AZ$209,25,0)),0)</f>
        <v>60000</v>
      </c>
      <c r="P42" s="19">
        <f>IFERROR((VLOOKUP($AA42,Données!$A$4:$AZ$209,26,0)),0)</f>
        <v>2580</v>
      </c>
      <c r="Q42" s="10">
        <f t="shared" si="27"/>
        <v>4.2999999999999997E-2</v>
      </c>
      <c r="R42" s="10">
        <f t="shared" si="28"/>
        <v>1.4333333333333333E-2</v>
      </c>
      <c r="S42" s="19">
        <f t="shared" si="32"/>
        <v>120000</v>
      </c>
      <c r="T42" s="19">
        <f>IFERROR((VLOOKUP($AA42,Données!$A$4:$AZ$209,27,0)),0)</f>
        <v>180000</v>
      </c>
      <c r="U42" s="19">
        <f>IFERROR((VLOOKUP($AA42,Données!$A$4:$AZ$209,30,0)),0)</f>
        <v>0</v>
      </c>
      <c r="V42" s="19">
        <f>IFERROR((VLOOKUP($AA42,Données!$A$4:$AZ$209,32,0)),0)</f>
        <v>0</v>
      </c>
      <c r="W42" s="19">
        <f>IFERROR((VLOOKUP($AA42,Données!$A$4:$AZ$209,34,0)),0)</f>
        <v>0</v>
      </c>
      <c r="X42" s="10">
        <f t="shared" si="30"/>
        <v>0</v>
      </c>
      <c r="Y42" s="10">
        <f t="shared" si="31"/>
        <v>0</v>
      </c>
      <c r="AA42" t="s">
        <v>453</v>
      </c>
    </row>
    <row r="43" spans="1:27" ht="15" customHeight="1">
      <c r="N43" s="20">
        <f>SUMIF(N29:N42,"&gt;=0",(N29:N42))+N6</f>
        <v>6980129</v>
      </c>
      <c r="O43" s="20">
        <f>SUMIF(O29:O42,"&gt;=0",(O29:O42))+O6</f>
        <v>2236573</v>
      </c>
      <c r="P43" s="20">
        <f>SUMIF(P29:P42,"&gt;=0",(P29:P42))+P6</f>
        <v>177642.62999999998</v>
      </c>
      <c r="Q43" s="10">
        <f t="shared" si="27"/>
        <v>7.9426260622836808E-2</v>
      </c>
      <c r="R43" s="12">
        <f t="shared" si="28"/>
        <v>2.5449763177729234E-2</v>
      </c>
      <c r="S43" s="20">
        <f>SUMIF(S29:S42,"&gt;=0",(S29:S42))+S6</f>
        <v>4743556</v>
      </c>
      <c r="T43" s="20">
        <f t="shared" ref="T43:W43" si="33">SUMIF(T29:T42,"&gt;=0",(T29:T42))+T6</f>
        <v>6940341.2000000002</v>
      </c>
      <c r="U43" s="20">
        <f t="shared" si="33"/>
        <v>23312.6</v>
      </c>
      <c r="V43" s="20">
        <f t="shared" si="33"/>
        <v>23312.6</v>
      </c>
      <c r="W43" s="20">
        <f t="shared" si="33"/>
        <v>3912.6</v>
      </c>
      <c r="X43" s="12">
        <f>IFERROR((U43/T43),0)</f>
        <v>3.3589991224062584E-3</v>
      </c>
      <c r="Y43" s="12">
        <f t="shared" si="31"/>
        <v>0.131233139252667</v>
      </c>
    </row>
    <row r="44" spans="1:27" ht="15" customHeight="1"/>
    <row r="45" spans="1:27" ht="15" customHeight="1">
      <c r="A45" t="str">
        <f>MID(VLOOKUP($AA45,Données!$A$4:$AZ$209,4,0),1,2)</f>
        <v>50</v>
      </c>
      <c r="B45" t="str">
        <f>MID(VLOOKUP($AA45,Données!$A$4:$AZ$209,4,0),3,4)</f>
        <v>03</v>
      </c>
      <c r="C45" t="str">
        <f>VLOOKUP($AA45,Données!$A$4:$AZ$209,5,0)</f>
        <v>121101</v>
      </c>
      <c r="D45" t="str">
        <f>VLOOKUP($AA45,Données!$A$4:$AZ$209,6,0)</f>
        <v>384</v>
      </c>
      <c r="E45" t="str">
        <f>VLOOKUP($AA45,Données!$A$4:$AZ$209,17,0)</f>
        <v>17</v>
      </c>
      <c r="F45" t="str">
        <f>VLOOKUP($AA45,Données!$A$4:$AZ$209,7,0)</f>
        <v>611910</v>
      </c>
      <c r="G45" t="str">
        <f>VLOOKUP($AA45,Données!$A$4:$AZ$209,12,0)</f>
        <v>CH65</v>
      </c>
      <c r="H45" t="str">
        <f>VLOOKUP($AA45,Données!$A$4:$AZ$209,8,0)</f>
        <v>DEK</v>
      </c>
      <c r="I45" t="str">
        <f>VLOOKUP($AA45,Données!$A$4:$AZ$209,9,0)</f>
        <v>H00</v>
      </c>
      <c r="J45" t="str">
        <f>VLOOKUP($AA45,Données!$A$4:$AZ$209,19,0)</f>
        <v>Organisatie Conferentie</v>
      </c>
      <c r="K45" t="s">
        <v>306</v>
      </c>
      <c r="L45" t="s">
        <v>40</v>
      </c>
      <c r="M45" t="s">
        <v>528</v>
      </c>
      <c r="N45" s="19">
        <f>IFERROR((VLOOKUP($AA45,Données!$A$4:$AZ$209,23,0)),0)</f>
        <v>30000</v>
      </c>
      <c r="O45" s="19">
        <f>IFERROR((VLOOKUP($AA45,Données!$A$4:$AZ$209,25,0)),0)</f>
        <v>15000</v>
      </c>
      <c r="P45" s="19">
        <f>IFERROR((VLOOKUP($AA45,Données!$A$4:$AZ$209,26,0)),0)</f>
        <v>0</v>
      </c>
      <c r="Q45" s="10">
        <f t="shared" ref="Q45:Q61" si="34">IFERROR((P45/O45),"")</f>
        <v>0</v>
      </c>
      <c r="R45" s="10">
        <f t="shared" ref="R45:R61" si="35">IFERROR((P45/N45),"")</f>
        <v>0</v>
      </c>
      <c r="S45" s="19">
        <f t="shared" ref="S45" si="36">IFERROR((N45-O45),0)</f>
        <v>15000</v>
      </c>
      <c r="T45" s="19">
        <f>IFERROR((VLOOKUP($AA45,Données!$A$4:$AZ$209,27,0)),0)</f>
        <v>30000</v>
      </c>
      <c r="U45" s="19">
        <f>IFERROR((VLOOKUP($AA45,Données!$A$4:$AZ$209,30,0)),0)</f>
        <v>0</v>
      </c>
      <c r="V45" s="19">
        <f>IFERROR((VLOOKUP($AA45,Données!$A$4:$AZ$209,32,0)),0)</f>
        <v>0</v>
      </c>
      <c r="W45" s="19">
        <f>IFERROR((VLOOKUP($AA45,Données!$A$4:$AZ$209,34,0)),0)</f>
        <v>0</v>
      </c>
      <c r="X45" s="10">
        <f t="shared" ref="X45:X60" si="37">IFERROR((U45/T45),0)</f>
        <v>0</v>
      </c>
      <c r="Y45" s="10" t="str">
        <f t="shared" ref="Y45:Y61" si="38">IFERROR((U45/P45),"")</f>
        <v/>
      </c>
      <c r="AA45" t="s">
        <v>454</v>
      </c>
    </row>
    <row r="46" spans="1:27" ht="15" customHeight="1">
      <c r="A46" t="e">
        <f>MID(VLOOKUP($AA46,Données!$A$4:$AZ$209,4,0),1,2)</f>
        <v>#N/A</v>
      </c>
      <c r="B46" t="e">
        <f>MID(VLOOKUP($AA46,Données!$A$4:$AZ$209,4,0),3,4)</f>
        <v>#N/A</v>
      </c>
      <c r="C46" t="e">
        <f>VLOOKUP($AA46,Données!$A$4:$AZ$209,5,0)</f>
        <v>#N/A</v>
      </c>
      <c r="D46" t="e">
        <f>VLOOKUP($AA46,Données!$A$4:$AZ$209,6,0)</f>
        <v>#N/A</v>
      </c>
      <c r="E46" t="e">
        <f>VLOOKUP($AA46,Données!$A$4:$AZ$209,17,0)</f>
        <v>#N/A</v>
      </c>
      <c r="F46" t="e">
        <f>VLOOKUP($AA46,Données!$A$4:$AZ$209,7,0)</f>
        <v>#N/A</v>
      </c>
      <c r="G46" t="e">
        <f>VLOOKUP($AA46,Données!$A$4:$AZ$209,12,0)</f>
        <v>#N/A</v>
      </c>
      <c r="H46" t="e">
        <f>VLOOKUP($AA46,Données!$A$4:$AZ$209,8,0)</f>
        <v>#N/A</v>
      </c>
      <c r="I46" t="e">
        <f>VLOOKUP($AA46,Données!$A$4:$AZ$209,9,0)</f>
        <v>#N/A</v>
      </c>
      <c r="J46" t="e">
        <f>VLOOKUP($AA46,Données!$A$4:$AZ$209,19,0)</f>
        <v>#N/A</v>
      </c>
      <c r="N46" s="19">
        <f>IFERROR((VLOOKUP($AA46,Données!$A$4:$AZ$209,23,0)),0)</f>
        <v>0</v>
      </c>
      <c r="O46" s="19">
        <f>IFERROR((VLOOKUP($AA46,Données!$A$4:$AZ$209,25,0)),0)</f>
        <v>0</v>
      </c>
      <c r="P46" s="19">
        <f>IFERROR((VLOOKUP($AA46,Données!$A$4:$AZ$209,26,0)),0)</f>
        <v>0</v>
      </c>
      <c r="Q46" s="10" t="str">
        <f t="shared" si="34"/>
        <v/>
      </c>
      <c r="R46" s="10" t="str">
        <f t="shared" si="35"/>
        <v/>
      </c>
      <c r="S46" s="19">
        <f t="shared" ref="S46:S60" si="39">IFERROR((N46-O46),0)</f>
        <v>0</v>
      </c>
      <c r="T46" s="19">
        <f>IFERROR((VLOOKUP($AA46,Données!$A$4:$AZ$209,27,0)),0)</f>
        <v>0</v>
      </c>
      <c r="U46" s="19">
        <f>IFERROR((VLOOKUP($AA46,Données!$A$4:$AZ$209,30,0)),0)</f>
        <v>0</v>
      </c>
      <c r="V46" s="19">
        <f>IFERROR((VLOOKUP($AA46,Données!$A$4:$AZ$209,32,0)),0)</f>
        <v>0</v>
      </c>
      <c r="W46" s="19">
        <f>IFERROR((VLOOKUP($AA46,Données!$A$4:$AZ$209,34,0)),0)</f>
        <v>0</v>
      </c>
      <c r="X46" s="10">
        <f t="shared" si="37"/>
        <v>0</v>
      </c>
      <c r="Y46" s="10" t="str">
        <f t="shared" si="38"/>
        <v/>
      </c>
    </row>
    <row r="47" spans="1:27" ht="15" customHeight="1">
      <c r="A47" t="e">
        <f>MID(VLOOKUP($AA47,Données!$A$4:$AZ$209,4,0),1,2)</f>
        <v>#N/A</v>
      </c>
      <c r="B47" t="e">
        <f>MID(VLOOKUP($AA47,Données!$A$4:$AZ$209,4,0),3,4)</f>
        <v>#N/A</v>
      </c>
      <c r="C47" t="e">
        <f>VLOOKUP($AA47,Données!$A$4:$AZ$209,5,0)</f>
        <v>#N/A</v>
      </c>
      <c r="D47" t="e">
        <f>VLOOKUP($AA47,Données!$A$4:$AZ$209,6,0)</f>
        <v>#N/A</v>
      </c>
      <c r="E47" t="e">
        <f>VLOOKUP($AA47,Données!$A$4:$AZ$209,17,0)</f>
        <v>#N/A</v>
      </c>
      <c r="F47" t="e">
        <f>VLOOKUP($AA47,Données!$A$4:$AZ$209,7,0)</f>
        <v>#N/A</v>
      </c>
      <c r="G47" t="e">
        <f>VLOOKUP($AA47,Données!$A$4:$AZ$209,12,0)</f>
        <v>#N/A</v>
      </c>
      <c r="H47" t="e">
        <f>VLOOKUP($AA47,Données!$A$4:$AZ$209,8,0)</f>
        <v>#N/A</v>
      </c>
      <c r="I47" t="e">
        <f>VLOOKUP($AA47,Données!$A$4:$AZ$209,9,0)</f>
        <v>#N/A</v>
      </c>
      <c r="J47" t="e">
        <f>VLOOKUP($AA47,Données!$A$4:$AZ$209,19,0)</f>
        <v>#N/A</v>
      </c>
      <c r="N47" s="19">
        <f>IFERROR((VLOOKUP($AA47,Données!$A$4:$AZ$209,23,0)),0)</f>
        <v>0</v>
      </c>
      <c r="O47" s="19">
        <f>IFERROR((VLOOKUP($AA47,Données!$A$4:$AZ$209,25,0)),0)</f>
        <v>0</v>
      </c>
      <c r="P47" s="19">
        <f>IFERROR((VLOOKUP($AA47,Données!$A$4:$AZ$209,26,0)),0)</f>
        <v>0</v>
      </c>
      <c r="Q47" s="10" t="str">
        <f t="shared" si="34"/>
        <v/>
      </c>
      <c r="R47" s="10" t="str">
        <f t="shared" si="35"/>
        <v/>
      </c>
      <c r="S47" s="19">
        <f t="shared" si="39"/>
        <v>0</v>
      </c>
      <c r="T47" s="19">
        <f>IFERROR((VLOOKUP($AA47,Données!$A$4:$AZ$209,27,0)),0)</f>
        <v>0</v>
      </c>
      <c r="U47" s="19">
        <f>IFERROR((VLOOKUP($AA47,Données!$A$4:$AZ$209,30,0)),0)</f>
        <v>0</v>
      </c>
      <c r="V47" s="19">
        <f>IFERROR((VLOOKUP($AA47,Données!$A$4:$AZ$209,32,0)),0)</f>
        <v>0</v>
      </c>
      <c r="W47" s="19">
        <f>IFERROR((VLOOKUP($AA47,Données!$A$4:$AZ$209,34,0)),0)</f>
        <v>0</v>
      </c>
      <c r="X47" s="10">
        <f t="shared" si="37"/>
        <v>0</v>
      </c>
      <c r="Y47" s="10" t="str">
        <f t="shared" si="38"/>
        <v/>
      </c>
    </row>
    <row r="48" spans="1:27" ht="15" customHeight="1">
      <c r="A48" t="str">
        <f>MID(VLOOKUP($AA48,Données!$A$4:$AZ$209,4,0),1,2)</f>
        <v>50</v>
      </c>
      <c r="B48" t="str">
        <f>MID(VLOOKUP($AA48,Données!$A$4:$AZ$209,4,0),3,4)</f>
        <v>03</v>
      </c>
      <c r="C48" t="str">
        <f>VLOOKUP($AA48,Données!$A$4:$AZ$209,5,0)</f>
        <v>121101</v>
      </c>
      <c r="D48" t="str">
        <f>VLOOKUP($AA48,Données!$A$4:$AZ$209,6,0)</f>
        <v>384</v>
      </c>
      <c r="E48" t="str">
        <f>VLOOKUP($AA48,Données!$A$4:$AZ$209,17,0)</f>
        <v>17</v>
      </c>
      <c r="F48" t="str">
        <f>VLOOKUP($AA48,Données!$A$4:$AZ$209,7,0)</f>
        <v>611910</v>
      </c>
      <c r="G48" t="str">
        <f>VLOOKUP($AA48,Données!$A$4:$AZ$209,12,0)</f>
        <v>CH12</v>
      </c>
      <c r="H48" t="str">
        <f>VLOOKUP($AA48,Données!$A$4:$AZ$209,8,0)</f>
        <v>DEK</v>
      </c>
      <c r="I48" t="str">
        <f>VLOOKUP($AA48,Données!$A$4:$AZ$209,9,0)</f>
        <v>H02</v>
      </c>
      <c r="J48" t="str">
        <f>VLOOKUP($AA48,Données!$A$4:$AZ$209,19,0)</f>
        <v>ORGANISATIE CONFERENTIES</v>
      </c>
      <c r="K48" t="s">
        <v>529</v>
      </c>
      <c r="L48" t="s">
        <v>530</v>
      </c>
      <c r="M48" t="s">
        <v>528</v>
      </c>
      <c r="N48" s="19">
        <f>IFERROR((VLOOKUP($AA48,Données!$A$4:$AZ$209,23,0)),0)</f>
        <v>550</v>
      </c>
      <c r="O48" s="19">
        <f>IFERROR((VLOOKUP($AA48,Données!$A$4:$AZ$209,25,0)),0)</f>
        <v>550</v>
      </c>
      <c r="P48" s="19">
        <f>IFERROR((VLOOKUP($AA48,Données!$A$4:$AZ$209,26,0)),0)</f>
        <v>0</v>
      </c>
      <c r="Q48" s="10">
        <f t="shared" si="34"/>
        <v>0</v>
      </c>
      <c r="R48" s="10">
        <f t="shared" si="35"/>
        <v>0</v>
      </c>
      <c r="S48" s="19">
        <f t="shared" si="39"/>
        <v>0</v>
      </c>
      <c r="T48" s="19">
        <f>IFERROR((VLOOKUP($AA48,Données!$A$4:$AZ$209,27,0)),0)</f>
        <v>550</v>
      </c>
      <c r="U48" s="19">
        <f>IFERROR((VLOOKUP($AA48,Données!$A$4:$AZ$209,30,0)),0)</f>
        <v>0</v>
      </c>
      <c r="V48" s="19">
        <f>IFERROR((VLOOKUP($AA48,Données!$A$4:$AZ$209,32,0)),0)</f>
        <v>0</v>
      </c>
      <c r="W48" s="19">
        <f>IFERROR((VLOOKUP($AA48,Données!$A$4:$AZ$209,34,0)),0)</f>
        <v>0</v>
      </c>
      <c r="X48" s="10">
        <f t="shared" si="37"/>
        <v>0</v>
      </c>
      <c r="Y48" s="10" t="str">
        <f t="shared" si="38"/>
        <v/>
      </c>
      <c r="AA48" t="s">
        <v>455</v>
      </c>
    </row>
    <row r="49" spans="1:27" ht="15" customHeight="1">
      <c r="A49" t="str">
        <f>MID(VLOOKUP($AA49,Données!$A$4:$AZ$209,4,0),1,2)</f>
        <v>50</v>
      </c>
      <c r="B49" t="str">
        <f>MID(VLOOKUP($AA49,Données!$A$4:$AZ$209,4,0),3,4)</f>
        <v>03</v>
      </c>
      <c r="C49" t="str">
        <f>VLOOKUP($AA49,Données!$A$4:$AZ$209,5,0)</f>
        <v>121101</v>
      </c>
      <c r="D49" t="str">
        <f>VLOOKUP($AA49,Données!$A$4:$AZ$209,6,0)</f>
        <v>384</v>
      </c>
      <c r="E49" t="str">
        <f>VLOOKUP($AA49,Données!$A$4:$AZ$209,17,0)</f>
        <v>17</v>
      </c>
      <c r="F49" t="str">
        <f>VLOOKUP($AA49,Données!$A$4:$AZ$209,7,0)</f>
        <v>611910</v>
      </c>
      <c r="G49" t="str">
        <f>VLOOKUP($AA49,Données!$A$4:$AZ$209,12,0)</f>
        <v>CH13</v>
      </c>
      <c r="H49" t="str">
        <f>VLOOKUP($AA49,Données!$A$4:$AZ$209,8,0)</f>
        <v>DEK</v>
      </c>
      <c r="I49" t="str">
        <f>VLOOKUP($AA49,Données!$A$4:$AZ$209,9,0)</f>
        <v>H03</v>
      </c>
      <c r="J49" t="str">
        <f>VLOOKUP($AA49,Données!$A$4:$AZ$209,19,0)</f>
        <v>ORGANISATIE CONFERENTIES</v>
      </c>
      <c r="K49" t="s">
        <v>531</v>
      </c>
      <c r="L49" t="s">
        <v>532</v>
      </c>
      <c r="M49" t="s">
        <v>528</v>
      </c>
      <c r="N49" s="19">
        <f>IFERROR((VLOOKUP($AA49,Données!$A$4:$AZ$209,23,0)),0)</f>
        <v>62106</v>
      </c>
      <c r="O49" s="19">
        <f>IFERROR((VLOOKUP($AA49,Données!$A$4:$AZ$209,25,0)),0)</f>
        <v>20000</v>
      </c>
      <c r="P49" s="19">
        <f>IFERROR((VLOOKUP($AA49,Données!$A$4:$AZ$209,26,0)),0)</f>
        <v>0</v>
      </c>
      <c r="Q49" s="10">
        <f t="shared" si="34"/>
        <v>0</v>
      </c>
      <c r="R49" s="10">
        <f t="shared" si="35"/>
        <v>0</v>
      </c>
      <c r="S49" s="19">
        <f t="shared" si="39"/>
        <v>42106</v>
      </c>
      <c r="T49" s="19">
        <f>IFERROR((VLOOKUP($AA49,Données!$A$4:$AZ$209,27,0)),0)</f>
        <v>62106</v>
      </c>
      <c r="U49" s="19">
        <f>IFERROR((VLOOKUP($AA49,Données!$A$4:$AZ$209,30,0)),0)</f>
        <v>0</v>
      </c>
      <c r="V49" s="19">
        <f>IFERROR((VLOOKUP($AA49,Données!$A$4:$AZ$209,32,0)),0)</f>
        <v>0</v>
      </c>
      <c r="W49" s="19">
        <f>IFERROR((VLOOKUP($AA49,Données!$A$4:$AZ$209,34,0)),0)</f>
        <v>0</v>
      </c>
      <c r="X49" s="10">
        <f t="shared" si="37"/>
        <v>0</v>
      </c>
      <c r="Y49" s="10" t="str">
        <f t="shared" si="38"/>
        <v/>
      </c>
      <c r="AA49" t="s">
        <v>456</v>
      </c>
    </row>
    <row r="50" spans="1:27" ht="15" customHeight="1">
      <c r="A50" t="str">
        <f>MID(VLOOKUP($AA50,Données!$A$4:$AZ$209,4,0),1,2)</f>
        <v>50</v>
      </c>
      <c r="B50" t="str">
        <f>MID(VLOOKUP($AA50,Données!$A$4:$AZ$209,4,0),3,4)</f>
        <v>03</v>
      </c>
      <c r="C50" t="str">
        <f>VLOOKUP($AA50,Données!$A$4:$AZ$209,5,0)</f>
        <v>121101</v>
      </c>
      <c r="D50" t="str">
        <f>VLOOKUP($AA50,Données!$A$4:$AZ$209,6,0)</f>
        <v>384</v>
      </c>
      <c r="E50" t="str">
        <f>VLOOKUP($AA50,Données!$A$4:$AZ$209,17,0)</f>
        <v>17</v>
      </c>
      <c r="F50" t="str">
        <f>VLOOKUP($AA50,Données!$A$4:$AZ$209,7,0)</f>
        <v>611910</v>
      </c>
      <c r="G50" t="str">
        <f>VLOOKUP($AA50,Données!$A$4:$AZ$209,12,0)</f>
        <v>CH05</v>
      </c>
      <c r="H50" t="str">
        <f>VLOOKUP($AA50,Données!$A$4:$AZ$209,8,0)</f>
        <v>DEK</v>
      </c>
      <c r="I50" t="str">
        <f>VLOOKUP($AA50,Données!$A$4:$AZ$209,9,0)</f>
        <v>H04</v>
      </c>
      <c r="J50" t="str">
        <f>VLOOKUP($AA50,Données!$A$4:$AZ$209,19,0)</f>
        <v>Organisatie conference</v>
      </c>
      <c r="K50" t="s">
        <v>533</v>
      </c>
      <c r="L50" t="s">
        <v>534</v>
      </c>
      <c r="M50" t="s">
        <v>528</v>
      </c>
      <c r="N50" s="19">
        <f>IFERROR((VLOOKUP($AA50,Données!$A$4:$AZ$209,23,0)),0)</f>
        <v>2450</v>
      </c>
      <c r="O50" s="19">
        <f>IFERROR((VLOOKUP($AA50,Données!$A$4:$AZ$209,25,0)),0)</f>
        <v>2450</v>
      </c>
      <c r="P50" s="19">
        <f>IFERROR((VLOOKUP($AA50,Données!$A$4:$AZ$209,26,0)),0)</f>
        <v>50</v>
      </c>
      <c r="Q50" s="10">
        <f t="shared" si="34"/>
        <v>2.0408163265306121E-2</v>
      </c>
      <c r="R50" s="10">
        <f t="shared" si="35"/>
        <v>2.0408163265306121E-2</v>
      </c>
      <c r="S50" s="19">
        <f t="shared" si="39"/>
        <v>0</v>
      </c>
      <c r="T50" s="19">
        <f>IFERROR((VLOOKUP($AA50,Données!$A$4:$AZ$209,27,0)),0)</f>
        <v>2450</v>
      </c>
      <c r="U50" s="19">
        <f>IFERROR((VLOOKUP($AA50,Données!$A$4:$AZ$209,30,0)),0)</f>
        <v>0</v>
      </c>
      <c r="V50" s="19">
        <f>IFERROR((VLOOKUP($AA50,Données!$A$4:$AZ$209,32,0)),0)</f>
        <v>0</v>
      </c>
      <c r="W50" s="19">
        <f>IFERROR((VLOOKUP($AA50,Données!$A$4:$AZ$209,34,0)),0)</f>
        <v>0</v>
      </c>
      <c r="X50" s="10">
        <f t="shared" si="37"/>
        <v>0</v>
      </c>
      <c r="Y50" s="10">
        <f t="shared" si="38"/>
        <v>0</v>
      </c>
      <c r="AA50" t="s">
        <v>457</v>
      </c>
    </row>
    <row r="51" spans="1:27" ht="15" customHeight="1">
      <c r="A51" t="str">
        <f>MID(VLOOKUP($AA51,Données!$A$4:$AZ$209,4,0),1,2)</f>
        <v>50</v>
      </c>
      <c r="B51" t="str">
        <f>MID(VLOOKUP($AA51,Données!$A$4:$AZ$209,4,0),3,4)</f>
        <v>03</v>
      </c>
      <c r="C51" t="str">
        <f>VLOOKUP($AA51,Données!$A$4:$AZ$209,5,0)</f>
        <v>121101</v>
      </c>
      <c r="D51" t="str">
        <f>VLOOKUP($AA51,Données!$A$4:$AZ$209,6,0)</f>
        <v>384</v>
      </c>
      <c r="E51" t="str">
        <f>VLOOKUP($AA51,Données!$A$4:$AZ$209,17,0)</f>
        <v>17</v>
      </c>
      <c r="F51" t="str">
        <f>VLOOKUP($AA51,Données!$A$4:$AZ$209,7,0)</f>
        <v>611910</v>
      </c>
      <c r="G51" t="str">
        <f>VLOOKUP($AA51,Données!$A$4:$AZ$209,12,0)</f>
        <v>CH15</v>
      </c>
      <c r="H51" t="str">
        <f>VLOOKUP($AA51,Données!$A$4:$AZ$209,8,0)</f>
        <v>DEK</v>
      </c>
      <c r="I51" t="str">
        <f>VLOOKUP($AA51,Données!$A$4:$AZ$209,9,0)</f>
        <v>H05</v>
      </c>
      <c r="J51" t="str">
        <f>VLOOKUP($AA51,Données!$A$4:$AZ$209,19,0)</f>
        <v>ORGANISATIE CONFERENTIES</v>
      </c>
      <c r="K51" t="s">
        <v>509</v>
      </c>
      <c r="L51" t="s">
        <v>510</v>
      </c>
      <c r="M51" t="s">
        <v>528</v>
      </c>
      <c r="N51" s="19">
        <f>IFERROR((VLOOKUP($AA51,Données!$A$4:$AZ$209,23,0)),0)</f>
        <v>1050</v>
      </c>
      <c r="O51" s="19">
        <f>IFERROR((VLOOKUP($AA51,Données!$A$4:$AZ$209,25,0)),0)</f>
        <v>1050</v>
      </c>
      <c r="P51" s="19">
        <f>IFERROR((VLOOKUP($AA51,Données!$A$4:$AZ$209,26,0)),0)</f>
        <v>0</v>
      </c>
      <c r="Q51" s="10">
        <f t="shared" si="34"/>
        <v>0</v>
      </c>
      <c r="R51" s="10">
        <f t="shared" si="35"/>
        <v>0</v>
      </c>
      <c r="S51" s="19">
        <f t="shared" si="39"/>
        <v>0</v>
      </c>
      <c r="T51" s="19">
        <f>IFERROR((VLOOKUP($AA51,Données!$A$4:$AZ$209,27,0)),0)</f>
        <v>1050</v>
      </c>
      <c r="U51" s="19">
        <f>IFERROR((VLOOKUP($AA51,Données!$A$4:$AZ$209,30,0)),0)</f>
        <v>0</v>
      </c>
      <c r="V51" s="19">
        <f>IFERROR((VLOOKUP($AA51,Données!$A$4:$AZ$209,32,0)),0)</f>
        <v>0</v>
      </c>
      <c r="W51" s="19">
        <f>IFERROR((VLOOKUP($AA51,Données!$A$4:$AZ$209,34,0)),0)</f>
        <v>0</v>
      </c>
      <c r="X51" s="10">
        <f t="shared" si="37"/>
        <v>0</v>
      </c>
      <c r="Y51" s="10" t="str">
        <f t="shared" si="38"/>
        <v/>
      </c>
      <c r="AA51" t="s">
        <v>458</v>
      </c>
    </row>
    <row r="52" spans="1:27" ht="15" customHeight="1">
      <c r="A52" t="str">
        <f>MID(VLOOKUP($AA52,Données!$A$4:$AZ$209,4,0),1,2)</f>
        <v>50</v>
      </c>
      <c r="B52" t="str">
        <f>MID(VLOOKUP($AA52,Données!$A$4:$AZ$209,4,0),3,4)</f>
        <v>03</v>
      </c>
      <c r="C52" t="str">
        <f>VLOOKUP($AA52,Données!$A$4:$AZ$209,5,0)</f>
        <v>121101</v>
      </c>
      <c r="D52" t="str">
        <f>VLOOKUP($AA52,Données!$A$4:$AZ$209,6,0)</f>
        <v>384</v>
      </c>
      <c r="E52" t="str">
        <f>VLOOKUP($AA52,Données!$A$4:$AZ$209,17,0)</f>
        <v>17</v>
      </c>
      <c r="F52" t="str">
        <f>VLOOKUP($AA52,Données!$A$4:$AZ$209,7,0)</f>
        <v>611910</v>
      </c>
      <c r="G52" t="str">
        <f>VLOOKUP($AA52,Données!$A$4:$AZ$209,12,0)</f>
        <v>CH16</v>
      </c>
      <c r="H52" t="str">
        <f>VLOOKUP($AA52,Données!$A$4:$AZ$209,8,0)</f>
        <v>DEK</v>
      </c>
      <c r="I52" t="str">
        <f>VLOOKUP($AA52,Données!$A$4:$AZ$209,9,0)</f>
        <v>H06</v>
      </c>
      <c r="J52" t="str">
        <f>VLOOKUP($AA52,Données!$A$4:$AZ$209,19,0)</f>
        <v>ORGANISATIE CONFERENTIES</v>
      </c>
      <c r="K52" t="s">
        <v>513</v>
      </c>
      <c r="L52" t="s">
        <v>514</v>
      </c>
      <c r="M52" t="s">
        <v>528</v>
      </c>
      <c r="N52" s="19">
        <f>IFERROR((VLOOKUP($AA52,Données!$A$4:$AZ$209,23,0)),0)</f>
        <v>20500</v>
      </c>
      <c r="O52" s="19">
        <f>IFERROR((VLOOKUP($AA52,Données!$A$4:$AZ$209,25,0)),0)</f>
        <v>8000</v>
      </c>
      <c r="P52" s="19">
        <f>IFERROR((VLOOKUP($AA52,Données!$A$4:$AZ$209,26,0)),0)</f>
        <v>0</v>
      </c>
      <c r="Q52" s="10">
        <f t="shared" si="34"/>
        <v>0</v>
      </c>
      <c r="R52" s="10">
        <f t="shared" si="35"/>
        <v>0</v>
      </c>
      <c r="S52" s="19">
        <f t="shared" si="39"/>
        <v>12500</v>
      </c>
      <c r="T52" s="19">
        <f>IFERROR((VLOOKUP($AA52,Données!$A$4:$AZ$209,27,0)),0)</f>
        <v>20500</v>
      </c>
      <c r="U52" s="19">
        <f>IFERROR((VLOOKUP($AA52,Données!$A$4:$AZ$209,30,0)),0)</f>
        <v>0</v>
      </c>
      <c r="V52" s="19">
        <f>IFERROR((VLOOKUP($AA52,Données!$A$4:$AZ$209,32,0)),0)</f>
        <v>0</v>
      </c>
      <c r="W52" s="19">
        <f>IFERROR((VLOOKUP($AA52,Données!$A$4:$AZ$209,34,0)),0)</f>
        <v>0</v>
      </c>
      <c r="X52" s="10">
        <f t="shared" si="37"/>
        <v>0</v>
      </c>
      <c r="Y52" s="10" t="str">
        <f t="shared" si="38"/>
        <v/>
      </c>
      <c r="AA52" t="s">
        <v>459</v>
      </c>
    </row>
    <row r="53" spans="1:27" ht="15" customHeight="1">
      <c r="A53" t="str">
        <f>MID(VLOOKUP($AA53,Données!$A$4:$AZ$209,4,0),1,2)</f>
        <v>50</v>
      </c>
      <c r="B53" t="str">
        <f>MID(VLOOKUP($AA53,Données!$A$4:$AZ$209,4,0),3,4)</f>
        <v>03</v>
      </c>
      <c r="C53" t="str">
        <f>VLOOKUP($AA53,Données!$A$4:$AZ$209,5,0)</f>
        <v>121101</v>
      </c>
      <c r="D53" t="str">
        <f>VLOOKUP($AA53,Données!$A$4:$AZ$209,6,0)</f>
        <v>384</v>
      </c>
      <c r="E53" t="str">
        <f>VLOOKUP($AA53,Données!$A$4:$AZ$209,17,0)</f>
        <v>17</v>
      </c>
      <c r="F53" t="str">
        <f>VLOOKUP($AA53,Données!$A$4:$AZ$209,7,0)</f>
        <v>611910</v>
      </c>
      <c r="G53" t="str">
        <f>VLOOKUP($AA53,Données!$A$4:$AZ$209,12,0)</f>
        <v>CH18</v>
      </c>
      <c r="H53" t="str">
        <f>VLOOKUP($AA53,Données!$A$4:$AZ$209,8,0)</f>
        <v>DEK</v>
      </c>
      <c r="I53" t="str">
        <f>VLOOKUP($AA53,Données!$A$4:$AZ$209,9,0)</f>
        <v>H08</v>
      </c>
      <c r="J53" t="str">
        <f>VLOOKUP($AA53,Données!$A$4:$AZ$209,19,0)</f>
        <v>ORGANISATIE CONFERENTIES</v>
      </c>
      <c r="K53" t="s">
        <v>515</v>
      </c>
      <c r="L53" t="s">
        <v>516</v>
      </c>
      <c r="M53" t="s">
        <v>528</v>
      </c>
      <c r="N53" s="19">
        <f>IFERROR((VLOOKUP($AA53,Données!$A$4:$AZ$209,23,0)),0)</f>
        <v>7700</v>
      </c>
      <c r="O53" s="19">
        <f>IFERROR((VLOOKUP($AA53,Données!$A$4:$AZ$209,25,0)),0)</f>
        <v>3000</v>
      </c>
      <c r="P53" s="19">
        <f>IFERROR((VLOOKUP($AA53,Données!$A$4:$AZ$209,26,0)),0)</f>
        <v>0</v>
      </c>
      <c r="Q53" s="10">
        <f t="shared" si="34"/>
        <v>0</v>
      </c>
      <c r="R53" s="10">
        <f t="shared" si="35"/>
        <v>0</v>
      </c>
      <c r="S53" s="19">
        <f t="shared" si="39"/>
        <v>4700</v>
      </c>
      <c r="T53" s="19">
        <f>IFERROR((VLOOKUP($AA53,Données!$A$4:$AZ$209,27,0)),0)</f>
        <v>7700</v>
      </c>
      <c r="U53" s="19">
        <f>IFERROR((VLOOKUP($AA53,Données!$A$4:$AZ$209,30,0)),0)</f>
        <v>0</v>
      </c>
      <c r="V53" s="19">
        <f>IFERROR((VLOOKUP($AA53,Données!$A$4:$AZ$209,32,0)),0)</f>
        <v>0</v>
      </c>
      <c r="W53" s="19">
        <f>IFERROR((VLOOKUP($AA53,Données!$A$4:$AZ$209,34,0)),0)</f>
        <v>0</v>
      </c>
      <c r="X53" s="10">
        <f t="shared" si="37"/>
        <v>0</v>
      </c>
      <c r="Y53" s="10" t="str">
        <f t="shared" si="38"/>
        <v/>
      </c>
      <c r="AA53" t="s">
        <v>460</v>
      </c>
    </row>
    <row r="54" spans="1:27" ht="15" customHeight="1">
      <c r="A54" t="str">
        <f>MID(VLOOKUP($AA54,Données!$A$4:$AZ$209,4,0),1,2)</f>
        <v>50</v>
      </c>
      <c r="B54" t="str">
        <f>MID(VLOOKUP($AA54,Données!$A$4:$AZ$209,4,0),3,4)</f>
        <v>03</v>
      </c>
      <c r="C54" t="str">
        <f>VLOOKUP($AA54,Données!$A$4:$AZ$209,5,0)</f>
        <v>121101</v>
      </c>
      <c r="D54" t="str">
        <f>VLOOKUP($AA54,Données!$A$4:$AZ$209,6,0)</f>
        <v>384</v>
      </c>
      <c r="E54" t="str">
        <f>VLOOKUP($AA54,Données!$A$4:$AZ$209,17,0)</f>
        <v>17</v>
      </c>
      <c r="F54" t="str">
        <f>VLOOKUP($AA54,Données!$A$4:$AZ$209,7,0)</f>
        <v>611910</v>
      </c>
      <c r="G54" t="str">
        <f>VLOOKUP($AA54,Données!$A$4:$AZ$209,12,0)</f>
        <v>CH19</v>
      </c>
      <c r="H54" t="str">
        <f>VLOOKUP($AA54,Données!$A$4:$AZ$209,8,0)</f>
        <v>DEK</v>
      </c>
      <c r="I54" t="str">
        <f>VLOOKUP($AA54,Données!$A$4:$AZ$209,9,0)</f>
        <v>H09</v>
      </c>
      <c r="J54" t="str">
        <f>VLOOKUP($AA54,Données!$A$4:$AZ$209,19,0)</f>
        <v>ORGANISATIE CONFERENTIES</v>
      </c>
      <c r="K54" t="s">
        <v>392</v>
      </c>
      <c r="L54" t="s">
        <v>535</v>
      </c>
      <c r="M54" t="s">
        <v>528</v>
      </c>
      <c r="N54" s="19">
        <f>IFERROR((VLOOKUP($AA54,Données!$A$4:$AZ$209,23,0)),0)</f>
        <v>29000</v>
      </c>
      <c r="O54" s="19">
        <f>IFERROR((VLOOKUP($AA54,Données!$A$4:$AZ$209,25,0)),0)</f>
        <v>10000</v>
      </c>
      <c r="P54" s="19">
        <f>IFERROR((VLOOKUP($AA54,Données!$A$4:$AZ$209,26,0)),0)</f>
        <v>0</v>
      </c>
      <c r="Q54" s="10">
        <f t="shared" si="34"/>
        <v>0</v>
      </c>
      <c r="R54" s="10">
        <f t="shared" si="35"/>
        <v>0</v>
      </c>
      <c r="S54" s="19">
        <f t="shared" si="39"/>
        <v>19000</v>
      </c>
      <c r="T54" s="19">
        <f>IFERROR((VLOOKUP($AA54,Données!$A$4:$AZ$209,27,0)),0)</f>
        <v>29000</v>
      </c>
      <c r="U54" s="19">
        <f>IFERROR((VLOOKUP($AA54,Données!$A$4:$AZ$209,30,0)),0)</f>
        <v>0</v>
      </c>
      <c r="V54" s="19">
        <f>IFERROR((VLOOKUP($AA54,Données!$A$4:$AZ$209,32,0)),0)</f>
        <v>0</v>
      </c>
      <c r="W54" s="19">
        <f>IFERROR((VLOOKUP($AA54,Données!$A$4:$AZ$209,34,0)),0)</f>
        <v>0</v>
      </c>
      <c r="X54" s="10">
        <f t="shared" si="37"/>
        <v>0</v>
      </c>
      <c r="Y54" s="10" t="str">
        <f t="shared" si="38"/>
        <v/>
      </c>
      <c r="AA54" t="s">
        <v>461</v>
      </c>
    </row>
    <row r="55" spans="1:27" ht="15" customHeight="1">
      <c r="A55" t="str">
        <f>MID(VLOOKUP($AA55,Données!$A$4:$AZ$209,4,0),1,2)</f>
        <v>50</v>
      </c>
      <c r="B55" t="str">
        <f>MID(VLOOKUP($AA55,Données!$A$4:$AZ$209,4,0),3,4)</f>
        <v>03</v>
      </c>
      <c r="C55" t="str">
        <f>VLOOKUP($AA55,Données!$A$4:$AZ$209,5,0)</f>
        <v>121101</v>
      </c>
      <c r="D55" t="str">
        <f>VLOOKUP($AA55,Données!$A$4:$AZ$209,6,0)</f>
        <v>384</v>
      </c>
      <c r="E55" t="str">
        <f>VLOOKUP($AA55,Données!$A$4:$AZ$209,17,0)</f>
        <v>17</v>
      </c>
      <c r="F55" t="str">
        <f>VLOOKUP($AA55,Données!$A$4:$AZ$209,7,0)</f>
        <v>611910</v>
      </c>
      <c r="G55" t="str">
        <f>VLOOKUP($AA55,Données!$A$4:$AZ$209,12,0)</f>
        <v>CH02</v>
      </c>
      <c r="H55" t="str">
        <f>VLOOKUP($AA55,Données!$A$4:$AZ$209,8,0)</f>
        <v>DEK</v>
      </c>
      <c r="I55" t="str">
        <f>VLOOKUP($AA55,Données!$A$4:$AZ$209,9,0)</f>
        <v>H10</v>
      </c>
      <c r="J55" t="str">
        <f>VLOOKUP($AA55,Données!$A$4:$AZ$209,19,0)</f>
        <v>Organisatie Conferentie (VE)</v>
      </c>
      <c r="K55" t="s">
        <v>389</v>
      </c>
      <c r="L55" t="s">
        <v>536</v>
      </c>
      <c r="M55" t="s">
        <v>528</v>
      </c>
      <c r="N55" s="19">
        <f>IFERROR((VLOOKUP($AA55,Données!$A$4:$AZ$209,23,0)),0)</f>
        <v>32000</v>
      </c>
      <c r="O55" s="19">
        <f>IFERROR((VLOOKUP($AA55,Données!$A$4:$AZ$209,25,0)),0)</f>
        <v>10000</v>
      </c>
      <c r="P55" s="19">
        <f>IFERROR((VLOOKUP($AA55,Données!$A$4:$AZ$209,26,0)),0)</f>
        <v>0</v>
      </c>
      <c r="Q55" s="10">
        <f t="shared" si="34"/>
        <v>0</v>
      </c>
      <c r="R55" s="10">
        <f t="shared" si="35"/>
        <v>0</v>
      </c>
      <c r="S55" s="19">
        <f t="shared" si="39"/>
        <v>22000</v>
      </c>
      <c r="T55" s="19">
        <f>IFERROR((VLOOKUP($AA55,Données!$A$4:$AZ$209,27,0)),0)</f>
        <v>32000</v>
      </c>
      <c r="U55" s="19">
        <f>IFERROR((VLOOKUP($AA55,Données!$A$4:$AZ$209,30,0)),0)</f>
        <v>0</v>
      </c>
      <c r="V55" s="19">
        <f>IFERROR((VLOOKUP($AA55,Données!$A$4:$AZ$209,32,0)),0)</f>
        <v>0</v>
      </c>
      <c r="W55" s="19">
        <f>IFERROR((VLOOKUP($AA55,Données!$A$4:$AZ$209,34,0)),0)</f>
        <v>0</v>
      </c>
      <c r="X55" s="10">
        <f t="shared" si="37"/>
        <v>0</v>
      </c>
      <c r="Y55" s="10" t="str">
        <f t="shared" si="38"/>
        <v/>
      </c>
      <c r="AA55" t="s">
        <v>462</v>
      </c>
    </row>
    <row r="56" spans="1:27" ht="15" customHeight="1">
      <c r="A56" t="str">
        <f>MID(VLOOKUP($AA56,Données!$A$4:$AZ$209,4,0),1,2)</f>
        <v>50</v>
      </c>
      <c r="B56" t="str">
        <f>MID(VLOOKUP($AA56,Données!$A$4:$AZ$209,4,0),3,4)</f>
        <v>03</v>
      </c>
      <c r="C56" t="str">
        <f>VLOOKUP($AA56,Données!$A$4:$AZ$209,5,0)</f>
        <v>121101</v>
      </c>
      <c r="D56" t="str">
        <f>VLOOKUP($AA56,Données!$A$4:$AZ$209,6,0)</f>
        <v>384</v>
      </c>
      <c r="E56" t="str">
        <f>VLOOKUP($AA56,Données!$A$4:$AZ$209,17,0)</f>
        <v>17</v>
      </c>
      <c r="F56" t="str">
        <f>VLOOKUP($AA56,Données!$A$4:$AZ$209,7,0)</f>
        <v>611910</v>
      </c>
      <c r="G56" t="str">
        <f>VLOOKUP($AA56,Données!$A$4:$AZ$209,12,0)</f>
        <v>CHX1</v>
      </c>
      <c r="H56" t="str">
        <f>VLOOKUP($AA56,Données!$A$4:$AZ$209,8,0)</f>
        <v>DEK</v>
      </c>
      <c r="I56" t="str">
        <f>VLOOKUP($AA56,Données!$A$4:$AZ$209,9,0)</f>
        <v>H11</v>
      </c>
      <c r="J56" t="str">
        <f>VLOOKUP($AA56,Données!$A$4:$AZ$209,19,0)</f>
        <v>ORGANISATIE CONFERENT</v>
      </c>
      <c r="K56" t="s">
        <v>377</v>
      </c>
      <c r="L56" t="s">
        <v>508</v>
      </c>
      <c r="M56" t="s">
        <v>528</v>
      </c>
      <c r="N56" s="19">
        <f>IFERROR((VLOOKUP($AA56,Données!$A$4:$AZ$209,23,0)),0)</f>
        <v>10000</v>
      </c>
      <c r="O56" s="19">
        <f>IFERROR((VLOOKUP($AA56,Données!$A$4:$AZ$209,25,0)),0)</f>
        <v>4000</v>
      </c>
      <c r="P56" s="19">
        <f>IFERROR((VLOOKUP($AA56,Données!$A$4:$AZ$209,26,0)),0)</f>
        <v>0</v>
      </c>
      <c r="Q56" s="10">
        <f t="shared" si="34"/>
        <v>0</v>
      </c>
      <c r="R56" s="10">
        <f t="shared" si="35"/>
        <v>0</v>
      </c>
      <c r="S56" s="19">
        <f t="shared" si="39"/>
        <v>6000</v>
      </c>
      <c r="T56" s="19">
        <f>IFERROR((VLOOKUP($AA56,Données!$A$4:$AZ$209,27,0)),0)</f>
        <v>10000</v>
      </c>
      <c r="U56" s="19">
        <f>IFERROR((VLOOKUP($AA56,Données!$A$4:$AZ$209,30,0)),0)</f>
        <v>0</v>
      </c>
      <c r="V56" s="19">
        <f>IFERROR((VLOOKUP($AA56,Données!$A$4:$AZ$209,32,0)),0)</f>
        <v>0</v>
      </c>
      <c r="W56" s="19">
        <f>IFERROR((VLOOKUP($AA56,Données!$A$4:$AZ$209,34,0)),0)</f>
        <v>0</v>
      </c>
      <c r="X56" s="10">
        <f t="shared" si="37"/>
        <v>0</v>
      </c>
      <c r="Y56" s="10" t="str">
        <f t="shared" si="38"/>
        <v/>
      </c>
      <c r="AA56" t="s">
        <v>463</v>
      </c>
    </row>
    <row r="57" spans="1:27" ht="15" customHeight="1">
      <c r="A57" t="str">
        <f>MID(VLOOKUP($AA57,Données!$A$4:$AZ$209,4,0),1,2)</f>
        <v>50</v>
      </c>
      <c r="B57" t="str">
        <f>MID(VLOOKUP($AA57,Données!$A$4:$AZ$209,4,0),3,4)</f>
        <v>03</v>
      </c>
      <c r="C57" t="str">
        <f>VLOOKUP($AA57,Données!$A$4:$AZ$209,5,0)</f>
        <v>121101</v>
      </c>
      <c r="D57" t="str">
        <f>VLOOKUP($AA57,Données!$A$4:$AZ$209,6,0)</f>
        <v>384</v>
      </c>
      <c r="E57" t="str">
        <f>VLOOKUP($AA57,Données!$A$4:$AZ$209,17,0)</f>
        <v>17</v>
      </c>
      <c r="F57" t="str">
        <f>VLOOKUP($AA57,Données!$A$4:$AZ$209,7,0)</f>
        <v>611910</v>
      </c>
      <c r="G57" t="str">
        <f>VLOOKUP($AA57,Données!$A$4:$AZ$209,12,0)</f>
        <v>CHX2</v>
      </c>
      <c r="H57" t="str">
        <f>VLOOKUP($AA57,Données!$A$4:$AZ$209,8,0)</f>
        <v>DEK</v>
      </c>
      <c r="I57" t="str">
        <f>VLOOKUP($AA57,Données!$A$4:$AZ$209,9,0)</f>
        <v>H12</v>
      </c>
      <c r="J57" t="str">
        <f>VLOOKUP($AA57,Données!$A$4:$AZ$209,19,0)</f>
        <v>ORGANISATIE CONFERENT</v>
      </c>
      <c r="K57" t="s">
        <v>380</v>
      </c>
      <c r="L57" t="s">
        <v>526</v>
      </c>
      <c r="M57" t="s">
        <v>528</v>
      </c>
      <c r="N57" s="19">
        <f>IFERROR((VLOOKUP($AA57,Données!$A$4:$AZ$209,23,0)),0)</f>
        <v>10800</v>
      </c>
      <c r="O57" s="19">
        <f>IFERROR((VLOOKUP($AA57,Données!$A$4:$AZ$209,25,0)),0)</f>
        <v>3000</v>
      </c>
      <c r="P57" s="19">
        <f>IFERROR((VLOOKUP($AA57,Données!$A$4:$AZ$209,26,0)),0)</f>
        <v>0</v>
      </c>
      <c r="Q57" s="10">
        <f t="shared" si="34"/>
        <v>0</v>
      </c>
      <c r="R57" s="10">
        <f t="shared" si="35"/>
        <v>0</v>
      </c>
      <c r="S57" s="19">
        <f t="shared" si="39"/>
        <v>7800</v>
      </c>
      <c r="T57" s="19">
        <f>IFERROR((VLOOKUP($AA57,Données!$A$4:$AZ$209,27,0)),0)</f>
        <v>10800</v>
      </c>
      <c r="U57" s="19">
        <f>IFERROR((VLOOKUP($AA57,Données!$A$4:$AZ$209,30,0)),0)</f>
        <v>0</v>
      </c>
      <c r="V57" s="19">
        <f>IFERROR((VLOOKUP($AA57,Données!$A$4:$AZ$209,32,0)),0)</f>
        <v>0</v>
      </c>
      <c r="W57" s="19">
        <f>IFERROR((VLOOKUP($AA57,Données!$A$4:$AZ$209,34,0)),0)</f>
        <v>0</v>
      </c>
      <c r="X57" s="10">
        <f t="shared" si="37"/>
        <v>0</v>
      </c>
      <c r="Y57" s="10" t="str">
        <f t="shared" si="38"/>
        <v/>
      </c>
      <c r="AA57" t="s">
        <v>464</v>
      </c>
    </row>
    <row r="58" spans="1:27" ht="15" customHeight="1">
      <c r="A58" t="str">
        <f>MID(VLOOKUP($AA58,Données!$A$4:$AZ$209,4,0),1,2)</f>
        <v>50</v>
      </c>
      <c r="B58" t="str">
        <f>MID(VLOOKUP($AA58,Données!$A$4:$AZ$209,4,0),3,4)</f>
        <v>03</v>
      </c>
      <c r="C58" t="str">
        <f>VLOOKUP($AA58,Données!$A$4:$AZ$209,5,0)</f>
        <v>121101</v>
      </c>
      <c r="D58" t="str">
        <f>VLOOKUP($AA58,Données!$A$4:$AZ$209,6,0)</f>
        <v>384</v>
      </c>
      <c r="E58" t="str">
        <f>VLOOKUP($AA58,Données!$A$4:$AZ$209,17,0)</f>
        <v>17</v>
      </c>
      <c r="F58" t="str">
        <f>VLOOKUP($AA58,Données!$A$4:$AZ$209,7,0)</f>
        <v>611910</v>
      </c>
      <c r="G58" t="str">
        <f>VLOOKUP($AA58,Données!$A$4:$AZ$209,12,0)</f>
        <v>CHX8</v>
      </c>
      <c r="H58" t="str">
        <f>VLOOKUP($AA58,Données!$A$4:$AZ$209,8,0)</f>
        <v>DEK</v>
      </c>
      <c r="I58" t="str">
        <f>VLOOKUP($AA58,Données!$A$4:$AZ$209,9,0)</f>
        <v>H13</v>
      </c>
      <c r="J58" t="str">
        <f>VLOOKUP($AA58,Données!$A$4:$AZ$209,19,0)</f>
        <v>ORGANISATIE CONFERENT</v>
      </c>
      <c r="K58" t="s">
        <v>537</v>
      </c>
      <c r="L58" t="s">
        <v>538</v>
      </c>
      <c r="M58" t="s">
        <v>528</v>
      </c>
      <c r="N58" s="19">
        <f>IFERROR((VLOOKUP($AA58,Données!$A$4:$AZ$209,23,0)),0)</f>
        <v>21000</v>
      </c>
      <c r="O58" s="19">
        <f>IFERROR((VLOOKUP($AA58,Données!$A$4:$AZ$209,25,0)),0)</f>
        <v>8000</v>
      </c>
      <c r="P58" s="19">
        <f>IFERROR((VLOOKUP($AA58,Données!$A$4:$AZ$209,26,0)),0)</f>
        <v>0</v>
      </c>
      <c r="Q58" s="10">
        <f t="shared" si="34"/>
        <v>0</v>
      </c>
      <c r="R58" s="10">
        <f t="shared" si="35"/>
        <v>0</v>
      </c>
      <c r="S58" s="19">
        <f t="shared" si="39"/>
        <v>13000</v>
      </c>
      <c r="T58" s="19">
        <f>IFERROR((VLOOKUP($AA58,Données!$A$4:$AZ$209,27,0)),0)</f>
        <v>21000</v>
      </c>
      <c r="U58" s="19">
        <f>IFERROR((VLOOKUP($AA58,Données!$A$4:$AZ$209,30,0)),0)</f>
        <v>0</v>
      </c>
      <c r="V58" s="19">
        <f>IFERROR((VLOOKUP($AA58,Données!$A$4:$AZ$209,32,0)),0)</f>
        <v>0</v>
      </c>
      <c r="W58" s="19">
        <f>IFERROR((VLOOKUP($AA58,Données!$A$4:$AZ$209,34,0)),0)</f>
        <v>0</v>
      </c>
      <c r="X58" s="10">
        <f t="shared" si="37"/>
        <v>0</v>
      </c>
      <c r="Y58" s="10" t="str">
        <f t="shared" si="38"/>
        <v/>
      </c>
      <c r="AA58" t="s">
        <v>465</v>
      </c>
    </row>
    <row r="59" spans="1:27" ht="15" customHeight="1">
      <c r="A59" t="str">
        <f>MID(VLOOKUP($AA59,Données!$A$4:$AZ$209,4,0),1,2)</f>
        <v>50</v>
      </c>
      <c r="B59" t="str">
        <f>MID(VLOOKUP($AA59,Données!$A$4:$AZ$209,4,0),3,4)</f>
        <v>03</v>
      </c>
      <c r="C59" t="str">
        <f>VLOOKUP($AA59,Données!$A$4:$AZ$209,5,0)</f>
        <v>121101</v>
      </c>
      <c r="D59" t="str">
        <f>VLOOKUP($AA59,Données!$A$4:$AZ$209,6,0)</f>
        <v>384</v>
      </c>
      <c r="E59" t="str">
        <f>VLOOKUP($AA59,Données!$A$4:$AZ$209,17,0)</f>
        <v>17</v>
      </c>
      <c r="F59" t="str">
        <f>VLOOKUP($AA59,Données!$A$4:$AZ$209,7,0)</f>
        <v>611910</v>
      </c>
      <c r="G59" t="str">
        <f>VLOOKUP($AA59,Données!$A$4:$AZ$209,12,0)</f>
        <v>CHX4</v>
      </c>
      <c r="H59" t="str">
        <f>VLOOKUP($AA59,Données!$A$4:$AZ$209,8,0)</f>
        <v>DEK</v>
      </c>
      <c r="I59" t="str">
        <f>VLOOKUP($AA59,Données!$A$4:$AZ$209,9,0)</f>
        <v>H14</v>
      </c>
      <c r="J59" t="str">
        <f>VLOOKUP($AA59,Données!$A$4:$AZ$209,19,0)</f>
        <v>ORGANISATIE CONFERENT</v>
      </c>
      <c r="K59" t="s">
        <v>383</v>
      </c>
      <c r="L59" t="s">
        <v>527</v>
      </c>
      <c r="M59" t="s">
        <v>528</v>
      </c>
      <c r="N59" s="19">
        <f>IFERROR((VLOOKUP($AA59,Données!$A$4:$AZ$209,23,0)),0)</f>
        <v>5000</v>
      </c>
      <c r="O59" s="19">
        <f>IFERROR((VLOOKUP($AA59,Données!$A$4:$AZ$209,25,0)),0)</f>
        <v>1500</v>
      </c>
      <c r="P59" s="19">
        <f>IFERROR((VLOOKUP($AA59,Données!$A$4:$AZ$209,26,0)),0)</f>
        <v>0</v>
      </c>
      <c r="Q59" s="10">
        <f t="shared" si="34"/>
        <v>0</v>
      </c>
      <c r="R59" s="10">
        <f t="shared" si="35"/>
        <v>0</v>
      </c>
      <c r="S59" s="19">
        <f t="shared" si="39"/>
        <v>3500</v>
      </c>
      <c r="T59" s="19">
        <f>IFERROR((VLOOKUP($AA59,Données!$A$4:$AZ$209,27,0)),0)</f>
        <v>5000</v>
      </c>
      <c r="U59" s="19">
        <f>IFERROR((VLOOKUP($AA59,Données!$A$4:$AZ$209,30,0)),0)</f>
        <v>0</v>
      </c>
      <c r="V59" s="19">
        <f>IFERROR((VLOOKUP($AA59,Données!$A$4:$AZ$209,32,0)),0)</f>
        <v>0</v>
      </c>
      <c r="W59" s="19">
        <f>IFERROR((VLOOKUP($AA59,Données!$A$4:$AZ$209,34,0)),0)</f>
        <v>0</v>
      </c>
      <c r="X59" s="10">
        <f t="shared" si="37"/>
        <v>0</v>
      </c>
      <c r="Y59" s="10" t="str">
        <f t="shared" si="38"/>
        <v/>
      </c>
      <c r="AA59" t="s">
        <v>466</v>
      </c>
    </row>
    <row r="60" spans="1:27" ht="15" customHeight="1">
      <c r="A60" t="str">
        <f>MID(VLOOKUP($AA60,Données!$A$4:$AZ$209,4,0),1,2)</f>
        <v>50</v>
      </c>
      <c r="B60" t="str">
        <f>MID(VLOOKUP($AA60,Données!$A$4:$AZ$209,4,0),3,4)</f>
        <v>03</v>
      </c>
      <c r="C60" t="str">
        <f>VLOOKUP($AA60,Données!$A$4:$AZ$209,5,0)</f>
        <v>121101</v>
      </c>
      <c r="D60" t="str">
        <f>VLOOKUP($AA60,Données!$A$4:$AZ$209,6,0)</f>
        <v>384</v>
      </c>
      <c r="E60" t="str">
        <f>VLOOKUP($AA60,Données!$A$4:$AZ$209,17,0)</f>
        <v>00</v>
      </c>
      <c r="F60" t="str">
        <f>VLOOKUP($AA60,Données!$A$4:$AZ$209,7,0)</f>
        <v>611910</v>
      </c>
      <c r="G60" t="str">
        <f>VLOOKUP($AA60,Données!$A$4:$AZ$209,12,0)</f>
        <v>CH26</v>
      </c>
      <c r="H60" t="str">
        <f>VLOOKUP($AA60,Données!$A$4:$AZ$209,8,0)</f>
        <v>DEK</v>
      </c>
      <c r="I60" t="str">
        <f>VLOOKUP($AA60,Données!$A$4:$AZ$209,9,0)</f>
        <v>H00</v>
      </c>
      <c r="J60" t="str">
        <f>VLOOKUP($AA60,Données!$A$4:$AZ$209,19,0)</f>
        <v>ORGANIISATIE CONFERENTIE</v>
      </c>
      <c r="K60" t="s">
        <v>306</v>
      </c>
      <c r="L60" t="s">
        <v>539</v>
      </c>
      <c r="M60" s="23" t="s">
        <v>554</v>
      </c>
      <c r="N60" s="19">
        <f>IFERROR((VLOOKUP($AA60,Données!$A$4:$AZ$209,23,0)),0)</f>
        <v>50000</v>
      </c>
      <c r="O60" s="19">
        <f>IFERROR((VLOOKUP($AA60,Données!$A$4:$AZ$209,25,0)),0)</f>
        <v>5923</v>
      </c>
      <c r="P60" s="19">
        <f>IFERROR((VLOOKUP($AA60,Données!$A$4:$AZ$209,26,0)),0)</f>
        <v>0</v>
      </c>
      <c r="Q60" s="10">
        <f t="shared" si="34"/>
        <v>0</v>
      </c>
      <c r="R60" s="10">
        <f t="shared" si="35"/>
        <v>0</v>
      </c>
      <c r="S60" s="19">
        <f t="shared" si="39"/>
        <v>44077</v>
      </c>
      <c r="T60" s="19">
        <f>IFERROR((VLOOKUP($AA60,Données!$A$4:$AZ$209,27,0)),0)</f>
        <v>50000</v>
      </c>
      <c r="U60" s="19">
        <f>IFERROR((VLOOKUP($AA60,Données!$A$4:$AZ$209,30,0)),0)</f>
        <v>0</v>
      </c>
      <c r="V60" s="19">
        <f>IFERROR((VLOOKUP($AA60,Données!$A$4:$AZ$209,32,0)),0)</f>
        <v>0</v>
      </c>
      <c r="W60" s="19">
        <f>IFERROR((VLOOKUP($AA60,Données!$A$4:$AZ$209,34,0)),0)</f>
        <v>0</v>
      </c>
      <c r="X60" s="10">
        <f t="shared" si="37"/>
        <v>0</v>
      </c>
      <c r="Y60" s="10" t="str">
        <f t="shared" si="38"/>
        <v/>
      </c>
      <c r="AA60" t="s">
        <v>467</v>
      </c>
    </row>
    <row r="61" spans="1:27" ht="15" customHeight="1">
      <c r="N61" s="20">
        <f>SUMIF(N45:N60,"&gt;=0",(N45:N60))</f>
        <v>282156</v>
      </c>
      <c r="O61" s="20">
        <f t="shared" ref="O61:P61" si="40">SUMIF(O45:O60,"&gt;=0",(O45:O60))</f>
        <v>92473</v>
      </c>
      <c r="P61" s="20">
        <f t="shared" si="40"/>
        <v>50</v>
      </c>
      <c r="Q61" s="10">
        <f t="shared" si="34"/>
        <v>5.4069836600953794E-4</v>
      </c>
      <c r="R61" s="12">
        <f t="shared" si="35"/>
        <v>1.7720693517061484E-4</v>
      </c>
      <c r="S61" s="20">
        <f>SUMIF(S45:S60,"&gt;=0",(S45:S60))</f>
        <v>189683</v>
      </c>
      <c r="T61" s="20">
        <f t="shared" ref="T61:W61" si="41">SUMIF(T45:T60,"&gt;=0",(T45:T60))</f>
        <v>282156</v>
      </c>
      <c r="U61" s="20">
        <f t="shared" si="41"/>
        <v>0</v>
      </c>
      <c r="V61" s="20">
        <f t="shared" si="41"/>
        <v>0</v>
      </c>
      <c r="W61" s="20">
        <f t="shared" si="41"/>
        <v>0</v>
      </c>
      <c r="X61" s="12">
        <f>IFERROR((U61/T61),0)</f>
        <v>0</v>
      </c>
      <c r="Y61" s="12">
        <f t="shared" si="38"/>
        <v>0</v>
      </c>
    </row>
    <row r="62" spans="1:27" ht="15" customHeight="1"/>
    <row r="63" spans="1:27" ht="15" customHeight="1">
      <c r="A63" t="str">
        <f>MID(VLOOKUP($AA63,Données!$A$4:$AZ$209,4,0),1,2)</f>
        <v>50</v>
      </c>
      <c r="B63" t="str">
        <f>MID(VLOOKUP($AA63,Données!$A$4:$AZ$209,4,0),3,4)</f>
        <v>03</v>
      </c>
      <c r="C63" t="str">
        <f>VLOOKUP($AA63,Données!$A$4:$AZ$209,5,0)</f>
        <v>121101</v>
      </c>
      <c r="D63" t="str">
        <f>VLOOKUP($AA63,Données!$A$4:$AZ$209,6,0)</f>
        <v>398</v>
      </c>
      <c r="E63" t="str">
        <f>VLOOKUP($AA63,Données!$A$4:$AZ$209,17,0)</f>
        <v>00</v>
      </c>
      <c r="F63" t="str">
        <f>VLOOKUP($AA63,Données!$A$4:$AZ$209,7,0)</f>
        <v>611510</v>
      </c>
      <c r="G63" t="str">
        <f>VLOOKUP($AA63,Données!$A$4:$AZ$209,12,0)</f>
        <v>CI01</v>
      </c>
      <c r="H63" t="str">
        <f>VLOOKUP($AA63,Données!$A$4:$AZ$209,8,0)</f>
        <v>DEF</v>
      </c>
      <c r="I63" t="str">
        <f>VLOOKUP($AA63,Données!$A$4:$AZ$209,9,0)</f>
        <v>H01</v>
      </c>
      <c r="J63" t="str">
        <f>VLOOKUP($AA63,Données!$A$4:$AZ$209,19,0)</f>
        <v>AANKOOP MEDIARUIMTE</v>
      </c>
      <c r="K63" t="s">
        <v>603</v>
      </c>
      <c r="L63" t="s">
        <v>541</v>
      </c>
      <c r="M63" s="23" t="s">
        <v>42</v>
      </c>
      <c r="N63" s="19">
        <f>IFERROR((VLOOKUP($AA63,Données!$A$4:$AZ$209,23,0)),0)</f>
        <v>1513500</v>
      </c>
      <c r="O63" s="19">
        <f>IFERROR((VLOOKUP($AA63,Données!$A$4:$AZ$209,25,0)),0)</f>
        <v>0</v>
      </c>
      <c r="P63" s="19">
        <f>IFERROR((VLOOKUP($AA63,Données!$A$4:$AZ$209,26,0)),0)</f>
        <v>0</v>
      </c>
      <c r="Q63" s="10" t="str">
        <f t="shared" ref="Q63:Q70" si="42">IFERROR((P63/O63),"")</f>
        <v/>
      </c>
      <c r="R63" s="10">
        <f t="shared" ref="R63:R70" si="43">IFERROR((P63/N63),"")</f>
        <v>0</v>
      </c>
      <c r="S63" s="19">
        <f t="shared" ref="S63:S69" si="44">IFERROR((N63-O63),0)</f>
        <v>1513500</v>
      </c>
      <c r="T63" s="19">
        <f>IFERROR((VLOOKUP($AA63,Données!$A$4:$AZ$209,27,0)),0)</f>
        <v>1339787.8</v>
      </c>
      <c r="U63" s="19">
        <f>IFERROR((VLOOKUP($AA63,Données!$A$4:$AZ$209,30,0)),0)</f>
        <v>0</v>
      </c>
      <c r="V63" s="19">
        <f>IFERROR((VLOOKUP($AA63,Données!$A$4:$AZ$209,32,0)),0)</f>
        <v>0</v>
      </c>
      <c r="W63" s="19">
        <f>IFERROR((VLOOKUP($AA63,Données!$A$4:$AZ$209,34,0)),0)</f>
        <v>0</v>
      </c>
      <c r="X63" s="10">
        <f t="shared" ref="X63:X69" si="45">IFERROR((U63/T63),0)</f>
        <v>0</v>
      </c>
      <c r="Y63" s="10" t="str">
        <f t="shared" ref="Y63:Y70" si="46">IFERROR((U63/P63),"")</f>
        <v/>
      </c>
      <c r="AA63" t="s">
        <v>468</v>
      </c>
    </row>
    <row r="64" spans="1:27" ht="15" customHeight="1">
      <c r="A64" t="e">
        <f>MID(VLOOKUP($AA64,Données!$A$4:$AZ$209,4,0),1,2)</f>
        <v>#N/A</v>
      </c>
      <c r="B64" t="e">
        <f>MID(VLOOKUP($AA64,Données!$A$4:$AZ$209,4,0),3,4)</f>
        <v>#N/A</v>
      </c>
      <c r="C64" t="e">
        <f>VLOOKUP($AA64,Données!$A$4:$AZ$209,5,0)</f>
        <v>#N/A</v>
      </c>
      <c r="D64" t="e">
        <f>VLOOKUP($AA64,Données!$A$4:$AZ$209,6,0)</f>
        <v>#N/A</v>
      </c>
      <c r="E64" t="e">
        <f>VLOOKUP($AA64,Données!$A$4:$AZ$209,17,0)</f>
        <v>#N/A</v>
      </c>
      <c r="F64" t="e">
        <f>VLOOKUP($AA64,Données!$A$4:$AZ$209,7,0)</f>
        <v>#N/A</v>
      </c>
      <c r="G64" t="e">
        <f>VLOOKUP($AA64,Données!$A$4:$AZ$209,12,0)</f>
        <v>#N/A</v>
      </c>
      <c r="H64" t="e">
        <f>VLOOKUP($AA64,Données!$A$4:$AZ$209,8,0)</f>
        <v>#N/A</v>
      </c>
      <c r="I64" t="e">
        <f>VLOOKUP($AA64,Données!$A$4:$AZ$209,9,0)</f>
        <v>#N/A</v>
      </c>
      <c r="J64" t="e">
        <f>VLOOKUP($AA64,Données!$A$4:$AZ$209,19,0)</f>
        <v>#N/A</v>
      </c>
      <c r="N64" s="19">
        <f>IFERROR((VLOOKUP($AA64,Données!$A$4:$AZ$209,23,0)),0)</f>
        <v>0</v>
      </c>
      <c r="O64" s="19">
        <f>IFERROR((VLOOKUP($AA64,Données!$A$4:$AZ$209,25,0)),0)</f>
        <v>0</v>
      </c>
      <c r="P64" s="19">
        <f>IFERROR((VLOOKUP($AA64,Données!$A$4:$AZ$209,26,0)),0)</f>
        <v>0</v>
      </c>
      <c r="Q64" s="10" t="str">
        <f t="shared" si="42"/>
        <v/>
      </c>
      <c r="R64" s="10" t="str">
        <f t="shared" si="43"/>
        <v/>
      </c>
      <c r="S64" s="19">
        <f t="shared" si="44"/>
        <v>0</v>
      </c>
      <c r="T64" s="19">
        <f>IFERROR((VLOOKUP($AA64,Données!$A$4:$AZ$209,27,0)),0)</f>
        <v>0</v>
      </c>
      <c r="U64" s="19">
        <f>IFERROR((VLOOKUP($AA64,Données!$A$4:$AZ$209,30,0)),0)</f>
        <v>0</v>
      </c>
      <c r="V64" s="19">
        <f>IFERROR((VLOOKUP($AA64,Données!$A$4:$AZ$209,32,0)),0)</f>
        <v>0</v>
      </c>
      <c r="W64" s="19">
        <f>IFERROR((VLOOKUP($AA64,Données!$A$4:$AZ$209,34,0)),0)</f>
        <v>0</v>
      </c>
      <c r="X64" s="10">
        <f t="shared" si="45"/>
        <v>0</v>
      </c>
      <c r="Y64" s="10" t="str">
        <f t="shared" si="46"/>
        <v/>
      </c>
    </row>
    <row r="65" spans="1:27" ht="15" customHeight="1">
      <c r="A65" t="e">
        <f>MID(VLOOKUP($AA65,Données!$A$4:$AZ$209,4,0),1,2)</f>
        <v>#N/A</v>
      </c>
      <c r="B65" t="e">
        <f>MID(VLOOKUP($AA65,Données!$A$4:$AZ$209,4,0),3,4)</f>
        <v>#N/A</v>
      </c>
      <c r="C65" t="e">
        <f>VLOOKUP($AA65,Données!$A$4:$AZ$209,5,0)</f>
        <v>#N/A</v>
      </c>
      <c r="D65" t="e">
        <f>VLOOKUP($AA65,Données!$A$4:$AZ$209,6,0)</f>
        <v>#N/A</v>
      </c>
      <c r="E65" t="e">
        <f>VLOOKUP($AA65,Données!$A$4:$AZ$209,17,0)</f>
        <v>#N/A</v>
      </c>
      <c r="F65" t="e">
        <f>VLOOKUP($AA65,Données!$A$4:$AZ$209,7,0)</f>
        <v>#N/A</v>
      </c>
      <c r="G65" t="e">
        <f>VLOOKUP($AA65,Données!$A$4:$AZ$209,12,0)</f>
        <v>#N/A</v>
      </c>
      <c r="H65" t="e">
        <f>VLOOKUP($AA65,Données!$A$4:$AZ$209,8,0)</f>
        <v>#N/A</v>
      </c>
      <c r="I65" t="e">
        <f>VLOOKUP($AA65,Données!$A$4:$AZ$209,9,0)</f>
        <v>#N/A</v>
      </c>
      <c r="J65" t="e">
        <f>VLOOKUP($AA65,Données!$A$4:$AZ$209,19,0)</f>
        <v>#N/A</v>
      </c>
      <c r="N65" s="19">
        <f>IFERROR((VLOOKUP($AA65,Données!$A$4:$AZ$209,23,0)),0)</f>
        <v>0</v>
      </c>
      <c r="O65" s="19">
        <f>IFERROR((VLOOKUP($AA65,Données!$A$4:$AZ$209,25,0)),0)</f>
        <v>0</v>
      </c>
      <c r="P65" s="19">
        <f>IFERROR((VLOOKUP($AA65,Données!$A$4:$AZ$209,26,0)),0)</f>
        <v>0</v>
      </c>
      <c r="Q65" s="10" t="str">
        <f t="shared" si="42"/>
        <v/>
      </c>
      <c r="R65" s="10" t="str">
        <f t="shared" si="43"/>
        <v/>
      </c>
      <c r="S65" s="19">
        <f t="shared" si="44"/>
        <v>0</v>
      </c>
      <c r="T65" s="19">
        <f>IFERROR((VLOOKUP($AA65,Données!$A$4:$AZ$209,27,0)),0)</f>
        <v>0</v>
      </c>
      <c r="U65" s="19">
        <f>IFERROR((VLOOKUP($AA65,Données!$A$4:$AZ$209,30,0)),0)</f>
        <v>0</v>
      </c>
      <c r="V65" s="19">
        <f>IFERROR((VLOOKUP($AA65,Données!$A$4:$AZ$209,32,0)),0)</f>
        <v>0</v>
      </c>
      <c r="W65" s="19">
        <f>IFERROR((VLOOKUP($AA65,Données!$A$4:$AZ$209,34,0)),0)</f>
        <v>0</v>
      </c>
      <c r="X65" s="10">
        <f t="shared" si="45"/>
        <v>0</v>
      </c>
      <c r="Y65" s="10" t="str">
        <f t="shared" si="46"/>
        <v/>
      </c>
    </row>
    <row r="66" spans="1:27" ht="15" customHeight="1">
      <c r="A66" t="str">
        <f>MID(VLOOKUP($AA66,Données!$A$4:$AZ$209,4,0),1,2)</f>
        <v>50</v>
      </c>
      <c r="B66" t="str">
        <f>MID(VLOOKUP($AA66,Données!$A$4:$AZ$209,4,0),3,4)</f>
        <v>03</v>
      </c>
      <c r="C66" t="str">
        <f>VLOOKUP($AA66,Données!$A$4:$AZ$209,5,0)</f>
        <v>121101</v>
      </c>
      <c r="D66" t="str">
        <f>VLOOKUP($AA66,Données!$A$4:$AZ$209,6,0)</f>
        <v>398</v>
      </c>
      <c r="E66" t="str">
        <f>VLOOKUP($AA66,Données!$A$4:$AZ$209,17,0)</f>
        <v>00</v>
      </c>
      <c r="F66" t="str">
        <f>VLOOKUP($AA66,Données!$A$4:$AZ$209,7,0)</f>
        <v>611510</v>
      </c>
      <c r="G66" t="str">
        <f>VLOOKUP($AA66,Données!$A$4:$AZ$209,12,0)</f>
        <v>CI03</v>
      </c>
      <c r="H66" t="str">
        <f>VLOOKUP($AA66,Données!$A$4:$AZ$209,8,0)</f>
        <v>DEF</v>
      </c>
      <c r="I66" t="str">
        <f>VLOOKUP($AA66,Données!$A$4:$AZ$209,9,0)</f>
        <v>H04</v>
      </c>
      <c r="J66" t="str">
        <f>VLOOKUP($AA66,Données!$A$4:$AZ$209,19,0)</f>
        <v>CONTRAT SIEP</v>
      </c>
      <c r="K66" t="s">
        <v>542</v>
      </c>
      <c r="L66" t="s">
        <v>506</v>
      </c>
      <c r="M66" s="23" t="s">
        <v>42</v>
      </c>
      <c r="N66" s="19">
        <f>IFERROR((VLOOKUP($AA66,Données!$A$4:$AZ$209,23,0)),0)</f>
        <v>12690</v>
      </c>
      <c r="O66" s="19">
        <f>IFERROR((VLOOKUP($AA66,Données!$A$4:$AZ$209,25,0)),0)</f>
        <v>0</v>
      </c>
      <c r="P66" s="19">
        <f>IFERROR((VLOOKUP($AA66,Données!$A$4:$AZ$209,26,0)),0)</f>
        <v>0</v>
      </c>
      <c r="Q66" s="10" t="str">
        <f t="shared" si="42"/>
        <v/>
      </c>
      <c r="R66" s="10">
        <f t="shared" si="43"/>
        <v>0</v>
      </c>
      <c r="S66" s="19">
        <f t="shared" si="44"/>
        <v>12690</v>
      </c>
      <c r="T66" s="19">
        <f>IFERROR((VLOOKUP($AA66,Données!$A$4:$AZ$209,27,0)),0)</f>
        <v>12690</v>
      </c>
      <c r="U66" s="19">
        <f>IFERROR((VLOOKUP($AA66,Données!$A$4:$AZ$209,30,0)),0)</f>
        <v>0</v>
      </c>
      <c r="V66" s="19">
        <f>IFERROR((VLOOKUP($AA66,Données!$A$4:$AZ$209,32,0)),0)</f>
        <v>0</v>
      </c>
      <c r="W66" s="19">
        <f>IFERROR((VLOOKUP($AA66,Données!$A$4:$AZ$209,34,0)),0)</f>
        <v>0</v>
      </c>
      <c r="X66" s="10">
        <f t="shared" si="45"/>
        <v>0</v>
      </c>
      <c r="Y66" s="10" t="str">
        <f t="shared" si="46"/>
        <v/>
      </c>
      <c r="AA66" t="s">
        <v>469</v>
      </c>
    </row>
    <row r="67" spans="1:27" ht="15" customHeight="1">
      <c r="A67" t="str">
        <f>MID(VLOOKUP($AA67,Données!$A$4:$AZ$209,4,0),1,2)</f>
        <v>50</v>
      </c>
      <c r="B67" t="str">
        <f>MID(VLOOKUP($AA67,Données!$A$4:$AZ$209,4,0),3,4)</f>
        <v>03</v>
      </c>
      <c r="C67" t="str">
        <f>VLOOKUP($AA67,Données!$A$4:$AZ$209,5,0)</f>
        <v>121101</v>
      </c>
      <c r="D67" t="str">
        <f>VLOOKUP($AA67,Données!$A$4:$AZ$209,6,0)</f>
        <v>398</v>
      </c>
      <c r="E67" t="str">
        <f>VLOOKUP($AA67,Données!$A$4:$AZ$209,17,0)</f>
        <v>17</v>
      </c>
      <c r="F67" t="str">
        <f>VLOOKUP($AA67,Données!$A$4:$AZ$209,7,0)</f>
        <v>611510</v>
      </c>
      <c r="G67" t="str">
        <f>VLOOKUP($AA67,Données!$A$4:$AZ$209,12,0)</f>
        <v>CI11</v>
      </c>
      <c r="H67" t="str">
        <f>VLOOKUP($AA67,Données!$A$4:$AZ$209,8,0)</f>
        <v>DEM</v>
      </c>
      <c r="I67" t="str">
        <f>VLOOKUP($AA67,Données!$A$4:$AZ$209,9,0)</f>
        <v>H01</v>
      </c>
      <c r="J67" t="str">
        <f>VLOOKUP($AA67,Données!$A$4:$AZ$209,19,0)</f>
        <v>CONCEPTONTWIKKELING</v>
      </c>
      <c r="K67" t="s">
        <v>540</v>
      </c>
      <c r="L67" t="s">
        <v>543</v>
      </c>
      <c r="M67" t="s">
        <v>505</v>
      </c>
      <c r="N67" s="19">
        <f>IFERROR((VLOOKUP($AA67,Données!$A$4:$AZ$209,23,0)),0)</f>
        <v>45000</v>
      </c>
      <c r="O67" s="19">
        <f>IFERROR((VLOOKUP($AA67,Données!$A$4:$AZ$209,25,0)),0)</f>
        <v>15000</v>
      </c>
      <c r="P67" s="19">
        <f>IFERROR((VLOOKUP($AA67,Données!$A$4:$AZ$209,26,0)),0)</f>
        <v>0</v>
      </c>
      <c r="Q67" s="10">
        <f t="shared" si="42"/>
        <v>0</v>
      </c>
      <c r="R67" s="10">
        <f t="shared" si="43"/>
        <v>0</v>
      </c>
      <c r="S67" s="19">
        <f t="shared" si="44"/>
        <v>30000</v>
      </c>
      <c r="T67" s="19">
        <f>IFERROR((VLOOKUP($AA67,Données!$A$4:$AZ$209,27,0)),0)</f>
        <v>45000</v>
      </c>
      <c r="U67" s="19">
        <f>IFERROR((VLOOKUP($AA67,Données!$A$4:$AZ$209,30,0)),0)</f>
        <v>0</v>
      </c>
      <c r="V67" s="19">
        <f>IFERROR((VLOOKUP($AA67,Données!$A$4:$AZ$209,32,0)),0)</f>
        <v>0</v>
      </c>
      <c r="W67" s="19">
        <f>IFERROR((VLOOKUP($AA67,Données!$A$4:$AZ$209,34,0)),0)</f>
        <v>0</v>
      </c>
      <c r="X67" s="10">
        <f t="shared" si="45"/>
        <v>0</v>
      </c>
      <c r="Y67" s="10" t="str">
        <f t="shared" si="46"/>
        <v/>
      </c>
      <c r="AA67" t="s">
        <v>470</v>
      </c>
    </row>
    <row r="68" spans="1:27" ht="15" customHeight="1">
      <c r="A68" t="e">
        <f>MID(VLOOKUP($AA68,Données!$A$4:$AZ$209,4,0),1,2)</f>
        <v>#N/A</v>
      </c>
      <c r="B68" t="e">
        <f>MID(VLOOKUP($AA68,Données!$A$4:$AZ$209,4,0),3,4)</f>
        <v>#N/A</v>
      </c>
      <c r="C68" t="e">
        <f>VLOOKUP($AA68,Données!$A$4:$AZ$209,5,0)</f>
        <v>#N/A</v>
      </c>
      <c r="D68" t="e">
        <f>VLOOKUP($AA68,Données!$A$4:$AZ$209,6,0)</f>
        <v>#N/A</v>
      </c>
      <c r="E68" t="e">
        <f>VLOOKUP($AA68,Données!$A$4:$AZ$209,17,0)</f>
        <v>#N/A</v>
      </c>
      <c r="F68" t="e">
        <f>VLOOKUP($AA68,Données!$A$4:$AZ$209,7,0)</f>
        <v>#N/A</v>
      </c>
      <c r="G68" t="e">
        <f>VLOOKUP($AA68,Données!$A$4:$AZ$209,12,0)</f>
        <v>#N/A</v>
      </c>
      <c r="H68" t="e">
        <f>VLOOKUP($AA68,Données!$A$4:$AZ$209,8,0)</f>
        <v>#N/A</v>
      </c>
      <c r="I68" t="e">
        <f>VLOOKUP($AA68,Données!$A$4:$AZ$209,9,0)</f>
        <v>#N/A</v>
      </c>
      <c r="J68" t="e">
        <f>VLOOKUP($AA68,Données!$A$4:$AZ$209,19,0)</f>
        <v>#N/A</v>
      </c>
      <c r="N68" s="19">
        <f>IFERROR((VLOOKUP($AA68,Données!$A$4:$AZ$209,23,0)),0)</f>
        <v>0</v>
      </c>
      <c r="O68" s="19">
        <f>IFERROR((VLOOKUP($AA68,Données!$A$4:$AZ$209,25,0)),0)</f>
        <v>0</v>
      </c>
      <c r="P68" s="19">
        <f>IFERROR((VLOOKUP($AA68,Données!$A$4:$AZ$209,26,0)),0)</f>
        <v>0</v>
      </c>
      <c r="Q68" s="10" t="str">
        <f t="shared" si="42"/>
        <v/>
      </c>
      <c r="R68" s="10" t="str">
        <f t="shared" si="43"/>
        <v/>
      </c>
      <c r="S68" s="19">
        <f t="shared" si="44"/>
        <v>0</v>
      </c>
      <c r="T68" s="19">
        <f>IFERROR((VLOOKUP($AA68,Données!$A$4:$AZ$209,27,0)),0)</f>
        <v>0</v>
      </c>
      <c r="U68" s="19">
        <f>IFERROR((VLOOKUP($AA68,Données!$A$4:$AZ$209,30,0)),0)</f>
        <v>0</v>
      </c>
      <c r="V68" s="19">
        <f>IFERROR((VLOOKUP($AA68,Données!$A$4:$AZ$209,32,0)),0)</f>
        <v>0</v>
      </c>
      <c r="W68" s="19">
        <f>IFERROR((VLOOKUP($AA68,Données!$A$4:$AZ$209,34,0)),0)</f>
        <v>0</v>
      </c>
      <c r="X68" s="10">
        <f t="shared" si="45"/>
        <v>0</v>
      </c>
      <c r="Y68" s="10" t="str">
        <f t="shared" si="46"/>
        <v/>
      </c>
      <c r="AA68" t="s">
        <v>471</v>
      </c>
    </row>
    <row r="69" spans="1:27" ht="15" customHeight="1">
      <c r="A69" t="str">
        <f>MID(VLOOKUP($AA69,Données!$A$4:$AZ$209,4,0),1,2)</f>
        <v>50</v>
      </c>
      <c r="B69" t="str">
        <f>MID(VLOOKUP($AA69,Données!$A$4:$AZ$209,4,0),3,4)</f>
        <v>03</v>
      </c>
      <c r="C69" t="str">
        <f>VLOOKUP($AA69,Données!$A$4:$AZ$209,5,0)</f>
        <v>121101</v>
      </c>
      <c r="D69" t="str">
        <f>VLOOKUP($AA69,Données!$A$4:$AZ$209,6,0)</f>
        <v>398</v>
      </c>
      <c r="E69" t="str">
        <f>VLOOKUP($AA69,Données!$A$4:$AZ$209,17,0)</f>
        <v>17</v>
      </c>
      <c r="F69" t="str">
        <f>VLOOKUP($AA69,Données!$A$4:$AZ$209,7,0)</f>
        <v>611510</v>
      </c>
      <c r="G69" t="str">
        <f>VLOOKUP($AA69,Données!$A$4:$AZ$209,12,0)</f>
        <v>CI14</v>
      </c>
      <c r="H69" t="str">
        <f>VLOOKUP($AA69,Données!$A$4:$AZ$209,8,0)</f>
        <v>DEM</v>
      </c>
      <c r="I69" t="str">
        <f>VLOOKUP($AA69,Données!$A$4:$AZ$209,9,0)</f>
        <v>H04</v>
      </c>
      <c r="J69" t="str">
        <f>VLOOKUP($AA69,Données!$A$4:$AZ$209,19,0)</f>
        <v>C INFO</v>
      </c>
      <c r="K69" t="s">
        <v>533</v>
      </c>
      <c r="L69" t="s">
        <v>534</v>
      </c>
      <c r="M69" t="s">
        <v>505</v>
      </c>
      <c r="N69" s="19">
        <f>IFERROR((VLOOKUP($AA69,Données!$A$4:$AZ$209,23,0)),0)</f>
        <v>55000</v>
      </c>
      <c r="O69" s="19">
        <f>IFERROR((VLOOKUP($AA69,Données!$A$4:$AZ$209,25,0)),0)</f>
        <v>20000</v>
      </c>
      <c r="P69" s="19">
        <f>IFERROR((VLOOKUP($AA69,Données!$A$4:$AZ$209,26,0)),0)</f>
        <v>1000</v>
      </c>
      <c r="Q69" s="10">
        <f t="shared" si="42"/>
        <v>0.05</v>
      </c>
      <c r="R69" s="10">
        <f t="shared" si="43"/>
        <v>1.8181818181818181E-2</v>
      </c>
      <c r="S69" s="19">
        <f t="shared" si="44"/>
        <v>35000</v>
      </c>
      <c r="T69" s="19">
        <f>IFERROR((VLOOKUP($AA69,Données!$A$4:$AZ$209,27,0)),0)</f>
        <v>55000</v>
      </c>
      <c r="U69" s="19">
        <f>IFERROR((VLOOKUP($AA69,Données!$A$4:$AZ$209,30,0)),0)</f>
        <v>0</v>
      </c>
      <c r="V69" s="19">
        <f>IFERROR((VLOOKUP($AA69,Données!$A$4:$AZ$209,32,0)),0)</f>
        <v>0</v>
      </c>
      <c r="W69" s="19">
        <f>IFERROR((VLOOKUP($AA69,Données!$A$4:$AZ$209,34,0)),0)</f>
        <v>0</v>
      </c>
      <c r="X69" s="10">
        <f t="shared" si="45"/>
        <v>0</v>
      </c>
      <c r="Y69" s="10">
        <f t="shared" si="46"/>
        <v>0</v>
      </c>
      <c r="AA69" t="s">
        <v>472</v>
      </c>
    </row>
    <row r="70" spans="1:27" ht="15" customHeight="1">
      <c r="N70" s="20">
        <f>SUMIF(N63:N69,"&gt;=0",(N63:N69))</f>
        <v>1626190</v>
      </c>
      <c r="O70" s="20">
        <f t="shared" ref="O70:P70" si="47">SUMIF(O63:O69,"&gt;=0",(O63:O69))</f>
        <v>35000</v>
      </c>
      <c r="P70" s="20">
        <f t="shared" si="47"/>
        <v>1000</v>
      </c>
      <c r="Q70" s="10">
        <f t="shared" si="42"/>
        <v>2.8571428571428571E-2</v>
      </c>
      <c r="R70" s="12">
        <f t="shared" si="43"/>
        <v>6.1493429427065714E-4</v>
      </c>
      <c r="S70" s="20">
        <f>SUMIF(S63:S69,"&gt;=0",(S63:S69))</f>
        <v>1591190</v>
      </c>
      <c r="T70" s="20">
        <f t="shared" ref="T70:W70" si="48">SUMIF(T63:T69,"&gt;=0",(T63:T69))</f>
        <v>1452477.8</v>
      </c>
      <c r="U70" s="20">
        <f t="shared" si="48"/>
        <v>0</v>
      </c>
      <c r="V70" s="20">
        <f t="shared" si="48"/>
        <v>0</v>
      </c>
      <c r="W70" s="20">
        <f t="shared" si="48"/>
        <v>0</v>
      </c>
      <c r="X70" s="12">
        <f>IFERROR((U70/T70),0)</f>
        <v>0</v>
      </c>
      <c r="Y70" s="12">
        <f t="shared" si="46"/>
        <v>0</v>
      </c>
    </row>
    <row r="71" spans="1:27" ht="15" customHeight="1"/>
    <row r="72" spans="1:27" ht="15" customHeight="1">
      <c r="A72" t="str">
        <f>MID(VLOOKUP($AA72,Données!$A$4:$AZ$209,4,0),1,2)</f>
        <v>50</v>
      </c>
      <c r="B72" t="str">
        <f>MID(VLOOKUP($AA72,Données!$A$4:$AZ$209,4,0),3,4)</f>
        <v>03</v>
      </c>
      <c r="C72" t="str">
        <f>VLOOKUP($AA72,Données!$A$4:$AZ$209,5,0)</f>
        <v>121101</v>
      </c>
      <c r="D72" t="str">
        <f>VLOOKUP($AA72,Données!$A$4:$AZ$209,6,0)</f>
        <v>399</v>
      </c>
      <c r="E72" t="str">
        <f>VLOOKUP($AA72,Données!$A$4:$AZ$209,17,0)</f>
        <v>00</v>
      </c>
      <c r="F72" t="str">
        <f>VLOOKUP($AA72,Données!$A$4:$AZ$209,7,0)</f>
        <v>611510</v>
      </c>
      <c r="G72" t="str">
        <f>VLOOKUP($AA72,Données!$A$4:$AZ$209,12,0)</f>
        <v>CL02</v>
      </c>
      <c r="H72" t="str">
        <f>VLOOKUP($AA72,Données!$A$4:$AZ$209,8,0)</f>
        <v>DET</v>
      </c>
      <c r="I72" t="str">
        <f>VLOOKUP($AA72,Données!$A$4:$AZ$209,9,0)</f>
        <v>H04</v>
      </c>
      <c r="J72" t="str">
        <f>VLOOKUP($AA72,Données!$A$4:$AZ$209,19,0)</f>
        <v>DIVERSITEITSBELEID (THEATRE)</v>
      </c>
      <c r="K72" t="s">
        <v>544</v>
      </c>
      <c r="L72" t="s">
        <v>506</v>
      </c>
      <c r="M72" s="23" t="s">
        <v>42</v>
      </c>
      <c r="N72" s="19">
        <f>IFERROR((VLOOKUP($AA72,Données!$A$4:$AZ$209,23,0)),0)</f>
        <v>39750</v>
      </c>
      <c r="O72" s="19">
        <f>IFERROR((VLOOKUP($AA72,Données!$A$4:$AZ$209,25,0)),0)</f>
        <v>10000</v>
      </c>
      <c r="P72" s="19">
        <f>IFERROR((VLOOKUP($AA72,Données!$A$4:$AZ$209,26,0)),0)</f>
        <v>0</v>
      </c>
      <c r="Q72" s="10">
        <f t="shared" ref="Q72:Q77" si="49">IFERROR((P72/O72),"")</f>
        <v>0</v>
      </c>
      <c r="R72" s="10">
        <f t="shared" ref="R72:R77" si="50">IFERROR((P72/N72),"")</f>
        <v>0</v>
      </c>
      <c r="S72" s="19">
        <f t="shared" ref="S72:S76" si="51">IFERROR((N72-O72),0)</f>
        <v>29750</v>
      </c>
      <c r="T72" s="19">
        <f>IFERROR((VLOOKUP($AA72,Données!$A$4:$AZ$209,27,0)),0)</f>
        <v>39750</v>
      </c>
      <c r="U72" s="19">
        <f>IFERROR((VLOOKUP($AA72,Données!$A$4:$AZ$209,30,0)),0)</f>
        <v>0</v>
      </c>
      <c r="V72" s="19">
        <f>IFERROR((VLOOKUP($AA72,Données!$A$4:$AZ$209,32,0)),0)</f>
        <v>0</v>
      </c>
      <c r="W72" s="19">
        <f>IFERROR((VLOOKUP($AA72,Données!$A$4:$AZ$209,34,0)),0)</f>
        <v>0</v>
      </c>
      <c r="X72" s="10">
        <f t="shared" ref="X72:X76" si="52">IFERROR((U72/T72),0)</f>
        <v>0</v>
      </c>
      <c r="Y72" s="10" t="str">
        <f t="shared" ref="Y72:Y77" si="53">IFERROR((U72/P72),"")</f>
        <v/>
      </c>
      <c r="AA72" t="s">
        <v>473</v>
      </c>
    </row>
    <row r="73" spans="1:27" ht="15" customHeight="1">
      <c r="A73" t="e">
        <f>MID(VLOOKUP($AA73,Données!$A$4:$AZ$209,4,0),1,2)</f>
        <v>#N/A</v>
      </c>
      <c r="B73" t="e">
        <f>MID(VLOOKUP($AA73,Données!$A$4:$AZ$209,4,0),3,4)</f>
        <v>#N/A</v>
      </c>
      <c r="C73" t="e">
        <f>VLOOKUP($AA73,Données!$A$4:$AZ$209,5,0)</f>
        <v>#N/A</v>
      </c>
      <c r="D73" t="e">
        <f>VLOOKUP($AA73,Données!$A$4:$AZ$209,6,0)</f>
        <v>#N/A</v>
      </c>
      <c r="E73" t="e">
        <f>VLOOKUP($AA73,Données!$A$4:$AZ$209,17,0)</f>
        <v>#N/A</v>
      </c>
      <c r="F73" t="e">
        <f>VLOOKUP($AA73,Données!$A$4:$AZ$209,7,0)</f>
        <v>#N/A</v>
      </c>
      <c r="G73" t="e">
        <f>VLOOKUP($AA73,Données!$A$4:$AZ$209,12,0)</f>
        <v>#N/A</v>
      </c>
      <c r="H73" t="e">
        <f>VLOOKUP($AA73,Données!$A$4:$AZ$209,8,0)</f>
        <v>#N/A</v>
      </c>
      <c r="I73" t="e">
        <f>VLOOKUP($AA73,Données!$A$4:$AZ$209,9,0)</f>
        <v>#N/A</v>
      </c>
      <c r="J73" t="e">
        <f>VLOOKUP($AA73,Données!$A$4:$AZ$209,19,0)</f>
        <v>#N/A</v>
      </c>
      <c r="N73" s="19">
        <f>IFERROR((VLOOKUP($AA73,Données!$A$4:$AZ$209,23,0)),0)</f>
        <v>0</v>
      </c>
      <c r="O73" s="19">
        <f>IFERROR((VLOOKUP($AA73,Données!$A$4:$AZ$209,25,0)),0)</f>
        <v>0</v>
      </c>
      <c r="P73" s="19">
        <f>IFERROR((VLOOKUP($AA73,Données!$A$4:$AZ$209,26,0)),0)</f>
        <v>0</v>
      </c>
      <c r="Q73" s="10" t="str">
        <f t="shared" si="49"/>
        <v/>
      </c>
      <c r="R73" s="10" t="str">
        <f t="shared" si="50"/>
        <v/>
      </c>
      <c r="S73" s="19">
        <f t="shared" si="51"/>
        <v>0</v>
      </c>
      <c r="T73" s="19">
        <f>IFERROR((VLOOKUP($AA73,Données!$A$4:$AZ$209,27,0)),0)</f>
        <v>0</v>
      </c>
      <c r="U73" s="19">
        <f>IFERROR((VLOOKUP($AA73,Données!$A$4:$AZ$209,30,0)),0)</f>
        <v>0</v>
      </c>
      <c r="V73" s="19">
        <f>IFERROR((VLOOKUP($AA73,Données!$A$4:$AZ$209,32,0)),0)</f>
        <v>0</v>
      </c>
      <c r="W73" s="19">
        <f>IFERROR((VLOOKUP($AA73,Données!$A$4:$AZ$209,34,0)),0)</f>
        <v>0</v>
      </c>
      <c r="X73" s="10">
        <f t="shared" si="52"/>
        <v>0</v>
      </c>
      <c r="Y73" s="10" t="str">
        <f t="shared" si="53"/>
        <v/>
      </c>
    </row>
    <row r="74" spans="1:27" ht="15" customHeight="1">
      <c r="A74" t="e">
        <f>MID(VLOOKUP($AA74,Données!$A$4:$AZ$209,4,0),1,2)</f>
        <v>#N/A</v>
      </c>
      <c r="B74" t="e">
        <f>MID(VLOOKUP($AA74,Données!$A$4:$AZ$209,4,0),3,4)</f>
        <v>#N/A</v>
      </c>
      <c r="C74" t="e">
        <f>VLOOKUP($AA74,Données!$A$4:$AZ$209,5,0)</f>
        <v>#N/A</v>
      </c>
      <c r="D74" t="e">
        <f>VLOOKUP($AA74,Données!$A$4:$AZ$209,6,0)</f>
        <v>#N/A</v>
      </c>
      <c r="E74" t="e">
        <f>VLOOKUP($AA74,Données!$A$4:$AZ$209,17,0)</f>
        <v>#N/A</v>
      </c>
      <c r="F74" t="e">
        <f>VLOOKUP($AA74,Données!$A$4:$AZ$209,7,0)</f>
        <v>#N/A</v>
      </c>
      <c r="G74" t="e">
        <f>VLOOKUP($AA74,Données!$A$4:$AZ$209,12,0)</f>
        <v>#N/A</v>
      </c>
      <c r="H74" t="e">
        <f>VLOOKUP($AA74,Données!$A$4:$AZ$209,8,0)</f>
        <v>#N/A</v>
      </c>
      <c r="I74" t="e">
        <f>VLOOKUP($AA74,Données!$A$4:$AZ$209,9,0)</f>
        <v>#N/A</v>
      </c>
      <c r="J74" t="e">
        <f>VLOOKUP($AA74,Données!$A$4:$AZ$209,19,0)</f>
        <v>#N/A</v>
      </c>
      <c r="N74" s="19">
        <f>IFERROR((VLOOKUP($AA74,Données!$A$4:$AZ$209,23,0)),0)</f>
        <v>0</v>
      </c>
      <c r="O74" s="19">
        <f>IFERROR((VLOOKUP($AA74,Données!$A$4:$AZ$209,25,0)),0)</f>
        <v>0</v>
      </c>
      <c r="P74" s="19">
        <f>IFERROR((VLOOKUP($AA74,Données!$A$4:$AZ$209,26,0)),0)</f>
        <v>0</v>
      </c>
      <c r="Q74" s="10" t="str">
        <f t="shared" si="49"/>
        <v/>
      </c>
      <c r="R74" s="10" t="str">
        <f t="shared" si="50"/>
        <v/>
      </c>
      <c r="S74" s="19">
        <f t="shared" si="51"/>
        <v>0</v>
      </c>
      <c r="T74" s="19">
        <f>IFERROR((VLOOKUP($AA74,Données!$A$4:$AZ$209,27,0)),0)</f>
        <v>0</v>
      </c>
      <c r="U74" s="19">
        <f>IFERROR((VLOOKUP($AA74,Données!$A$4:$AZ$209,30,0)),0)</f>
        <v>0</v>
      </c>
      <c r="V74" s="19">
        <f>IFERROR((VLOOKUP($AA74,Données!$A$4:$AZ$209,32,0)),0)</f>
        <v>0</v>
      </c>
      <c r="W74" s="19">
        <f>IFERROR((VLOOKUP($AA74,Données!$A$4:$AZ$209,34,0)),0)</f>
        <v>0</v>
      </c>
      <c r="X74" s="10">
        <f t="shared" si="52"/>
        <v>0</v>
      </c>
      <c r="Y74" s="10" t="str">
        <f t="shared" si="53"/>
        <v/>
      </c>
    </row>
    <row r="75" spans="1:27" ht="15" customHeight="1">
      <c r="A75" t="str">
        <f>MID(VLOOKUP($AA75,Données!$A$4:$AZ$209,4,0),1,2)</f>
        <v>50</v>
      </c>
      <c r="B75" t="str">
        <f>MID(VLOOKUP($AA75,Données!$A$4:$AZ$209,4,0),3,4)</f>
        <v>03</v>
      </c>
      <c r="C75" t="str">
        <f>VLOOKUP($AA75,Données!$A$4:$AZ$209,5,0)</f>
        <v>121101</v>
      </c>
      <c r="D75" t="str">
        <f>VLOOKUP($AA75,Données!$A$4:$AZ$209,6,0)</f>
        <v>399</v>
      </c>
      <c r="E75" t="str">
        <f>VLOOKUP($AA75,Données!$A$4:$AZ$209,17,0)</f>
        <v>17</v>
      </c>
      <c r="F75" t="str">
        <f>VLOOKUP($AA75,Données!$A$4:$AZ$209,7,0)</f>
        <v>611510</v>
      </c>
      <c r="G75" t="str">
        <f>VLOOKUP($AA75,Données!$A$4:$AZ$209,12,0)</f>
        <v>CL01</v>
      </c>
      <c r="H75" t="str">
        <f>VLOOKUP($AA75,Données!$A$4:$AZ$209,8,0)</f>
        <v>DET</v>
      </c>
      <c r="I75" t="str">
        <f>VLOOKUP($AA75,Données!$A$4:$AZ$209,9,0)</f>
        <v>H04</v>
      </c>
      <c r="J75" t="str">
        <f>VLOOKUP($AA75,Données!$A$4:$AZ$209,19,0)</f>
        <v>DIVERSITEITBELEID VE</v>
      </c>
      <c r="K75" t="s">
        <v>533</v>
      </c>
      <c r="L75" t="s">
        <v>534</v>
      </c>
      <c r="M75" t="s">
        <v>505</v>
      </c>
      <c r="N75" s="19">
        <f>IFERROR((VLOOKUP($AA75,Données!$A$4:$AZ$209,23,0)),0)</f>
        <v>1400</v>
      </c>
      <c r="O75" s="19">
        <f>IFERROR((VLOOKUP($AA75,Données!$A$4:$AZ$209,25,0)),0)</f>
        <v>1400</v>
      </c>
      <c r="P75" s="19">
        <f>IFERROR((VLOOKUP($AA75,Données!$A$4:$AZ$209,26,0)),0)</f>
        <v>0</v>
      </c>
      <c r="Q75" s="10">
        <f t="shared" si="49"/>
        <v>0</v>
      </c>
      <c r="R75" s="10">
        <f t="shared" si="50"/>
        <v>0</v>
      </c>
      <c r="S75" s="19">
        <f t="shared" si="51"/>
        <v>0</v>
      </c>
      <c r="T75" s="19">
        <f>IFERROR((VLOOKUP($AA75,Données!$A$4:$AZ$209,27,0)),0)</f>
        <v>1400</v>
      </c>
      <c r="U75" s="19">
        <f>IFERROR((VLOOKUP($AA75,Données!$A$4:$AZ$209,30,0)),0)</f>
        <v>0</v>
      </c>
      <c r="V75" s="19">
        <f>IFERROR((VLOOKUP($AA75,Données!$A$4:$AZ$209,32,0)),0)</f>
        <v>0</v>
      </c>
      <c r="W75" s="19">
        <f>IFERROR((VLOOKUP($AA75,Données!$A$4:$AZ$209,34,0)),0)</f>
        <v>0</v>
      </c>
      <c r="X75" s="10">
        <f t="shared" si="52"/>
        <v>0</v>
      </c>
      <c r="Y75" s="10" t="str">
        <f t="shared" si="53"/>
        <v/>
      </c>
      <c r="AA75" t="s">
        <v>474</v>
      </c>
    </row>
    <row r="76" spans="1:27" ht="15" customHeight="1">
      <c r="A76" t="e">
        <f>MID(VLOOKUP($AA76,Données!$A$4:$AZ$209,4,0),1,2)</f>
        <v>#N/A</v>
      </c>
      <c r="B76" t="e">
        <f>MID(VLOOKUP($AA76,Données!$A$4:$AZ$209,4,0),3,4)</f>
        <v>#N/A</v>
      </c>
      <c r="C76" t="e">
        <f>VLOOKUP($AA76,Données!$A$4:$AZ$209,5,0)</f>
        <v>#N/A</v>
      </c>
      <c r="D76" t="e">
        <f>VLOOKUP($AA76,Données!$A$4:$AZ$209,6,0)</f>
        <v>#N/A</v>
      </c>
      <c r="E76" t="e">
        <f>VLOOKUP($AA76,Données!$A$4:$AZ$209,17,0)</f>
        <v>#N/A</v>
      </c>
      <c r="F76" t="e">
        <f>VLOOKUP($AA76,Données!$A$4:$AZ$209,7,0)</f>
        <v>#N/A</v>
      </c>
      <c r="G76" t="e">
        <f>VLOOKUP($AA76,Données!$A$4:$AZ$209,12,0)</f>
        <v>#N/A</v>
      </c>
      <c r="H76" t="e">
        <f>VLOOKUP($AA76,Données!$A$4:$AZ$209,8,0)</f>
        <v>#N/A</v>
      </c>
      <c r="I76" t="e">
        <f>VLOOKUP($AA76,Données!$A$4:$AZ$209,9,0)</f>
        <v>#N/A</v>
      </c>
      <c r="J76" t="e">
        <f>VLOOKUP($AA76,Données!$A$4:$AZ$209,19,0)</f>
        <v>#N/A</v>
      </c>
      <c r="N76" s="19">
        <f>IFERROR((VLOOKUP($AA76,Données!$A$4:$AZ$209,23,0)),0)</f>
        <v>0</v>
      </c>
      <c r="O76" s="19">
        <f>IFERROR((VLOOKUP($AA76,Données!$A$4:$AZ$209,25,0)),0)</f>
        <v>0</v>
      </c>
      <c r="P76" s="19">
        <f>IFERROR((VLOOKUP($AA76,Données!$A$4:$AZ$209,26,0)),0)</f>
        <v>0</v>
      </c>
      <c r="Q76" s="10" t="str">
        <f t="shared" si="49"/>
        <v/>
      </c>
      <c r="R76" s="10" t="str">
        <f t="shared" si="50"/>
        <v/>
      </c>
      <c r="S76" s="19">
        <f t="shared" si="51"/>
        <v>0</v>
      </c>
      <c r="T76" s="19">
        <f>IFERROR((VLOOKUP($AA76,Données!$A$4:$AZ$209,27,0)),0)</f>
        <v>0</v>
      </c>
      <c r="U76" s="19">
        <f>IFERROR((VLOOKUP($AA76,Données!$A$4:$AZ$209,30,0)),0)</f>
        <v>0</v>
      </c>
      <c r="V76" s="19">
        <f>IFERROR((VLOOKUP($AA76,Données!$A$4:$AZ$209,32,0)),0)</f>
        <v>0</v>
      </c>
      <c r="W76" s="19">
        <f>IFERROR((VLOOKUP($AA76,Données!$A$4:$AZ$209,34,0)),0)</f>
        <v>0</v>
      </c>
      <c r="X76" s="10">
        <f t="shared" si="52"/>
        <v>0</v>
      </c>
      <c r="Y76" s="10" t="str">
        <f t="shared" si="53"/>
        <v/>
      </c>
      <c r="AA76" t="s">
        <v>475</v>
      </c>
    </row>
    <row r="77" spans="1:27" ht="15" customHeight="1">
      <c r="N77" s="20">
        <f>SUMIF(N72:N76,"&gt;=0",(N72:N76))</f>
        <v>41150</v>
      </c>
      <c r="O77" s="20">
        <f>SUMIF(O72:O76,"&gt;=0",O72:O76)</f>
        <v>11400</v>
      </c>
      <c r="P77" s="20">
        <f>SUMIF(P72:P76,"&gt;=0",P72:P76)</f>
        <v>0</v>
      </c>
      <c r="Q77" s="10">
        <f t="shared" si="49"/>
        <v>0</v>
      </c>
      <c r="R77" s="12">
        <f t="shared" si="50"/>
        <v>0</v>
      </c>
      <c r="S77" s="11">
        <f>SUMIF(S72:S76,"&gt;=0",S72:S76)</f>
        <v>29750</v>
      </c>
      <c r="T77" s="20">
        <f>SUMIF(T72:T76,"&gt;=0",T72:T76)</f>
        <v>41150</v>
      </c>
      <c r="U77" s="20">
        <f>SUMIF(U72:U76,"&gt;=0",U72:U76)</f>
        <v>0</v>
      </c>
      <c r="V77" s="20">
        <f>SUMIF(V72:V76,"&gt;=0",V72:V76)</f>
        <v>0</v>
      </c>
      <c r="W77" s="20">
        <f>SUMIF(W72:W76,"&gt;=0",W72:W76)</f>
        <v>0</v>
      </c>
      <c r="X77" s="12">
        <f>IFERROR((U77/T77),0)</f>
        <v>0</v>
      </c>
      <c r="Y77" s="12" t="str">
        <f t="shared" si="53"/>
        <v/>
      </c>
    </row>
    <row r="78" spans="1:27" ht="15" customHeight="1">
      <c r="N78" s="20"/>
      <c r="O78" s="20"/>
      <c r="P78" s="20"/>
      <c r="Q78" s="12"/>
      <c r="R78" s="12"/>
      <c r="S78" s="11"/>
      <c r="T78" s="20"/>
      <c r="U78" s="20"/>
      <c r="V78" s="20"/>
      <c r="W78" s="20"/>
      <c r="X78" s="12"/>
      <c r="Y78" s="12"/>
    </row>
    <row r="79" spans="1:27" ht="15" customHeight="1">
      <c r="A79" t="str">
        <f>MID(VLOOKUP($AA79,Données!$A$4:$AZ$209,4,0),1,2)</f>
        <v>50</v>
      </c>
      <c r="B79" t="str">
        <f>MID(VLOOKUP($AA79,Données!$A$4:$AZ$209,4,0),3,4)</f>
        <v>03</v>
      </c>
      <c r="C79" t="str">
        <f>VLOOKUP($AA79,Données!$A$4:$AZ$209,5,0)</f>
        <v>121101</v>
      </c>
      <c r="D79" t="str">
        <f>VLOOKUP($AA79,Données!$A$4:$AZ$209,6,0)</f>
        <v>412</v>
      </c>
      <c r="E79" t="str">
        <f>VLOOKUP($AA79,Données!$A$4:$AZ$209,17,0)</f>
        <v>17</v>
      </c>
      <c r="F79" t="str">
        <f>VLOOKUP($AA79,Données!$A$4:$AZ$209,7,0)</f>
        <v>611510</v>
      </c>
      <c r="G79" t="str">
        <f>VLOOKUP($AA79,Données!$A$4:$AZ$209,12,0)</f>
        <v>CJ05</v>
      </c>
      <c r="H79" t="str">
        <f>VLOOKUP($AA79,Données!$A$4:$AZ$209,8,0)</f>
        <v>DEG</v>
      </c>
      <c r="I79" t="str">
        <f>VLOOKUP($AA79,Données!$A$4:$AZ$209,9,0)</f>
        <v>H01</v>
      </c>
      <c r="J79" t="str">
        <f>VLOOKUP($AA79,Données!$A$4:$AZ$209,19,0)</f>
        <v>RADIO EN TV</v>
      </c>
      <c r="K79" t="s">
        <v>540</v>
      </c>
      <c r="L79" t="s">
        <v>543</v>
      </c>
      <c r="M79" s="23" t="s">
        <v>42</v>
      </c>
      <c r="N79" s="19">
        <f>IFERROR((VLOOKUP($AA79,Données!$A$4:$AZ$209,23,0)),0)</f>
        <v>11000</v>
      </c>
      <c r="O79" s="19">
        <f>IFERROR((VLOOKUP($AA79,Données!$A$4:$AZ$209,25,0)),0)</f>
        <v>4000</v>
      </c>
      <c r="P79" s="19">
        <f>IFERROR((VLOOKUP($AA79,Données!$A$4:$AZ$209,26,0)),0)</f>
        <v>0</v>
      </c>
      <c r="Q79" s="10">
        <f t="shared" ref="Q79:Q82" si="54">IFERROR((P79/O79),"")</f>
        <v>0</v>
      </c>
      <c r="R79" s="10">
        <f t="shared" ref="R79:R82" si="55">IFERROR((P79/N79),"")</f>
        <v>0</v>
      </c>
      <c r="S79" s="19">
        <f t="shared" ref="S79:S81" si="56">IFERROR((N79-O79),0)</f>
        <v>7000</v>
      </c>
      <c r="T79" s="19">
        <f>IFERROR((VLOOKUP($AA79,Données!$A$4:$AZ$209,27,0)),0)</f>
        <v>11000</v>
      </c>
      <c r="U79" s="19">
        <f>IFERROR((VLOOKUP($AA79,Données!$A$4:$AZ$209,30,0)),0)</f>
        <v>0</v>
      </c>
      <c r="V79" s="19">
        <f>IFERROR((VLOOKUP($AA79,Données!$A$4:$AZ$209,32,0)),0)</f>
        <v>0</v>
      </c>
      <c r="W79" s="19">
        <f>IFERROR((VLOOKUP($AA79,Données!$A$4:$AZ$209,34,0)),0)</f>
        <v>0</v>
      </c>
      <c r="X79" s="10">
        <f t="shared" ref="X79:X81" si="57">IFERROR((U79/T79),0)</f>
        <v>0</v>
      </c>
      <c r="Y79" s="10" t="str">
        <f t="shared" ref="Y79:Y82" si="58">IFERROR((U79/P79),"")</f>
        <v/>
      </c>
      <c r="AA79" t="s">
        <v>504</v>
      </c>
    </row>
    <row r="80" spans="1:27" ht="15" customHeight="1">
      <c r="A80" t="e">
        <f>MID(VLOOKUP($AA80,Données!$A$4:$AZ$209,4,0),1,2)</f>
        <v>#N/A</v>
      </c>
      <c r="B80" t="e">
        <f>MID(VLOOKUP($AA80,Données!$A$4:$AZ$209,4,0),3,4)</f>
        <v>#N/A</v>
      </c>
      <c r="C80" t="e">
        <f>VLOOKUP($AA80,Données!$A$4:$AZ$209,5,0)</f>
        <v>#N/A</v>
      </c>
      <c r="D80" t="e">
        <f>VLOOKUP($AA80,Données!$A$4:$AZ$209,6,0)</f>
        <v>#N/A</v>
      </c>
      <c r="E80" t="e">
        <f>VLOOKUP($AA80,Données!$A$4:$AZ$209,17,0)</f>
        <v>#N/A</v>
      </c>
      <c r="F80" t="e">
        <f>VLOOKUP($AA80,Données!$A$4:$AZ$209,7,0)</f>
        <v>#N/A</v>
      </c>
      <c r="G80" t="e">
        <f>VLOOKUP($AA80,Données!$A$4:$AZ$209,12,0)</f>
        <v>#N/A</v>
      </c>
      <c r="H80" t="e">
        <f>VLOOKUP($AA80,Données!$A$4:$AZ$209,8,0)</f>
        <v>#N/A</v>
      </c>
      <c r="I80" t="e">
        <f>VLOOKUP($AA80,Données!$A$4:$AZ$209,9,0)</f>
        <v>#N/A</v>
      </c>
      <c r="J80" t="e">
        <f>VLOOKUP($AA80,Données!$A$4:$AZ$209,19,0)</f>
        <v>#N/A</v>
      </c>
      <c r="N80" s="19">
        <f>IFERROR((VLOOKUP($AA80,Données!$A$4:$AZ$209,23,0)),0)</f>
        <v>0</v>
      </c>
      <c r="O80" s="19">
        <f>IFERROR((VLOOKUP($AA80,Données!$A$4:$AZ$209,25,0)),0)</f>
        <v>0</v>
      </c>
      <c r="P80" s="19">
        <f>IFERROR((VLOOKUP($AA80,Données!$A$4:$AZ$209,26,0)),0)</f>
        <v>0</v>
      </c>
      <c r="Q80" s="10" t="str">
        <f t="shared" si="54"/>
        <v/>
      </c>
      <c r="R80" s="10" t="str">
        <f t="shared" si="55"/>
        <v/>
      </c>
      <c r="S80" s="19">
        <f t="shared" si="56"/>
        <v>0</v>
      </c>
      <c r="T80" s="19">
        <f>IFERROR((VLOOKUP($AA80,Données!$A$4:$AZ$209,27,0)),0)</f>
        <v>0</v>
      </c>
      <c r="U80" s="19">
        <f>IFERROR((VLOOKUP($AA80,Données!$A$4:$AZ$209,30,0)),0)</f>
        <v>0</v>
      </c>
      <c r="V80" s="19">
        <f>IFERROR((VLOOKUP($AA80,Données!$A$4:$AZ$209,32,0)),0)</f>
        <v>0</v>
      </c>
      <c r="W80" s="19">
        <f>IFERROR((VLOOKUP($AA80,Données!$A$4:$AZ$209,34,0)),0)</f>
        <v>0</v>
      </c>
      <c r="X80" s="10">
        <f t="shared" si="57"/>
        <v>0</v>
      </c>
      <c r="Y80" s="10" t="str">
        <f t="shared" si="58"/>
        <v/>
      </c>
    </row>
    <row r="81" spans="1:27" ht="15" customHeight="1">
      <c r="A81" t="e">
        <f>MID(VLOOKUP($AA81,Données!$A$4:$AZ$209,4,0),1,2)</f>
        <v>#N/A</v>
      </c>
      <c r="B81" t="e">
        <f>MID(VLOOKUP($AA81,Données!$A$4:$AZ$209,4,0),3,4)</f>
        <v>#N/A</v>
      </c>
      <c r="C81" t="e">
        <f>VLOOKUP($AA81,Données!$A$4:$AZ$209,5,0)</f>
        <v>#N/A</v>
      </c>
      <c r="D81" t="e">
        <f>VLOOKUP($AA81,Données!$A$4:$AZ$209,6,0)</f>
        <v>#N/A</v>
      </c>
      <c r="E81" t="e">
        <f>VLOOKUP($AA81,Données!$A$4:$AZ$209,17,0)</f>
        <v>#N/A</v>
      </c>
      <c r="F81" t="e">
        <f>VLOOKUP($AA81,Données!$A$4:$AZ$209,7,0)</f>
        <v>#N/A</v>
      </c>
      <c r="G81" t="e">
        <f>VLOOKUP($AA81,Données!$A$4:$AZ$209,12,0)</f>
        <v>#N/A</v>
      </c>
      <c r="H81" t="e">
        <f>VLOOKUP($AA81,Données!$A$4:$AZ$209,8,0)</f>
        <v>#N/A</v>
      </c>
      <c r="I81" t="e">
        <f>VLOOKUP($AA81,Données!$A$4:$AZ$209,9,0)</f>
        <v>#N/A</v>
      </c>
      <c r="J81" t="e">
        <f>VLOOKUP($AA81,Données!$A$4:$AZ$209,19,0)</f>
        <v>#N/A</v>
      </c>
      <c r="N81" s="19">
        <f>IFERROR((VLOOKUP($AA81,Données!$A$4:$AZ$209,23,0)),0)</f>
        <v>0</v>
      </c>
      <c r="O81" s="19">
        <f>IFERROR((VLOOKUP($AA81,Données!$A$4:$AZ$209,25,0)),0)</f>
        <v>0</v>
      </c>
      <c r="P81" s="19">
        <f>IFERROR((VLOOKUP($AA81,Données!$A$4:$AZ$209,26,0)),0)</f>
        <v>0</v>
      </c>
      <c r="Q81" s="10" t="str">
        <f t="shared" si="54"/>
        <v/>
      </c>
      <c r="R81" s="10" t="str">
        <f t="shared" si="55"/>
        <v/>
      </c>
      <c r="S81" s="19">
        <f t="shared" si="56"/>
        <v>0</v>
      </c>
      <c r="T81" s="19">
        <f>IFERROR((VLOOKUP($AA81,Données!$A$4:$AZ$209,27,0)),0)</f>
        <v>0</v>
      </c>
      <c r="U81" s="19">
        <f>IFERROR((VLOOKUP($AA81,Données!$A$4:$AZ$209,30,0)),0)</f>
        <v>0</v>
      </c>
      <c r="V81" s="19">
        <f>IFERROR((VLOOKUP($AA81,Données!$A$4:$AZ$209,32,0)),0)</f>
        <v>0</v>
      </c>
      <c r="W81" s="19">
        <f>IFERROR((VLOOKUP($AA81,Données!$A$4:$AZ$209,34,0)),0)</f>
        <v>0</v>
      </c>
      <c r="X81" s="10">
        <f t="shared" si="57"/>
        <v>0</v>
      </c>
      <c r="Y81" s="10" t="str">
        <f t="shared" si="58"/>
        <v/>
      </c>
    </row>
    <row r="82" spans="1:27" ht="15" customHeight="1">
      <c r="N82" s="20">
        <f>SUMIF(N79:N81,"&gt;=0",(N79:N81))</f>
        <v>11000</v>
      </c>
      <c r="O82" s="20">
        <f>SUMIF(O79:O81,"&gt;=0",O79:O81)</f>
        <v>4000</v>
      </c>
      <c r="P82" s="20">
        <f>SUMIF(P79:P81,"&gt;=0",P79:P81)</f>
        <v>0</v>
      </c>
      <c r="Q82" s="10">
        <f t="shared" si="54"/>
        <v>0</v>
      </c>
      <c r="R82" s="12">
        <f t="shared" si="55"/>
        <v>0</v>
      </c>
      <c r="S82" s="11">
        <f>SUMIF(S79:S81,"&gt;=0",S79:S81)</f>
        <v>7000</v>
      </c>
      <c r="T82" s="20">
        <f>SUMIF(T79:T81,"&gt;=0",T79:T81)</f>
        <v>11000</v>
      </c>
      <c r="U82" s="20">
        <f>SUMIF(U79:U81,"&gt;=0",U79:U81)</f>
        <v>0</v>
      </c>
      <c r="V82" s="20">
        <f>SUMIF(V79:V81,"&gt;=0",V79:V81)</f>
        <v>0</v>
      </c>
      <c r="W82" s="20">
        <f>SUMIF(W79:W81,"&gt;=0",W79:W81)</f>
        <v>0</v>
      </c>
      <c r="X82" s="12">
        <f>IFERROR((U82/T82),0)</f>
        <v>0</v>
      </c>
      <c r="Y82" s="12" t="str">
        <f t="shared" si="58"/>
        <v/>
      </c>
    </row>
    <row r="83" spans="1:27" ht="15" customHeight="1">
      <c r="N83" s="11"/>
      <c r="O83" s="11"/>
      <c r="P83" s="11"/>
      <c r="Q83" s="12"/>
      <c r="R83" s="12"/>
      <c r="S83" s="11"/>
      <c r="T83" s="11"/>
      <c r="U83" s="11"/>
      <c r="V83" s="11"/>
      <c r="W83" s="11"/>
      <c r="X83" s="12"/>
      <c r="Y83" s="12"/>
    </row>
    <row r="84" spans="1:27" ht="15" customHeight="1">
      <c r="A84" s="15" t="s">
        <v>281</v>
      </c>
      <c r="N84" s="21">
        <f>SUM(N77,N70,N61,N43,N27,N17,N12,N82)</f>
        <v>9046000</v>
      </c>
      <c r="O84" s="21">
        <f>SUM(O77,O70,O61,O43,O27,O17,O12,O82)</f>
        <v>2397871</v>
      </c>
      <c r="P84" s="21">
        <f>SUM(P77,P70,P61,P43,P27,P17,P12,P82)</f>
        <v>178692.62999999998</v>
      </c>
      <c r="Q84" s="10">
        <f>IFERROR((P84/O84),"")</f>
        <v>7.4521369164563048E-2</v>
      </c>
      <c r="R84" s="14">
        <f>IFERROR((P84/N84),"")</f>
        <v>1.9753772938315275E-2</v>
      </c>
      <c r="S84" s="21">
        <f>SUM(S77,S70,S61,S43,S27,S17,S12,S82)</f>
        <v>6648129</v>
      </c>
      <c r="T84" s="21">
        <f>SUM(T77,T70,T61,T43,T27,T17,T12,T82)</f>
        <v>8798092.5</v>
      </c>
      <c r="U84" s="21">
        <f>SUM(U77,U70,U61,U43,U27,U17,U12,U82)</f>
        <v>23312.6</v>
      </c>
      <c r="V84" s="21">
        <f>SUM(V77,V70,V61,V43,V27,V17,V12,V82)</f>
        <v>23312.6</v>
      </c>
      <c r="W84" s="21">
        <f>SUM(W77,W70,W61,W43,W27,W17,W12,W82)</f>
        <v>3912.6</v>
      </c>
      <c r="X84" s="14">
        <f>IFERROR((U84/T84),0)</f>
        <v>2.649733450745147E-3</v>
      </c>
      <c r="Y84" s="14">
        <f>IFERROR((U84/P84),"")</f>
        <v>0.13046201177966882</v>
      </c>
    </row>
    <row r="85" spans="1:27" ht="15" customHeight="1">
      <c r="A85" s="15"/>
      <c r="N85" s="13"/>
      <c r="O85" s="13"/>
      <c r="P85" s="13"/>
      <c r="Q85" s="14"/>
      <c r="R85" s="14"/>
      <c r="S85" s="13"/>
      <c r="T85" s="13"/>
      <c r="U85" s="13"/>
      <c r="V85" s="13"/>
      <c r="W85" s="13"/>
      <c r="X85" s="14"/>
      <c r="Y85" s="14"/>
    </row>
    <row r="86" spans="1:27" ht="15" customHeight="1"/>
    <row r="87" spans="1:27" ht="15" customHeight="1">
      <c r="A87" t="str">
        <f>MID(VLOOKUP($AA87,Données!$A$4:$AZ$209,4,0),1,2)</f>
        <v>50</v>
      </c>
      <c r="B87" t="str">
        <f>MID(VLOOKUP($AA87,Données!$A$4:$AZ$209,4,0),3,4)</f>
        <v>03</v>
      </c>
      <c r="C87" t="str">
        <f>VLOOKUP($AA87,Données!$A$4:$AZ$209,5,0)</f>
        <v>121104</v>
      </c>
      <c r="D87" t="str">
        <f>VLOOKUP($AA87,Données!$A$4:$AZ$209,6,0)</f>
        <v>391</v>
      </c>
      <c r="E87" t="str">
        <f>VLOOKUP($AA87,Données!$A$4:$AZ$209,17,0)</f>
        <v>17</v>
      </c>
      <c r="F87" t="str">
        <f>VLOOKUP($AA87,Données!$A$4:$AZ$209,7,0)</f>
        <v>615610</v>
      </c>
      <c r="G87" t="str">
        <f>VLOOKUP($AA87,Données!$A$4:$AZ$209,12,0)</f>
        <v>CC10</v>
      </c>
      <c r="H87" t="str">
        <f>VLOOKUP($AA87,Données!$A$4:$AZ$209,8,0)</f>
        <v>HBB</v>
      </c>
      <c r="I87" t="str">
        <f>VLOOKUP($AA87,Données!$A$4:$AZ$209,9,0)</f>
        <v>H30</v>
      </c>
      <c r="J87" t="str">
        <f>VLOOKUP($AA87,Données!$A$4:$AZ$209,19,0)</f>
        <v>VORMING INFORMATICA</v>
      </c>
      <c r="K87" t="s">
        <v>524</v>
      </c>
      <c r="L87" t="s">
        <v>525</v>
      </c>
      <c r="M87" t="s">
        <v>545</v>
      </c>
      <c r="N87" s="19">
        <f>IFERROR((VLOOKUP($AA87,Données!$A$4:$AZ$209,23,0)),0)</f>
        <v>313000</v>
      </c>
      <c r="O87" s="19">
        <f>IFERROR((VLOOKUP($AA87,Données!$A$4:$AZ$209,25,0)),0)</f>
        <v>90000</v>
      </c>
      <c r="P87" s="19">
        <f>IFERROR((VLOOKUP($AA87,Données!$A$4:$AZ$209,26,0)),0)</f>
        <v>41996.68</v>
      </c>
      <c r="Q87" s="10">
        <f t="shared" ref="Q87:Q91" si="59">IFERROR((P87/O87),"")</f>
        <v>0.46662977777777775</v>
      </c>
      <c r="R87" s="10">
        <f t="shared" ref="R87:R91" si="60">IFERROR((P87/N87),"")</f>
        <v>0.134174696485623</v>
      </c>
      <c r="S87" s="19">
        <f t="shared" ref="S87:S90" si="61">IFERROR((N87-O87),0)</f>
        <v>223000</v>
      </c>
      <c r="T87" s="19">
        <f>IFERROR((VLOOKUP($AA87,Données!$A$4:$AZ$209,27,0)),0)</f>
        <v>309000</v>
      </c>
      <c r="U87" s="19">
        <f>IFERROR((VLOOKUP($AA87,Données!$A$4:$AZ$209,30,0)),0)</f>
        <v>41996.68</v>
      </c>
      <c r="V87" s="19">
        <f>IFERROR((VLOOKUP($AA87,Données!$A$4:$AZ$209,32,0)),0)</f>
        <v>41996.68</v>
      </c>
      <c r="W87" s="19">
        <f>IFERROR((VLOOKUP($AA87,Données!$A$4:$AZ$209,34,0)),0)</f>
        <v>1936</v>
      </c>
      <c r="X87" s="10">
        <f t="shared" ref="X87:X91" si="62">IFERROR((U87/T87),0)</f>
        <v>0.13591158576051779</v>
      </c>
      <c r="Y87" s="10">
        <f t="shared" ref="Y87:Y91" si="63">IFERROR((U87/P87),"")</f>
        <v>1</v>
      </c>
      <c r="AA87" t="s">
        <v>476</v>
      </c>
    </row>
    <row r="88" spans="1:27" ht="15" customHeight="1">
      <c r="A88" t="e">
        <f>MID(VLOOKUP($AA88,Données!$A$4:$AZ$209,4,0),1,2)</f>
        <v>#N/A</v>
      </c>
      <c r="B88" t="e">
        <f>MID(VLOOKUP($AA88,Données!$A$4:$AZ$209,4,0),3,4)</f>
        <v>#N/A</v>
      </c>
      <c r="C88" t="e">
        <f>VLOOKUP($AA88,Données!$A$4:$AZ$209,5,0)</f>
        <v>#N/A</v>
      </c>
      <c r="D88" t="e">
        <f>VLOOKUP($AA88,Données!$A$4:$AZ$209,6,0)</f>
        <v>#N/A</v>
      </c>
      <c r="E88" t="e">
        <f>VLOOKUP($AA88,Données!$A$4:$AZ$209,17,0)</f>
        <v>#N/A</v>
      </c>
      <c r="F88" t="e">
        <f>VLOOKUP($AA88,Données!$A$4:$AZ$209,7,0)</f>
        <v>#N/A</v>
      </c>
      <c r="G88" t="e">
        <f>VLOOKUP($AA88,Données!$A$4:$AZ$209,12,0)</f>
        <v>#N/A</v>
      </c>
      <c r="H88" t="e">
        <f>VLOOKUP($AA88,Données!$A$4:$AZ$209,8,0)</f>
        <v>#N/A</v>
      </c>
      <c r="I88" t="e">
        <f>VLOOKUP($AA88,Données!$A$4:$AZ$209,9,0)</f>
        <v>#N/A</v>
      </c>
      <c r="J88" t="e">
        <f>VLOOKUP($AA88,Données!$A$4:$AZ$209,19,0)</f>
        <v>#N/A</v>
      </c>
      <c r="N88" s="19">
        <f>IFERROR((VLOOKUP($AA88,Données!$A$4:$AZ$209,23,0)),0)</f>
        <v>0</v>
      </c>
      <c r="O88" s="19">
        <f>IFERROR((VLOOKUP($AA88,Données!$A$4:$AZ$209,25,0)),0)</f>
        <v>0</v>
      </c>
      <c r="P88" s="19">
        <f>IFERROR((VLOOKUP($AA88,Données!$A$4:$AZ$209,26,0)),0)</f>
        <v>0</v>
      </c>
      <c r="Q88" s="10" t="str">
        <f t="shared" si="59"/>
        <v/>
      </c>
      <c r="R88" s="10" t="str">
        <f t="shared" si="60"/>
        <v/>
      </c>
      <c r="S88" s="19">
        <f t="shared" si="61"/>
        <v>0</v>
      </c>
      <c r="T88" s="19">
        <f>IFERROR((VLOOKUP($AA88,Données!$A$4:$AZ$209,27,0)),0)</f>
        <v>0</v>
      </c>
      <c r="U88" s="19">
        <f>IFERROR((VLOOKUP($AA88,Données!$A$4:$AZ$209,30,0)),0)</f>
        <v>0</v>
      </c>
      <c r="V88" s="19">
        <f>IFERROR((VLOOKUP($AA88,Données!$A$4:$AZ$209,32,0)),0)</f>
        <v>0</v>
      </c>
      <c r="W88" s="19">
        <f>IFERROR((VLOOKUP($AA88,Données!$A$4:$AZ$209,34,0)),0)</f>
        <v>0</v>
      </c>
      <c r="X88" s="10">
        <f t="shared" si="62"/>
        <v>0</v>
      </c>
      <c r="Y88" s="10" t="str">
        <f t="shared" si="63"/>
        <v/>
      </c>
    </row>
    <row r="89" spans="1:27" ht="15" customHeight="1">
      <c r="A89" t="e">
        <f>MID(VLOOKUP($AA89,Données!$A$4:$AZ$209,4,0),1,2)</f>
        <v>#N/A</v>
      </c>
      <c r="B89" t="e">
        <f>MID(VLOOKUP($AA89,Données!$A$4:$AZ$209,4,0),3,4)</f>
        <v>#N/A</v>
      </c>
      <c r="C89" t="e">
        <f>VLOOKUP($AA89,Données!$A$4:$AZ$209,5,0)</f>
        <v>#N/A</v>
      </c>
      <c r="D89" t="e">
        <f>VLOOKUP($AA89,Données!$A$4:$AZ$209,6,0)</f>
        <v>#N/A</v>
      </c>
      <c r="E89" t="e">
        <f>VLOOKUP($AA89,Données!$A$4:$AZ$209,17,0)</f>
        <v>#N/A</v>
      </c>
      <c r="F89" t="e">
        <f>VLOOKUP($AA89,Données!$A$4:$AZ$209,7,0)</f>
        <v>#N/A</v>
      </c>
      <c r="G89" t="e">
        <f>VLOOKUP($AA89,Données!$A$4:$AZ$209,12,0)</f>
        <v>#N/A</v>
      </c>
      <c r="H89" t="e">
        <f>VLOOKUP($AA89,Données!$A$4:$AZ$209,8,0)</f>
        <v>#N/A</v>
      </c>
      <c r="I89" t="e">
        <f>VLOOKUP($AA89,Données!$A$4:$AZ$209,9,0)</f>
        <v>#N/A</v>
      </c>
      <c r="J89" t="e">
        <f>VLOOKUP($AA89,Données!$A$4:$AZ$209,19,0)</f>
        <v>#N/A</v>
      </c>
      <c r="K89" t="s">
        <v>39</v>
      </c>
      <c r="N89" s="19">
        <f>IFERROR((VLOOKUP($AA89,Données!$A$4:$AZ$209,23,0)),0)</f>
        <v>0</v>
      </c>
      <c r="O89" s="19">
        <f>IFERROR((VLOOKUP($AA89,Données!$A$4:$AZ$209,25,0)),0)</f>
        <v>0</v>
      </c>
      <c r="P89" s="19">
        <f>IFERROR((VLOOKUP($AA89,Données!$A$4:$AZ$209,26,0)),0)</f>
        <v>0</v>
      </c>
      <c r="Q89" s="10" t="str">
        <f t="shared" si="59"/>
        <v/>
      </c>
      <c r="R89" s="10" t="str">
        <f t="shared" si="60"/>
        <v/>
      </c>
      <c r="S89" s="19">
        <f t="shared" si="61"/>
        <v>0</v>
      </c>
      <c r="T89" s="19">
        <f>IFERROR((VLOOKUP($AA89,Données!$A$4:$AZ$209,27,0)),0)</f>
        <v>0</v>
      </c>
      <c r="U89" s="19">
        <f>IFERROR((VLOOKUP($AA89,Données!$A$4:$AZ$209,30,0)),0)</f>
        <v>0</v>
      </c>
      <c r="V89" s="19">
        <f>IFERROR((VLOOKUP($AA89,Données!$A$4:$AZ$209,32,0)),0)</f>
        <v>0</v>
      </c>
      <c r="W89" s="19">
        <f>IFERROR((VLOOKUP($AA89,Données!$A$4:$AZ$209,34,0)),0)</f>
        <v>0</v>
      </c>
      <c r="X89" s="10">
        <f t="shared" si="62"/>
        <v>0</v>
      </c>
      <c r="Y89" s="10" t="str">
        <f t="shared" si="63"/>
        <v/>
      </c>
      <c r="AA89" t="s">
        <v>477</v>
      </c>
    </row>
    <row r="90" spans="1:27" ht="15" customHeight="1">
      <c r="A90" t="str">
        <f>MID(VLOOKUP($AA90,Données!$A$4:$AZ$209,4,0),1,2)</f>
        <v>50</v>
      </c>
      <c r="B90" t="str">
        <f>MID(VLOOKUP($AA90,Données!$A$4:$AZ$209,4,0),3,4)</f>
        <v>03</v>
      </c>
      <c r="C90" t="str">
        <f>VLOOKUP($AA90,Données!$A$4:$AZ$209,5,0)</f>
        <v>121104</v>
      </c>
      <c r="D90" t="str">
        <f>VLOOKUP($AA90,Données!$A$4:$AZ$209,6,0)</f>
        <v>391</v>
      </c>
      <c r="E90" t="str">
        <f>VLOOKUP($AA90,Données!$A$4:$AZ$209,17,0)</f>
        <v>17</v>
      </c>
      <c r="F90" t="str">
        <f>VLOOKUP($AA90,Données!$A$4:$AZ$209,7,0)</f>
        <v>615610</v>
      </c>
      <c r="G90" t="str">
        <f>VLOOKUP($AA90,Données!$A$4:$AZ$209,12,0)</f>
        <v>CC14</v>
      </c>
      <c r="H90" t="str">
        <f>VLOOKUP($AA90,Données!$A$4:$AZ$209,8,0)</f>
        <v>HBB</v>
      </c>
      <c r="I90" t="str">
        <f>VLOOKUP($AA90,Données!$A$4:$AZ$209,9,0)</f>
        <v>H30</v>
      </c>
      <c r="J90" t="str">
        <f>VLOOKUP($AA90,Données!$A$4:$AZ$209,19,0)</f>
        <v>VORMING INFORMATICA</v>
      </c>
      <c r="K90" t="s">
        <v>509</v>
      </c>
      <c r="L90" t="s">
        <v>510</v>
      </c>
      <c r="M90" t="s">
        <v>545</v>
      </c>
      <c r="N90" s="19">
        <f>IFERROR((VLOOKUP($AA90,Données!$A$4:$AZ$209,23,0)),0)</f>
        <v>17000</v>
      </c>
      <c r="O90" s="19">
        <f>IFERROR((VLOOKUP($AA90,Données!$A$4:$AZ$209,25,0)),0)</f>
        <v>10000</v>
      </c>
      <c r="P90" s="19">
        <f>IFERROR((VLOOKUP($AA90,Données!$A$4:$AZ$209,26,0)),0)</f>
        <v>0</v>
      </c>
      <c r="Q90" s="10">
        <f t="shared" si="59"/>
        <v>0</v>
      </c>
      <c r="R90" s="10">
        <f t="shared" si="60"/>
        <v>0</v>
      </c>
      <c r="S90" s="19">
        <f t="shared" si="61"/>
        <v>7000</v>
      </c>
      <c r="T90" s="19">
        <f>IFERROR((VLOOKUP($AA90,Données!$A$4:$AZ$209,27,0)),0)</f>
        <v>17000</v>
      </c>
      <c r="U90" s="19">
        <f>IFERROR((VLOOKUP($AA90,Données!$A$4:$AZ$209,30,0)),0)</f>
        <v>0</v>
      </c>
      <c r="V90" s="19">
        <f>IFERROR((VLOOKUP($AA90,Données!$A$4:$AZ$209,32,0)),0)</f>
        <v>0</v>
      </c>
      <c r="W90" s="19">
        <f>IFERROR((VLOOKUP($AA90,Données!$A$4:$AZ$209,34,0)),0)</f>
        <v>0</v>
      </c>
      <c r="X90" s="10">
        <f t="shared" si="62"/>
        <v>0</v>
      </c>
      <c r="Y90" s="10" t="str">
        <f t="shared" si="63"/>
        <v/>
      </c>
      <c r="AA90" t="s">
        <v>478</v>
      </c>
    </row>
    <row r="91" spans="1:27" ht="15" customHeight="1">
      <c r="N91" s="20">
        <f>SUMIF(N87:N90,"&gt;=0",N87:N90)</f>
        <v>330000</v>
      </c>
      <c r="O91" s="20">
        <f>SUMIF(O87:O90,"&gt;=0",O87:O90)</f>
        <v>100000</v>
      </c>
      <c r="P91" s="20">
        <f>SUMIF(P87:P90,"&gt;=0",P87:P90)</f>
        <v>41996.68</v>
      </c>
      <c r="Q91" s="10">
        <f t="shared" si="59"/>
        <v>0.41996680000000003</v>
      </c>
      <c r="R91" s="12">
        <f t="shared" si="60"/>
        <v>0.12726266666666666</v>
      </c>
      <c r="S91" s="11">
        <f>SUMIF(S87:S90,"&gt;=0",S87:S90)</f>
        <v>230000</v>
      </c>
      <c r="T91" s="20">
        <f>SUMIF(T87:T90,"&gt;=0",T87:T90)</f>
        <v>326000</v>
      </c>
      <c r="U91" s="20">
        <f>SUMIF(U87:U90,"&gt;=0",U87:U90)</f>
        <v>41996.68</v>
      </c>
      <c r="V91" s="20">
        <f>SUMIF(V87:V90,"&gt;=0",V87:V90)</f>
        <v>41996.68</v>
      </c>
      <c r="W91" s="20">
        <f>SUMIF(W87:W90,"&gt;=0",W87:W90)</f>
        <v>1936</v>
      </c>
      <c r="X91" s="12">
        <f t="shared" si="62"/>
        <v>0.1288241717791411</v>
      </c>
      <c r="Y91" s="12">
        <f t="shared" si="63"/>
        <v>1</v>
      </c>
    </row>
    <row r="92" spans="1:27" ht="15" customHeight="1">
      <c r="N92" s="11"/>
      <c r="O92" s="11"/>
      <c r="P92" s="11"/>
      <c r="Q92" s="12"/>
      <c r="R92" s="12"/>
      <c r="S92" s="11"/>
      <c r="T92" s="11"/>
      <c r="U92" s="11"/>
      <c r="V92" s="11"/>
      <c r="W92" s="11"/>
      <c r="X92" s="12"/>
      <c r="Y92" s="12"/>
    </row>
    <row r="93" spans="1:27" ht="15" customHeight="1">
      <c r="A93" s="15" t="s">
        <v>282</v>
      </c>
      <c r="N93" s="21">
        <f>SUM(N91)</f>
        <v>330000</v>
      </c>
      <c r="O93" s="21">
        <f t="shared" ref="O93:S93" si="64">SUM(O91)</f>
        <v>100000</v>
      </c>
      <c r="P93" s="21">
        <f t="shared" si="64"/>
        <v>41996.68</v>
      </c>
      <c r="Q93" s="10">
        <f>IFERROR((P93/O93),"")</f>
        <v>0.41996680000000003</v>
      </c>
      <c r="R93" s="14">
        <f>IFERROR((P93/N93),"")</f>
        <v>0.12726266666666666</v>
      </c>
      <c r="S93" s="21">
        <f t="shared" si="64"/>
        <v>230000</v>
      </c>
      <c r="T93" s="21">
        <f t="shared" ref="T93:W93" si="65">SUM(T91)</f>
        <v>326000</v>
      </c>
      <c r="U93" s="21">
        <f t="shared" si="65"/>
        <v>41996.68</v>
      </c>
      <c r="V93" s="21">
        <f t="shared" si="65"/>
        <v>41996.68</v>
      </c>
      <c r="W93" s="21">
        <f t="shared" si="65"/>
        <v>1936</v>
      </c>
      <c r="X93" s="14">
        <f>IFERROR((U93/T93),0)</f>
        <v>0.1288241717791411</v>
      </c>
      <c r="Y93" s="14">
        <f>IFERROR((U93/P93),"")</f>
        <v>1</v>
      </c>
    </row>
    <row r="94" spans="1:27" ht="15" customHeight="1">
      <c r="N94" s="11"/>
      <c r="O94" s="11"/>
      <c r="P94" s="11"/>
      <c r="Q94" s="12"/>
      <c r="R94" s="12"/>
      <c r="S94" s="11"/>
      <c r="T94" s="11"/>
      <c r="U94" s="11"/>
      <c r="V94" s="11"/>
      <c r="W94" s="11"/>
      <c r="X94" s="12"/>
      <c r="Y94" s="12"/>
    </row>
    <row r="95" spans="1:27" ht="15" customHeight="1"/>
    <row r="96" spans="1:27" ht="15" customHeight="1">
      <c r="A96" t="str">
        <f>MID(VLOOKUP($AA96,Données!$A$4:$AZ$209,4,0),1,2)</f>
        <v>50</v>
      </c>
      <c r="B96" t="str">
        <f>MID(VLOOKUP($AA96,Données!$A$4:$AZ$209,4,0),3,4)</f>
        <v>03</v>
      </c>
      <c r="C96" t="str">
        <f>VLOOKUP($AA96,Données!$A$4:$AZ$209,5,0)</f>
        <v>121199</v>
      </c>
      <c r="D96" t="str">
        <f>VLOOKUP($AA96,Données!$A$4:$AZ$209,6,0)</f>
        <v>143</v>
      </c>
      <c r="E96" t="str">
        <f>VLOOKUP($AA96,Données!$A$4:$AZ$209,17,0)</f>
        <v>20</v>
      </c>
      <c r="F96" t="str">
        <f>VLOOKUP($AA96,Données!$A$4:$AZ$209,7,0)</f>
        <v>610610</v>
      </c>
      <c r="G96" t="str">
        <f>VLOOKUP($AA96,Données!$A$4:$AZ$209,12,0)</f>
        <v>CA91</v>
      </c>
      <c r="H96" t="str">
        <f>VLOOKUP($AA96,Données!$A$4:$AZ$209,8,0)</f>
        <v>CRA</v>
      </c>
      <c r="I96" t="str">
        <f>VLOOKUP($AA96,Données!$A$4:$AZ$209,9,0)</f>
        <v>H01</v>
      </c>
      <c r="J96" t="str">
        <f>VLOOKUP($AA96,Données!$A$4:$AZ$209,19,0)</f>
        <v>ERELOON BURGERLERAAR</v>
      </c>
      <c r="K96" t="s">
        <v>540</v>
      </c>
      <c r="L96" t="s">
        <v>40</v>
      </c>
      <c r="M96" s="23" t="s">
        <v>42</v>
      </c>
      <c r="N96" s="19">
        <f>IFERROR((VLOOKUP($AA96,Données!$A$4:$AZ$209,23,0)),0)</f>
        <v>14650</v>
      </c>
      <c r="O96" s="19">
        <f>IFERROR((VLOOKUP($AA96,Données!$A$4:$AZ$209,25,0)),0)</f>
        <v>0</v>
      </c>
      <c r="P96" s="19">
        <f>IFERROR((VLOOKUP($AA96,Données!$A$4:$AZ$209,26,0)),0)</f>
        <v>0</v>
      </c>
      <c r="Q96" s="10" t="str">
        <f t="shared" ref="Q96:Q100" si="66">IFERROR((P96/O96),"")</f>
        <v/>
      </c>
      <c r="R96" s="10">
        <f t="shared" ref="R96:R100" si="67">IFERROR((P96/N96),"")</f>
        <v>0</v>
      </c>
      <c r="S96" s="19">
        <f t="shared" ref="S96:S99" si="68">IFERROR((N96-O96),0)</f>
        <v>14650</v>
      </c>
      <c r="T96" s="19">
        <f>IFERROR((VLOOKUP($AA96,Données!$A$4:$AZ$209,27,0)),0)</f>
        <v>14650</v>
      </c>
      <c r="U96" s="19">
        <f>IFERROR((VLOOKUP($AA96,Données!$A$4:$AZ$209,30,0)),0)</f>
        <v>0</v>
      </c>
      <c r="V96" s="19">
        <f>IFERROR((VLOOKUP($AA96,Données!$A$4:$AZ$209,32,0)),0)</f>
        <v>0</v>
      </c>
      <c r="W96" s="19">
        <f>IFERROR((VLOOKUP($AA96,Données!$A$4:$AZ$209,34,0)),0)</f>
        <v>0</v>
      </c>
      <c r="X96" s="10">
        <f t="shared" ref="X96:X100" si="69">IFERROR((U96/T96),0)</f>
        <v>0</v>
      </c>
      <c r="Y96" s="10" t="str">
        <f t="shared" ref="Y96:Y100" si="70">IFERROR((U96/P96),"")</f>
        <v/>
      </c>
      <c r="AA96" t="s">
        <v>479</v>
      </c>
    </row>
    <row r="97" spans="1:27" ht="15" customHeight="1">
      <c r="A97" t="e">
        <f>MID(VLOOKUP($AA97,Données!$A$4:$AZ$209,4,0),1,2)</f>
        <v>#N/A</v>
      </c>
      <c r="B97" t="e">
        <f>MID(VLOOKUP($AA97,Données!$A$4:$AZ$209,4,0),3,4)</f>
        <v>#N/A</v>
      </c>
      <c r="C97" t="e">
        <f>VLOOKUP($AA97,Données!$A$4:$AZ$209,5,0)</f>
        <v>#N/A</v>
      </c>
      <c r="D97" t="e">
        <f>VLOOKUP($AA97,Données!$A$4:$AZ$209,6,0)</f>
        <v>#N/A</v>
      </c>
      <c r="E97" t="e">
        <f>VLOOKUP($AA97,Données!$A$4:$AZ$209,17,0)</f>
        <v>#N/A</v>
      </c>
      <c r="F97" t="e">
        <f>VLOOKUP($AA97,Données!$A$4:$AZ$209,7,0)</f>
        <v>#N/A</v>
      </c>
      <c r="G97" t="e">
        <f>VLOOKUP($AA97,Données!$A$4:$AZ$209,12,0)</f>
        <v>#N/A</v>
      </c>
      <c r="H97" t="e">
        <f>VLOOKUP($AA97,Données!$A$4:$AZ$209,8,0)</f>
        <v>#N/A</v>
      </c>
      <c r="I97" t="e">
        <f>VLOOKUP($AA97,Données!$A$4:$AZ$209,9,0)</f>
        <v>#N/A</v>
      </c>
      <c r="J97" t="e">
        <f>VLOOKUP($AA97,Données!$A$4:$AZ$209,19,0)</f>
        <v>#N/A</v>
      </c>
      <c r="N97" s="19">
        <f>IFERROR((VLOOKUP($AA97,Données!$A$4:$AZ$209,23,0)),0)</f>
        <v>0</v>
      </c>
      <c r="O97" s="19">
        <f>IFERROR((VLOOKUP($AA97,Données!$A$4:$AZ$209,25,0)),0)</f>
        <v>0</v>
      </c>
      <c r="P97" s="19">
        <f>IFERROR((VLOOKUP($AA97,Données!$A$4:$AZ$209,26,0)),0)</f>
        <v>0</v>
      </c>
      <c r="Q97" s="10" t="str">
        <f t="shared" si="66"/>
        <v/>
      </c>
      <c r="R97" s="10" t="str">
        <f t="shared" si="67"/>
        <v/>
      </c>
      <c r="S97" s="19">
        <f t="shared" si="68"/>
        <v>0</v>
      </c>
      <c r="T97" s="19">
        <f>IFERROR((VLOOKUP($AA97,Données!$A$4:$AZ$209,27,0)),0)</f>
        <v>0</v>
      </c>
      <c r="U97" s="19">
        <f>IFERROR((VLOOKUP($AA97,Données!$A$4:$AZ$209,30,0)),0)</f>
        <v>0</v>
      </c>
      <c r="V97" s="19">
        <f>IFERROR((VLOOKUP($AA97,Données!$A$4:$AZ$209,32,0)),0)</f>
        <v>0</v>
      </c>
      <c r="W97" s="19">
        <f>IFERROR((VLOOKUP($AA97,Données!$A$4:$AZ$209,34,0)),0)</f>
        <v>0</v>
      </c>
      <c r="X97" s="10">
        <f t="shared" si="69"/>
        <v>0</v>
      </c>
      <c r="Y97" s="10" t="str">
        <f t="shared" si="70"/>
        <v/>
      </c>
    </row>
    <row r="98" spans="1:27" ht="15" customHeight="1">
      <c r="A98" t="e">
        <f>MID(VLOOKUP($AA98,Données!$A$4:$AZ$209,4,0),1,2)</f>
        <v>#N/A</v>
      </c>
      <c r="B98" t="e">
        <f>MID(VLOOKUP($AA98,Données!$A$4:$AZ$209,4,0),3,4)</f>
        <v>#N/A</v>
      </c>
      <c r="C98" t="e">
        <f>VLOOKUP($AA98,Données!$A$4:$AZ$209,5,0)</f>
        <v>#N/A</v>
      </c>
      <c r="D98" t="e">
        <f>VLOOKUP($AA98,Données!$A$4:$AZ$209,6,0)</f>
        <v>#N/A</v>
      </c>
      <c r="E98" t="e">
        <f>VLOOKUP($AA98,Données!$A$4:$AZ$209,17,0)</f>
        <v>#N/A</v>
      </c>
      <c r="F98" t="e">
        <f>VLOOKUP($AA98,Données!$A$4:$AZ$209,7,0)</f>
        <v>#N/A</v>
      </c>
      <c r="G98" t="e">
        <f>VLOOKUP($AA98,Données!$A$4:$AZ$209,12,0)</f>
        <v>#N/A</v>
      </c>
      <c r="H98" t="e">
        <f>VLOOKUP($AA98,Données!$A$4:$AZ$209,8,0)</f>
        <v>#N/A</v>
      </c>
      <c r="I98" t="e">
        <f>VLOOKUP($AA98,Données!$A$4:$AZ$209,9,0)</f>
        <v>#N/A</v>
      </c>
      <c r="J98" t="e">
        <f>VLOOKUP($AA98,Données!$A$4:$AZ$209,19,0)</f>
        <v>#N/A</v>
      </c>
      <c r="N98" s="19">
        <f>IFERROR((VLOOKUP($AA98,Données!$A$4:$AZ$209,23,0)),0)</f>
        <v>0</v>
      </c>
      <c r="O98" s="19">
        <f>IFERROR((VLOOKUP($AA98,Données!$A$4:$AZ$209,25,0)),0)</f>
        <v>0</v>
      </c>
      <c r="P98" s="19">
        <f>IFERROR((VLOOKUP($AA98,Données!$A$4:$AZ$209,26,0)),0)</f>
        <v>0</v>
      </c>
      <c r="Q98" s="10" t="str">
        <f t="shared" si="66"/>
        <v/>
      </c>
      <c r="R98" s="10" t="str">
        <f t="shared" si="67"/>
        <v/>
      </c>
      <c r="S98" s="19">
        <f t="shared" si="68"/>
        <v>0</v>
      </c>
      <c r="T98" s="19">
        <f>IFERROR((VLOOKUP($AA98,Données!$A$4:$AZ$209,27,0)),0)</f>
        <v>0</v>
      </c>
      <c r="U98" s="19">
        <f>IFERROR((VLOOKUP($AA98,Données!$A$4:$AZ$209,30,0)),0)</f>
        <v>0</v>
      </c>
      <c r="V98" s="19">
        <f>IFERROR((VLOOKUP($AA98,Données!$A$4:$AZ$209,32,0)),0)</f>
        <v>0</v>
      </c>
      <c r="W98" s="19">
        <f>IFERROR((VLOOKUP($AA98,Données!$A$4:$AZ$209,34,0)),0)</f>
        <v>0</v>
      </c>
      <c r="X98" s="10">
        <f t="shared" si="69"/>
        <v>0</v>
      </c>
      <c r="Y98" s="10" t="str">
        <f t="shared" si="70"/>
        <v/>
      </c>
    </row>
    <row r="99" spans="1:27" ht="15" customHeight="1">
      <c r="A99" t="str">
        <f>MID(VLOOKUP($AA99,Données!$A$4:$AZ$209,4,0),1,2)</f>
        <v>50</v>
      </c>
      <c r="B99" t="str">
        <f>MID(VLOOKUP($AA99,Données!$A$4:$AZ$209,4,0),3,4)</f>
        <v>03</v>
      </c>
      <c r="C99" t="str">
        <f>VLOOKUP($AA99,Données!$A$4:$AZ$209,5,0)</f>
        <v>121199</v>
      </c>
      <c r="D99" t="str">
        <f>VLOOKUP($AA99,Données!$A$4:$AZ$209,6,0)</f>
        <v>143</v>
      </c>
      <c r="E99" t="str">
        <f>VLOOKUP($AA99,Données!$A$4:$AZ$209,17,0)</f>
        <v>20</v>
      </c>
      <c r="F99" t="str">
        <f>VLOOKUP($AA99,Données!$A$4:$AZ$209,7,0)</f>
        <v>610610</v>
      </c>
      <c r="G99" t="str">
        <f>VLOOKUP($AA99,Données!$A$4:$AZ$209,12,0)</f>
        <v>CA94</v>
      </c>
      <c r="H99" t="str">
        <f>VLOOKUP($AA99,Données!$A$4:$AZ$209,8,0)</f>
        <v>CRA</v>
      </c>
      <c r="I99" t="str">
        <f>VLOOKUP($AA99,Données!$A$4:$AZ$209,9,0)</f>
        <v>H04</v>
      </c>
      <c r="J99" t="str">
        <f>VLOOKUP($AA99,Données!$A$4:$AZ$209,19,0)</f>
        <v>ERELOON BURGERLERAAR</v>
      </c>
      <c r="K99" t="s">
        <v>533</v>
      </c>
      <c r="L99" t="s">
        <v>40</v>
      </c>
      <c r="M99" s="23" t="s">
        <v>42</v>
      </c>
      <c r="N99" s="19">
        <f>IFERROR((VLOOKUP($AA99,Données!$A$4:$AZ$209,23,0)),0)</f>
        <v>5000</v>
      </c>
      <c r="O99" s="19">
        <f>IFERROR((VLOOKUP($AA99,Données!$A$4:$AZ$209,25,0)),0)</f>
        <v>0</v>
      </c>
      <c r="P99" s="19">
        <f>IFERROR((VLOOKUP($AA99,Données!$A$4:$AZ$209,26,0)),0)</f>
        <v>0</v>
      </c>
      <c r="Q99" s="10" t="str">
        <f t="shared" si="66"/>
        <v/>
      </c>
      <c r="R99" s="10">
        <f t="shared" si="67"/>
        <v>0</v>
      </c>
      <c r="S99" s="19">
        <f t="shared" si="68"/>
        <v>5000</v>
      </c>
      <c r="T99" s="19">
        <f>IFERROR((VLOOKUP($AA99,Données!$A$4:$AZ$209,27,0)),0)</f>
        <v>5000</v>
      </c>
      <c r="U99" s="19">
        <f>IFERROR((VLOOKUP($AA99,Données!$A$4:$AZ$209,30,0)),0)</f>
        <v>0</v>
      </c>
      <c r="V99" s="19">
        <f>IFERROR((VLOOKUP($AA99,Données!$A$4:$AZ$209,32,0)),0)</f>
        <v>0</v>
      </c>
      <c r="W99" s="19">
        <f>IFERROR((VLOOKUP($AA99,Données!$A$4:$AZ$209,34,0)),0)</f>
        <v>0</v>
      </c>
      <c r="X99" s="10">
        <f t="shared" si="69"/>
        <v>0</v>
      </c>
      <c r="Y99" s="10" t="str">
        <f t="shared" si="70"/>
        <v/>
      </c>
      <c r="AA99" t="s">
        <v>480</v>
      </c>
    </row>
    <row r="100" spans="1:27" ht="15" customHeight="1">
      <c r="N100" s="20">
        <f>SUMIF(N96:N99,"&gt;=0",N96:N99)</f>
        <v>19650</v>
      </c>
      <c r="O100" s="20">
        <f t="shared" ref="O100:P100" si="71">SUMIF(O96:O99,"&gt;=0",O96:O99)</f>
        <v>0</v>
      </c>
      <c r="P100" s="20">
        <f t="shared" si="71"/>
        <v>0</v>
      </c>
      <c r="Q100" s="10" t="str">
        <f t="shared" si="66"/>
        <v/>
      </c>
      <c r="R100" s="12">
        <f t="shared" si="67"/>
        <v>0</v>
      </c>
      <c r="S100" s="20">
        <f t="shared" ref="S100:W100" si="72">SUMIF(S96:S99,"&gt;=0",S96:S99)</f>
        <v>19650</v>
      </c>
      <c r="T100" s="20">
        <f t="shared" si="72"/>
        <v>19650</v>
      </c>
      <c r="U100" s="20">
        <f t="shared" si="72"/>
        <v>0</v>
      </c>
      <c r="V100" s="20">
        <f t="shared" si="72"/>
        <v>0</v>
      </c>
      <c r="W100" s="20">
        <f t="shared" si="72"/>
        <v>0</v>
      </c>
      <c r="X100" s="12">
        <f t="shared" si="69"/>
        <v>0</v>
      </c>
      <c r="Y100" s="12" t="str">
        <f t="shared" si="70"/>
        <v/>
      </c>
    </row>
    <row r="101" spans="1:27" ht="15" customHeight="1"/>
    <row r="102" spans="1:27" ht="15" customHeight="1">
      <c r="A102" t="str">
        <f>MID(VLOOKUP($AA102,Données!$A$4:$AZ$209,4,0),1,2)</f>
        <v>50</v>
      </c>
      <c r="B102" t="str">
        <f>MID(VLOOKUP($AA102,Données!$A$4:$AZ$209,4,0),3,4)</f>
        <v>03</v>
      </c>
      <c r="C102" t="str">
        <f>VLOOKUP($AA102,Données!$A$4:$AZ$209,5,0)</f>
        <v>121199</v>
      </c>
      <c r="D102" t="str">
        <f>VLOOKUP($AA102,Données!$A$4:$AZ$209,6,0)</f>
        <v>144</v>
      </c>
      <c r="E102" t="str">
        <f>VLOOKUP($AA102,Données!$A$4:$AZ$209,17,0)</f>
        <v>20</v>
      </c>
      <c r="F102" t="str">
        <f>VLOOKUP($AA102,Données!$A$4:$AZ$209,7,0)</f>
        <v>610610</v>
      </c>
      <c r="G102" t="str">
        <f>VLOOKUP($AA102,Données!$A$4:$AZ$209,12,0)</f>
        <v>CB94</v>
      </c>
      <c r="H102" t="str">
        <f>VLOOKUP($AA102,Données!$A$4:$AZ$209,8,0)</f>
        <v>CRF</v>
      </c>
      <c r="I102" t="str">
        <f>VLOOKUP($AA102,Données!$A$4:$AZ$209,9,0)</f>
        <v>H04</v>
      </c>
      <c r="J102" t="str">
        <f>VLOOKUP($AA102,Données!$A$4:$AZ$209,19,0)</f>
        <v>ERELOON CONFERENCIERS</v>
      </c>
      <c r="K102" t="s">
        <v>533</v>
      </c>
      <c r="L102" t="s">
        <v>40</v>
      </c>
      <c r="M102" s="23" t="s">
        <v>42</v>
      </c>
      <c r="N102" s="19">
        <f>IFERROR((VLOOKUP($AA102,Données!$A$4:$AZ$209,23,0)),0)</f>
        <v>3600</v>
      </c>
      <c r="O102" s="19">
        <f>IFERROR((VLOOKUP($AA102,Données!$A$4:$AZ$209,25,0)),0)</f>
        <v>0</v>
      </c>
      <c r="P102" s="19">
        <f>IFERROR((VLOOKUP($AA102,Données!$A$4:$AZ$209,26,0)),0)</f>
        <v>0</v>
      </c>
      <c r="Q102" s="10" t="str">
        <f t="shared" ref="Q102:Q107" si="73">IFERROR((P102/O102),"")</f>
        <v/>
      </c>
      <c r="R102" s="10">
        <f t="shared" ref="R102:R107" si="74">IFERROR((P102/N102),"")</f>
        <v>0</v>
      </c>
      <c r="S102" s="19">
        <f t="shared" ref="S102:S106" si="75">IFERROR((N102-O102),0)</f>
        <v>3600</v>
      </c>
      <c r="T102" s="19">
        <f>IFERROR((VLOOKUP($AA102,Données!$A$4:$AZ$209,27,0)),0)</f>
        <v>3600</v>
      </c>
      <c r="U102" s="19">
        <f>IFERROR((VLOOKUP($AA102,Données!$A$4:$AZ$209,30,0)),0)</f>
        <v>0</v>
      </c>
      <c r="V102" s="19">
        <f>IFERROR((VLOOKUP($AA102,Données!$A$4:$AZ$209,32,0)),0)</f>
        <v>0</v>
      </c>
      <c r="W102" s="19">
        <f>IFERROR((VLOOKUP($AA102,Données!$A$4:$AZ$209,34,0)),0)</f>
        <v>0</v>
      </c>
      <c r="X102" s="10">
        <f t="shared" ref="X102:X107" si="76">IFERROR((U102/T102),0)</f>
        <v>0</v>
      </c>
      <c r="Y102" s="10" t="str">
        <f t="shared" ref="Y102:Y107" si="77">IFERROR((U102/P102),"")</f>
        <v/>
      </c>
      <c r="AA102" t="s">
        <v>481</v>
      </c>
    </row>
    <row r="103" spans="1:27" ht="15" customHeight="1">
      <c r="A103" t="str">
        <f>MID(VLOOKUP($AA103,Données!$A$4:$AZ$209,4,0),1,2)</f>
        <v>50</v>
      </c>
      <c r="B103" t="str">
        <f>MID(VLOOKUP($AA103,Données!$A$4:$AZ$209,4,0),3,4)</f>
        <v>03</v>
      </c>
      <c r="C103" t="str">
        <f>VLOOKUP($AA103,Données!$A$4:$AZ$209,5,0)</f>
        <v>121199</v>
      </c>
      <c r="D103" t="str">
        <f>VLOOKUP($AA103,Données!$A$4:$AZ$209,6,0)</f>
        <v>144</v>
      </c>
      <c r="E103" t="str">
        <f>VLOOKUP($AA103,Données!$A$4:$AZ$209,17,0)</f>
        <v>20</v>
      </c>
      <c r="F103" t="str">
        <f>VLOOKUP($AA103,Données!$A$4:$AZ$209,7,0)</f>
        <v>610610</v>
      </c>
      <c r="G103" t="str">
        <f>VLOOKUP($AA103,Données!$A$4:$AZ$209,12,0)</f>
        <v>CB98</v>
      </c>
      <c r="H103" t="str">
        <f>VLOOKUP($AA103,Données!$A$4:$AZ$209,8,0)</f>
        <v>CRF</v>
      </c>
      <c r="I103" t="str">
        <f>VLOOKUP($AA103,Données!$A$4:$AZ$209,9,0)</f>
        <v>H08</v>
      </c>
      <c r="J103" t="str">
        <f>VLOOKUP($AA103,Données!$A$4:$AZ$209,19,0)</f>
        <v>ERELOON CONFERENCIERS</v>
      </c>
      <c r="K103" t="s">
        <v>515</v>
      </c>
      <c r="L103" t="s">
        <v>40</v>
      </c>
      <c r="N103" s="19">
        <f>IFERROR((VLOOKUP($AA103,Données!$A$4:$AZ$209,23,0)),0)</f>
        <v>1750</v>
      </c>
      <c r="O103" s="19">
        <f>IFERROR((VLOOKUP($AA103,Données!$A$4:$AZ$209,25,0)),0)</f>
        <v>0</v>
      </c>
      <c r="P103" s="19">
        <f>IFERROR((VLOOKUP($AA103,Données!$A$4:$AZ$209,26,0)),0)</f>
        <v>0</v>
      </c>
      <c r="Q103" s="10" t="str">
        <f t="shared" si="73"/>
        <v/>
      </c>
      <c r="R103" s="10">
        <f t="shared" si="74"/>
        <v>0</v>
      </c>
      <c r="S103" s="19">
        <f t="shared" si="75"/>
        <v>1750</v>
      </c>
      <c r="T103" s="19">
        <f>IFERROR((VLOOKUP($AA103,Données!$A$4:$AZ$209,27,0)),0)</f>
        <v>1750</v>
      </c>
      <c r="U103" s="19">
        <f>IFERROR((VLOOKUP($AA103,Données!$A$4:$AZ$209,30,0)),0)</f>
        <v>0</v>
      </c>
      <c r="V103" s="19">
        <f>IFERROR((VLOOKUP($AA103,Données!$A$4:$AZ$209,32,0)),0)</f>
        <v>0</v>
      </c>
      <c r="W103" s="19">
        <f>IFERROR((VLOOKUP($AA103,Données!$A$4:$AZ$209,34,0)),0)</f>
        <v>0</v>
      </c>
      <c r="X103" s="10">
        <f t="shared" si="76"/>
        <v>0</v>
      </c>
      <c r="Y103" s="10" t="str">
        <f t="shared" si="77"/>
        <v/>
      </c>
      <c r="AA103" t="s">
        <v>502</v>
      </c>
    </row>
    <row r="104" spans="1:27" ht="15" customHeight="1">
      <c r="A104" t="e">
        <f>MID(VLOOKUP($AA104,Données!$A$4:$AZ$209,4,0),1,2)</f>
        <v>#N/A</v>
      </c>
      <c r="B104" t="e">
        <f>MID(VLOOKUP($AA104,Données!$A$4:$AZ$209,4,0),3,4)</f>
        <v>#N/A</v>
      </c>
      <c r="C104" t="e">
        <f>VLOOKUP($AA104,Données!$A$4:$AZ$209,5,0)</f>
        <v>#N/A</v>
      </c>
      <c r="D104" t="e">
        <f>VLOOKUP($AA104,Données!$A$4:$AZ$209,6,0)</f>
        <v>#N/A</v>
      </c>
      <c r="E104" t="e">
        <f>VLOOKUP($AA104,Données!$A$4:$AZ$209,17,0)</f>
        <v>#N/A</v>
      </c>
      <c r="F104" t="e">
        <f>VLOOKUP($AA104,Données!$A$4:$AZ$209,7,0)</f>
        <v>#N/A</v>
      </c>
      <c r="G104" t="e">
        <f>VLOOKUP($AA104,Données!$A$4:$AZ$209,12,0)</f>
        <v>#N/A</v>
      </c>
      <c r="H104" t="e">
        <f>VLOOKUP($AA104,Données!$A$4:$AZ$209,8,0)</f>
        <v>#N/A</v>
      </c>
      <c r="I104" t="e">
        <f>VLOOKUP($AA104,Données!$A$4:$AZ$209,9,0)</f>
        <v>#N/A</v>
      </c>
      <c r="J104" t="e">
        <f>VLOOKUP($AA104,Données!$A$4:$AZ$209,19,0)</f>
        <v>#N/A</v>
      </c>
      <c r="N104" s="19">
        <f>IFERROR((VLOOKUP($AA104,Données!$A$4:$AZ$209,23,0)),0)</f>
        <v>0</v>
      </c>
      <c r="O104" s="19">
        <f>IFERROR((VLOOKUP($AA104,Données!$A$4:$AZ$209,25,0)),0)</f>
        <v>0</v>
      </c>
      <c r="P104" s="19">
        <f>IFERROR((VLOOKUP($AA104,Données!$A$4:$AZ$209,26,0)),0)</f>
        <v>0</v>
      </c>
      <c r="Q104" s="10" t="str">
        <f t="shared" si="73"/>
        <v/>
      </c>
      <c r="R104" s="10" t="str">
        <f t="shared" si="74"/>
        <v/>
      </c>
      <c r="S104" s="19">
        <f t="shared" si="75"/>
        <v>0</v>
      </c>
      <c r="T104" s="19">
        <f>IFERROR((VLOOKUP($AA104,Données!$A$4:$AZ$209,27,0)),0)</f>
        <v>0</v>
      </c>
      <c r="U104" s="19">
        <f>IFERROR((VLOOKUP($AA104,Données!$A$4:$AZ$209,30,0)),0)</f>
        <v>0</v>
      </c>
      <c r="V104" s="19">
        <f>IFERROR((VLOOKUP($AA104,Données!$A$4:$AZ$209,32,0)),0)</f>
        <v>0</v>
      </c>
      <c r="W104" s="19">
        <f>IFERROR((VLOOKUP($AA104,Données!$A$4:$AZ$209,34,0)),0)</f>
        <v>0</v>
      </c>
      <c r="X104" s="10">
        <f t="shared" si="76"/>
        <v>0</v>
      </c>
      <c r="Y104" s="10" t="str">
        <f t="shared" si="77"/>
        <v/>
      </c>
    </row>
    <row r="105" spans="1:27" ht="15" customHeight="1">
      <c r="A105" t="str">
        <f>MID(VLOOKUP($AA105,Données!$A$4:$AZ$209,4,0),1,2)</f>
        <v>50</v>
      </c>
      <c r="B105" t="str">
        <f>MID(VLOOKUP($AA105,Données!$A$4:$AZ$209,4,0),3,4)</f>
        <v>03</v>
      </c>
      <c r="C105" t="str">
        <f>VLOOKUP($AA105,Données!$A$4:$AZ$209,5,0)</f>
        <v>121199</v>
      </c>
      <c r="D105" t="str">
        <f>VLOOKUP($AA105,Données!$A$4:$AZ$209,6,0)</f>
        <v>144</v>
      </c>
      <c r="E105" t="str">
        <f>VLOOKUP($AA105,Données!$A$4:$AZ$209,17,0)</f>
        <v>20</v>
      </c>
      <c r="F105" t="str">
        <f>VLOOKUP($AA105,Données!$A$4:$AZ$209,7,0)</f>
        <v>610610</v>
      </c>
      <c r="G105" t="str">
        <f>VLOOKUP($AA105,Données!$A$4:$AZ$209,12,0)</f>
        <v>CB95</v>
      </c>
      <c r="H105" t="str">
        <f>VLOOKUP($AA105,Données!$A$4:$AZ$209,8,0)</f>
        <v>CRF</v>
      </c>
      <c r="I105" t="str">
        <f>VLOOKUP($AA105,Données!$A$4:$AZ$209,9,0)</f>
        <v>H05</v>
      </c>
      <c r="J105" t="str">
        <f>VLOOKUP($AA105,Données!$A$4:$AZ$209,19,0)</f>
        <v>ERELOON CONFERENCIERS</v>
      </c>
      <c r="K105" t="s">
        <v>509</v>
      </c>
      <c r="L105" t="s">
        <v>40</v>
      </c>
      <c r="M105" s="23" t="s">
        <v>42</v>
      </c>
      <c r="N105" s="19">
        <f>IFERROR((VLOOKUP($AA105,Données!$A$4:$AZ$209,23,0)),0)</f>
        <v>2000</v>
      </c>
      <c r="O105" s="19">
        <f>IFERROR((VLOOKUP($AA105,Données!$A$4:$AZ$209,25,0)),0)</f>
        <v>0</v>
      </c>
      <c r="P105" s="19">
        <f>IFERROR((VLOOKUP($AA105,Données!$A$4:$AZ$209,26,0)),0)</f>
        <v>0</v>
      </c>
      <c r="Q105" s="10" t="str">
        <f t="shared" si="73"/>
        <v/>
      </c>
      <c r="R105" s="10">
        <f t="shared" si="74"/>
        <v>0</v>
      </c>
      <c r="S105" s="19">
        <f t="shared" si="75"/>
        <v>2000</v>
      </c>
      <c r="T105" s="19">
        <f>IFERROR((VLOOKUP($AA105,Données!$A$4:$AZ$209,27,0)),0)</f>
        <v>2000</v>
      </c>
      <c r="U105" s="19">
        <f>IFERROR((VLOOKUP($AA105,Données!$A$4:$AZ$209,30,0)),0)</f>
        <v>0</v>
      </c>
      <c r="V105" s="19">
        <f>IFERROR((VLOOKUP($AA105,Données!$A$4:$AZ$209,32,0)),0)</f>
        <v>0</v>
      </c>
      <c r="W105" s="19">
        <f>IFERROR((VLOOKUP($AA105,Données!$A$4:$AZ$209,34,0)),0)</f>
        <v>0</v>
      </c>
      <c r="X105" s="10">
        <f t="shared" si="76"/>
        <v>0</v>
      </c>
      <c r="Y105" s="10" t="str">
        <f t="shared" si="77"/>
        <v/>
      </c>
      <c r="AA105" t="s">
        <v>482</v>
      </c>
    </row>
    <row r="106" spans="1:27" ht="15" customHeight="1">
      <c r="A106" t="e">
        <f>MID(VLOOKUP($AA106,Données!$A$4:$AZ$209,4,0),1,2)</f>
        <v>#N/A</v>
      </c>
      <c r="B106" t="e">
        <f>MID(VLOOKUP($AA106,Données!$A$4:$AZ$209,4,0),3,4)</f>
        <v>#N/A</v>
      </c>
      <c r="C106" t="e">
        <f>VLOOKUP($AA106,Données!$A$4:$AZ$209,5,0)</f>
        <v>#N/A</v>
      </c>
      <c r="D106" t="e">
        <f>VLOOKUP($AA106,Données!$A$4:$AZ$209,6,0)</f>
        <v>#N/A</v>
      </c>
      <c r="E106" t="e">
        <f>VLOOKUP($AA106,Données!$A$4:$AZ$209,17,0)</f>
        <v>#N/A</v>
      </c>
      <c r="F106" t="e">
        <f>VLOOKUP($AA106,Données!$A$4:$AZ$209,7,0)</f>
        <v>#N/A</v>
      </c>
      <c r="G106" t="e">
        <f>VLOOKUP($AA106,Données!$A$4:$AZ$209,12,0)</f>
        <v>#N/A</v>
      </c>
      <c r="H106" t="e">
        <f>VLOOKUP($AA106,Données!$A$4:$AZ$209,8,0)</f>
        <v>#N/A</v>
      </c>
      <c r="I106" t="e">
        <f>VLOOKUP($AA106,Données!$A$4:$AZ$209,9,0)</f>
        <v>#N/A</v>
      </c>
      <c r="J106" t="e">
        <f>VLOOKUP($AA106,Données!$A$4:$AZ$209,19,0)</f>
        <v>#N/A</v>
      </c>
      <c r="N106" s="19">
        <f>IFERROR((VLOOKUP($AA106,Données!$A$4:$AZ$209,23,0)),0)</f>
        <v>0</v>
      </c>
      <c r="O106" s="19">
        <f>IFERROR((VLOOKUP($AA106,Données!$A$4:$AZ$209,25,0)),0)</f>
        <v>0</v>
      </c>
      <c r="P106" s="19">
        <f>IFERROR((VLOOKUP($AA106,Données!$A$4:$AZ$209,26,0)),0)</f>
        <v>0</v>
      </c>
      <c r="Q106" s="10" t="str">
        <f t="shared" si="73"/>
        <v/>
      </c>
      <c r="R106" s="10" t="str">
        <f t="shared" si="74"/>
        <v/>
      </c>
      <c r="S106" s="19">
        <f t="shared" si="75"/>
        <v>0</v>
      </c>
      <c r="T106" s="19">
        <f>IFERROR((VLOOKUP($AA106,Données!$A$4:$AZ$209,27,0)),0)</f>
        <v>0</v>
      </c>
      <c r="U106" s="19">
        <f>IFERROR((VLOOKUP($AA106,Données!$A$4:$AZ$209,30,0)),0)</f>
        <v>0</v>
      </c>
      <c r="V106" s="19">
        <f>IFERROR((VLOOKUP($AA106,Données!$A$4:$AZ$209,32,0)),0)</f>
        <v>0</v>
      </c>
      <c r="W106" s="19">
        <f>IFERROR((VLOOKUP($AA106,Données!$A$4:$AZ$209,34,0)),0)</f>
        <v>0</v>
      </c>
      <c r="X106" s="10">
        <f t="shared" si="76"/>
        <v>0</v>
      </c>
      <c r="Y106" s="10" t="str">
        <f t="shared" si="77"/>
        <v/>
      </c>
      <c r="AA106" t="s">
        <v>483</v>
      </c>
    </row>
    <row r="107" spans="1:27" ht="15" customHeight="1">
      <c r="N107" s="20">
        <f>SUMIF(N102:N106,"&gt;=0",N102:N106)</f>
        <v>7350</v>
      </c>
      <c r="O107" s="20">
        <f t="shared" ref="O107:P107" si="78">SUMIF(O102:O106,"&gt;=0",O102:O106)</f>
        <v>0</v>
      </c>
      <c r="P107" s="20">
        <f t="shared" si="78"/>
        <v>0</v>
      </c>
      <c r="Q107" s="10" t="str">
        <f t="shared" si="73"/>
        <v/>
      </c>
      <c r="R107" s="12">
        <f t="shared" si="74"/>
        <v>0</v>
      </c>
      <c r="S107" s="20">
        <f t="shared" ref="S107:W107" si="79">SUMIF(S102:S106,"&gt;=0",S102:S106)</f>
        <v>7350</v>
      </c>
      <c r="T107" s="20">
        <f t="shared" si="79"/>
        <v>7350</v>
      </c>
      <c r="U107" s="20">
        <f t="shared" si="79"/>
        <v>0</v>
      </c>
      <c r="V107" s="20">
        <f t="shared" si="79"/>
        <v>0</v>
      </c>
      <c r="W107" s="20">
        <f t="shared" si="79"/>
        <v>0</v>
      </c>
      <c r="X107" s="12">
        <f t="shared" si="76"/>
        <v>0</v>
      </c>
      <c r="Y107" s="12" t="str">
        <f t="shared" si="77"/>
        <v/>
      </c>
    </row>
    <row r="108" spans="1:27" ht="15" customHeight="1"/>
    <row r="109" spans="1:27" ht="15" customHeight="1">
      <c r="A109" t="e">
        <f>MID(VLOOKUP($AA109,Données!$A$4:$AZ$209,4,0),1,2)</f>
        <v>#N/A</v>
      </c>
      <c r="B109" t="e">
        <f>MID(VLOOKUP($AA109,Données!$A$4:$AZ$209,4,0),3,4)</f>
        <v>#N/A</v>
      </c>
      <c r="C109" t="e">
        <f>VLOOKUP($AA109,Données!$A$4:$AZ$209,5,0)</f>
        <v>#N/A</v>
      </c>
      <c r="D109" t="e">
        <f>VLOOKUP($AA109,Données!$A$4:$AZ$209,6,0)</f>
        <v>#N/A</v>
      </c>
      <c r="E109" t="e">
        <f>VLOOKUP($AA109,Données!$A$4:$AZ$209,17,0)</f>
        <v>#N/A</v>
      </c>
      <c r="F109" t="e">
        <f>VLOOKUP($AA109,Données!$A$4:$AZ$209,7,0)</f>
        <v>#N/A</v>
      </c>
      <c r="G109" t="e">
        <f>VLOOKUP($AA109,Données!$A$4:$AZ$209,12,0)</f>
        <v>#N/A</v>
      </c>
      <c r="H109" t="e">
        <f>VLOOKUP($AA109,Données!$A$4:$AZ$209,8,0)</f>
        <v>#N/A</v>
      </c>
      <c r="I109" t="e">
        <f>VLOOKUP($AA109,Données!$A$4:$AZ$209,9,0)</f>
        <v>#N/A</v>
      </c>
      <c r="J109" t="e">
        <f>VLOOKUP($AA109,Données!$A$4:$AZ$209,19,0)</f>
        <v>#N/A</v>
      </c>
      <c r="N109" s="19">
        <f>IFERROR((VLOOKUP($AA109,Données!$A$4:$AZ$209,23,0)),0)</f>
        <v>0</v>
      </c>
      <c r="O109" s="19">
        <f>IFERROR((VLOOKUP($AA109,Données!$A$4:$AZ$209,25,0)),0)</f>
        <v>0</v>
      </c>
      <c r="P109" s="19">
        <f>IFERROR((VLOOKUP($AA109,Données!$A$4:$AZ$209,26,0)),0)</f>
        <v>0</v>
      </c>
      <c r="Q109" s="10" t="str">
        <f t="shared" ref="Q109:Q112" si="80">IFERROR((P109/O109),"")</f>
        <v/>
      </c>
      <c r="R109" s="10" t="str">
        <f t="shared" ref="R109:R112" si="81">IFERROR((P109/N109),"")</f>
        <v/>
      </c>
      <c r="S109" s="19">
        <f t="shared" ref="S109:S111" si="82">IFERROR((N109-O109),0)</f>
        <v>0</v>
      </c>
      <c r="T109" s="19">
        <f>IFERROR((VLOOKUP($AA109,Données!$A$4:$AZ$209,27,0)),0)</f>
        <v>0</v>
      </c>
      <c r="U109" s="19">
        <f>IFERROR((VLOOKUP($AA109,Données!$A$4:$AZ$209,30,0)),0)</f>
        <v>0</v>
      </c>
      <c r="V109" s="19">
        <f>IFERROR((VLOOKUP($AA109,Données!$A$4:$AZ$209,32,0)),0)</f>
        <v>0</v>
      </c>
      <c r="W109" s="19">
        <f>IFERROR((VLOOKUP($AA109,Données!$A$4:$AZ$209,34,0)),0)</f>
        <v>0</v>
      </c>
      <c r="X109" s="10">
        <f t="shared" ref="X109:X112" si="83">IFERROR((U109/T109),0)</f>
        <v>0</v>
      </c>
      <c r="Y109" s="10" t="str">
        <f t="shared" ref="Y109:Y112" si="84">IFERROR((U109/P109),"")</f>
        <v/>
      </c>
      <c r="AA109" t="s">
        <v>484</v>
      </c>
    </row>
    <row r="110" spans="1:27" ht="15" customHeight="1">
      <c r="A110" t="e">
        <f>MID(VLOOKUP($AA110,Données!$A$4:$AZ$209,4,0),1,2)</f>
        <v>#N/A</v>
      </c>
      <c r="B110" t="e">
        <f>MID(VLOOKUP($AA110,Données!$A$4:$AZ$209,4,0),3,4)</f>
        <v>#N/A</v>
      </c>
      <c r="C110" t="e">
        <f>VLOOKUP($AA110,Données!$A$4:$AZ$209,5,0)</f>
        <v>#N/A</v>
      </c>
      <c r="D110" t="e">
        <f>VLOOKUP($AA110,Données!$A$4:$AZ$209,6,0)</f>
        <v>#N/A</v>
      </c>
      <c r="E110" t="e">
        <f>VLOOKUP($AA110,Données!$A$4:$AZ$209,17,0)</f>
        <v>#N/A</v>
      </c>
      <c r="F110" t="e">
        <f>VLOOKUP($AA110,Données!$A$4:$AZ$209,7,0)</f>
        <v>#N/A</v>
      </c>
      <c r="G110" t="e">
        <f>VLOOKUP($AA110,Données!$A$4:$AZ$209,12,0)</f>
        <v>#N/A</v>
      </c>
      <c r="H110" t="e">
        <f>VLOOKUP($AA110,Données!$A$4:$AZ$209,8,0)</f>
        <v>#N/A</v>
      </c>
      <c r="I110" t="e">
        <f>VLOOKUP($AA110,Données!$A$4:$AZ$209,9,0)</f>
        <v>#N/A</v>
      </c>
      <c r="J110" t="e">
        <f>VLOOKUP($AA110,Données!$A$4:$AZ$209,19,0)</f>
        <v>#N/A</v>
      </c>
      <c r="N110" s="19">
        <f>IFERROR((VLOOKUP($AA110,Données!$A$4:$AZ$209,23,0)),0)</f>
        <v>0</v>
      </c>
      <c r="O110" s="19">
        <f>IFERROR((VLOOKUP($AA110,Données!$A$4:$AZ$209,25,0)),0)</f>
        <v>0</v>
      </c>
      <c r="P110" s="19">
        <f>IFERROR((VLOOKUP($AA110,Données!$A$4:$AZ$209,26,0)),0)</f>
        <v>0</v>
      </c>
      <c r="Q110" s="10" t="str">
        <f t="shared" si="80"/>
        <v/>
      </c>
      <c r="R110" s="10" t="str">
        <f t="shared" si="81"/>
        <v/>
      </c>
      <c r="S110" s="19">
        <f t="shared" si="82"/>
        <v>0</v>
      </c>
      <c r="T110" s="19">
        <f>IFERROR((VLOOKUP($AA110,Données!$A$4:$AZ$209,27,0)),0)</f>
        <v>0</v>
      </c>
      <c r="U110" s="19">
        <f>IFERROR((VLOOKUP($AA110,Données!$A$4:$AZ$209,30,0)),0)</f>
        <v>0</v>
      </c>
      <c r="V110" s="19">
        <f>IFERROR((VLOOKUP($AA110,Données!$A$4:$AZ$209,32,0)),0)</f>
        <v>0</v>
      </c>
      <c r="W110" s="19">
        <f>IFERROR((VLOOKUP($AA110,Données!$A$4:$AZ$209,34,0)),0)</f>
        <v>0</v>
      </c>
      <c r="X110" s="10">
        <f t="shared" si="83"/>
        <v>0</v>
      </c>
      <c r="Y110" s="10" t="str">
        <f t="shared" si="84"/>
        <v/>
      </c>
      <c r="AA110" t="s">
        <v>485</v>
      </c>
    </row>
    <row r="111" spans="1:27" ht="15" customHeight="1">
      <c r="A111" t="e">
        <f>MID(VLOOKUP($AA111,Données!$A$4:$AZ$209,4,0),1,2)</f>
        <v>#N/A</v>
      </c>
      <c r="B111" t="e">
        <f>MID(VLOOKUP($AA111,Données!$A$4:$AZ$209,4,0),3,4)</f>
        <v>#N/A</v>
      </c>
      <c r="C111" t="e">
        <f>VLOOKUP($AA111,Données!$A$4:$AZ$209,5,0)</f>
        <v>#N/A</v>
      </c>
      <c r="D111" t="e">
        <f>VLOOKUP($AA111,Données!$A$4:$AZ$209,6,0)</f>
        <v>#N/A</v>
      </c>
      <c r="E111" t="e">
        <f>VLOOKUP($AA111,Données!$A$4:$AZ$209,17,0)</f>
        <v>#N/A</v>
      </c>
      <c r="F111" t="e">
        <f>VLOOKUP($AA111,Données!$A$4:$AZ$209,7,0)</f>
        <v>#N/A</v>
      </c>
      <c r="G111" t="e">
        <f>VLOOKUP($AA111,Données!$A$4:$AZ$209,12,0)</f>
        <v>#N/A</v>
      </c>
      <c r="H111" t="e">
        <f>VLOOKUP($AA111,Données!$A$4:$AZ$209,8,0)</f>
        <v>#N/A</v>
      </c>
      <c r="I111" t="e">
        <f>VLOOKUP($AA111,Données!$A$4:$AZ$209,9,0)</f>
        <v>#N/A</v>
      </c>
      <c r="J111" t="e">
        <f>VLOOKUP($AA111,Données!$A$4:$AZ$209,19,0)</f>
        <v>#N/A</v>
      </c>
      <c r="N111" s="19">
        <f>IFERROR((VLOOKUP($AA111,Données!$A$4:$AZ$209,23,0)),0)</f>
        <v>0</v>
      </c>
      <c r="O111" s="19">
        <f>IFERROR((VLOOKUP($AA111,Données!$A$4:$AZ$209,25,0)),0)</f>
        <v>0</v>
      </c>
      <c r="P111" s="19">
        <f>IFERROR((VLOOKUP($AA111,Données!$A$4:$AZ$209,26,0)),0)</f>
        <v>0</v>
      </c>
      <c r="Q111" s="10" t="str">
        <f t="shared" si="80"/>
        <v/>
      </c>
      <c r="R111" s="10" t="str">
        <f t="shared" si="81"/>
        <v/>
      </c>
      <c r="S111" s="19">
        <f t="shared" si="82"/>
        <v>0</v>
      </c>
      <c r="T111" s="19">
        <f>IFERROR((VLOOKUP($AA111,Données!$A$4:$AZ$209,27,0)),0)</f>
        <v>0</v>
      </c>
      <c r="U111" s="19">
        <f>IFERROR((VLOOKUP($AA111,Données!$A$4:$AZ$209,30,0)),0)</f>
        <v>0</v>
      </c>
      <c r="V111" s="19">
        <f>IFERROR((VLOOKUP($AA111,Données!$A$4:$AZ$209,32,0)),0)</f>
        <v>0</v>
      </c>
      <c r="W111" s="19">
        <f>IFERROR((VLOOKUP($AA111,Données!$A$4:$AZ$209,34,0)),0)</f>
        <v>0</v>
      </c>
      <c r="X111" s="10">
        <f t="shared" si="83"/>
        <v>0</v>
      </c>
      <c r="Y111" s="10" t="str">
        <f t="shared" si="84"/>
        <v/>
      </c>
    </row>
    <row r="112" spans="1:27" ht="15" customHeight="1">
      <c r="N112" s="20">
        <f>SUMIF(N109:N111,"&gt;=0",N109:N111)</f>
        <v>0</v>
      </c>
      <c r="O112" s="20">
        <f t="shared" ref="O112:P112" si="85">SUMIF(O109:O111,"&gt;=0",O109:O111)</f>
        <v>0</v>
      </c>
      <c r="P112" s="20">
        <f t="shared" si="85"/>
        <v>0</v>
      </c>
      <c r="Q112" s="10" t="str">
        <f t="shared" si="80"/>
        <v/>
      </c>
      <c r="R112" s="12" t="str">
        <f t="shared" si="81"/>
        <v/>
      </c>
      <c r="S112" s="20">
        <f>SUMIF(S109:S111,"&gt;=0",S109:S111)</f>
        <v>0</v>
      </c>
      <c r="T112" s="20">
        <f t="shared" ref="T112:W112" si="86">SUMIF(T109:T111,"&gt;=0",T109:T111)</f>
        <v>0</v>
      </c>
      <c r="U112" s="20">
        <f t="shared" si="86"/>
        <v>0</v>
      </c>
      <c r="V112" s="20">
        <f t="shared" si="86"/>
        <v>0</v>
      </c>
      <c r="W112" s="20">
        <f t="shared" si="86"/>
        <v>0</v>
      </c>
      <c r="X112" s="12">
        <f t="shared" si="83"/>
        <v>0</v>
      </c>
      <c r="Y112" s="12" t="str">
        <f t="shared" si="84"/>
        <v/>
      </c>
    </row>
    <row r="113" spans="1:27" ht="15" customHeight="1">
      <c r="N113" s="11"/>
      <c r="O113" s="11"/>
      <c r="P113" s="11"/>
      <c r="Q113" s="12"/>
      <c r="R113" s="12"/>
      <c r="S113" s="11"/>
      <c r="T113" s="11"/>
      <c r="U113" s="11"/>
      <c r="V113" s="11"/>
      <c r="W113" s="11"/>
      <c r="X113" s="12"/>
      <c r="Y113" s="12"/>
    </row>
    <row r="114" spans="1:27" ht="15" customHeight="1">
      <c r="A114" s="15" t="s">
        <v>283</v>
      </c>
      <c r="N114" s="21">
        <f>SUM(N112,N107,N100)</f>
        <v>27000</v>
      </c>
      <c r="O114" s="21">
        <f>SUM(O112,O107,O100)</f>
        <v>0</v>
      </c>
      <c r="P114" s="21">
        <f>SUM(P112,P107,P100)</f>
        <v>0</v>
      </c>
      <c r="Q114" s="10" t="str">
        <f>IFERROR((P114/O114),"")</f>
        <v/>
      </c>
      <c r="R114" s="14">
        <f>IFERROR((P114/N114),"")</f>
        <v>0</v>
      </c>
      <c r="S114" s="21">
        <f t="shared" ref="S114:W114" si="87">SUM(S112,S107,S100)</f>
        <v>27000</v>
      </c>
      <c r="T114" s="21">
        <f t="shared" si="87"/>
        <v>27000</v>
      </c>
      <c r="U114" s="21">
        <f t="shared" si="87"/>
        <v>0</v>
      </c>
      <c r="V114" s="21">
        <f t="shared" si="87"/>
        <v>0</v>
      </c>
      <c r="W114" s="21">
        <f t="shared" si="87"/>
        <v>0</v>
      </c>
      <c r="X114" s="14">
        <f>IFERROR((U114/T114),0)</f>
        <v>0</v>
      </c>
      <c r="Y114" s="14" t="str">
        <f>IFERROR((U114/P114),"")</f>
        <v/>
      </c>
    </row>
    <row r="115" spans="1:27" ht="15" customHeight="1">
      <c r="N115" s="11"/>
      <c r="O115" s="11"/>
      <c r="P115" s="11"/>
      <c r="Q115" s="12"/>
      <c r="R115" s="12"/>
      <c r="S115" s="11"/>
      <c r="T115" s="11"/>
      <c r="U115" s="11"/>
      <c r="V115" s="11"/>
      <c r="W115" s="11"/>
      <c r="X115" s="12"/>
      <c r="Y115" s="12"/>
    </row>
    <row r="116" spans="1:27" ht="15" customHeight="1"/>
    <row r="117" spans="1:27" ht="15" customHeight="1">
      <c r="A117" t="str">
        <f>MID(VLOOKUP($AA117,Données!$A$4:$AZ$209,4,0),1,2)</f>
        <v>50</v>
      </c>
      <c r="B117" t="str">
        <f>MID(VLOOKUP($AA117,Données!$A$4:$AZ$209,4,0),3,4)</f>
        <v>03</v>
      </c>
      <c r="C117" t="str">
        <f>VLOOKUP($AA117,Données!$A$4:$AZ$209,5,0)</f>
        <v>121201</v>
      </c>
      <c r="D117" t="str">
        <f>VLOOKUP($AA117,Données!$A$4:$AZ$209,6,0)</f>
        <v>177</v>
      </c>
      <c r="E117" t="str">
        <f>VLOOKUP($AA117,Données!$A$4:$AZ$209,17,0)</f>
        <v>17</v>
      </c>
      <c r="F117" t="str">
        <f>VLOOKUP($AA117,Données!$A$4:$AZ$209,7,0)</f>
        <v>612110</v>
      </c>
      <c r="G117" t="str">
        <f>VLOOKUP($AA117,Données!$A$4:$AZ$209,12,0)</f>
        <v>CZ15</v>
      </c>
      <c r="H117" t="str">
        <f>VLOOKUP($AA117,Données!$A$4:$AZ$209,8,0)</f>
        <v>DVZ</v>
      </c>
      <c r="I117" t="str">
        <f>VLOOKUP($AA117,Données!$A$4:$AZ$209,9,0)</f>
        <v>H15</v>
      </c>
      <c r="J117" t="str">
        <f>VLOOKUP($AA117,Données!$A$4:$AZ$209,19,0)</f>
        <v>HUUR EXPAT</v>
      </c>
      <c r="K117" t="s">
        <v>546</v>
      </c>
      <c r="L117" t="s">
        <v>547</v>
      </c>
      <c r="M117" t="s">
        <v>548</v>
      </c>
      <c r="N117" s="19">
        <f>IFERROR((VLOOKUP($AA117,Données!$A$4:$AZ$209,23,0)),0)</f>
        <v>8622000</v>
      </c>
      <c r="O117" s="19">
        <f>IFERROR((VLOOKUP($AA117,Données!$A$4:$AZ$209,25,0)),0)</f>
        <v>2822000</v>
      </c>
      <c r="P117" s="19">
        <f>IFERROR((VLOOKUP($AA117,Données!$A$4:$AZ$209,26,0)),0)</f>
        <v>94016.38</v>
      </c>
      <c r="Q117" s="10">
        <f t="shared" ref="Q117:Q120" si="88">IFERROR((P117/O117),"")</f>
        <v>3.3315513819985827E-2</v>
      </c>
      <c r="R117" s="10">
        <f t="shared" ref="R117:R120" si="89">IFERROR((P117/N117),"")</f>
        <v>1.0904242635119462E-2</v>
      </c>
      <c r="S117" s="19">
        <f t="shared" ref="S117:S119" si="90">IFERROR((N117-O117),0)</f>
        <v>5800000</v>
      </c>
      <c r="T117" s="19">
        <f>IFERROR((VLOOKUP($AA117,Données!$A$4:$AZ$209,27,0)),0)</f>
        <v>8622000</v>
      </c>
      <c r="U117" s="19">
        <f>IFERROR((VLOOKUP($AA117,Données!$A$4:$AZ$209,30,0)),0)</f>
        <v>94016.38</v>
      </c>
      <c r="V117" s="19">
        <f>IFERROR((VLOOKUP($AA117,Données!$A$4:$AZ$209,32,0)),0)</f>
        <v>94016.38</v>
      </c>
      <c r="W117" s="19">
        <f>IFERROR((VLOOKUP($AA117,Données!$A$4:$AZ$209,34,0)),0)</f>
        <v>94016.38</v>
      </c>
      <c r="X117" s="10">
        <f t="shared" ref="X117:X120" si="91">IFERROR((U117/T117),0)</f>
        <v>1.0904242635119462E-2</v>
      </c>
      <c r="Y117" s="10">
        <f t="shared" ref="Y117:Y120" si="92">IFERROR((U117/P117),"")</f>
        <v>1</v>
      </c>
      <c r="AA117" t="s">
        <v>486</v>
      </c>
    </row>
    <row r="118" spans="1:27" ht="15" customHeight="1">
      <c r="A118" t="e">
        <f>MID(VLOOKUP($AA118,Données!$A$4:$AZ$209,4,0),1,2)</f>
        <v>#N/A</v>
      </c>
      <c r="B118" t="e">
        <f>MID(VLOOKUP($AA118,Données!$A$4:$AZ$209,4,0),3,4)</f>
        <v>#N/A</v>
      </c>
      <c r="C118" t="e">
        <f>VLOOKUP($AA118,Données!$A$4:$AZ$209,5,0)</f>
        <v>#N/A</v>
      </c>
      <c r="D118" t="e">
        <f>VLOOKUP($AA118,Données!$A$4:$AZ$209,6,0)</f>
        <v>#N/A</v>
      </c>
      <c r="E118" t="e">
        <f>VLOOKUP($AA118,Données!$A$4:$AZ$209,17,0)</f>
        <v>#N/A</v>
      </c>
      <c r="F118" t="e">
        <f>VLOOKUP($AA118,Données!$A$4:$AZ$209,7,0)</f>
        <v>#N/A</v>
      </c>
      <c r="G118" t="e">
        <f>VLOOKUP($AA118,Données!$A$4:$AZ$209,12,0)</f>
        <v>#N/A</v>
      </c>
      <c r="H118" t="e">
        <f>VLOOKUP($AA118,Données!$A$4:$AZ$209,8,0)</f>
        <v>#N/A</v>
      </c>
      <c r="I118" t="e">
        <f>VLOOKUP($AA118,Données!$A$4:$AZ$209,9,0)</f>
        <v>#N/A</v>
      </c>
      <c r="J118" t="e">
        <f>VLOOKUP($AA118,Données!$A$4:$AZ$209,19,0)</f>
        <v>#N/A</v>
      </c>
      <c r="K118" t="s">
        <v>303</v>
      </c>
      <c r="N118" s="19">
        <f>IFERROR((VLOOKUP($AA118,Données!$A$4:$AZ$209,23,0)),0)</f>
        <v>0</v>
      </c>
      <c r="O118" s="19">
        <f>IFERROR((VLOOKUP($AA118,Données!$A$4:$AZ$209,25,0)),0)</f>
        <v>0</v>
      </c>
      <c r="P118" s="19">
        <f>IFERROR((VLOOKUP($AA118,Données!$A$4:$AZ$209,26,0)),0)</f>
        <v>0</v>
      </c>
      <c r="Q118" s="10" t="str">
        <f t="shared" si="88"/>
        <v/>
      </c>
      <c r="R118" s="10" t="str">
        <f t="shared" si="89"/>
        <v/>
      </c>
      <c r="S118" s="19">
        <f t="shared" si="90"/>
        <v>0</v>
      </c>
      <c r="T118" s="19">
        <f>IFERROR((VLOOKUP($AA118,Données!$A$4:$AZ$209,27,0)),0)</f>
        <v>0</v>
      </c>
      <c r="U118" s="19">
        <f>IFERROR((VLOOKUP($AA118,Données!$A$4:$AZ$209,30,0)),0)</f>
        <v>0</v>
      </c>
      <c r="V118" s="19">
        <f>IFERROR((VLOOKUP($AA118,Données!$A$4:$AZ$209,32,0)),0)</f>
        <v>0</v>
      </c>
      <c r="W118" s="19">
        <f>IFERROR((VLOOKUP($AA118,Données!$A$4:$AZ$209,34,0)),0)</f>
        <v>0</v>
      </c>
      <c r="X118" s="10">
        <f t="shared" si="91"/>
        <v>0</v>
      </c>
      <c r="Y118" s="10" t="str">
        <f t="shared" si="92"/>
        <v/>
      </c>
    </row>
    <row r="119" spans="1:27" ht="15" customHeight="1">
      <c r="A119" t="e">
        <f>MID(VLOOKUP($AA119,Données!$A$4:$AZ$209,4,0),1,2)</f>
        <v>#N/A</v>
      </c>
      <c r="B119" t="e">
        <f>MID(VLOOKUP($AA119,Données!$A$4:$AZ$209,4,0),3,4)</f>
        <v>#N/A</v>
      </c>
      <c r="C119" t="e">
        <f>VLOOKUP($AA119,Données!$A$4:$AZ$209,5,0)</f>
        <v>#N/A</v>
      </c>
      <c r="D119" t="e">
        <f>VLOOKUP($AA119,Données!$A$4:$AZ$209,6,0)</f>
        <v>#N/A</v>
      </c>
      <c r="E119" t="e">
        <f>VLOOKUP($AA119,Données!$A$4:$AZ$209,17,0)</f>
        <v>#N/A</v>
      </c>
      <c r="F119" t="e">
        <f>VLOOKUP($AA119,Données!$A$4:$AZ$209,7,0)</f>
        <v>#N/A</v>
      </c>
      <c r="G119" t="e">
        <f>VLOOKUP($AA119,Données!$A$4:$AZ$209,12,0)</f>
        <v>#N/A</v>
      </c>
      <c r="H119" t="e">
        <f>VLOOKUP($AA119,Données!$A$4:$AZ$209,8,0)</f>
        <v>#N/A</v>
      </c>
      <c r="I119" t="e">
        <f>VLOOKUP($AA119,Données!$A$4:$AZ$209,9,0)</f>
        <v>#N/A</v>
      </c>
      <c r="J119" t="e">
        <f>VLOOKUP($AA119,Données!$A$4:$AZ$209,19,0)</f>
        <v>#N/A</v>
      </c>
      <c r="N119" s="19">
        <f>IFERROR((VLOOKUP($AA119,Données!$A$4:$AZ$209,23,0)),0)</f>
        <v>0</v>
      </c>
      <c r="O119" s="19">
        <f>IFERROR((VLOOKUP($AA119,Données!$A$4:$AZ$209,25,0)),0)</f>
        <v>0</v>
      </c>
      <c r="P119" s="19">
        <f>IFERROR((VLOOKUP($AA119,Données!$A$4:$AZ$209,26,0)),0)</f>
        <v>0</v>
      </c>
      <c r="Q119" s="10" t="str">
        <f t="shared" si="88"/>
        <v/>
      </c>
      <c r="R119" s="10" t="str">
        <f t="shared" si="89"/>
        <v/>
      </c>
      <c r="S119" s="19">
        <f t="shared" si="90"/>
        <v>0</v>
      </c>
      <c r="T119" s="19">
        <f>IFERROR((VLOOKUP($AA119,Données!$A$4:$AZ$209,27,0)),0)</f>
        <v>0</v>
      </c>
      <c r="U119" s="19">
        <f>IFERROR((VLOOKUP($AA119,Données!$A$4:$AZ$209,30,0)),0)</f>
        <v>0</v>
      </c>
      <c r="V119" s="19">
        <f>IFERROR((VLOOKUP($AA119,Données!$A$4:$AZ$209,32,0)),0)</f>
        <v>0</v>
      </c>
      <c r="W119" s="19">
        <f>IFERROR((VLOOKUP($AA119,Données!$A$4:$AZ$209,34,0)),0)</f>
        <v>0</v>
      </c>
      <c r="X119" s="10">
        <f t="shared" si="91"/>
        <v>0</v>
      </c>
      <c r="Y119" s="10" t="str">
        <f t="shared" si="92"/>
        <v/>
      </c>
    </row>
    <row r="120" spans="1:27" ht="15" customHeight="1">
      <c r="N120" s="20">
        <f>SUMIF(N117:N119,"&gt;=0",N117:N119)</f>
        <v>8622000</v>
      </c>
      <c r="O120" s="20">
        <f t="shared" ref="O120:P120" si="93">SUMIF(O117:O119,"&gt;=0",O117:O119)</f>
        <v>2822000</v>
      </c>
      <c r="P120" s="20">
        <f t="shared" si="93"/>
        <v>94016.38</v>
      </c>
      <c r="Q120" s="10">
        <f t="shared" si="88"/>
        <v>3.3315513819985827E-2</v>
      </c>
      <c r="R120" s="12">
        <f t="shared" si="89"/>
        <v>1.0904242635119462E-2</v>
      </c>
      <c r="S120" s="20">
        <f>SUMIF(S117:S119,"&gt;=0",S117:S119)</f>
        <v>5800000</v>
      </c>
      <c r="T120" s="20">
        <f t="shared" ref="T120:W120" si="94">SUMIF(T117:T119,"&gt;=0",T117:T119)</f>
        <v>8622000</v>
      </c>
      <c r="U120" s="20">
        <f t="shared" si="94"/>
        <v>94016.38</v>
      </c>
      <c r="V120" s="20">
        <f t="shared" si="94"/>
        <v>94016.38</v>
      </c>
      <c r="W120" s="20">
        <f t="shared" si="94"/>
        <v>94016.38</v>
      </c>
      <c r="X120" s="12">
        <f t="shared" si="91"/>
        <v>1.0904242635119462E-2</v>
      </c>
      <c r="Y120" s="12">
        <f t="shared" si="92"/>
        <v>1</v>
      </c>
    </row>
    <row r="121" spans="1:27" ht="15" customHeight="1">
      <c r="N121" s="11"/>
      <c r="O121" s="11"/>
      <c r="P121" s="11"/>
      <c r="Q121" s="12"/>
      <c r="R121" s="12"/>
      <c r="S121" s="11"/>
      <c r="T121" s="11"/>
      <c r="U121" s="11"/>
      <c r="V121" s="11"/>
      <c r="W121" s="11"/>
      <c r="X121" s="12"/>
      <c r="Y121" s="12"/>
    </row>
    <row r="122" spans="1:27" ht="15" customHeight="1">
      <c r="A122" s="15" t="s">
        <v>284</v>
      </c>
      <c r="N122" s="21">
        <f>SUM(N120)</f>
        <v>8622000</v>
      </c>
      <c r="O122" s="21">
        <f t="shared" ref="O122:P122" si="95">SUM(O120)</f>
        <v>2822000</v>
      </c>
      <c r="P122" s="21">
        <f t="shared" si="95"/>
        <v>94016.38</v>
      </c>
      <c r="Q122" s="10">
        <f>IFERROR((P122/O122),"")</f>
        <v>3.3315513819985827E-2</v>
      </c>
      <c r="R122" s="14">
        <f>IFERROR((P122/N122),"")</f>
        <v>1.0904242635119462E-2</v>
      </c>
      <c r="S122" s="21">
        <f t="shared" ref="S122:V122" si="96">SUM(S120)</f>
        <v>5800000</v>
      </c>
      <c r="T122" s="21">
        <f t="shared" si="96"/>
        <v>8622000</v>
      </c>
      <c r="U122" s="21">
        <f t="shared" si="96"/>
        <v>94016.38</v>
      </c>
      <c r="V122" s="21">
        <f t="shared" si="96"/>
        <v>94016.38</v>
      </c>
      <c r="W122" s="21">
        <f>SUM(W120)</f>
        <v>94016.38</v>
      </c>
      <c r="X122" s="14">
        <f>IFERROR((U122/T122),0)</f>
        <v>1.0904242635119462E-2</v>
      </c>
      <c r="Y122" s="14">
        <f>IFERROR((U122/P122),"")</f>
        <v>1</v>
      </c>
    </row>
    <row r="123" spans="1:27" ht="15" customHeight="1">
      <c r="N123" s="11"/>
      <c r="O123" s="11"/>
      <c r="P123" s="11"/>
      <c r="Q123" s="12"/>
      <c r="R123" s="12"/>
      <c r="S123" s="11"/>
      <c r="T123" s="11"/>
      <c r="U123" s="11"/>
      <c r="V123" s="11"/>
      <c r="W123" s="11"/>
      <c r="X123" s="12"/>
      <c r="Y123" s="12"/>
    </row>
    <row r="124" spans="1:27" ht="15" customHeight="1"/>
    <row r="125" spans="1:27" ht="15" customHeight="1">
      <c r="A125" t="str">
        <f>MID(VLOOKUP($AA125,Données!$A$4:$AZ$209,4,0),1,2)</f>
        <v>50</v>
      </c>
      <c r="B125" t="str">
        <f>MID(VLOOKUP($AA125,Données!$A$4:$AZ$209,4,0),3,4)</f>
        <v>63</v>
      </c>
      <c r="C125" t="str">
        <f>VLOOKUP($AA125,Données!$A$4:$AZ$209,5,0)</f>
        <v>121101</v>
      </c>
      <c r="D125" t="str">
        <f>VLOOKUP($AA125,Données!$A$4:$AZ$209,6,0)</f>
        <v>143</v>
      </c>
      <c r="E125" t="str">
        <f>VLOOKUP($AA125,Données!$A$4:$AZ$209,17,0)</f>
        <v>17</v>
      </c>
      <c r="F125" t="str">
        <f>VLOOKUP($AA125,Données!$A$4:$AZ$209,7,0)</f>
        <v>611510</v>
      </c>
      <c r="G125" t="str">
        <f>VLOOKUP($AA125,Données!$A$4:$AZ$209,12,0)</f>
        <v>CL25</v>
      </c>
      <c r="H125" t="str">
        <f>VLOOKUP($AA125,Données!$A$4:$AZ$209,8,0)</f>
        <v>GJE</v>
      </c>
      <c r="I125" t="str">
        <f>VLOOKUP($AA125,Données!$A$4:$AZ$209,9,0)</f>
        <v>H05</v>
      </c>
      <c r="J125" t="str">
        <f>VLOOKUP($AA125,Données!$A$4:$AZ$209,19,0)</f>
        <v>ERELOON BURGERLERAAR DG FMN (VE)</v>
      </c>
      <c r="K125" t="s">
        <v>509</v>
      </c>
      <c r="L125" t="s">
        <v>510</v>
      </c>
      <c r="M125" t="s">
        <v>549</v>
      </c>
      <c r="N125" s="19">
        <f>IFERROR((VLOOKUP($AA125,Données!$A$4:$AZ$209,23,0)),0)</f>
        <v>72291</v>
      </c>
      <c r="O125" s="19">
        <f>IFERROR((VLOOKUP($AA125,Données!$A$4:$AZ$209,25,0)),0)</f>
        <v>20000</v>
      </c>
      <c r="P125" s="19">
        <f>IFERROR((VLOOKUP($AA125,Données!$A$4:$AZ$209,26,0)),0)</f>
        <v>0</v>
      </c>
      <c r="Q125" s="10">
        <f t="shared" ref="Q125:Q131" si="97">IFERROR((P125/O125),"")</f>
        <v>0</v>
      </c>
      <c r="R125" s="10">
        <f t="shared" ref="R125:R131" si="98">IFERROR((P125/N125),"")</f>
        <v>0</v>
      </c>
      <c r="S125" s="19">
        <f t="shared" ref="S125:S130" si="99">IFERROR((N125-O125),0)</f>
        <v>52291</v>
      </c>
      <c r="T125" s="19">
        <f>IFERROR((VLOOKUP($AA125,Données!$A$4:$AZ$209,27,0)),0)</f>
        <v>55291</v>
      </c>
      <c r="U125" s="19">
        <f>IFERROR((VLOOKUP($AA125,Données!$A$4:$AZ$209,30,0)),0)</f>
        <v>0</v>
      </c>
      <c r="V125" s="19">
        <f>IFERROR((VLOOKUP($AA125,Données!$A$4:$AZ$209,32,0)),0)</f>
        <v>0</v>
      </c>
      <c r="W125" s="19">
        <f>IFERROR((VLOOKUP($AA125,Données!$A$4:$AZ$209,34,0)),0)</f>
        <v>0</v>
      </c>
      <c r="X125" s="10">
        <f t="shared" ref="X125:X131" si="100">IFERROR((U125/T125),0)</f>
        <v>0</v>
      </c>
      <c r="Y125" s="10" t="str">
        <f t="shared" ref="Y125:Y131" si="101">IFERROR((U125/P125),"")</f>
        <v/>
      </c>
      <c r="AA125" t="s">
        <v>487</v>
      </c>
    </row>
    <row r="126" spans="1:27" ht="15" customHeight="1">
      <c r="A126" t="e">
        <f>MID(VLOOKUP($AA126,Données!$A$4:$AZ$209,4,0),1,2)</f>
        <v>#N/A</v>
      </c>
      <c r="B126" t="e">
        <f>MID(VLOOKUP($AA126,Données!$A$4:$AZ$209,4,0),3,4)</f>
        <v>#N/A</v>
      </c>
      <c r="C126" t="e">
        <f>VLOOKUP($AA126,Données!$A$4:$AZ$209,5,0)</f>
        <v>#N/A</v>
      </c>
      <c r="D126" t="e">
        <f>VLOOKUP($AA126,Données!$A$4:$AZ$209,6,0)</f>
        <v>#N/A</v>
      </c>
      <c r="E126" t="e">
        <f>VLOOKUP($AA126,Données!$A$4:$AZ$209,17,0)</f>
        <v>#N/A</v>
      </c>
      <c r="F126" t="e">
        <f>VLOOKUP($AA126,Données!$A$4:$AZ$209,7,0)</f>
        <v>#N/A</v>
      </c>
      <c r="G126" t="e">
        <f>VLOOKUP($AA126,Données!$A$4:$AZ$209,12,0)</f>
        <v>#N/A</v>
      </c>
      <c r="H126" t="e">
        <f>VLOOKUP($AA126,Données!$A$4:$AZ$209,8,0)</f>
        <v>#N/A</v>
      </c>
      <c r="I126" t="e">
        <f>VLOOKUP($AA126,Données!$A$4:$AZ$209,9,0)</f>
        <v>#N/A</v>
      </c>
      <c r="J126" t="e">
        <f>VLOOKUP($AA126,Données!$A$4:$AZ$209,19,0)</f>
        <v>#N/A</v>
      </c>
      <c r="N126" s="19">
        <f>IFERROR((VLOOKUP($AA126,Données!$A$4:$AZ$209,23,0)),0)</f>
        <v>0</v>
      </c>
      <c r="O126" s="19">
        <f>IFERROR((VLOOKUP($AA126,Données!$A$4:$AZ$209,25,0)),0)</f>
        <v>0</v>
      </c>
      <c r="P126" s="19">
        <f>IFERROR((VLOOKUP($AA126,Données!$A$4:$AZ$209,26,0)),0)</f>
        <v>0</v>
      </c>
      <c r="Q126" s="10" t="str">
        <f t="shared" si="97"/>
        <v/>
      </c>
      <c r="R126" s="10" t="str">
        <f t="shared" si="98"/>
        <v/>
      </c>
      <c r="S126" s="19">
        <f t="shared" si="99"/>
        <v>0</v>
      </c>
      <c r="T126" s="19">
        <f>IFERROR((VLOOKUP($AA126,Données!$A$4:$AZ$209,27,0)),0)</f>
        <v>0</v>
      </c>
      <c r="U126" s="19">
        <f>IFERROR((VLOOKUP($AA126,Données!$A$4:$AZ$209,30,0)),0)</f>
        <v>0</v>
      </c>
      <c r="V126" s="19">
        <f>IFERROR((VLOOKUP($AA126,Données!$A$4:$AZ$209,32,0)),0)</f>
        <v>0</v>
      </c>
      <c r="W126" s="19">
        <f>IFERROR((VLOOKUP($AA126,Données!$A$4:$AZ$209,34,0)),0)</f>
        <v>0</v>
      </c>
      <c r="X126" s="10">
        <f t="shared" si="100"/>
        <v>0</v>
      </c>
      <c r="Y126" s="10" t="str">
        <f t="shared" si="101"/>
        <v/>
      </c>
    </row>
    <row r="127" spans="1:27" ht="15" customHeight="1">
      <c r="A127" t="e">
        <f>MID(VLOOKUP($AA127,Données!$A$4:$AZ$209,4,0),1,2)</f>
        <v>#N/A</v>
      </c>
      <c r="B127" t="e">
        <f>MID(VLOOKUP($AA127,Données!$A$4:$AZ$209,4,0),3,4)</f>
        <v>#N/A</v>
      </c>
      <c r="C127" t="e">
        <f>VLOOKUP($AA127,Données!$A$4:$AZ$209,5,0)</f>
        <v>#N/A</v>
      </c>
      <c r="D127" t="e">
        <f>VLOOKUP($AA127,Données!$A$4:$AZ$209,6,0)</f>
        <v>#N/A</v>
      </c>
      <c r="E127" t="e">
        <f>VLOOKUP($AA127,Données!$A$4:$AZ$209,17,0)</f>
        <v>#N/A</v>
      </c>
      <c r="F127" t="e">
        <f>VLOOKUP($AA127,Données!$A$4:$AZ$209,7,0)</f>
        <v>#N/A</v>
      </c>
      <c r="G127" t="e">
        <f>VLOOKUP($AA127,Données!$A$4:$AZ$209,12,0)</f>
        <v>#N/A</v>
      </c>
      <c r="H127" t="e">
        <f>VLOOKUP($AA127,Données!$A$4:$AZ$209,8,0)</f>
        <v>#N/A</v>
      </c>
      <c r="I127" t="e">
        <f>VLOOKUP($AA127,Données!$A$4:$AZ$209,9,0)</f>
        <v>#N/A</v>
      </c>
      <c r="J127" t="e">
        <f>VLOOKUP($AA127,Données!$A$4:$AZ$209,19,0)</f>
        <v>#N/A</v>
      </c>
      <c r="N127" s="19">
        <f>IFERROR((VLOOKUP($AA127,Données!$A$4:$AZ$209,23,0)),0)</f>
        <v>0</v>
      </c>
      <c r="O127" s="19">
        <f>IFERROR((VLOOKUP($AA127,Données!$A$4:$AZ$209,25,0)),0)</f>
        <v>0</v>
      </c>
      <c r="P127" s="19">
        <f>IFERROR((VLOOKUP($AA127,Données!$A$4:$AZ$209,26,0)),0)</f>
        <v>0</v>
      </c>
      <c r="Q127" s="10" t="str">
        <f t="shared" si="97"/>
        <v/>
      </c>
      <c r="R127" s="10" t="str">
        <f t="shared" si="98"/>
        <v/>
      </c>
      <c r="S127" s="19">
        <f t="shared" si="99"/>
        <v>0</v>
      </c>
      <c r="T127" s="19">
        <f>IFERROR((VLOOKUP($AA127,Données!$A$4:$AZ$209,27,0)),0)</f>
        <v>0</v>
      </c>
      <c r="U127" s="19">
        <f>IFERROR((VLOOKUP($AA127,Données!$A$4:$AZ$209,30,0)),0)</f>
        <v>0</v>
      </c>
      <c r="V127" s="19">
        <f>IFERROR((VLOOKUP($AA127,Données!$A$4:$AZ$209,32,0)),0)</f>
        <v>0</v>
      </c>
      <c r="W127" s="19">
        <f>IFERROR((VLOOKUP($AA127,Données!$A$4:$AZ$209,34,0)),0)</f>
        <v>0</v>
      </c>
      <c r="X127" s="10">
        <f t="shared" si="100"/>
        <v>0</v>
      </c>
      <c r="Y127" s="10" t="str">
        <f t="shared" si="101"/>
        <v/>
      </c>
    </row>
    <row r="128" spans="1:27" ht="15" customHeight="1">
      <c r="A128" t="str">
        <f>MID(VLOOKUP($AA128,Données!$A$4:$AZ$209,4,0),1,2)</f>
        <v>50</v>
      </c>
      <c r="B128" t="str">
        <f>MID(VLOOKUP($AA128,Données!$A$4:$AZ$209,4,0),3,4)</f>
        <v>63</v>
      </c>
      <c r="C128" t="str">
        <f>VLOOKUP($AA128,Données!$A$4:$AZ$209,5,0)</f>
        <v>121101</v>
      </c>
      <c r="D128" t="str">
        <f>VLOOKUP($AA128,Données!$A$4:$AZ$209,6,0)</f>
        <v>143</v>
      </c>
      <c r="E128" t="str">
        <f>VLOOKUP($AA128,Données!$A$4:$AZ$209,17,0)</f>
        <v>00</v>
      </c>
      <c r="F128" t="str">
        <f>VLOOKUP($AA128,Données!$A$4:$AZ$209,7,0)</f>
        <v>610610</v>
      </c>
      <c r="G128" t="str">
        <f>VLOOKUP($AA128,Données!$A$4:$AZ$209,12,0)</f>
        <v>BG40</v>
      </c>
      <c r="H128" t="str">
        <f>VLOOKUP($AA128,Données!$A$4:$AZ$209,8,0)</f>
        <v>GJE</v>
      </c>
      <c r="I128" t="str">
        <f>VLOOKUP($AA128,Données!$A$4:$AZ$209,9,0)</f>
        <v>H05</v>
      </c>
      <c r="J128" t="str">
        <f>VLOOKUP($AA128,Données!$A$4:$AZ$209,19,0)</f>
        <v>mediatraining t.v.v. DGCOM en KMS</v>
      </c>
      <c r="K128" t="s">
        <v>550</v>
      </c>
      <c r="L128" t="s">
        <v>551</v>
      </c>
      <c r="M128" s="23" t="s">
        <v>42</v>
      </c>
      <c r="N128" s="19">
        <f>IFERROR((VLOOKUP($AA128,Données!$A$4:$AZ$209,23,0)),0)</f>
        <v>16195</v>
      </c>
      <c r="O128" s="19">
        <f>IFERROR((VLOOKUP($AA128,Données!$A$4:$AZ$209,25,0)),0)</f>
        <v>0</v>
      </c>
      <c r="P128" s="19">
        <f>IFERROR((VLOOKUP($AA128,Données!$A$4:$AZ$209,26,0)),0)</f>
        <v>0</v>
      </c>
      <c r="Q128" s="10" t="str">
        <f t="shared" si="97"/>
        <v/>
      </c>
      <c r="R128" s="10">
        <f t="shared" si="98"/>
        <v>0</v>
      </c>
      <c r="S128" s="19">
        <f t="shared" si="99"/>
        <v>16195</v>
      </c>
      <c r="T128" s="19">
        <f>IFERROR((VLOOKUP($AA128,Données!$A$4:$AZ$209,27,0)),0)</f>
        <v>16195</v>
      </c>
      <c r="U128" s="19">
        <f>IFERROR((VLOOKUP($AA128,Données!$A$4:$AZ$209,30,0)),0)</f>
        <v>0</v>
      </c>
      <c r="V128" s="19">
        <f>IFERROR((VLOOKUP($AA128,Données!$A$4:$AZ$209,32,0)),0)</f>
        <v>0</v>
      </c>
      <c r="W128" s="19">
        <f>IFERROR((VLOOKUP($AA128,Données!$A$4:$AZ$209,34,0)),0)</f>
        <v>0</v>
      </c>
      <c r="X128" s="10">
        <f t="shared" si="100"/>
        <v>0</v>
      </c>
      <c r="Y128" s="10" t="str">
        <f t="shared" si="101"/>
        <v/>
      </c>
      <c r="AA128" t="s">
        <v>488</v>
      </c>
    </row>
    <row r="129" spans="1:27" ht="15" customHeight="1">
      <c r="A129" t="str">
        <f>MID(VLOOKUP($AA129,Données!$A$4:$AZ$209,4,0),1,2)</f>
        <v>50</v>
      </c>
      <c r="B129" t="str">
        <f>MID(VLOOKUP($AA129,Données!$A$4:$AZ$209,4,0),3,4)</f>
        <v>63</v>
      </c>
      <c r="C129" t="str">
        <f>VLOOKUP($AA129,Données!$A$4:$AZ$209,5,0)</f>
        <v>121101</v>
      </c>
      <c r="D129" t="str">
        <f>VLOOKUP($AA129,Données!$A$4:$AZ$209,6,0)</f>
        <v>143</v>
      </c>
      <c r="E129" t="str">
        <f>VLOOKUP($AA129,Données!$A$4:$AZ$209,17,0)</f>
        <v>00</v>
      </c>
      <c r="F129" t="str">
        <f>VLOOKUP($AA129,Données!$A$4:$AZ$209,7,0)</f>
        <v>610610</v>
      </c>
      <c r="G129" t="str">
        <f>VLOOKUP($AA129,Données!$A$4:$AZ$209,12,0)</f>
        <v>BG49</v>
      </c>
      <c r="H129" t="str">
        <f>VLOOKUP($AA129,Données!$A$4:$AZ$209,8,0)</f>
        <v>GJE</v>
      </c>
      <c r="I129" t="str">
        <f>VLOOKUP($AA129,Données!$A$4:$AZ$209,9,0)</f>
        <v>H05</v>
      </c>
      <c r="J129" t="str">
        <f>VLOOKUP($AA129,Données!$A$4:$AZ$209,19,0)</f>
        <v>mediatraining FR t.v.v. DG Com en KMS</v>
      </c>
      <c r="K129" t="s">
        <v>552</v>
      </c>
      <c r="L129" t="s">
        <v>551</v>
      </c>
      <c r="M129" s="23" t="s">
        <v>42</v>
      </c>
      <c r="N129" s="19">
        <f>IFERROR((VLOOKUP($AA129,Données!$A$4:$AZ$209,23,0)),0)</f>
        <v>14400</v>
      </c>
      <c r="O129" s="19">
        <f>IFERROR((VLOOKUP($AA129,Données!$A$4:$AZ$209,25,0)),0)</f>
        <v>0</v>
      </c>
      <c r="P129" s="19">
        <f>IFERROR((VLOOKUP($AA129,Données!$A$4:$AZ$209,26,0)),0)</f>
        <v>0</v>
      </c>
      <c r="Q129" s="10" t="str">
        <f t="shared" si="97"/>
        <v/>
      </c>
      <c r="R129" s="10">
        <f t="shared" si="98"/>
        <v>0</v>
      </c>
      <c r="S129" s="19">
        <f t="shared" si="99"/>
        <v>14400</v>
      </c>
      <c r="T129" s="19">
        <f>IFERROR((VLOOKUP($AA129,Données!$A$4:$AZ$209,27,0)),0)</f>
        <v>14400</v>
      </c>
      <c r="U129" s="19">
        <f>IFERROR((VLOOKUP($AA129,Données!$A$4:$AZ$209,30,0)),0)</f>
        <v>0</v>
      </c>
      <c r="V129" s="19">
        <f>IFERROR((VLOOKUP($AA129,Données!$A$4:$AZ$209,32,0)),0)</f>
        <v>0</v>
      </c>
      <c r="W129" s="19">
        <f>IFERROR((VLOOKUP($AA129,Données!$A$4:$AZ$209,34,0)),0)</f>
        <v>0</v>
      </c>
      <c r="X129" s="10">
        <f t="shared" si="100"/>
        <v>0</v>
      </c>
      <c r="Y129" s="10" t="str">
        <f t="shared" si="101"/>
        <v/>
      </c>
      <c r="AA129" t="s">
        <v>489</v>
      </c>
    </row>
    <row r="130" spans="1:27" ht="15" customHeight="1">
      <c r="A130" t="str">
        <f>MID(VLOOKUP($AA130,Données!$A$4:$AZ$209,4,0),1,2)</f>
        <v>50</v>
      </c>
      <c r="B130" t="str">
        <f>MID(VLOOKUP($AA130,Données!$A$4:$AZ$209,4,0),3,4)</f>
        <v>63</v>
      </c>
      <c r="C130" t="str">
        <f>VLOOKUP($AA130,Données!$A$4:$AZ$209,5,0)</f>
        <v>121101</v>
      </c>
      <c r="D130" t="str">
        <f>VLOOKUP($AA130,Données!$A$4:$AZ$209,6,0)</f>
        <v>143</v>
      </c>
      <c r="E130" t="str">
        <f>VLOOKUP($AA130,Données!$A$4:$AZ$209,17,0)</f>
        <v>00</v>
      </c>
      <c r="F130" t="str">
        <f>VLOOKUP($AA130,Données!$A$4:$AZ$209,7,0)</f>
        <v>611510</v>
      </c>
      <c r="G130" t="str">
        <f>VLOOKUP($AA130,Données!$A$4:$AZ$209,12,0)</f>
        <v>CL05</v>
      </c>
      <c r="H130" t="str">
        <f>VLOOKUP($AA130,Données!$A$4:$AZ$209,8,0)</f>
        <v>GJE</v>
      </c>
      <c r="I130" t="str">
        <f>VLOOKUP($AA130,Données!$A$4:$AZ$209,9,0)</f>
        <v>H05</v>
      </c>
      <c r="J130" t="str">
        <f>VLOOKUP($AA130,Données!$A$4:$AZ$209,19,0)</f>
        <v>ERELOON BURGERLERAAR</v>
      </c>
      <c r="L130" t="s">
        <v>227</v>
      </c>
      <c r="M130" s="23" t="s">
        <v>42</v>
      </c>
      <c r="N130" s="19">
        <f>IFERROR((VLOOKUP($AA130,Données!$A$4:$AZ$209,23,0)),0)</f>
        <v>4500</v>
      </c>
      <c r="O130" s="19">
        <f>IFERROR((VLOOKUP($AA130,Données!$A$4:$AZ$209,25,0)),0)</f>
        <v>0</v>
      </c>
      <c r="P130" s="19">
        <f>IFERROR((VLOOKUP($AA130,Données!$A$4:$AZ$209,26,0)),0)</f>
        <v>0</v>
      </c>
      <c r="Q130" s="10" t="str">
        <f t="shared" si="97"/>
        <v/>
      </c>
      <c r="R130" s="10">
        <f t="shared" si="98"/>
        <v>0</v>
      </c>
      <c r="S130" s="19">
        <f t="shared" si="99"/>
        <v>4500</v>
      </c>
      <c r="T130" s="19">
        <f>IFERROR((VLOOKUP($AA130,Données!$A$4:$AZ$209,27,0)),0)</f>
        <v>4500</v>
      </c>
      <c r="U130" s="19">
        <f>IFERROR((VLOOKUP($AA130,Données!$A$4:$AZ$209,30,0)),0)</f>
        <v>0</v>
      </c>
      <c r="V130" s="19">
        <f>IFERROR((VLOOKUP($AA130,Données!$A$4:$AZ$209,32,0)),0)</f>
        <v>0</v>
      </c>
      <c r="W130" s="19">
        <f>IFERROR((VLOOKUP($AA130,Données!$A$4:$AZ$209,34,0)),0)</f>
        <v>0</v>
      </c>
      <c r="X130" s="10">
        <f t="shared" si="100"/>
        <v>0</v>
      </c>
      <c r="Y130" s="10" t="str">
        <f t="shared" si="101"/>
        <v/>
      </c>
      <c r="AA130" t="s">
        <v>490</v>
      </c>
    </row>
    <row r="131" spans="1:27" ht="15" customHeight="1">
      <c r="N131" s="20">
        <f>SUMIF(N125:N130,"&gt;=0",N125:N130)</f>
        <v>107386</v>
      </c>
      <c r="O131" s="20">
        <f>SUMIF(O125:O130,"&gt;=0",O125:O130)</f>
        <v>20000</v>
      </c>
      <c r="P131" s="20">
        <f>SUMIF(P125:P130,"&gt;=0",P125:P130)</f>
        <v>0</v>
      </c>
      <c r="Q131" s="10">
        <f t="shared" si="97"/>
        <v>0</v>
      </c>
      <c r="R131" s="12">
        <f t="shared" si="98"/>
        <v>0</v>
      </c>
      <c r="S131" s="20">
        <f>SUMIF(S125:S130,"&gt;=0",S125:S130)</f>
        <v>87386</v>
      </c>
      <c r="T131" s="20">
        <f>SUMIF(T125:T130,"&gt;=0",T125:T130)</f>
        <v>90386</v>
      </c>
      <c r="U131" s="20">
        <f>SUMIF(U125:U130,"&gt;=0",U125:U130)</f>
        <v>0</v>
      </c>
      <c r="V131" s="20">
        <f>SUMIF(V125:V130,"&gt;=0",V125:V130)</f>
        <v>0</v>
      </c>
      <c r="W131" s="20">
        <f>SUMIF(W125:W130,"&gt;=0",W125:W130)</f>
        <v>0</v>
      </c>
      <c r="X131" s="12">
        <f t="shared" si="100"/>
        <v>0</v>
      </c>
      <c r="Y131" s="12" t="str">
        <f t="shared" si="101"/>
        <v/>
      </c>
    </row>
    <row r="132" spans="1:27" ht="15" customHeight="1"/>
    <row r="133" spans="1:27" ht="15" customHeight="1">
      <c r="A133" t="str">
        <f>MID(VLOOKUP($AA133,Données!$A$4:$AZ$209,4,0),1,2)</f>
        <v>50</v>
      </c>
      <c r="B133" t="str">
        <f>MID(VLOOKUP($AA133,Données!$A$4:$AZ$209,4,0),3,4)</f>
        <v>63</v>
      </c>
      <c r="C133" t="str">
        <f>VLOOKUP($AA133,Données!$A$4:$AZ$209,5,0)</f>
        <v>121101</v>
      </c>
      <c r="D133" t="str">
        <f>VLOOKUP($AA133,Données!$A$4:$AZ$209,6,0)</f>
        <v>144</v>
      </c>
      <c r="E133" t="str">
        <f>VLOOKUP($AA133,Données!$A$4:$AZ$209,17,0)</f>
        <v>17</v>
      </c>
      <c r="F133" t="str">
        <f>VLOOKUP($AA133,Données!$A$4:$AZ$209,7,0)</f>
        <v>611510</v>
      </c>
      <c r="G133" t="str">
        <f>VLOOKUP($AA133,Données!$A$4:$AZ$209,12,0)</f>
        <v>CM15</v>
      </c>
      <c r="H133" t="str">
        <f>VLOOKUP($AA133,Données!$A$4:$AZ$209,8,0)</f>
        <v>GJB</v>
      </c>
      <c r="I133" t="str">
        <f>VLOOKUP($AA133,Données!$A$4:$AZ$209,9,0)</f>
        <v>H05</v>
      </c>
      <c r="J133" t="str">
        <f>VLOOKUP($AA133,Données!$A$4:$AZ$209,19,0)</f>
        <v>ERELOON CONFERENCIERS</v>
      </c>
      <c r="K133" t="s">
        <v>509</v>
      </c>
      <c r="L133" t="s">
        <v>510</v>
      </c>
      <c r="M133" t="s">
        <v>549</v>
      </c>
      <c r="N133" s="19">
        <f>IFERROR((VLOOKUP($AA133,Données!$A$4:$AZ$209,23,0)),0)</f>
        <v>3739</v>
      </c>
      <c r="O133" s="19">
        <f>IFERROR((VLOOKUP($AA133,Données!$A$4:$AZ$209,25,0)),0)</f>
        <v>2000</v>
      </c>
      <c r="P133" s="19">
        <f>IFERROR((VLOOKUP($AA133,Données!$A$4:$AZ$209,26,0)),0)</f>
        <v>0</v>
      </c>
      <c r="Q133" s="10">
        <f t="shared" ref="Q133:Q136" si="102">IFERROR((P133/O133),"")</f>
        <v>0</v>
      </c>
      <c r="R133" s="10">
        <f t="shared" ref="R133:R136" si="103">IFERROR((P133/N133),"")</f>
        <v>0</v>
      </c>
      <c r="S133" s="19">
        <f t="shared" ref="S133:S135" si="104">IFERROR((N133-O133),0)</f>
        <v>1739</v>
      </c>
      <c r="T133" s="19">
        <f>IFERROR((VLOOKUP($AA133,Données!$A$4:$AZ$209,27,0)),0)</f>
        <v>3739</v>
      </c>
      <c r="U133" s="19">
        <f>IFERROR((VLOOKUP($AA133,Données!$A$4:$AZ$209,30,0)),0)</f>
        <v>0</v>
      </c>
      <c r="V133" s="19">
        <f>IFERROR((VLOOKUP($AA133,Données!$A$4:$AZ$209,32,0)),0)</f>
        <v>0</v>
      </c>
      <c r="W133" s="19">
        <f>IFERROR((VLOOKUP($AA133,Données!$A$4:$AZ$209,34,0)),0)</f>
        <v>0</v>
      </c>
      <c r="X133" s="10">
        <f t="shared" ref="X133:X136" si="105">IFERROR((U133/T133),0)</f>
        <v>0</v>
      </c>
      <c r="Y133" s="10" t="str">
        <f t="shared" ref="Y133:Y136" si="106">IFERROR((U133/P133),"")</f>
        <v/>
      </c>
      <c r="AA133" t="s">
        <v>491</v>
      </c>
    </row>
    <row r="134" spans="1:27" ht="15" customHeight="1">
      <c r="A134" t="e">
        <f>MID(VLOOKUP($AA134,Données!$A$4:$AZ$209,4,0),1,2)</f>
        <v>#N/A</v>
      </c>
      <c r="B134" t="e">
        <f>MID(VLOOKUP($AA134,Données!$A$4:$AZ$209,4,0),3,4)</f>
        <v>#N/A</v>
      </c>
      <c r="C134" t="e">
        <f>VLOOKUP($AA134,Données!$A$4:$AZ$209,5,0)</f>
        <v>#N/A</v>
      </c>
      <c r="D134" t="e">
        <f>VLOOKUP($AA134,Données!$A$4:$AZ$209,6,0)</f>
        <v>#N/A</v>
      </c>
      <c r="E134" t="e">
        <f>VLOOKUP($AA134,Données!$A$4:$AZ$209,17,0)</f>
        <v>#N/A</v>
      </c>
      <c r="F134" t="e">
        <f>VLOOKUP($AA134,Données!$A$4:$AZ$209,7,0)</f>
        <v>#N/A</v>
      </c>
      <c r="G134" t="e">
        <f>VLOOKUP($AA134,Données!$A$4:$AZ$209,12,0)</f>
        <v>#N/A</v>
      </c>
      <c r="H134" t="e">
        <f>VLOOKUP($AA134,Données!$A$4:$AZ$209,8,0)</f>
        <v>#N/A</v>
      </c>
      <c r="I134" t="e">
        <f>VLOOKUP($AA134,Données!$A$4:$AZ$209,9,0)</f>
        <v>#N/A</v>
      </c>
      <c r="J134" t="e">
        <f>VLOOKUP($AA134,Données!$A$4:$AZ$209,19,0)</f>
        <v>#N/A</v>
      </c>
      <c r="N134" s="19">
        <f>IFERROR((VLOOKUP($AA134,Données!$A$4:$AZ$209,23,0)),0)</f>
        <v>0</v>
      </c>
      <c r="O134" s="19">
        <f>IFERROR((VLOOKUP($AA134,Données!$A$4:$AZ$209,25,0)),0)</f>
        <v>0</v>
      </c>
      <c r="P134" s="19">
        <f>IFERROR((VLOOKUP($AA134,Données!$A$4:$AZ$209,26,0)),0)</f>
        <v>0</v>
      </c>
      <c r="Q134" s="10" t="str">
        <f t="shared" si="102"/>
        <v/>
      </c>
      <c r="R134" s="10" t="str">
        <f t="shared" si="103"/>
        <v/>
      </c>
      <c r="S134" s="19">
        <f t="shared" si="104"/>
        <v>0</v>
      </c>
      <c r="T134" s="19">
        <f>IFERROR((VLOOKUP($AA134,Données!$A$4:$AZ$209,27,0)),0)</f>
        <v>0</v>
      </c>
      <c r="U134" s="19">
        <f>IFERROR((VLOOKUP($AA134,Données!$A$4:$AZ$209,30,0)),0)</f>
        <v>0</v>
      </c>
      <c r="V134" s="19">
        <f>IFERROR((VLOOKUP($AA134,Données!$A$4:$AZ$209,32,0)),0)</f>
        <v>0</v>
      </c>
      <c r="W134" s="19">
        <f>IFERROR((VLOOKUP($AA134,Données!$A$4:$AZ$209,34,0)),0)</f>
        <v>0</v>
      </c>
      <c r="X134" s="10">
        <f t="shared" si="105"/>
        <v>0</v>
      </c>
      <c r="Y134" s="10" t="str">
        <f t="shared" si="106"/>
        <v/>
      </c>
    </row>
    <row r="135" spans="1:27" ht="15" customHeight="1">
      <c r="A135" t="e">
        <f>MID(VLOOKUP($AA135,Données!$A$4:$AZ$209,4,0),1,2)</f>
        <v>#N/A</v>
      </c>
      <c r="B135" t="e">
        <f>MID(VLOOKUP($AA135,Données!$A$4:$AZ$209,4,0),3,4)</f>
        <v>#N/A</v>
      </c>
      <c r="C135" t="e">
        <f>VLOOKUP($AA135,Données!$A$4:$AZ$209,5,0)</f>
        <v>#N/A</v>
      </c>
      <c r="D135" t="e">
        <f>VLOOKUP($AA135,Données!$A$4:$AZ$209,6,0)</f>
        <v>#N/A</v>
      </c>
      <c r="E135" t="e">
        <f>VLOOKUP($AA135,Données!$A$4:$AZ$209,17,0)</f>
        <v>#N/A</v>
      </c>
      <c r="F135" t="e">
        <f>VLOOKUP($AA135,Données!$A$4:$AZ$209,7,0)</f>
        <v>#N/A</v>
      </c>
      <c r="G135" t="e">
        <f>VLOOKUP($AA135,Données!$A$4:$AZ$209,12,0)</f>
        <v>#N/A</v>
      </c>
      <c r="H135" t="e">
        <f>VLOOKUP($AA135,Données!$A$4:$AZ$209,8,0)</f>
        <v>#N/A</v>
      </c>
      <c r="I135" t="e">
        <f>VLOOKUP($AA135,Données!$A$4:$AZ$209,9,0)</f>
        <v>#N/A</v>
      </c>
      <c r="J135" t="e">
        <f>VLOOKUP($AA135,Données!$A$4:$AZ$209,19,0)</f>
        <v>#N/A</v>
      </c>
      <c r="N135" s="19">
        <f>IFERROR((VLOOKUP($AA135,Données!$A$4:$AZ$209,23,0)),0)</f>
        <v>0</v>
      </c>
      <c r="O135" s="19">
        <f>IFERROR((VLOOKUP($AA135,Données!$A$4:$AZ$209,25,0)),0)</f>
        <v>0</v>
      </c>
      <c r="P135" s="19">
        <f>IFERROR((VLOOKUP($AA135,Données!$A$4:$AZ$209,26,0)),0)</f>
        <v>0</v>
      </c>
      <c r="Q135" s="10" t="str">
        <f t="shared" si="102"/>
        <v/>
      </c>
      <c r="R135" s="10" t="str">
        <f t="shared" si="103"/>
        <v/>
      </c>
      <c r="S135" s="19">
        <f t="shared" si="104"/>
        <v>0</v>
      </c>
      <c r="T135" s="19">
        <f>IFERROR((VLOOKUP($AA135,Données!$A$4:$AZ$209,27,0)),0)</f>
        <v>0</v>
      </c>
      <c r="U135" s="19">
        <f>IFERROR((VLOOKUP($AA135,Données!$A$4:$AZ$209,30,0)),0)</f>
        <v>0</v>
      </c>
      <c r="V135" s="19">
        <f>IFERROR((VLOOKUP($AA135,Données!$A$4:$AZ$209,32,0)),0)</f>
        <v>0</v>
      </c>
      <c r="W135" s="19">
        <f>IFERROR((VLOOKUP($AA135,Données!$A$4:$AZ$209,34,0)),0)</f>
        <v>0</v>
      </c>
      <c r="X135" s="10">
        <f t="shared" si="105"/>
        <v>0</v>
      </c>
      <c r="Y135" s="10" t="str">
        <f t="shared" si="106"/>
        <v/>
      </c>
    </row>
    <row r="136" spans="1:27" ht="15" customHeight="1">
      <c r="N136" s="20">
        <f>SUMIF(N133:N135,"&gt;=0",N133:N135)</f>
        <v>3739</v>
      </c>
      <c r="O136" s="20">
        <f t="shared" ref="O136:P136" si="107">SUMIF(O133:O135,"&gt;=0",O133:O135)</f>
        <v>2000</v>
      </c>
      <c r="P136" s="20">
        <f t="shared" si="107"/>
        <v>0</v>
      </c>
      <c r="Q136" s="10">
        <f t="shared" si="102"/>
        <v>0</v>
      </c>
      <c r="R136" s="12">
        <f t="shared" si="103"/>
        <v>0</v>
      </c>
      <c r="S136" s="20">
        <f>SUMIF(S133,"&gt;=0",S133)</f>
        <v>1739</v>
      </c>
      <c r="T136" s="20">
        <f>SUMIF(T133:T135,"&gt;=0",T133:T135)</f>
        <v>3739</v>
      </c>
      <c r="U136" s="20">
        <f t="shared" ref="U136:W136" si="108">SUMIF(U133:U135,"&gt;=0",U133:U135)</f>
        <v>0</v>
      </c>
      <c r="V136" s="20">
        <f t="shared" si="108"/>
        <v>0</v>
      </c>
      <c r="W136" s="20">
        <f t="shared" si="108"/>
        <v>0</v>
      </c>
      <c r="X136" s="12">
        <f t="shared" si="105"/>
        <v>0</v>
      </c>
      <c r="Y136" s="12" t="str">
        <f t="shared" si="106"/>
        <v/>
      </c>
    </row>
    <row r="137" spans="1:27" ht="15" customHeight="1"/>
    <row r="138" spans="1:27" ht="15" customHeight="1">
      <c r="A138" t="str">
        <f>MID(VLOOKUP($AA138,Données!$A$4:$AZ$209,4,0),1,2)</f>
        <v>50</v>
      </c>
      <c r="B138" t="str">
        <f>MID(VLOOKUP($AA138,Données!$A$4:$AZ$209,4,0),3,4)</f>
        <v>63</v>
      </c>
      <c r="C138" t="str">
        <f>VLOOKUP($AA138,Données!$A$4:$AZ$209,5,0)</f>
        <v>121101</v>
      </c>
      <c r="D138" t="str">
        <f>VLOOKUP($AA138,Données!$A$4:$AZ$209,6,0)</f>
        <v>272</v>
      </c>
      <c r="E138" t="str">
        <f>VLOOKUP($AA138,Données!$A$4:$AZ$209,17,0)</f>
        <v>17</v>
      </c>
      <c r="F138" t="str">
        <f>VLOOKUP($AA138,Données!$A$4:$AZ$209,7,0)</f>
        <v>611510</v>
      </c>
      <c r="G138" t="str">
        <f>VLOOKUP($AA138,Données!$A$4:$AZ$209,12,0)</f>
        <v>CA00</v>
      </c>
      <c r="H138" t="str">
        <f>VLOOKUP($AA138,Données!$A$4:$AZ$209,8,0)</f>
        <v>GJE</v>
      </c>
      <c r="I138" t="str">
        <f>VLOOKUP($AA138,Données!$A$4:$AZ$209,9,0)</f>
        <v>H00</v>
      </c>
      <c r="J138" t="str">
        <f>VLOOKUP($AA138,Données!$A$4:$AZ$209,19,0)</f>
        <v>Blokkering - reserve</v>
      </c>
      <c r="N138" s="19">
        <f>IFERROR((VLOOKUP($AA138,Données!$A$4:$AZ$209,23,0)),0)</f>
        <v>0</v>
      </c>
      <c r="O138" s="19">
        <f>IFERROR((VLOOKUP($AA138,Données!$A$4:$AZ$209,25,0)),0)</f>
        <v>0</v>
      </c>
      <c r="P138" s="19">
        <f>IFERROR((VLOOKUP($AA138,Données!$A$4:$AZ$209,26,0)),0)</f>
        <v>0</v>
      </c>
      <c r="Q138" s="10" t="str">
        <f t="shared" ref="Q138:Q141" si="109">IFERROR((P138/O138),"")</f>
        <v/>
      </c>
      <c r="R138" s="10" t="str">
        <f t="shared" ref="R138:R141" si="110">IFERROR((P138/N138),"")</f>
        <v/>
      </c>
      <c r="S138" s="19">
        <f t="shared" ref="S138:S140" si="111">IFERROR((N138-O138),0)</f>
        <v>0</v>
      </c>
      <c r="T138" s="19">
        <f>IFERROR((VLOOKUP($AA138,Données!$A$4:$AZ$209,27,0)),0)</f>
        <v>0</v>
      </c>
      <c r="U138" s="19">
        <f>IFERROR((VLOOKUP($AA138,Données!$A$4:$AZ$209,30,0)),0)</f>
        <v>0</v>
      </c>
      <c r="V138" s="19">
        <f>IFERROR((VLOOKUP($AA138,Données!$A$4:$AZ$209,32,0)),0)</f>
        <v>0</v>
      </c>
      <c r="W138" s="19">
        <f>IFERROR((VLOOKUP($AA138,Données!$A$4:$AZ$209,34,0)),0)</f>
        <v>0</v>
      </c>
      <c r="X138" s="10">
        <f t="shared" ref="X138:X141" si="112">IFERROR((U138/T138),0)</f>
        <v>0</v>
      </c>
      <c r="Y138" s="10" t="str">
        <f t="shared" ref="Y138:Y141" si="113">IFERROR((U138/P138),"")</f>
        <v/>
      </c>
      <c r="AA138" t="s">
        <v>492</v>
      </c>
    </row>
    <row r="139" spans="1:27" ht="15" customHeight="1">
      <c r="A139" t="e">
        <f>MID(VLOOKUP($AA139,Données!$A$4:$AZ$209,4,0),1,2)</f>
        <v>#N/A</v>
      </c>
      <c r="B139" t="e">
        <f>MID(VLOOKUP($AA139,Données!$A$4:$AZ$209,4,0),3,4)</f>
        <v>#N/A</v>
      </c>
      <c r="C139" t="e">
        <f>VLOOKUP($AA139,Données!$A$4:$AZ$209,5,0)</f>
        <v>#N/A</v>
      </c>
      <c r="D139" t="e">
        <f>VLOOKUP($AA139,Données!$A$4:$AZ$209,6,0)</f>
        <v>#N/A</v>
      </c>
      <c r="E139" t="e">
        <f>VLOOKUP($AA139,Données!$A$4:$AZ$209,17,0)</f>
        <v>#N/A</v>
      </c>
      <c r="F139" t="e">
        <f>VLOOKUP($AA139,Données!$A$4:$AZ$209,7,0)</f>
        <v>#N/A</v>
      </c>
      <c r="G139" t="e">
        <f>VLOOKUP($AA139,Données!$A$4:$AZ$209,12,0)</f>
        <v>#N/A</v>
      </c>
      <c r="H139" t="e">
        <f>VLOOKUP($AA139,Données!$A$4:$AZ$209,8,0)</f>
        <v>#N/A</v>
      </c>
      <c r="I139" t="e">
        <f>VLOOKUP($AA139,Données!$A$4:$AZ$209,9,0)</f>
        <v>#N/A</v>
      </c>
      <c r="J139" t="e">
        <f>VLOOKUP($AA139,Données!$A$4:$AZ$209,19,0)</f>
        <v>#N/A</v>
      </c>
      <c r="N139" s="19">
        <f>IFERROR((VLOOKUP($AA139,Données!$A$4:$AZ$209,23,0)),0)</f>
        <v>0</v>
      </c>
      <c r="O139" s="19">
        <f>IFERROR((VLOOKUP($AA139,Données!$A$4:$AZ$209,25,0)),0)</f>
        <v>0</v>
      </c>
      <c r="P139" s="19">
        <f>IFERROR((VLOOKUP($AA139,Données!$A$4:$AZ$209,26,0)),0)</f>
        <v>0</v>
      </c>
      <c r="Q139" s="10" t="str">
        <f t="shared" si="109"/>
        <v/>
      </c>
      <c r="R139" s="10" t="str">
        <f t="shared" si="110"/>
        <v/>
      </c>
      <c r="S139" s="19">
        <f t="shared" si="111"/>
        <v>0</v>
      </c>
      <c r="T139" s="19">
        <f>IFERROR((VLOOKUP($AA139,Données!$A$4:$AZ$209,27,0)),0)</f>
        <v>0</v>
      </c>
      <c r="U139" s="19">
        <f>IFERROR((VLOOKUP($AA139,Données!$A$4:$AZ$209,30,0)),0)</f>
        <v>0</v>
      </c>
      <c r="V139" s="19">
        <f>IFERROR((VLOOKUP($AA139,Données!$A$4:$AZ$209,32,0)),0)</f>
        <v>0</v>
      </c>
      <c r="W139" s="19">
        <f>IFERROR((VLOOKUP($AA139,Données!$A$4:$AZ$209,34,0)),0)</f>
        <v>0</v>
      </c>
      <c r="X139" s="10">
        <f t="shared" si="112"/>
        <v>0</v>
      </c>
      <c r="Y139" s="10" t="str">
        <f t="shared" si="113"/>
        <v/>
      </c>
      <c r="AA139" t="s">
        <v>493</v>
      </c>
    </row>
    <row r="140" spans="1:27" ht="15" customHeight="1">
      <c r="A140" t="e">
        <f>MID(VLOOKUP($AA140,Données!$A$4:$AZ$209,4,0),1,2)</f>
        <v>#N/A</v>
      </c>
      <c r="B140" t="e">
        <f>MID(VLOOKUP($AA140,Données!$A$4:$AZ$209,4,0),3,4)</f>
        <v>#N/A</v>
      </c>
      <c r="C140" t="e">
        <f>VLOOKUP($AA140,Données!$A$4:$AZ$209,5,0)</f>
        <v>#N/A</v>
      </c>
      <c r="D140" t="e">
        <f>VLOOKUP($AA140,Données!$A$4:$AZ$209,6,0)</f>
        <v>#N/A</v>
      </c>
      <c r="E140" t="e">
        <f>VLOOKUP($AA140,Données!$A$4:$AZ$209,17,0)</f>
        <v>#N/A</v>
      </c>
      <c r="F140" t="e">
        <f>VLOOKUP($AA140,Données!$A$4:$AZ$209,7,0)</f>
        <v>#N/A</v>
      </c>
      <c r="G140" t="e">
        <f>VLOOKUP($AA140,Données!$A$4:$AZ$209,12,0)</f>
        <v>#N/A</v>
      </c>
      <c r="H140" t="e">
        <f>VLOOKUP($AA140,Données!$A$4:$AZ$209,8,0)</f>
        <v>#N/A</v>
      </c>
      <c r="I140" t="e">
        <f>VLOOKUP($AA140,Données!$A$4:$AZ$209,9,0)</f>
        <v>#N/A</v>
      </c>
      <c r="J140" t="e">
        <f>VLOOKUP($AA140,Données!$A$4:$AZ$209,19,0)</f>
        <v>#N/A</v>
      </c>
      <c r="N140" s="19">
        <f>IFERROR((VLOOKUP($AA140,Données!$A$4:$AZ$209,23,0)),0)</f>
        <v>0</v>
      </c>
      <c r="O140" s="19">
        <f>IFERROR((VLOOKUP($AA140,Données!$A$4:$AZ$209,25,0)),0)</f>
        <v>0</v>
      </c>
      <c r="P140" s="19">
        <f>IFERROR((VLOOKUP($AA140,Données!$A$4:$AZ$209,26,0)),0)</f>
        <v>0</v>
      </c>
      <c r="Q140" s="10" t="str">
        <f t="shared" si="109"/>
        <v/>
      </c>
      <c r="R140" s="10" t="str">
        <f t="shared" si="110"/>
        <v/>
      </c>
      <c r="S140" s="19">
        <f t="shared" si="111"/>
        <v>0</v>
      </c>
      <c r="T140" s="19">
        <f>IFERROR((VLOOKUP($AA140,Données!$A$4:$AZ$209,27,0)),0)</f>
        <v>0</v>
      </c>
      <c r="U140" s="19">
        <f>IFERROR((VLOOKUP($AA140,Données!$A$4:$AZ$209,30,0)),0)</f>
        <v>0</v>
      </c>
      <c r="V140" s="19">
        <f>IFERROR((VLOOKUP($AA140,Données!$A$4:$AZ$209,32,0)),0)</f>
        <v>0</v>
      </c>
      <c r="W140" s="19">
        <f>IFERROR((VLOOKUP($AA140,Données!$A$4:$AZ$209,34,0)),0)</f>
        <v>0</v>
      </c>
      <c r="X140" s="10">
        <f t="shared" si="112"/>
        <v>0</v>
      </c>
      <c r="Y140" s="10" t="str">
        <f t="shared" si="113"/>
        <v/>
      </c>
    </row>
    <row r="141" spans="1:27" ht="15" customHeight="1">
      <c r="N141" s="20">
        <f>SUMIF(N138:N140,"&gt;=0",N138:N140)</f>
        <v>0</v>
      </c>
      <c r="O141" s="20">
        <f t="shared" ref="O141:P141" si="114">SUMIF(O138:O140,"&gt;=0",O138:O140)</f>
        <v>0</v>
      </c>
      <c r="P141" s="20">
        <f t="shared" si="114"/>
        <v>0</v>
      </c>
      <c r="Q141" s="10" t="str">
        <f t="shared" si="109"/>
        <v/>
      </c>
      <c r="R141" s="12" t="str">
        <f t="shared" si="110"/>
        <v/>
      </c>
      <c r="S141" s="20">
        <f>SUMIF(S138:S140,"&gt;=0",S138:S140)</f>
        <v>0</v>
      </c>
      <c r="T141" s="20">
        <f t="shared" ref="T141:W141" si="115">SUMIF(T138:T140,"&gt;=0",T138:T140)</f>
        <v>0</v>
      </c>
      <c r="U141" s="20">
        <f t="shared" si="115"/>
        <v>0</v>
      </c>
      <c r="V141" s="20">
        <f t="shared" si="115"/>
        <v>0</v>
      </c>
      <c r="W141" s="20">
        <f t="shared" si="115"/>
        <v>0</v>
      </c>
      <c r="X141" s="12">
        <f t="shared" si="112"/>
        <v>0</v>
      </c>
      <c r="Y141" s="12" t="str">
        <f t="shared" si="113"/>
        <v/>
      </c>
    </row>
    <row r="142" spans="1:27" ht="15" customHeight="1"/>
    <row r="143" spans="1:27" ht="15" customHeight="1">
      <c r="A143" t="str">
        <f>MID(VLOOKUP($AA143,Données!$A$4:$AZ$209,4,0),1,2)</f>
        <v>50</v>
      </c>
      <c r="B143" t="str">
        <f>MID(VLOOKUP($AA143,Données!$A$4:$AZ$209,4,0),3,4)</f>
        <v>63</v>
      </c>
      <c r="C143" t="str">
        <f>VLOOKUP($AA143,Données!$A$4:$AZ$209,5,0)</f>
        <v>121101</v>
      </c>
      <c r="D143" t="str">
        <f>VLOOKUP($AA143,Données!$A$4:$AZ$209,6,0)</f>
        <v>379</v>
      </c>
      <c r="E143" t="str">
        <f>VLOOKUP($AA143,Données!$A$4:$AZ$209,17,0)</f>
        <v>17</v>
      </c>
      <c r="F143" t="str">
        <f>VLOOKUP($AA143,Données!$A$4:$AZ$209,7,0)</f>
        <v>611510</v>
      </c>
      <c r="G143" t="str">
        <f>VLOOKUP($AA143,Données!$A$4:$AZ$209,12,0)</f>
        <v>CP15</v>
      </c>
      <c r="H143" t="str">
        <f>VLOOKUP($AA143,Données!$A$4:$AZ$209,8,0)</f>
        <v>GYD</v>
      </c>
      <c r="I143" t="str">
        <f>VLOOKUP($AA143,Données!$A$4:$AZ$209,9,0)</f>
        <v>H30</v>
      </c>
      <c r="J143" t="str">
        <f>VLOOKUP($AA143,Données!$A$4:$AZ$209,19,0)</f>
        <v>VORMING</v>
      </c>
      <c r="K143" t="s">
        <v>524</v>
      </c>
      <c r="L143" t="s">
        <v>525</v>
      </c>
      <c r="M143" t="s">
        <v>549</v>
      </c>
      <c r="N143" s="19">
        <f>IFERROR((VLOOKUP($AA143,Données!$A$4:$AZ$209,23,0)),0)</f>
        <v>10000</v>
      </c>
      <c r="O143" s="19">
        <f>IFERROR((VLOOKUP($AA143,Données!$A$4:$AZ$209,25,0)),0)</f>
        <v>4000</v>
      </c>
      <c r="P143" s="19">
        <f>IFERROR((VLOOKUP($AA143,Données!$A$4:$AZ$209,26,0)),0)</f>
        <v>0</v>
      </c>
      <c r="Q143" s="10">
        <f t="shared" ref="Q143:Q146" si="116">IFERROR((P143/O143),"")</f>
        <v>0</v>
      </c>
      <c r="R143" s="10">
        <f t="shared" ref="R143:R146" si="117">IFERROR((P143/N143),"")</f>
        <v>0</v>
      </c>
      <c r="S143" s="19">
        <f t="shared" ref="S143:S145" si="118">IFERROR((N143-O143),0)</f>
        <v>6000</v>
      </c>
      <c r="T143" s="19">
        <f>IFERROR((VLOOKUP($AA143,Données!$A$4:$AZ$209,27,0)),0)</f>
        <v>10000</v>
      </c>
      <c r="U143" s="19">
        <f>IFERROR((VLOOKUP($AA143,Données!$A$4:$AZ$209,30,0)),0)</f>
        <v>0</v>
      </c>
      <c r="V143" s="19">
        <f>IFERROR((VLOOKUP($AA143,Données!$A$4:$AZ$209,32,0)),0)</f>
        <v>0</v>
      </c>
      <c r="W143" s="19">
        <f>IFERROR((VLOOKUP($AA143,Données!$A$4:$AZ$209,34,0)),0)</f>
        <v>0</v>
      </c>
      <c r="X143" s="10">
        <f t="shared" ref="X143:X146" si="119">IFERROR((U143/T143),0)</f>
        <v>0</v>
      </c>
      <c r="Y143" s="10" t="str">
        <f t="shared" ref="Y143:Y146" si="120">IFERROR((U143/P143),"")</f>
        <v/>
      </c>
      <c r="AA143" t="s">
        <v>494</v>
      </c>
    </row>
    <row r="144" spans="1:27" ht="15" customHeight="1">
      <c r="A144" t="e">
        <f>MID(VLOOKUP($AA144,Données!$A$4:$AZ$209,4,0),1,2)</f>
        <v>#N/A</v>
      </c>
      <c r="B144" t="e">
        <f>MID(VLOOKUP($AA144,Données!$A$4:$AZ$209,4,0),3,4)</f>
        <v>#N/A</v>
      </c>
      <c r="C144" t="e">
        <f>VLOOKUP($AA144,Données!$A$4:$AZ$209,5,0)</f>
        <v>#N/A</v>
      </c>
      <c r="D144" t="e">
        <f>VLOOKUP($AA144,Données!$A$4:$AZ$209,6,0)</f>
        <v>#N/A</v>
      </c>
      <c r="E144" t="e">
        <f>VLOOKUP($AA144,Données!$A$4:$AZ$209,17,0)</f>
        <v>#N/A</v>
      </c>
      <c r="F144" t="e">
        <f>VLOOKUP($AA144,Données!$A$4:$AZ$209,7,0)</f>
        <v>#N/A</v>
      </c>
      <c r="G144" t="e">
        <f>VLOOKUP($AA144,Données!$A$4:$AZ$209,12,0)</f>
        <v>#N/A</v>
      </c>
      <c r="H144" t="e">
        <f>VLOOKUP($AA144,Données!$A$4:$AZ$209,8,0)</f>
        <v>#N/A</v>
      </c>
      <c r="I144" t="e">
        <f>VLOOKUP($AA144,Données!$A$4:$AZ$209,9,0)</f>
        <v>#N/A</v>
      </c>
      <c r="J144" t="e">
        <f>VLOOKUP($AA144,Données!$A$4:$AZ$209,19,0)</f>
        <v>#N/A</v>
      </c>
      <c r="N144" s="19">
        <f>IFERROR((VLOOKUP($AA144,Données!$A$4:$AZ$209,23,0)),0)</f>
        <v>0</v>
      </c>
      <c r="O144" s="19">
        <f>IFERROR((VLOOKUP($AA144,Données!$A$4:$AZ$209,25,0)),0)</f>
        <v>0</v>
      </c>
      <c r="P144" s="19">
        <f>IFERROR((VLOOKUP($AA144,Données!$A$4:$AZ$209,26,0)),0)</f>
        <v>0</v>
      </c>
      <c r="Q144" s="10" t="str">
        <f t="shared" si="116"/>
        <v/>
      </c>
      <c r="R144" s="10" t="str">
        <f t="shared" si="117"/>
        <v/>
      </c>
      <c r="S144" s="19">
        <f t="shared" si="118"/>
        <v>0</v>
      </c>
      <c r="T144" s="19">
        <f>IFERROR((VLOOKUP($AA144,Données!$A$4:$AZ$209,27,0)),0)</f>
        <v>0</v>
      </c>
      <c r="U144" s="19">
        <f>IFERROR((VLOOKUP($AA144,Données!$A$4:$AZ$209,30,0)),0)</f>
        <v>0</v>
      </c>
      <c r="V144" s="19">
        <f>IFERROR((VLOOKUP($AA144,Données!$A$4:$AZ$209,32,0)),0)</f>
        <v>0</v>
      </c>
      <c r="W144" s="19">
        <f>IFERROR((VLOOKUP($AA144,Données!$A$4:$AZ$209,34,0)),0)</f>
        <v>0</v>
      </c>
      <c r="X144" s="10">
        <f t="shared" si="119"/>
        <v>0</v>
      </c>
      <c r="Y144" s="10" t="str">
        <f t="shared" si="120"/>
        <v/>
      </c>
    </row>
    <row r="145" spans="1:27" ht="15" customHeight="1">
      <c r="A145" t="e">
        <f>MID(VLOOKUP($AA145,Données!$A$4:$AZ$209,4,0),1,2)</f>
        <v>#N/A</v>
      </c>
      <c r="B145" t="e">
        <f>MID(VLOOKUP($AA145,Données!$A$4:$AZ$209,4,0),3,4)</f>
        <v>#N/A</v>
      </c>
      <c r="C145" t="e">
        <f>VLOOKUP($AA145,Données!$A$4:$AZ$209,5,0)</f>
        <v>#N/A</v>
      </c>
      <c r="D145" t="e">
        <f>VLOOKUP($AA145,Données!$A$4:$AZ$209,6,0)</f>
        <v>#N/A</v>
      </c>
      <c r="E145" t="e">
        <f>VLOOKUP($AA145,Données!$A$4:$AZ$209,17,0)</f>
        <v>#N/A</v>
      </c>
      <c r="F145" t="e">
        <f>VLOOKUP($AA145,Données!$A$4:$AZ$209,7,0)</f>
        <v>#N/A</v>
      </c>
      <c r="G145" t="e">
        <f>VLOOKUP($AA145,Données!$A$4:$AZ$209,12,0)</f>
        <v>#N/A</v>
      </c>
      <c r="H145" t="e">
        <f>VLOOKUP($AA145,Données!$A$4:$AZ$209,8,0)</f>
        <v>#N/A</v>
      </c>
      <c r="I145" t="e">
        <f>VLOOKUP($AA145,Données!$A$4:$AZ$209,9,0)</f>
        <v>#N/A</v>
      </c>
      <c r="J145" t="e">
        <f>VLOOKUP($AA145,Données!$A$4:$AZ$209,19,0)</f>
        <v>#N/A</v>
      </c>
      <c r="N145" s="19">
        <f>IFERROR((VLOOKUP($AA145,Données!$A$4:$AZ$209,23,0)),0)</f>
        <v>0</v>
      </c>
      <c r="O145" s="19">
        <f>IFERROR((VLOOKUP($AA145,Données!$A$4:$AZ$209,25,0)),0)</f>
        <v>0</v>
      </c>
      <c r="P145" s="19">
        <f>IFERROR((VLOOKUP($AA145,Données!$A$4:$AZ$209,26,0)),0)</f>
        <v>0</v>
      </c>
      <c r="Q145" s="10" t="str">
        <f t="shared" si="116"/>
        <v/>
      </c>
      <c r="R145" s="10" t="str">
        <f t="shared" si="117"/>
        <v/>
      </c>
      <c r="S145" s="19">
        <f t="shared" si="118"/>
        <v>0</v>
      </c>
      <c r="T145" s="19">
        <f>IFERROR((VLOOKUP($AA145,Données!$A$4:$AZ$209,27,0)),0)</f>
        <v>0</v>
      </c>
      <c r="U145" s="19">
        <f>IFERROR((VLOOKUP($AA145,Données!$A$4:$AZ$209,30,0)),0)</f>
        <v>0</v>
      </c>
      <c r="V145" s="19">
        <f>IFERROR((VLOOKUP($AA145,Données!$A$4:$AZ$209,32,0)),0)</f>
        <v>0</v>
      </c>
      <c r="W145" s="19">
        <f>IFERROR((VLOOKUP($AA145,Données!$A$4:$AZ$209,34,0)),0)</f>
        <v>0</v>
      </c>
      <c r="X145" s="10">
        <f t="shared" si="119"/>
        <v>0</v>
      </c>
      <c r="Y145" s="10" t="str">
        <f t="shared" si="120"/>
        <v/>
      </c>
    </row>
    <row r="146" spans="1:27" ht="15" customHeight="1">
      <c r="N146" s="20">
        <f>SUMIF(N143:N145,"&gt;=0",N143:N145)</f>
        <v>10000</v>
      </c>
      <c r="O146" s="20">
        <f t="shared" ref="O146:P146" si="121">SUMIF(O143:O145,"&gt;=0",O143:O145)</f>
        <v>4000</v>
      </c>
      <c r="P146" s="20">
        <f t="shared" si="121"/>
        <v>0</v>
      </c>
      <c r="Q146" s="10">
        <f t="shared" si="116"/>
        <v>0</v>
      </c>
      <c r="R146" s="12">
        <f t="shared" si="117"/>
        <v>0</v>
      </c>
      <c r="S146" s="20">
        <f>SUMIF(S143:S145,"&gt;=0",S143:S145)</f>
        <v>6000</v>
      </c>
      <c r="T146" s="20">
        <f t="shared" ref="T146:W146" si="122">SUMIF(T143:T145,"&gt;=0",T143:T145)</f>
        <v>10000</v>
      </c>
      <c r="U146" s="20">
        <f t="shared" si="122"/>
        <v>0</v>
      </c>
      <c r="V146" s="20">
        <f t="shared" si="122"/>
        <v>0</v>
      </c>
      <c r="W146" s="20">
        <f t="shared" si="122"/>
        <v>0</v>
      </c>
      <c r="X146" s="12">
        <f t="shared" si="119"/>
        <v>0</v>
      </c>
      <c r="Y146" s="12" t="str">
        <f t="shared" si="120"/>
        <v/>
      </c>
    </row>
    <row r="147" spans="1:27" ht="15" customHeight="1"/>
    <row r="148" spans="1:27" ht="15" customHeight="1">
      <c r="A148" t="str">
        <f>MID(VLOOKUP($AA148,Données!$A$4:$AZ$209,4,0),1,2)</f>
        <v>50</v>
      </c>
      <c r="B148" t="str">
        <f>MID(VLOOKUP($AA148,Données!$A$4:$AZ$209,4,0),3,4)</f>
        <v>63</v>
      </c>
      <c r="C148" t="str">
        <f>VLOOKUP($AA148,Données!$A$4:$AZ$209,5,0)</f>
        <v>121101</v>
      </c>
      <c r="D148" t="str">
        <f>VLOOKUP($AA148,Données!$A$4:$AZ$209,6,0)</f>
        <v>384</v>
      </c>
      <c r="E148" t="str">
        <f>VLOOKUP($AA148,Données!$A$4:$AZ$209,17,0)</f>
        <v>17</v>
      </c>
      <c r="F148" t="str">
        <f>VLOOKUP($AA148,Données!$A$4:$AZ$209,7,0)</f>
        <v>611910</v>
      </c>
      <c r="G148" t="str">
        <f>VLOOKUP($AA148,Données!$A$4:$AZ$209,12,0)</f>
        <v>CQ05</v>
      </c>
      <c r="H148" t="str">
        <f>VLOOKUP($AA148,Données!$A$4:$AZ$209,8,0)</f>
        <v>GYE</v>
      </c>
      <c r="I148" t="str">
        <f>VLOOKUP($AA148,Données!$A$4:$AZ$209,9,0)</f>
        <v>H05</v>
      </c>
      <c r="J148" t="str">
        <f>VLOOKUP($AA148,Données!$A$4:$AZ$209,19,0)</f>
        <v>ORGANISATIE CONFERENTIE</v>
      </c>
      <c r="K148" t="s">
        <v>509</v>
      </c>
      <c r="L148" t="s">
        <v>510</v>
      </c>
      <c r="M148" t="s">
        <v>553</v>
      </c>
      <c r="N148" s="19">
        <f>IFERROR((VLOOKUP($AA148,Données!$A$4:$AZ$209,23,0)),0)</f>
        <v>63875</v>
      </c>
      <c r="O148" s="19">
        <f>IFERROR((VLOOKUP($AA148,Données!$A$4:$AZ$209,25,0)),0)</f>
        <v>20000</v>
      </c>
      <c r="P148" s="19">
        <f>IFERROR((VLOOKUP($AA148,Données!$A$4:$AZ$209,26,0)),0)</f>
        <v>0</v>
      </c>
      <c r="Q148" s="10">
        <f t="shared" ref="Q148:Q151" si="123">IFERROR((P148/O148),"")</f>
        <v>0</v>
      </c>
      <c r="R148" s="10">
        <f t="shared" ref="R148:R151" si="124">IFERROR((P148/N148),"")</f>
        <v>0</v>
      </c>
      <c r="S148" s="19">
        <f t="shared" ref="S148:S150" si="125">IFERROR((N148-O148),0)</f>
        <v>43875</v>
      </c>
      <c r="T148" s="19">
        <f>IFERROR((VLOOKUP($AA148,Données!$A$4:$AZ$209,27,0)),0)</f>
        <v>63875</v>
      </c>
      <c r="U148" s="19">
        <f>IFERROR((VLOOKUP($AA148,Données!$A$4:$AZ$209,30,0)),0)</f>
        <v>0</v>
      </c>
      <c r="V148" s="19">
        <f>IFERROR((VLOOKUP($AA148,Données!$A$4:$AZ$209,32,0)),0)</f>
        <v>0</v>
      </c>
      <c r="W148" s="19">
        <f>IFERROR((VLOOKUP($AA148,Données!$A$4:$AZ$209,34,0)),0)</f>
        <v>0</v>
      </c>
      <c r="X148" s="10">
        <f t="shared" ref="X148:X151" si="126">IFERROR((U148/T148),0)</f>
        <v>0</v>
      </c>
      <c r="Y148" s="10" t="str">
        <f t="shared" ref="Y148:Y151" si="127">IFERROR((U148/P148),"")</f>
        <v/>
      </c>
      <c r="AA148" t="s">
        <v>495</v>
      </c>
    </row>
    <row r="149" spans="1:27" ht="15" customHeight="1">
      <c r="A149" t="e">
        <f>MID(VLOOKUP($AA149,Données!$A$4:$AZ$209,4,0),1,2)</f>
        <v>#N/A</v>
      </c>
      <c r="B149" t="e">
        <f>MID(VLOOKUP($AA149,Données!$A$4:$AZ$209,4,0),3,4)</f>
        <v>#N/A</v>
      </c>
      <c r="C149" t="e">
        <f>VLOOKUP($AA149,Données!$A$4:$AZ$209,5,0)</f>
        <v>#N/A</v>
      </c>
      <c r="D149" t="e">
        <f>VLOOKUP($AA149,Données!$A$4:$AZ$209,6,0)</f>
        <v>#N/A</v>
      </c>
      <c r="E149" t="e">
        <f>VLOOKUP($AA149,Données!$A$4:$AZ$209,17,0)</f>
        <v>#N/A</v>
      </c>
      <c r="F149" t="e">
        <f>VLOOKUP($AA149,Données!$A$4:$AZ$209,7,0)</f>
        <v>#N/A</v>
      </c>
      <c r="G149" t="e">
        <f>VLOOKUP($AA149,Données!$A$4:$AZ$209,12,0)</f>
        <v>#N/A</v>
      </c>
      <c r="H149" t="e">
        <f>VLOOKUP($AA149,Données!$A$4:$AZ$209,8,0)</f>
        <v>#N/A</v>
      </c>
      <c r="I149" t="e">
        <f>VLOOKUP($AA149,Données!$A$4:$AZ$209,9,0)</f>
        <v>#N/A</v>
      </c>
      <c r="J149" t="e">
        <f>VLOOKUP($AA149,Données!$A$4:$AZ$209,19,0)</f>
        <v>#N/A</v>
      </c>
      <c r="N149" s="19">
        <f>IFERROR((VLOOKUP($AA149,Données!$A$4:$AZ$209,23,0)),0)</f>
        <v>0</v>
      </c>
      <c r="O149" s="19">
        <f>IFERROR((VLOOKUP($AA149,Données!$A$4:$AZ$209,25,0)),0)</f>
        <v>0</v>
      </c>
      <c r="P149" s="19">
        <f>IFERROR((VLOOKUP($AA149,Données!$A$4:$AZ$209,26,0)),0)</f>
        <v>0</v>
      </c>
      <c r="Q149" s="10" t="str">
        <f t="shared" si="123"/>
        <v/>
      </c>
      <c r="R149" s="10" t="str">
        <f t="shared" si="124"/>
        <v/>
      </c>
      <c r="S149" s="19">
        <f t="shared" si="125"/>
        <v>0</v>
      </c>
      <c r="T149" s="19">
        <f>IFERROR((VLOOKUP($AA149,Données!$A$4:$AZ$209,27,0)),0)</f>
        <v>0</v>
      </c>
      <c r="U149" s="19">
        <f>IFERROR((VLOOKUP($AA149,Données!$A$4:$AZ$209,30,0)),0)</f>
        <v>0</v>
      </c>
      <c r="V149" s="19">
        <f>IFERROR((VLOOKUP($AA149,Données!$A$4:$AZ$209,32,0)),0)</f>
        <v>0</v>
      </c>
      <c r="W149" s="19">
        <f>IFERROR((VLOOKUP($AA149,Données!$A$4:$AZ$209,34,0)),0)</f>
        <v>0</v>
      </c>
      <c r="X149" s="10">
        <f t="shared" si="126"/>
        <v>0</v>
      </c>
      <c r="Y149" s="10" t="str">
        <f t="shared" si="127"/>
        <v/>
      </c>
    </row>
    <row r="150" spans="1:27" ht="15" customHeight="1">
      <c r="A150" t="e">
        <f>MID(VLOOKUP($AA150,Données!$A$4:$AZ$209,4,0),1,2)</f>
        <v>#N/A</v>
      </c>
      <c r="B150" t="e">
        <f>MID(VLOOKUP($AA150,Données!$A$4:$AZ$209,4,0),3,4)</f>
        <v>#N/A</v>
      </c>
      <c r="C150" t="e">
        <f>VLOOKUP($AA150,Données!$A$4:$AZ$209,5,0)</f>
        <v>#N/A</v>
      </c>
      <c r="D150" t="e">
        <f>VLOOKUP($AA150,Données!$A$4:$AZ$209,6,0)</f>
        <v>#N/A</v>
      </c>
      <c r="E150" t="e">
        <f>VLOOKUP($AA150,Données!$A$4:$AZ$209,17,0)</f>
        <v>#N/A</v>
      </c>
      <c r="F150" t="e">
        <f>VLOOKUP($AA150,Données!$A$4:$AZ$209,7,0)</f>
        <v>#N/A</v>
      </c>
      <c r="G150" t="e">
        <f>VLOOKUP($AA150,Données!$A$4:$AZ$209,12,0)</f>
        <v>#N/A</v>
      </c>
      <c r="H150" t="e">
        <f>VLOOKUP($AA150,Données!$A$4:$AZ$209,8,0)</f>
        <v>#N/A</v>
      </c>
      <c r="I150" t="e">
        <f>VLOOKUP($AA150,Données!$A$4:$AZ$209,9,0)</f>
        <v>#N/A</v>
      </c>
      <c r="J150" t="e">
        <f>VLOOKUP($AA150,Données!$A$4:$AZ$209,19,0)</f>
        <v>#N/A</v>
      </c>
      <c r="N150" s="19">
        <f>IFERROR((VLOOKUP($AA150,Données!$A$4:$AZ$209,23,0)),0)</f>
        <v>0</v>
      </c>
      <c r="O150" s="19">
        <f>IFERROR((VLOOKUP($AA150,Données!$A$4:$AZ$209,25,0)),0)</f>
        <v>0</v>
      </c>
      <c r="P150" s="19">
        <f>IFERROR((VLOOKUP($AA150,Données!$A$4:$AZ$209,26,0)),0)</f>
        <v>0</v>
      </c>
      <c r="Q150" s="10" t="str">
        <f t="shared" si="123"/>
        <v/>
      </c>
      <c r="R150" s="10" t="str">
        <f t="shared" si="124"/>
        <v/>
      </c>
      <c r="S150" s="19">
        <f t="shared" si="125"/>
        <v>0</v>
      </c>
      <c r="T150" s="19">
        <f>IFERROR((VLOOKUP($AA150,Données!$A$4:$AZ$209,27,0)),0)</f>
        <v>0</v>
      </c>
      <c r="U150" s="19">
        <f>IFERROR((VLOOKUP($AA150,Données!$A$4:$AZ$209,30,0)),0)</f>
        <v>0</v>
      </c>
      <c r="V150" s="19">
        <f>IFERROR((VLOOKUP($AA150,Données!$A$4:$AZ$209,32,0)),0)</f>
        <v>0</v>
      </c>
      <c r="W150" s="19">
        <f>IFERROR((VLOOKUP($AA150,Données!$A$4:$AZ$209,34,0)),0)</f>
        <v>0</v>
      </c>
      <c r="X150" s="10">
        <f t="shared" si="126"/>
        <v>0</v>
      </c>
      <c r="Y150" s="10" t="str">
        <f t="shared" si="127"/>
        <v/>
      </c>
    </row>
    <row r="151" spans="1:27" ht="15" customHeight="1">
      <c r="N151" s="20">
        <f>SUMIF(N148:N150,"&gt;=0",N148:N150)</f>
        <v>63875</v>
      </c>
      <c r="O151" s="20">
        <f t="shared" ref="O151:P151" si="128">SUMIF(O148:O150,"&gt;=0",O148:O150)</f>
        <v>20000</v>
      </c>
      <c r="P151" s="20">
        <f t="shared" si="128"/>
        <v>0</v>
      </c>
      <c r="Q151" s="10">
        <f t="shared" si="123"/>
        <v>0</v>
      </c>
      <c r="R151" s="12">
        <f t="shared" si="124"/>
        <v>0</v>
      </c>
      <c r="S151" s="20">
        <f>SUMIF(S148:S150,"&gt;=0",S148:S150)</f>
        <v>43875</v>
      </c>
      <c r="T151" s="20">
        <f t="shared" ref="T151:W151" si="129">SUMIF(T148:T150,"&gt;=0",T148:T150)</f>
        <v>63875</v>
      </c>
      <c r="U151" s="20">
        <f t="shared" si="129"/>
        <v>0</v>
      </c>
      <c r="V151" s="20">
        <f t="shared" si="129"/>
        <v>0</v>
      </c>
      <c r="W151" s="20">
        <f t="shared" si="129"/>
        <v>0</v>
      </c>
      <c r="X151" s="12">
        <f t="shared" si="126"/>
        <v>0</v>
      </c>
      <c r="Y151" s="12" t="str">
        <f t="shared" si="127"/>
        <v/>
      </c>
    </row>
    <row r="152" spans="1:27" ht="15" customHeight="1">
      <c r="N152" s="11"/>
      <c r="O152" s="11"/>
      <c r="P152" s="11"/>
      <c r="Q152" s="12"/>
      <c r="R152" s="12"/>
      <c r="S152" s="20"/>
      <c r="T152" s="20"/>
      <c r="U152" s="20"/>
      <c r="V152" s="20"/>
      <c r="W152" s="20"/>
      <c r="X152" s="12"/>
      <c r="Y152" s="12"/>
    </row>
    <row r="153" spans="1:27" ht="15" customHeight="1">
      <c r="A153" s="15" t="s">
        <v>285</v>
      </c>
      <c r="N153" s="21">
        <f>SUM(N151,N146,N141,N136,N131)</f>
        <v>185000</v>
      </c>
      <c r="O153" s="21">
        <f t="shared" ref="O153:P153" si="130">SUM(O151,O146,O141,O136,O131)</f>
        <v>46000</v>
      </c>
      <c r="P153" s="21">
        <f t="shared" si="130"/>
        <v>0</v>
      </c>
      <c r="Q153" s="10">
        <f>IFERROR((P153/O153),"")</f>
        <v>0</v>
      </c>
      <c r="R153" s="14">
        <f>IFERROR((P153/N153),"")</f>
        <v>0</v>
      </c>
      <c r="S153" s="21">
        <f t="shared" ref="S153:W153" si="131">SUM(S151,S146,S141,S136,S131)</f>
        <v>139000</v>
      </c>
      <c r="T153" s="21">
        <f t="shared" si="131"/>
        <v>168000</v>
      </c>
      <c r="U153" s="21">
        <f t="shared" si="131"/>
        <v>0</v>
      </c>
      <c r="V153" s="21">
        <f t="shared" si="131"/>
        <v>0</v>
      </c>
      <c r="W153" s="21">
        <f t="shared" si="131"/>
        <v>0</v>
      </c>
      <c r="X153" s="14">
        <f>IFERROR((U153/T153),0)</f>
        <v>0</v>
      </c>
      <c r="Y153" s="14" t="str">
        <f>IFERROR((U153/P153),"")</f>
        <v/>
      </c>
    </row>
    <row r="154" spans="1:27" ht="15" customHeight="1">
      <c r="N154" s="11"/>
      <c r="O154" s="11"/>
      <c r="P154" s="11"/>
      <c r="Q154" s="12"/>
      <c r="R154" s="12"/>
      <c r="S154" s="11"/>
      <c r="T154" s="11"/>
      <c r="U154" s="11"/>
      <c r="V154" s="11"/>
      <c r="W154" s="11"/>
      <c r="X154" s="12"/>
      <c r="Y154" s="12"/>
    </row>
    <row r="155" spans="1:27" ht="15" customHeight="1"/>
    <row r="156" spans="1:27" ht="15" customHeight="1">
      <c r="A156" t="str">
        <f>MID(VLOOKUP($AA156,Données!$A$4:$AZ$209,4,0),1,2)</f>
        <v>50</v>
      </c>
      <c r="B156" t="str">
        <f>MID(VLOOKUP($AA156,Données!$A$4:$AZ$209,4,0),3,4)</f>
        <v>63</v>
      </c>
      <c r="C156" t="str">
        <f>VLOOKUP($AA156,Données!$A$4:$AZ$209,5,0)</f>
        <v>121199</v>
      </c>
      <c r="D156" t="str">
        <f>VLOOKUP($AA156,Données!$A$4:$AZ$209,6,0)</f>
        <v>143</v>
      </c>
      <c r="E156" t="str">
        <f>VLOOKUP($AA156,Données!$A$4:$AZ$209,17,0)</f>
        <v>20</v>
      </c>
      <c r="F156" t="str">
        <f>VLOOKUP($AA156,Données!$A$4:$AZ$209,7,0)</f>
        <v>610610</v>
      </c>
      <c r="G156" t="str">
        <f>VLOOKUP($AA156,Données!$A$4:$AZ$209,12,0)</f>
        <v>CL95</v>
      </c>
      <c r="H156" t="str">
        <f>VLOOKUP($AA156,Données!$A$4:$AZ$209,8,0)</f>
        <v>GJA</v>
      </c>
      <c r="I156" t="str">
        <f>VLOOKUP($AA156,Données!$A$4:$AZ$209,9,0)</f>
        <v>H05</v>
      </c>
      <c r="J156" t="str">
        <f>VLOOKUP($AA156,Données!$A$4:$AZ$209,19,0)</f>
        <v>ERELOON BURGERLERAAR</v>
      </c>
      <c r="K156" t="s">
        <v>509</v>
      </c>
      <c r="L156" t="s">
        <v>40</v>
      </c>
      <c r="M156" s="23" t="s">
        <v>42</v>
      </c>
      <c r="N156" s="19">
        <f>IFERROR((VLOOKUP($AA156,Données!$A$4:$AZ$209,23,0)),0)</f>
        <v>207600</v>
      </c>
      <c r="O156" s="19">
        <f>IFERROR((VLOOKUP($AA156,Données!$A$4:$AZ$209,25,0)),0)</f>
        <v>0</v>
      </c>
      <c r="P156" s="19">
        <f>IFERROR((VLOOKUP($AA156,Données!$A$4:$AZ$209,26,0)),0)</f>
        <v>0</v>
      </c>
      <c r="Q156" s="10" t="str">
        <f t="shared" ref="Q156:Q159" si="132">IFERROR((P156/O156),"")</f>
        <v/>
      </c>
      <c r="R156" s="10">
        <f t="shared" ref="R156:R159" si="133">IFERROR((P156/N156),"")</f>
        <v>0</v>
      </c>
      <c r="S156" s="19">
        <f t="shared" ref="S156:S158" si="134">IFERROR((N156-O156),0)</f>
        <v>207600</v>
      </c>
      <c r="T156" s="19">
        <f>IFERROR((VLOOKUP($AA156,Données!$A$4:$AZ$209,27,0)),0)</f>
        <v>207600</v>
      </c>
      <c r="U156" s="19">
        <f>IFERROR((VLOOKUP($AA156,Données!$A$4:$AZ$209,30,0)),0)</f>
        <v>0</v>
      </c>
      <c r="V156" s="19">
        <f>IFERROR((VLOOKUP($AA156,Données!$A$4:$AZ$209,32,0)),0)</f>
        <v>0</v>
      </c>
      <c r="W156" s="19">
        <f>IFERROR((VLOOKUP($AA156,Données!$A$4:$AZ$209,34,0)),0)</f>
        <v>0</v>
      </c>
      <c r="X156" s="10">
        <f t="shared" ref="X156:X159" si="135">IFERROR((U156/T156),0)</f>
        <v>0</v>
      </c>
      <c r="Y156" s="10" t="str">
        <f t="shared" ref="Y156:Y159" si="136">IFERROR((U156/P156),"")</f>
        <v/>
      </c>
      <c r="AA156" t="s">
        <v>496</v>
      </c>
    </row>
    <row r="157" spans="1:27" ht="15" customHeight="1">
      <c r="A157" t="e">
        <f>MID(VLOOKUP($AA157,Données!$A$4:$AZ$209,4,0),1,2)</f>
        <v>#N/A</v>
      </c>
      <c r="B157" t="e">
        <f>MID(VLOOKUP($AA157,Données!$A$4:$AZ$209,4,0),3,4)</f>
        <v>#N/A</v>
      </c>
      <c r="C157" t="e">
        <f>VLOOKUP($AA157,Données!$A$4:$AZ$209,5,0)</f>
        <v>#N/A</v>
      </c>
      <c r="D157" t="e">
        <f>VLOOKUP($AA157,Données!$A$4:$AZ$209,6,0)</f>
        <v>#N/A</v>
      </c>
      <c r="E157" t="e">
        <f>VLOOKUP($AA157,Données!$A$4:$AZ$209,17,0)</f>
        <v>#N/A</v>
      </c>
      <c r="F157" t="e">
        <f>VLOOKUP($AA157,Données!$A$4:$AZ$209,7,0)</f>
        <v>#N/A</v>
      </c>
      <c r="G157" t="e">
        <f>VLOOKUP($AA157,Données!$A$4:$AZ$209,12,0)</f>
        <v>#N/A</v>
      </c>
      <c r="H157" t="e">
        <f>VLOOKUP($AA157,Données!$A$4:$AZ$209,8,0)</f>
        <v>#N/A</v>
      </c>
      <c r="I157" t="e">
        <f>VLOOKUP($AA157,Données!$A$4:$AZ$209,9,0)</f>
        <v>#N/A</v>
      </c>
      <c r="J157" t="e">
        <f>VLOOKUP($AA157,Données!$A$4:$AZ$209,19,0)</f>
        <v>#N/A</v>
      </c>
      <c r="N157" s="19">
        <f>IFERROR((VLOOKUP($AA157,Données!$A$4:$AZ$209,23,0)),0)</f>
        <v>0</v>
      </c>
      <c r="O157" s="19">
        <f>IFERROR((VLOOKUP($AA157,Données!$A$4:$AZ$209,25,0)),0)</f>
        <v>0</v>
      </c>
      <c r="P157" s="19">
        <f>IFERROR((VLOOKUP($AA157,Données!$A$4:$AZ$209,26,0)),0)</f>
        <v>0</v>
      </c>
      <c r="Q157" s="10" t="str">
        <f t="shared" si="132"/>
        <v/>
      </c>
      <c r="R157" s="10" t="str">
        <f t="shared" si="133"/>
        <v/>
      </c>
      <c r="S157" s="19">
        <f t="shared" si="134"/>
        <v>0</v>
      </c>
      <c r="T157" s="19">
        <f>IFERROR((VLOOKUP($AA157,Données!$A$4:$AZ$209,27,0)),0)</f>
        <v>0</v>
      </c>
      <c r="U157" s="19">
        <f>IFERROR((VLOOKUP($AA157,Données!$A$4:$AZ$209,30,0)),0)</f>
        <v>0</v>
      </c>
      <c r="V157" s="19">
        <f>IFERROR((VLOOKUP($AA157,Données!$A$4:$AZ$209,32,0)),0)</f>
        <v>0</v>
      </c>
      <c r="W157" s="19">
        <f>IFERROR((VLOOKUP($AA157,Données!$A$4:$AZ$209,34,0)),0)</f>
        <v>0</v>
      </c>
      <c r="X157" s="10">
        <f t="shared" si="135"/>
        <v>0</v>
      </c>
      <c r="Y157" s="10" t="str">
        <f t="shared" si="136"/>
        <v/>
      </c>
    </row>
    <row r="158" spans="1:27" ht="15" customHeight="1">
      <c r="A158" t="e">
        <f>MID(VLOOKUP($AA158,Données!$A$4:$AZ$209,4,0),1,2)</f>
        <v>#N/A</v>
      </c>
      <c r="B158" t="e">
        <f>MID(VLOOKUP($AA158,Données!$A$4:$AZ$209,4,0),3,4)</f>
        <v>#N/A</v>
      </c>
      <c r="C158" t="e">
        <f>VLOOKUP($AA158,Données!$A$4:$AZ$209,5,0)</f>
        <v>#N/A</v>
      </c>
      <c r="D158" t="e">
        <f>VLOOKUP($AA158,Données!$A$4:$AZ$209,6,0)</f>
        <v>#N/A</v>
      </c>
      <c r="E158" t="e">
        <f>VLOOKUP($AA158,Données!$A$4:$AZ$209,17,0)</f>
        <v>#N/A</v>
      </c>
      <c r="F158" t="e">
        <f>VLOOKUP($AA158,Données!$A$4:$AZ$209,7,0)</f>
        <v>#N/A</v>
      </c>
      <c r="G158" t="e">
        <f>VLOOKUP($AA158,Données!$A$4:$AZ$209,12,0)</f>
        <v>#N/A</v>
      </c>
      <c r="H158" t="e">
        <f>VLOOKUP($AA158,Données!$A$4:$AZ$209,8,0)</f>
        <v>#N/A</v>
      </c>
      <c r="I158" t="e">
        <f>VLOOKUP($AA158,Données!$A$4:$AZ$209,9,0)</f>
        <v>#N/A</v>
      </c>
      <c r="J158" t="e">
        <f>VLOOKUP($AA158,Données!$A$4:$AZ$209,19,0)</f>
        <v>#N/A</v>
      </c>
      <c r="N158" s="19">
        <f>IFERROR((VLOOKUP($AA158,Données!$A$4:$AZ$209,23,0)),0)</f>
        <v>0</v>
      </c>
      <c r="O158" s="19">
        <f>IFERROR((VLOOKUP($AA158,Données!$A$4:$AZ$209,25,0)),0)</f>
        <v>0</v>
      </c>
      <c r="P158" s="19">
        <f>IFERROR((VLOOKUP($AA158,Données!$A$4:$AZ$209,26,0)),0)</f>
        <v>0</v>
      </c>
      <c r="Q158" s="10" t="str">
        <f t="shared" si="132"/>
        <v/>
      </c>
      <c r="R158" s="10" t="str">
        <f t="shared" si="133"/>
        <v/>
      </c>
      <c r="S158" s="19">
        <f t="shared" si="134"/>
        <v>0</v>
      </c>
      <c r="T158" s="19">
        <f>IFERROR((VLOOKUP($AA158,Données!$A$4:$AZ$209,27,0)),0)</f>
        <v>0</v>
      </c>
      <c r="U158" s="19">
        <f>IFERROR((VLOOKUP($AA158,Données!$A$4:$AZ$209,30,0)),0)</f>
        <v>0</v>
      </c>
      <c r="V158" s="19">
        <f>IFERROR((VLOOKUP($AA158,Données!$A$4:$AZ$209,32,0)),0)</f>
        <v>0</v>
      </c>
      <c r="W158" s="19">
        <f>IFERROR((VLOOKUP($AA158,Données!$A$4:$AZ$209,34,0)),0)</f>
        <v>0</v>
      </c>
      <c r="X158" s="10">
        <f t="shared" si="135"/>
        <v>0</v>
      </c>
      <c r="Y158" s="10" t="str">
        <f t="shared" si="136"/>
        <v/>
      </c>
    </row>
    <row r="159" spans="1:27" ht="15" customHeight="1">
      <c r="N159" s="20">
        <f>SUMIF(N156:N158,"&gt;=0",N156:N158)</f>
        <v>207600</v>
      </c>
      <c r="O159" s="20">
        <f t="shared" ref="O159:P159" si="137">SUMIF(O156:O158,"&gt;=0",O156:O158)</f>
        <v>0</v>
      </c>
      <c r="P159" s="20">
        <f t="shared" si="137"/>
        <v>0</v>
      </c>
      <c r="Q159" s="10" t="str">
        <f t="shared" si="132"/>
        <v/>
      </c>
      <c r="R159" s="12">
        <f t="shared" si="133"/>
        <v>0</v>
      </c>
      <c r="S159" s="20">
        <f>SUMIF(S156:S158,"&gt;=0",S156:S158)</f>
        <v>207600</v>
      </c>
      <c r="T159" s="20">
        <f t="shared" ref="T159:W159" si="138">SUMIF(T156:T158,"&gt;=0",T156:T158)</f>
        <v>207600</v>
      </c>
      <c r="U159" s="20">
        <f t="shared" si="138"/>
        <v>0</v>
      </c>
      <c r="V159" s="20">
        <f t="shared" si="138"/>
        <v>0</v>
      </c>
      <c r="W159" s="20">
        <f t="shared" si="138"/>
        <v>0</v>
      </c>
      <c r="X159" s="12">
        <f t="shared" si="135"/>
        <v>0</v>
      </c>
      <c r="Y159" s="12" t="str">
        <f t="shared" si="136"/>
        <v/>
      </c>
    </row>
    <row r="160" spans="1:27" ht="15" customHeight="1"/>
    <row r="161" spans="1:27" ht="15" customHeight="1">
      <c r="A161" t="str">
        <f>MID(VLOOKUP($AA161,Données!$A$4:$AZ$209,4,0),1,2)</f>
        <v>50</v>
      </c>
      <c r="B161" t="str">
        <f>MID(VLOOKUP($AA161,Données!$A$4:$AZ$209,4,0),3,4)</f>
        <v>63</v>
      </c>
      <c r="C161" t="str">
        <f>VLOOKUP($AA161,Données!$A$4:$AZ$209,5,0)</f>
        <v>121199</v>
      </c>
      <c r="D161" t="str">
        <f>VLOOKUP($AA161,Données!$A$4:$AZ$209,6,0)</f>
        <v>144</v>
      </c>
      <c r="E161" t="str">
        <f>VLOOKUP($AA161,Données!$A$4:$AZ$209,17,0)</f>
        <v>20</v>
      </c>
      <c r="F161" t="str">
        <f>VLOOKUP($AA161,Données!$A$4:$AZ$209,7,0)</f>
        <v>610610</v>
      </c>
      <c r="G161" t="str">
        <f>VLOOKUP($AA161,Données!$A$4:$AZ$209,12,0)</f>
        <v>CM95</v>
      </c>
      <c r="H161" t="str">
        <f>VLOOKUP($AA161,Données!$A$4:$AZ$209,8,0)</f>
        <v>GJF</v>
      </c>
      <c r="I161" t="str">
        <f>VLOOKUP($AA161,Données!$A$4:$AZ$209,9,0)</f>
        <v>H05</v>
      </c>
      <c r="J161" t="str">
        <f>VLOOKUP($AA161,Données!$A$4:$AZ$209,19,0)</f>
        <v>ERELOON CONFERENCIERS</v>
      </c>
      <c r="K161" t="s">
        <v>509</v>
      </c>
      <c r="L161" t="s">
        <v>40</v>
      </c>
      <c r="M161" s="23" t="s">
        <v>42</v>
      </c>
      <c r="N161" s="19">
        <f>IFERROR((VLOOKUP($AA161,Données!$A$4:$AZ$209,23,0)),0)</f>
        <v>28400</v>
      </c>
      <c r="O161" s="19">
        <f>IFERROR((VLOOKUP($AA161,Données!$A$4:$AZ$209,25,0)),0)</f>
        <v>0</v>
      </c>
      <c r="P161" s="19">
        <f>IFERROR((VLOOKUP($AA161,Données!$A$4:$AZ$209,26,0)),0)</f>
        <v>0</v>
      </c>
      <c r="Q161" s="10" t="str">
        <f t="shared" ref="Q161:Q164" si="139">IFERROR((P161/O161),"")</f>
        <v/>
      </c>
      <c r="R161" s="10">
        <f t="shared" ref="R161:R164" si="140">IFERROR((P161/N161),"")</f>
        <v>0</v>
      </c>
      <c r="S161" s="19">
        <f t="shared" ref="S161:S163" si="141">IFERROR((N161-O161),0)</f>
        <v>28400</v>
      </c>
      <c r="T161" s="19">
        <f>IFERROR((VLOOKUP($AA161,Données!$A$4:$AZ$209,27,0)),0)</f>
        <v>28400</v>
      </c>
      <c r="U161" s="19">
        <f>IFERROR((VLOOKUP($AA161,Données!$A$4:$AZ$209,30,0)),0)</f>
        <v>0</v>
      </c>
      <c r="V161" s="19">
        <f>IFERROR((VLOOKUP($AA161,Données!$A$4:$AZ$209,32,0)),0)</f>
        <v>0</v>
      </c>
      <c r="W161" s="19">
        <f>IFERROR((VLOOKUP($AA161,Données!$A$4:$AZ$209,34,0)),0)</f>
        <v>0</v>
      </c>
      <c r="X161" s="10">
        <f t="shared" ref="X161:X164" si="142">IFERROR((U161/T161),0)</f>
        <v>0</v>
      </c>
      <c r="Y161" s="10" t="str">
        <f t="shared" ref="Y161:Y164" si="143">IFERROR((U161/P161),"")</f>
        <v/>
      </c>
      <c r="AA161" t="s">
        <v>497</v>
      </c>
    </row>
    <row r="162" spans="1:27" ht="15" customHeight="1">
      <c r="A162" t="str">
        <f>MID(VLOOKUP($AA162,Données!$A$4:$AZ$209,4,0),1,2)</f>
        <v>50</v>
      </c>
      <c r="B162" t="str">
        <f>MID(VLOOKUP($AA162,Données!$A$4:$AZ$209,4,0),3,4)</f>
        <v>63</v>
      </c>
      <c r="C162" t="str">
        <f>VLOOKUP($AA162,Données!$A$4:$AZ$209,5,0)</f>
        <v>121199</v>
      </c>
      <c r="D162" t="str">
        <f>VLOOKUP($AA162,Données!$A$4:$AZ$209,6,0)</f>
        <v>143</v>
      </c>
      <c r="E162" t="str">
        <f>VLOOKUP($AA162,Données!$A$4:$AZ$209,17,0)</f>
        <v>17</v>
      </c>
      <c r="F162" t="str">
        <f>VLOOKUP($AA162,Données!$A$4:$AZ$209,7,0)</f>
        <v>610610</v>
      </c>
      <c r="G162" t="str">
        <f>VLOOKUP($AA162,Données!$A$4:$AZ$209,12,0)</f>
        <v>CA00</v>
      </c>
      <c r="H162" t="str">
        <f>VLOOKUP($AA162,Données!$A$4:$AZ$209,8,0)</f>
        <v>GJA</v>
      </c>
      <c r="I162" t="str">
        <f>VLOOKUP($AA162,Données!$A$4:$AZ$209,9,0)</f>
        <v>H00</v>
      </c>
      <c r="J162" t="str">
        <f>VLOOKUP($AA162,Données!$A$4:$AZ$209,19,0)</f>
        <v>Blokkering - reserve</v>
      </c>
      <c r="N162" s="19">
        <f>IFERROR((VLOOKUP($AA162,Données!$A$4:$AZ$209,23,0)),0)</f>
        <v>0</v>
      </c>
      <c r="O162" s="19">
        <f>IFERROR((VLOOKUP($AA162,Données!$A$4:$AZ$209,25,0)),0)</f>
        <v>0</v>
      </c>
      <c r="P162" s="19">
        <f>IFERROR((VLOOKUP($AA162,Données!$A$4:$AZ$209,26,0)),0)</f>
        <v>0</v>
      </c>
      <c r="Q162" s="10" t="str">
        <f t="shared" si="139"/>
        <v/>
      </c>
      <c r="R162" s="10" t="str">
        <f t="shared" si="140"/>
        <v/>
      </c>
      <c r="S162" s="19">
        <f t="shared" si="141"/>
        <v>0</v>
      </c>
      <c r="T162" s="19">
        <f>IFERROR((VLOOKUP($AA162,Données!$A$4:$AZ$209,27,0)),0)</f>
        <v>0</v>
      </c>
      <c r="U162" s="19">
        <f>IFERROR((VLOOKUP($AA162,Données!$A$4:$AZ$209,30,0)),0)</f>
        <v>0</v>
      </c>
      <c r="V162" s="19">
        <f>IFERROR((VLOOKUP($AA162,Données!$A$4:$AZ$209,32,0)),0)</f>
        <v>0</v>
      </c>
      <c r="W162" s="19">
        <f>IFERROR((VLOOKUP($AA162,Données!$A$4:$AZ$209,34,0)),0)</f>
        <v>0</v>
      </c>
      <c r="X162" s="10">
        <f t="shared" si="142"/>
        <v>0</v>
      </c>
      <c r="Y162" s="10" t="str">
        <f t="shared" si="143"/>
        <v/>
      </c>
      <c r="AA162" t="s">
        <v>498</v>
      </c>
    </row>
    <row r="163" spans="1:27" ht="15" customHeight="1">
      <c r="A163" t="e">
        <f>MID(VLOOKUP($AA163,Données!$A$4:$AZ$209,4,0),1,2)</f>
        <v>#N/A</v>
      </c>
      <c r="B163" t="e">
        <f>MID(VLOOKUP($AA163,Données!$A$4:$AZ$209,4,0),3,4)</f>
        <v>#N/A</v>
      </c>
      <c r="C163" t="e">
        <f>VLOOKUP($AA163,Données!$A$4:$AZ$209,5,0)</f>
        <v>#N/A</v>
      </c>
      <c r="D163" t="e">
        <f>VLOOKUP($AA163,Données!$A$4:$AZ$209,6,0)</f>
        <v>#N/A</v>
      </c>
      <c r="E163" t="e">
        <f>VLOOKUP($AA163,Données!$A$4:$AZ$209,17,0)</f>
        <v>#N/A</v>
      </c>
      <c r="F163" t="e">
        <f>VLOOKUP($AA163,Données!$A$4:$AZ$209,7,0)</f>
        <v>#N/A</v>
      </c>
      <c r="G163" t="e">
        <f>VLOOKUP($AA163,Données!$A$4:$AZ$209,12,0)</f>
        <v>#N/A</v>
      </c>
      <c r="H163" t="e">
        <f>VLOOKUP($AA163,Données!$A$4:$AZ$209,8,0)</f>
        <v>#N/A</v>
      </c>
      <c r="I163" t="e">
        <f>VLOOKUP($AA163,Données!$A$4:$AZ$209,9,0)</f>
        <v>#N/A</v>
      </c>
      <c r="J163" t="e">
        <f>VLOOKUP($AA163,Données!$A$4:$AZ$209,19,0)</f>
        <v>#N/A</v>
      </c>
      <c r="N163" s="19">
        <f>IFERROR((VLOOKUP($AA163,Données!$A$4:$AZ$209,23,0)),0)</f>
        <v>0</v>
      </c>
      <c r="O163" s="19">
        <f>IFERROR((VLOOKUP($AA163,Données!$A$4:$AZ$209,25,0)),0)</f>
        <v>0</v>
      </c>
      <c r="P163" s="19">
        <f>IFERROR((VLOOKUP($AA163,Données!$A$4:$AZ$209,26,0)),0)</f>
        <v>0</v>
      </c>
      <c r="Q163" s="10" t="str">
        <f t="shared" si="139"/>
        <v/>
      </c>
      <c r="R163" s="10" t="str">
        <f t="shared" si="140"/>
        <v/>
      </c>
      <c r="S163" s="19">
        <f t="shared" si="141"/>
        <v>0</v>
      </c>
      <c r="T163" s="19">
        <f>IFERROR((VLOOKUP($AA163,Données!$A$4:$AZ$209,27,0)),0)</f>
        <v>0</v>
      </c>
      <c r="U163" s="19">
        <f>IFERROR((VLOOKUP($AA163,Données!$A$4:$AZ$209,30,0)),0)</f>
        <v>0</v>
      </c>
      <c r="V163" s="19">
        <f>IFERROR((VLOOKUP($AA163,Données!$A$4:$AZ$209,32,0)),0)</f>
        <v>0</v>
      </c>
      <c r="W163" s="19">
        <f>IFERROR((VLOOKUP($AA163,Données!$A$4:$AZ$209,34,0)),0)</f>
        <v>0</v>
      </c>
      <c r="X163" s="10">
        <f t="shared" si="142"/>
        <v>0</v>
      </c>
      <c r="Y163" s="10" t="str">
        <f t="shared" si="143"/>
        <v/>
      </c>
    </row>
    <row r="164" spans="1:27" ht="15" customHeight="1">
      <c r="N164" s="20">
        <f>SUMIF(N161:N163,"&gt;=0",N161:N163)</f>
        <v>28400</v>
      </c>
      <c r="O164" s="20">
        <f t="shared" ref="O164:P164" si="144">SUMIF(O161:O163,"&gt;=0",O161:O163)</f>
        <v>0</v>
      </c>
      <c r="P164" s="20">
        <f t="shared" si="144"/>
        <v>0</v>
      </c>
      <c r="Q164" s="10" t="str">
        <f t="shared" si="139"/>
        <v/>
      </c>
      <c r="R164" s="12">
        <f t="shared" si="140"/>
        <v>0</v>
      </c>
      <c r="S164" s="20">
        <f>SUMIF(S161:S163,"&gt;=0",S161:S163)</f>
        <v>28400</v>
      </c>
      <c r="T164" s="20">
        <f t="shared" ref="T164:W164" si="145">SUMIF(T161:T163,"&gt;=0",T161:T163)</f>
        <v>28400</v>
      </c>
      <c r="U164" s="20">
        <f t="shared" si="145"/>
        <v>0</v>
      </c>
      <c r="V164" s="20">
        <f t="shared" si="145"/>
        <v>0</v>
      </c>
      <c r="W164" s="20">
        <f t="shared" si="145"/>
        <v>0</v>
      </c>
      <c r="X164" s="12">
        <f t="shared" si="142"/>
        <v>0</v>
      </c>
      <c r="Y164" s="12" t="str">
        <f t="shared" si="143"/>
        <v/>
      </c>
    </row>
    <row r="165" spans="1:27" ht="15" customHeight="1"/>
    <row r="166" spans="1:27" ht="15" customHeight="1">
      <c r="A166" s="15" t="s">
        <v>286</v>
      </c>
      <c r="N166" s="21">
        <f>SUM(N164,N159)</f>
        <v>236000</v>
      </c>
      <c r="O166" s="21">
        <f t="shared" ref="O166:P166" si="146">SUM(O164,O159)</f>
        <v>0</v>
      </c>
      <c r="P166" s="21">
        <f t="shared" si="146"/>
        <v>0</v>
      </c>
      <c r="Q166" s="10" t="str">
        <f>IFERROR((P166/O166),"")</f>
        <v/>
      </c>
      <c r="R166" s="14">
        <f>IFERROR((P166/N166),"")</f>
        <v>0</v>
      </c>
      <c r="S166" s="21">
        <f t="shared" ref="S166:W166" si="147">SUM(S164,S159)</f>
        <v>236000</v>
      </c>
      <c r="T166" s="21">
        <f t="shared" si="147"/>
        <v>236000</v>
      </c>
      <c r="U166" s="21">
        <f t="shared" si="147"/>
        <v>0</v>
      </c>
      <c r="V166" s="21">
        <f t="shared" si="147"/>
        <v>0</v>
      </c>
      <c r="W166" s="21">
        <f t="shared" si="147"/>
        <v>0</v>
      </c>
      <c r="X166" s="14">
        <f>IFERROR((U166/T166),0)</f>
        <v>0</v>
      </c>
      <c r="Y166" s="14" t="str">
        <f>IFERROR((U166/P166),"")</f>
        <v/>
      </c>
    </row>
    <row r="167" spans="1:27" ht="15" customHeight="1"/>
    <row r="168" spans="1:27" ht="15" customHeight="1"/>
    <row r="169" spans="1:27" ht="15" customHeight="1">
      <c r="A169" s="17" t="s">
        <v>287</v>
      </c>
      <c r="B169" s="16"/>
      <c r="C169" s="16"/>
      <c r="N169" s="22">
        <f>SUM(N166,N153,N122,N114,N93,N84)</f>
        <v>18446000</v>
      </c>
      <c r="O169" s="22">
        <f>SUM(O166,O153,O122,O114,O93,O84)</f>
        <v>5365871</v>
      </c>
      <c r="P169" s="22">
        <f>SUM(P166,P153,P122,P114,P93,P84)</f>
        <v>314705.68999999994</v>
      </c>
      <c r="Q169" s="10">
        <f>IFERROR((P169/O169),"")</f>
        <v>5.8649507228183448E-2</v>
      </c>
      <c r="R169" s="18">
        <f>IFERROR((P169/N169),"")</f>
        <v>1.7060917814160248E-2</v>
      </c>
      <c r="S169" s="22">
        <f>SUM(S166,S153,S122,S114,S93,S84)</f>
        <v>13080129</v>
      </c>
      <c r="T169" s="22">
        <f>SUM(T166,T153,T122,T114,T93,T84)</f>
        <v>18177092.5</v>
      </c>
      <c r="U169" s="22">
        <f>SUM(U166,U153,U122,U114,U93,U84)</f>
        <v>159325.66</v>
      </c>
      <c r="V169" s="22">
        <f>SUM(V166,V153,V122,V114,V93,V84)</f>
        <v>159325.66</v>
      </c>
      <c r="W169" s="22">
        <f>SUM(W166,W153,W122,W114,W93,W84)</f>
        <v>99864.98000000001</v>
      </c>
      <c r="X169" s="18">
        <f>IFERROR((U169/T169),0)</f>
        <v>8.7651894823113207E-3</v>
      </c>
      <c r="Y169" s="18">
        <f>IFERROR((U169/P169),"")</f>
        <v>0.5062687617754863</v>
      </c>
    </row>
    <row r="170" spans="1:27" ht="15" customHeight="1">
      <c r="A170" s="16"/>
      <c r="B170" s="16"/>
      <c r="C170" s="16"/>
    </row>
    <row r="171" spans="1:27" ht="15" customHeight="1"/>
    <row r="172" spans="1:27" ht="15" customHeight="1"/>
    <row r="173" spans="1:27" ht="15" customHeight="1"/>
    <row r="174" spans="1:27" ht="15" customHeight="1"/>
    <row r="175" spans="1:27" ht="15" customHeight="1"/>
    <row r="176" spans="1:27"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sheetData>
  <mergeCells count="22">
    <mergeCell ref="AA2:AA4"/>
    <mergeCell ref="U2:U4"/>
    <mergeCell ref="X2:X4"/>
    <mergeCell ref="I2:I4"/>
    <mergeCell ref="J2:L3"/>
    <mergeCell ref="M2:M4"/>
    <mergeCell ref="N2:N4"/>
    <mergeCell ref="O2:O4"/>
    <mergeCell ref="P2:P4"/>
    <mergeCell ref="Q2:Q4"/>
    <mergeCell ref="S2:S4"/>
    <mergeCell ref="T2:T4"/>
    <mergeCell ref="V2:V4"/>
    <mergeCell ref="W2:W4"/>
    <mergeCell ref="R2:R4"/>
    <mergeCell ref="Y2:Y4"/>
    <mergeCell ref="H2:H4"/>
    <mergeCell ref="A2:C3"/>
    <mergeCell ref="D2:D4"/>
    <mergeCell ref="E2:E4"/>
    <mergeCell ref="F2:F4"/>
    <mergeCell ref="G2:G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M489"/>
  <sheetViews>
    <sheetView tabSelected="1" workbookViewId="0">
      <selection activeCell="A13" sqref="A13"/>
    </sheetView>
  </sheetViews>
  <sheetFormatPr baseColWidth="10" defaultColWidth="9.140625" defaultRowHeight="15"/>
  <cols>
    <col min="1" max="1" width="11.5703125" customWidth="1"/>
    <col min="2" max="2" width="13.85546875" bestFit="1" customWidth="1"/>
    <col min="3" max="3" width="12" style="35" bestFit="1" customWidth="1"/>
    <col min="12" max="12" width="11.5703125" bestFit="1" customWidth="1"/>
  </cols>
  <sheetData>
    <row r="1" spans="1:65">
      <c r="A1" s="54" t="s">
        <v>606</v>
      </c>
      <c r="C1" s="111" t="s">
        <v>594</v>
      </c>
      <c r="D1" s="111"/>
      <c r="E1" s="111"/>
      <c r="F1" s="111"/>
      <c r="G1" s="111"/>
      <c r="H1" s="111"/>
      <c r="I1" s="111"/>
      <c r="J1" s="111"/>
      <c r="K1" s="111"/>
      <c r="L1" s="112" t="s">
        <v>561</v>
      </c>
      <c r="M1" s="112"/>
      <c r="N1" s="112"/>
      <c r="O1" s="112"/>
      <c r="P1" s="112"/>
      <c r="Q1" s="112"/>
      <c r="R1" s="112"/>
      <c r="S1" s="112"/>
      <c r="T1" s="112"/>
      <c r="U1" s="111" t="s">
        <v>596</v>
      </c>
      <c r="V1" s="111"/>
      <c r="W1" s="111"/>
      <c r="X1" s="111"/>
      <c r="Y1" s="111"/>
      <c r="Z1" s="111"/>
      <c r="AA1" s="111"/>
      <c r="AB1" s="111"/>
      <c r="AC1" s="111"/>
      <c r="AD1" s="112" t="s">
        <v>562</v>
      </c>
      <c r="AE1" s="112"/>
      <c r="AF1" s="112"/>
      <c r="AG1" s="112"/>
      <c r="AH1" s="112"/>
      <c r="AI1" s="112"/>
      <c r="AJ1" s="112"/>
      <c r="AK1" s="112"/>
      <c r="AL1" s="112"/>
      <c r="AM1" s="110" t="s">
        <v>563</v>
      </c>
      <c r="AN1" s="110"/>
      <c r="AO1" s="110"/>
      <c r="AP1" s="110"/>
      <c r="AQ1" s="110"/>
      <c r="AR1" s="110"/>
      <c r="AS1" s="110"/>
      <c r="AT1" s="110"/>
      <c r="AU1" s="110"/>
      <c r="AV1" s="112" t="s">
        <v>564</v>
      </c>
      <c r="AW1" s="112"/>
      <c r="AX1" s="112"/>
      <c r="AY1" s="112"/>
      <c r="AZ1" s="112"/>
      <c r="BA1" s="112"/>
      <c r="BB1" s="112"/>
      <c r="BC1" s="112"/>
      <c r="BD1" s="112"/>
      <c r="BE1" s="110" t="s">
        <v>597</v>
      </c>
      <c r="BF1" s="110"/>
      <c r="BG1" s="110"/>
      <c r="BH1" s="110"/>
      <c r="BI1" s="110"/>
      <c r="BJ1" s="110"/>
      <c r="BK1" s="110"/>
      <c r="BL1" s="110"/>
      <c r="BM1" s="110"/>
    </row>
    <row r="2" spans="1:65" ht="63.75">
      <c r="C2" s="32" t="s">
        <v>595</v>
      </c>
      <c r="D2" s="33" t="s">
        <v>565</v>
      </c>
      <c r="E2" s="33" t="s">
        <v>566</v>
      </c>
      <c r="F2" s="41" t="s">
        <v>567</v>
      </c>
      <c r="G2" s="36" t="s">
        <v>568</v>
      </c>
      <c r="H2" s="46" t="s">
        <v>600</v>
      </c>
      <c r="I2" s="33" t="s">
        <v>565</v>
      </c>
      <c r="J2" s="33" t="s">
        <v>566</v>
      </c>
      <c r="K2" s="47" t="s">
        <v>601</v>
      </c>
      <c r="L2" s="38" t="s">
        <v>569</v>
      </c>
      <c r="M2" s="33" t="s">
        <v>565</v>
      </c>
      <c r="N2" s="33" t="s">
        <v>566</v>
      </c>
      <c r="O2" s="41" t="s">
        <v>570</v>
      </c>
      <c r="P2" s="34" t="s">
        <v>571</v>
      </c>
      <c r="Q2" s="43" t="s">
        <v>572</v>
      </c>
      <c r="R2" s="33" t="s">
        <v>565</v>
      </c>
      <c r="S2" s="33" t="s">
        <v>566</v>
      </c>
      <c r="T2" s="46" t="s">
        <v>601</v>
      </c>
      <c r="U2" s="38" t="s">
        <v>573</v>
      </c>
      <c r="V2" s="44" t="s">
        <v>565</v>
      </c>
      <c r="W2" s="44" t="s">
        <v>566</v>
      </c>
      <c r="X2" s="41" t="s">
        <v>574</v>
      </c>
      <c r="Y2" s="34" t="s">
        <v>575</v>
      </c>
      <c r="Z2" s="43" t="s">
        <v>576</v>
      </c>
      <c r="AA2" s="44" t="s">
        <v>565</v>
      </c>
      <c r="AB2" s="44" t="s">
        <v>566</v>
      </c>
      <c r="AC2" s="46" t="s">
        <v>577</v>
      </c>
      <c r="AD2" s="38" t="s">
        <v>578</v>
      </c>
      <c r="AE2" s="44" t="s">
        <v>565</v>
      </c>
      <c r="AF2" s="44" t="s">
        <v>566</v>
      </c>
      <c r="AG2" s="41" t="s">
        <v>579</v>
      </c>
      <c r="AH2" s="36" t="s">
        <v>580</v>
      </c>
      <c r="AI2" s="46" t="s">
        <v>598</v>
      </c>
      <c r="AJ2" s="44" t="s">
        <v>565</v>
      </c>
      <c r="AK2" s="44" t="s">
        <v>566</v>
      </c>
      <c r="AL2" s="46" t="s">
        <v>602</v>
      </c>
      <c r="AM2" s="38" t="s">
        <v>581</v>
      </c>
      <c r="AN2" s="44" t="s">
        <v>565</v>
      </c>
      <c r="AO2" s="44" t="s">
        <v>566</v>
      </c>
      <c r="AP2" s="41" t="s">
        <v>582</v>
      </c>
      <c r="AQ2" s="36" t="s">
        <v>583</v>
      </c>
      <c r="AR2" s="46" t="s">
        <v>584</v>
      </c>
      <c r="AS2" s="44" t="s">
        <v>565</v>
      </c>
      <c r="AT2" s="44" t="s">
        <v>566</v>
      </c>
      <c r="AU2" s="43" t="s">
        <v>585</v>
      </c>
      <c r="AV2" s="38" t="s">
        <v>586</v>
      </c>
      <c r="AW2" s="44" t="s">
        <v>565</v>
      </c>
      <c r="AX2" s="44" t="s">
        <v>566</v>
      </c>
      <c r="AY2" s="41" t="s">
        <v>587</v>
      </c>
      <c r="AZ2" s="36" t="s">
        <v>588</v>
      </c>
      <c r="BA2" s="43" t="s">
        <v>599</v>
      </c>
      <c r="BB2" s="33" t="s">
        <v>565</v>
      </c>
      <c r="BC2" s="33" t="s">
        <v>566</v>
      </c>
      <c r="BD2" s="46" t="s">
        <v>602</v>
      </c>
      <c r="BE2" s="38" t="s">
        <v>589</v>
      </c>
      <c r="BF2" s="33" t="s">
        <v>565</v>
      </c>
      <c r="BG2" s="33" t="s">
        <v>566</v>
      </c>
      <c r="BH2" s="41" t="s">
        <v>590</v>
      </c>
      <c r="BI2" s="36" t="s">
        <v>591</v>
      </c>
      <c r="BJ2" s="43" t="s">
        <v>592</v>
      </c>
      <c r="BK2" s="33" t="s">
        <v>565</v>
      </c>
      <c r="BL2" s="33" t="s">
        <v>566</v>
      </c>
      <c r="BM2" s="46" t="s">
        <v>593</v>
      </c>
    </row>
    <row r="3" spans="1:65">
      <c r="C3" s="31"/>
      <c r="D3" s="25"/>
      <c r="E3" s="25"/>
      <c r="F3" s="40"/>
      <c r="G3" s="37"/>
      <c r="H3" s="45"/>
      <c r="I3" s="25"/>
      <c r="J3" s="25"/>
      <c r="K3" s="45"/>
      <c r="L3" s="39"/>
      <c r="M3" s="25"/>
      <c r="N3" s="25"/>
      <c r="O3" s="40"/>
      <c r="P3" s="37"/>
      <c r="Q3" s="42"/>
      <c r="R3" s="25"/>
      <c r="S3" s="25"/>
      <c r="T3" s="45"/>
      <c r="U3" s="39"/>
      <c r="V3" s="25"/>
      <c r="W3" s="25"/>
      <c r="X3" s="40"/>
      <c r="Y3" s="37"/>
      <c r="Z3" s="42"/>
      <c r="AA3" s="25"/>
      <c r="AB3" s="25"/>
      <c r="AC3" s="45"/>
      <c r="AD3" s="39"/>
      <c r="AE3" s="25"/>
      <c r="AF3" s="25"/>
      <c r="AG3" s="40"/>
      <c r="AH3" s="37"/>
      <c r="AI3" s="45"/>
      <c r="AJ3" s="25"/>
      <c r="AK3" s="25"/>
      <c r="AL3" s="45"/>
      <c r="AM3" s="39"/>
      <c r="AN3" s="25"/>
      <c r="AO3" s="25"/>
      <c r="AP3" s="40"/>
      <c r="AQ3" s="37"/>
      <c r="AR3" s="45"/>
      <c r="AS3" s="25"/>
      <c r="AT3" s="25"/>
      <c r="AU3" s="42"/>
      <c r="AV3" s="39"/>
      <c r="AW3" s="25"/>
      <c r="AX3" s="25"/>
      <c r="AY3" s="40"/>
      <c r="AZ3" s="37"/>
      <c r="BA3" s="42"/>
      <c r="BB3" s="25"/>
      <c r="BC3" s="25"/>
      <c r="BD3" s="45"/>
      <c r="BE3" s="39"/>
      <c r="BF3" s="25"/>
      <c r="BG3" s="25"/>
      <c r="BH3" s="40"/>
      <c r="BI3" s="37"/>
      <c r="BJ3" s="42"/>
      <c r="BK3" s="25"/>
      <c r="BL3" s="25"/>
      <c r="BM3" s="45"/>
    </row>
    <row r="4" spans="1:65">
      <c r="A4" s="28" t="s">
        <v>604</v>
      </c>
      <c r="C4" s="30">
        <f t="shared" ref="C4:F5" si="0">L4+U4+AD4+AM4+AV4+BE4</f>
        <v>9400000</v>
      </c>
      <c r="D4" s="25">
        <f t="shared" si="0"/>
        <v>0</v>
      </c>
      <c r="E4" s="25">
        <f t="shared" si="0"/>
        <v>9400000</v>
      </c>
      <c r="F4" s="40">
        <f t="shared" si="0"/>
        <v>4220825</v>
      </c>
      <c r="G4" s="37">
        <f t="shared" ref="G4:G5" si="1">P4+AH4+AQ4+AZ4+BI4+Y4</f>
        <v>16492.7</v>
      </c>
      <c r="H4" s="45">
        <f t="shared" ref="H4:J5" si="2">Q4+Z4+AI4+AR4+BA4+BJ4</f>
        <v>17848212</v>
      </c>
      <c r="I4" s="25">
        <f t="shared" si="2"/>
        <v>0</v>
      </c>
      <c r="J4" s="25">
        <f t="shared" si="2"/>
        <v>17848212</v>
      </c>
      <c r="K4" s="45">
        <v>0</v>
      </c>
      <c r="L4" s="39">
        <v>0</v>
      </c>
      <c r="M4" s="25">
        <v>0</v>
      </c>
      <c r="N4" s="25">
        <f>L4-M4</f>
        <v>0</v>
      </c>
      <c r="O4" s="40">
        <v>1298825</v>
      </c>
      <c r="P4" s="37">
        <v>16492.7</v>
      </c>
      <c r="Q4" s="42">
        <v>8469212</v>
      </c>
      <c r="R4" s="25">
        <v>0</v>
      </c>
      <c r="S4" s="25">
        <f>Q4-R4</f>
        <v>8469212</v>
      </c>
      <c r="T4" s="45"/>
      <c r="U4" s="39">
        <v>8622000</v>
      </c>
      <c r="V4" s="25">
        <v>0</v>
      </c>
      <c r="W4" s="25">
        <f>U4-V4</f>
        <v>8622000</v>
      </c>
      <c r="X4" s="40">
        <v>2822000</v>
      </c>
      <c r="Y4" s="37">
        <v>0</v>
      </c>
      <c r="Z4" s="42">
        <v>8622000</v>
      </c>
      <c r="AA4" s="25">
        <v>0</v>
      </c>
      <c r="AB4" s="25">
        <f>Z4-AA4</f>
        <v>8622000</v>
      </c>
      <c r="AC4" s="45">
        <v>0</v>
      </c>
      <c r="AD4" s="39">
        <v>330000</v>
      </c>
      <c r="AE4" s="25">
        <v>0</v>
      </c>
      <c r="AF4" s="25">
        <f>AD4-AE4</f>
        <v>330000</v>
      </c>
      <c r="AG4" s="40">
        <v>100000</v>
      </c>
      <c r="AH4" s="37">
        <v>0</v>
      </c>
      <c r="AI4" s="45">
        <v>326000</v>
      </c>
      <c r="AJ4" s="25">
        <v>0</v>
      </c>
      <c r="AK4" s="25">
        <f>AI4-AJ4</f>
        <v>326000</v>
      </c>
      <c r="AL4" s="45">
        <v>0</v>
      </c>
      <c r="AM4" s="39">
        <v>27000</v>
      </c>
      <c r="AN4" s="25">
        <v>0</v>
      </c>
      <c r="AO4" s="25">
        <f>AM4-AN4</f>
        <v>27000</v>
      </c>
      <c r="AP4" s="40">
        <v>0</v>
      </c>
      <c r="AQ4" s="37">
        <v>0</v>
      </c>
      <c r="AR4" s="45">
        <v>27000</v>
      </c>
      <c r="AS4" s="25">
        <v>0</v>
      </c>
      <c r="AT4" s="25">
        <f>AR4-AS4</f>
        <v>27000</v>
      </c>
      <c r="AU4" s="42">
        <v>0</v>
      </c>
      <c r="AV4" s="39">
        <v>185000</v>
      </c>
      <c r="AW4" s="25">
        <v>0</v>
      </c>
      <c r="AX4" s="25">
        <f>AV4-AW4</f>
        <v>185000</v>
      </c>
      <c r="AY4" s="40">
        <v>0</v>
      </c>
      <c r="AZ4" s="37">
        <v>0</v>
      </c>
      <c r="BA4" s="42">
        <v>168000</v>
      </c>
      <c r="BB4" s="25">
        <v>0</v>
      </c>
      <c r="BC4" s="25">
        <f>BA4-BB4</f>
        <v>168000</v>
      </c>
      <c r="BD4" s="45">
        <v>0</v>
      </c>
      <c r="BE4" s="39">
        <v>236000</v>
      </c>
      <c r="BF4" s="25">
        <v>0</v>
      </c>
      <c r="BG4" s="25">
        <f>BE4-BF4</f>
        <v>236000</v>
      </c>
      <c r="BH4" s="40">
        <v>0</v>
      </c>
      <c r="BI4" s="37">
        <v>0</v>
      </c>
      <c r="BJ4" s="42">
        <v>236000</v>
      </c>
      <c r="BK4" s="25">
        <v>0</v>
      </c>
      <c r="BL4" s="25">
        <f>BJ4-BK4</f>
        <v>236000</v>
      </c>
      <c r="BM4" s="45">
        <v>0</v>
      </c>
    </row>
    <row r="5" spans="1:65">
      <c r="A5" s="29" t="s">
        <v>605</v>
      </c>
      <c r="B5" s="29">
        <f ca="1">TODAY()</f>
        <v>42388</v>
      </c>
      <c r="C5" s="30">
        <f t="shared" si="0"/>
        <v>18446000</v>
      </c>
      <c r="D5" s="25">
        <f t="shared" si="0"/>
        <v>0</v>
      </c>
      <c r="E5" s="25">
        <f t="shared" si="0"/>
        <v>18446000</v>
      </c>
      <c r="F5" s="40">
        <f t="shared" si="0"/>
        <v>5365871</v>
      </c>
      <c r="G5" s="37">
        <f t="shared" si="1"/>
        <v>314705.68999999994</v>
      </c>
      <c r="H5" s="45">
        <f t="shared" si="2"/>
        <v>18177092.5</v>
      </c>
      <c r="I5" s="25">
        <f t="shared" si="2"/>
        <v>0</v>
      </c>
      <c r="J5" s="25">
        <f t="shared" si="2"/>
        <v>18177092.5</v>
      </c>
      <c r="K5" s="45">
        <f>T5+AC5+AL5+AU5+BD5+BM5</f>
        <v>159325.66</v>
      </c>
      <c r="L5" s="48">
        <f>(Calculs!$N$84)</f>
        <v>9046000</v>
      </c>
      <c r="M5" s="25">
        <f>M4</f>
        <v>0</v>
      </c>
      <c r="N5" s="25">
        <f>L5-M5</f>
        <v>9046000</v>
      </c>
      <c r="O5" s="49">
        <f>(Calculs!$O$84)</f>
        <v>2397871</v>
      </c>
      <c r="P5" s="50">
        <f>(Calculs!$P$84)</f>
        <v>178692.62999999998</v>
      </c>
      <c r="Q5" s="51">
        <f>(Calculs!$T$84)</f>
        <v>8798092.5</v>
      </c>
      <c r="R5" s="25">
        <f>R4</f>
        <v>0</v>
      </c>
      <c r="S5" s="25">
        <f t="shared" ref="S5" si="3">Q5-R5</f>
        <v>8798092.5</v>
      </c>
      <c r="T5" s="52">
        <f>(Calculs!$U$84)</f>
        <v>23312.6</v>
      </c>
      <c r="U5" s="48">
        <f>(Calculs!$N$122)</f>
        <v>8622000</v>
      </c>
      <c r="V5" s="53">
        <f>(Calculs!$N$118)</f>
        <v>0</v>
      </c>
      <c r="W5" s="25">
        <f>U5-V5</f>
        <v>8622000</v>
      </c>
      <c r="X5" s="49">
        <f>(Calculs!$O$122)</f>
        <v>2822000</v>
      </c>
      <c r="Y5" s="50">
        <f>(Calculs!$P$122)</f>
        <v>94016.38</v>
      </c>
      <c r="Z5" s="51">
        <f>(Calculs!$T$122)</f>
        <v>8622000</v>
      </c>
      <c r="AA5" s="53">
        <f>(Calculs!$T$118)</f>
        <v>0</v>
      </c>
      <c r="AB5" s="25">
        <f t="shared" ref="AB5" si="4">Z5-AA5</f>
        <v>8622000</v>
      </c>
      <c r="AC5" s="52">
        <f>(Calculs!$U$122)</f>
        <v>94016.38</v>
      </c>
      <c r="AD5" s="48">
        <f>(Calculs!$N$93)</f>
        <v>330000</v>
      </c>
      <c r="AE5" s="25">
        <f>AE4</f>
        <v>0</v>
      </c>
      <c r="AF5" s="25">
        <f t="shared" ref="AF5" si="5">AD5-AE5</f>
        <v>330000</v>
      </c>
      <c r="AG5" s="40">
        <f>(Calculs!$O$93)</f>
        <v>100000</v>
      </c>
      <c r="AH5" s="50">
        <f>(Calculs!$P$93)</f>
        <v>41996.68</v>
      </c>
      <c r="AI5" s="52">
        <f>(Calculs!$T$93)</f>
        <v>326000</v>
      </c>
      <c r="AJ5" s="25">
        <f>AJ4</f>
        <v>0</v>
      </c>
      <c r="AK5" s="25">
        <f t="shared" ref="AK5" si="6">AI5-AJ5</f>
        <v>326000</v>
      </c>
      <c r="AL5" s="52">
        <f>(Calculs!$U$93)</f>
        <v>41996.68</v>
      </c>
      <c r="AM5" s="48">
        <f>(Calculs!$N$114)</f>
        <v>27000</v>
      </c>
      <c r="AN5" s="25">
        <f>AN4</f>
        <v>0</v>
      </c>
      <c r="AO5" s="25">
        <f t="shared" ref="AO5" si="7">AM5-AN5</f>
        <v>27000</v>
      </c>
      <c r="AP5" s="49">
        <f>(Calculs!$O$114)</f>
        <v>0</v>
      </c>
      <c r="AQ5" s="50">
        <f>(Calculs!$P$114)</f>
        <v>0</v>
      </c>
      <c r="AR5" s="52">
        <f>(Calculs!$T$114)</f>
        <v>27000</v>
      </c>
      <c r="AS5" s="25">
        <f>AS4</f>
        <v>0</v>
      </c>
      <c r="AT5" s="25">
        <f t="shared" ref="AT5" si="8">AR5-AS5</f>
        <v>27000</v>
      </c>
      <c r="AU5" s="51">
        <f>(Calculs!$U$114)</f>
        <v>0</v>
      </c>
      <c r="AV5" s="48">
        <f>(Calculs!$N$153)</f>
        <v>185000</v>
      </c>
      <c r="AW5" s="25">
        <f>AW4</f>
        <v>0</v>
      </c>
      <c r="AX5" s="25">
        <f t="shared" ref="AX5" si="9">AV5-AW5</f>
        <v>185000</v>
      </c>
      <c r="AY5" s="49">
        <f>(Calculs!$O$153)</f>
        <v>46000</v>
      </c>
      <c r="AZ5" s="50">
        <f>(Calculs!$P$153)</f>
        <v>0</v>
      </c>
      <c r="BA5" s="51">
        <f>(Calculs!$T$153)</f>
        <v>168000</v>
      </c>
      <c r="BB5" s="25">
        <f>BB4</f>
        <v>0</v>
      </c>
      <c r="BC5" s="25">
        <f t="shared" ref="BC5" si="10">BA5-BB5</f>
        <v>168000</v>
      </c>
      <c r="BD5" s="52">
        <f>(Calculs!$U$153)</f>
        <v>0</v>
      </c>
      <c r="BE5" s="48">
        <f>(Calculs!$N$166)</f>
        <v>236000</v>
      </c>
      <c r="BF5" s="25">
        <f>BF4</f>
        <v>0</v>
      </c>
      <c r="BG5" s="25">
        <f>BE5-BF5</f>
        <v>236000</v>
      </c>
      <c r="BH5" s="49">
        <f>(Calculs!$O$166)</f>
        <v>0</v>
      </c>
      <c r="BI5" s="50">
        <f>(Calculs!$P$166)</f>
        <v>0</v>
      </c>
      <c r="BJ5" s="51">
        <f>(Calculs!$T$166)</f>
        <v>236000</v>
      </c>
      <c r="BK5" s="25">
        <f>BK4</f>
        <v>0</v>
      </c>
      <c r="BL5" s="25">
        <f>BJ5-BK5</f>
        <v>236000</v>
      </c>
      <c r="BM5" s="52">
        <f>(Calculs!$U$166)</f>
        <v>0</v>
      </c>
    </row>
    <row r="6" spans="1:65">
      <c r="A6" s="28"/>
    </row>
    <row r="7" spans="1:65">
      <c r="A7" s="28"/>
    </row>
    <row r="8" spans="1:65">
      <c r="A8" s="28"/>
    </row>
    <row r="9" spans="1:65">
      <c r="A9" s="28"/>
    </row>
    <row r="10" spans="1:65">
      <c r="A10" s="28"/>
      <c r="B10" s="56"/>
    </row>
    <row r="11" spans="1:65">
      <c r="A11" s="28"/>
      <c r="B11" s="55"/>
    </row>
    <row r="12" spans="1:65">
      <c r="A12" s="28"/>
    </row>
    <row r="13" spans="1:65">
      <c r="A13" s="28"/>
    </row>
    <row r="14" spans="1:65">
      <c r="A14" s="28"/>
    </row>
    <row r="15" spans="1:65">
      <c r="A15" s="28"/>
    </row>
    <row r="16" spans="1:65">
      <c r="A16" s="28"/>
    </row>
    <row r="17" spans="1:1">
      <c r="A17" s="28"/>
    </row>
    <row r="18" spans="1:1">
      <c r="A18" s="28"/>
    </row>
    <row r="19" spans="1:1">
      <c r="A19" s="28"/>
    </row>
    <row r="20" spans="1:1">
      <c r="A20" s="28"/>
    </row>
    <row r="21" spans="1:1">
      <c r="A21" s="28"/>
    </row>
    <row r="22" spans="1:1">
      <c r="A22" s="28"/>
    </row>
    <row r="23" spans="1:1">
      <c r="A23" s="28"/>
    </row>
    <row r="24" spans="1:1">
      <c r="A24" s="28"/>
    </row>
    <row r="25" spans="1:1">
      <c r="A25" s="28"/>
    </row>
    <row r="26" spans="1:1">
      <c r="A26" s="28"/>
    </row>
    <row r="27" spans="1:1">
      <c r="A27" s="28"/>
    </row>
    <row r="28" spans="1:1">
      <c r="A28" s="28"/>
    </row>
    <row r="29" spans="1:1">
      <c r="A29" s="28"/>
    </row>
    <row r="30" spans="1:1">
      <c r="A30" s="28"/>
    </row>
    <row r="31" spans="1:1">
      <c r="A31" s="28"/>
    </row>
    <row r="32" spans="1:1">
      <c r="A32" s="28"/>
    </row>
    <row r="33" spans="1:1">
      <c r="A33" s="28"/>
    </row>
    <row r="34" spans="1:1">
      <c r="A34" s="28"/>
    </row>
    <row r="35" spans="1:1">
      <c r="A35" s="28"/>
    </row>
    <row r="36" spans="1:1">
      <c r="A36" s="28"/>
    </row>
    <row r="37" spans="1:1">
      <c r="A37" s="28"/>
    </row>
    <row r="38" spans="1:1">
      <c r="A38" s="28"/>
    </row>
    <row r="39" spans="1:1">
      <c r="A39" s="28"/>
    </row>
    <row r="40" spans="1:1">
      <c r="A40" s="28"/>
    </row>
    <row r="41" spans="1:1">
      <c r="A41" s="28"/>
    </row>
    <row r="42" spans="1:1">
      <c r="A42" s="28"/>
    </row>
    <row r="43" spans="1:1">
      <c r="A43" s="28"/>
    </row>
    <row r="44" spans="1:1">
      <c r="A44" s="28"/>
    </row>
    <row r="45" spans="1:1">
      <c r="A45" s="28"/>
    </row>
    <row r="46" spans="1:1">
      <c r="A46" s="28"/>
    </row>
    <row r="47" spans="1:1">
      <c r="A47" s="28"/>
    </row>
    <row r="48" spans="1:1">
      <c r="A48" s="28"/>
    </row>
    <row r="49" spans="1:1">
      <c r="A49" s="28"/>
    </row>
    <row r="50" spans="1:1">
      <c r="A50" s="28"/>
    </row>
    <row r="51" spans="1:1">
      <c r="A51" s="28"/>
    </row>
    <row r="52" spans="1:1">
      <c r="A52" s="28"/>
    </row>
    <row r="53" spans="1:1">
      <c r="A53" s="28"/>
    </row>
    <row r="54" spans="1:1">
      <c r="A54" s="28"/>
    </row>
    <row r="55" spans="1:1">
      <c r="A55" s="28"/>
    </row>
    <row r="56" spans="1:1">
      <c r="A56" s="28"/>
    </row>
    <row r="57" spans="1:1">
      <c r="A57" s="28"/>
    </row>
    <row r="58" spans="1:1">
      <c r="A58" s="28"/>
    </row>
    <row r="59" spans="1:1">
      <c r="A59" s="28"/>
    </row>
    <row r="60" spans="1:1">
      <c r="A60" s="28"/>
    </row>
    <row r="61" spans="1:1">
      <c r="A61" s="28"/>
    </row>
    <row r="62" spans="1:1">
      <c r="A62" s="28"/>
    </row>
    <row r="63" spans="1:1">
      <c r="A63" s="28"/>
    </row>
    <row r="64" spans="1:1">
      <c r="A64" s="28"/>
    </row>
    <row r="65" spans="1:1">
      <c r="A65" s="28"/>
    </row>
    <row r="66" spans="1:1">
      <c r="A66" s="28"/>
    </row>
    <row r="67" spans="1:1">
      <c r="A67" s="28"/>
    </row>
    <row r="68" spans="1:1">
      <c r="A68" s="28"/>
    </row>
    <row r="69" spans="1:1">
      <c r="A69" s="28"/>
    </row>
    <row r="70" spans="1:1">
      <c r="A70" s="28"/>
    </row>
    <row r="71" spans="1:1">
      <c r="A71" s="28"/>
    </row>
    <row r="72" spans="1:1">
      <c r="A72" s="28"/>
    </row>
    <row r="73" spans="1:1">
      <c r="A73" s="28"/>
    </row>
    <row r="74" spans="1:1">
      <c r="A74" s="28"/>
    </row>
    <row r="75" spans="1:1">
      <c r="A75" s="28"/>
    </row>
    <row r="76" spans="1:1">
      <c r="A76" s="28"/>
    </row>
    <row r="77" spans="1:1">
      <c r="A77" s="28"/>
    </row>
    <row r="78" spans="1:1">
      <c r="A78" s="28"/>
    </row>
    <row r="79" spans="1:1">
      <c r="A79" s="28"/>
    </row>
    <row r="80" spans="1:1">
      <c r="A80" s="28"/>
    </row>
    <row r="81" spans="1:1">
      <c r="A81" s="28"/>
    </row>
    <row r="82" spans="1:1">
      <c r="A82" s="28"/>
    </row>
    <row r="83" spans="1:1">
      <c r="A83" s="28"/>
    </row>
    <row r="84" spans="1:1">
      <c r="A84" s="28"/>
    </row>
    <row r="85" spans="1:1">
      <c r="A85" s="28"/>
    </row>
    <row r="86" spans="1:1">
      <c r="A86" s="28"/>
    </row>
    <row r="87" spans="1:1">
      <c r="A87" s="28"/>
    </row>
    <row r="88" spans="1:1">
      <c r="A88" s="28"/>
    </row>
    <row r="89" spans="1:1">
      <c r="A89" s="28"/>
    </row>
    <row r="90" spans="1:1">
      <c r="A90" s="28"/>
    </row>
    <row r="91" spans="1:1">
      <c r="A91" s="28"/>
    </row>
    <row r="92" spans="1:1">
      <c r="A92" s="28"/>
    </row>
    <row r="93" spans="1:1">
      <c r="A93" s="28"/>
    </row>
    <row r="94" spans="1:1">
      <c r="A94" s="28"/>
    </row>
    <row r="95" spans="1:1">
      <c r="A95" s="28"/>
    </row>
    <row r="96" spans="1:1">
      <c r="A96" s="28"/>
    </row>
    <row r="97" spans="1:1">
      <c r="A97" s="28"/>
    </row>
    <row r="98" spans="1:1">
      <c r="A98" s="28"/>
    </row>
    <row r="99" spans="1:1">
      <c r="A99" s="28"/>
    </row>
    <row r="100" spans="1:1">
      <c r="A100" s="28"/>
    </row>
    <row r="101" spans="1:1">
      <c r="A101" s="28"/>
    </row>
    <row r="102" spans="1:1">
      <c r="A102" s="28"/>
    </row>
    <row r="103" spans="1:1">
      <c r="A103" s="28"/>
    </row>
    <row r="104" spans="1:1">
      <c r="A104" s="28"/>
    </row>
    <row r="105" spans="1:1">
      <c r="A105" s="28"/>
    </row>
    <row r="106" spans="1:1">
      <c r="A106" s="28"/>
    </row>
    <row r="107" spans="1:1">
      <c r="A107" s="28"/>
    </row>
    <row r="108" spans="1:1">
      <c r="A108" s="28"/>
    </row>
    <row r="109" spans="1:1">
      <c r="A109" s="28"/>
    </row>
    <row r="110" spans="1:1">
      <c r="A110" s="28"/>
    </row>
    <row r="111" spans="1:1">
      <c r="A111" s="28"/>
    </row>
    <row r="112" spans="1:1">
      <c r="A112" s="28"/>
    </row>
    <row r="113" spans="1:1">
      <c r="A113" s="28"/>
    </row>
    <row r="114" spans="1:1">
      <c r="A114" s="28"/>
    </row>
    <row r="115" spans="1:1">
      <c r="A115" s="28"/>
    </row>
    <row r="116" spans="1:1">
      <c r="A116" s="28"/>
    </row>
    <row r="117" spans="1:1">
      <c r="A117" s="28"/>
    </row>
    <row r="118" spans="1:1">
      <c r="A118" s="28"/>
    </row>
    <row r="119" spans="1:1">
      <c r="A119" s="28"/>
    </row>
    <row r="120" spans="1:1">
      <c r="A120" s="28"/>
    </row>
    <row r="121" spans="1:1">
      <c r="A121" s="28"/>
    </row>
    <row r="122" spans="1:1">
      <c r="A122" s="28"/>
    </row>
    <row r="123" spans="1:1">
      <c r="A123" s="28"/>
    </row>
    <row r="124" spans="1:1">
      <c r="A124" s="28"/>
    </row>
    <row r="125" spans="1:1">
      <c r="A125" s="28"/>
    </row>
    <row r="126" spans="1:1">
      <c r="A126" s="28"/>
    </row>
    <row r="127" spans="1:1">
      <c r="A127" s="28"/>
    </row>
    <row r="128" spans="1:1">
      <c r="A128" s="28"/>
    </row>
    <row r="129" spans="1:1">
      <c r="A129" s="28"/>
    </row>
    <row r="130" spans="1:1">
      <c r="A130" s="28"/>
    </row>
    <row r="131" spans="1:1">
      <c r="A131" s="28"/>
    </row>
    <row r="132" spans="1:1">
      <c r="A132" s="28"/>
    </row>
    <row r="133" spans="1:1">
      <c r="A133" s="28"/>
    </row>
    <row r="134" spans="1:1">
      <c r="A134" s="28"/>
    </row>
    <row r="135" spans="1:1">
      <c r="A135" s="28"/>
    </row>
    <row r="136" spans="1:1">
      <c r="A136" s="28"/>
    </row>
    <row r="137" spans="1:1">
      <c r="A137" s="28"/>
    </row>
    <row r="138" spans="1:1">
      <c r="A138" s="28"/>
    </row>
    <row r="139" spans="1:1">
      <c r="A139" s="28"/>
    </row>
    <row r="140" spans="1:1">
      <c r="A140" s="28"/>
    </row>
    <row r="141" spans="1:1">
      <c r="A141" s="28"/>
    </row>
    <row r="142" spans="1:1">
      <c r="A142" s="28"/>
    </row>
    <row r="143" spans="1:1">
      <c r="A143" s="28"/>
    </row>
    <row r="144" spans="1:1">
      <c r="A144" s="28"/>
    </row>
    <row r="145" spans="1:1">
      <c r="A145" s="28"/>
    </row>
    <row r="146" spans="1:1">
      <c r="A146" s="28"/>
    </row>
    <row r="147" spans="1:1">
      <c r="A147" s="28"/>
    </row>
    <row r="148" spans="1:1">
      <c r="A148" s="28"/>
    </row>
    <row r="149" spans="1:1">
      <c r="A149" s="28"/>
    </row>
    <row r="150" spans="1:1">
      <c r="A150" s="28"/>
    </row>
    <row r="151" spans="1:1">
      <c r="A151" s="28"/>
    </row>
    <row r="152" spans="1:1">
      <c r="A152" s="28"/>
    </row>
    <row r="153" spans="1:1">
      <c r="A153" s="28"/>
    </row>
    <row r="154" spans="1:1">
      <c r="A154" s="28"/>
    </row>
    <row r="155" spans="1:1">
      <c r="A155" s="28"/>
    </row>
    <row r="156" spans="1:1">
      <c r="A156" s="28"/>
    </row>
    <row r="157" spans="1:1">
      <c r="A157" s="28"/>
    </row>
    <row r="158" spans="1:1">
      <c r="A158" s="28"/>
    </row>
    <row r="159" spans="1:1">
      <c r="A159" s="28"/>
    </row>
    <row r="160" spans="1:1">
      <c r="A160" s="28"/>
    </row>
    <row r="161" spans="1:1">
      <c r="A161" s="28"/>
    </row>
    <row r="162" spans="1:1">
      <c r="A162" s="28"/>
    </row>
    <row r="163" spans="1:1">
      <c r="A163" s="28"/>
    </row>
    <row r="164" spans="1:1">
      <c r="A164" s="28"/>
    </row>
    <row r="165" spans="1:1">
      <c r="A165" s="28"/>
    </row>
    <row r="166" spans="1:1">
      <c r="A166" s="28"/>
    </row>
    <row r="167" spans="1:1">
      <c r="A167" s="28"/>
    </row>
    <row r="168" spans="1:1">
      <c r="A168" s="28"/>
    </row>
    <row r="169" spans="1:1">
      <c r="A169" s="28"/>
    </row>
    <row r="170" spans="1:1">
      <c r="A170" s="28"/>
    </row>
    <row r="171" spans="1:1">
      <c r="A171" s="28"/>
    </row>
    <row r="172" spans="1:1">
      <c r="A172" s="28"/>
    </row>
    <row r="173" spans="1:1">
      <c r="A173" s="28"/>
    </row>
    <row r="174" spans="1:1">
      <c r="A174" s="28"/>
    </row>
    <row r="175" spans="1:1">
      <c r="A175" s="28"/>
    </row>
    <row r="176" spans="1:1">
      <c r="A176" s="28"/>
    </row>
    <row r="177" spans="1:1">
      <c r="A177" s="28"/>
    </row>
    <row r="178" spans="1:1">
      <c r="A178" s="28"/>
    </row>
    <row r="179" spans="1:1">
      <c r="A179" s="28"/>
    </row>
    <row r="180" spans="1:1">
      <c r="A180" s="28"/>
    </row>
    <row r="181" spans="1:1">
      <c r="A181" s="28"/>
    </row>
    <row r="182" spans="1:1">
      <c r="A182" s="28"/>
    </row>
    <row r="183" spans="1:1">
      <c r="A183" s="28"/>
    </row>
    <row r="184" spans="1:1">
      <c r="A184" s="28"/>
    </row>
    <row r="185" spans="1:1">
      <c r="A185" s="28"/>
    </row>
    <row r="186" spans="1:1">
      <c r="A186" s="28"/>
    </row>
    <row r="187" spans="1:1">
      <c r="A187" s="28"/>
    </row>
    <row r="188" spans="1:1">
      <c r="A188" s="28"/>
    </row>
    <row r="189" spans="1:1">
      <c r="A189" s="28"/>
    </row>
    <row r="190" spans="1:1">
      <c r="A190" s="28"/>
    </row>
    <row r="191" spans="1:1">
      <c r="A191" s="28"/>
    </row>
    <row r="192" spans="1:1">
      <c r="A192" s="28"/>
    </row>
    <row r="193" spans="1:1">
      <c r="A193" s="28"/>
    </row>
    <row r="194" spans="1:1">
      <c r="A194" s="28"/>
    </row>
    <row r="195" spans="1:1">
      <c r="A195" s="28"/>
    </row>
    <row r="196" spans="1:1">
      <c r="A196" s="28"/>
    </row>
    <row r="197" spans="1:1">
      <c r="A197" s="28"/>
    </row>
    <row r="198" spans="1:1">
      <c r="A198" s="28"/>
    </row>
    <row r="199" spans="1:1">
      <c r="A199" s="28"/>
    </row>
    <row r="200" spans="1:1">
      <c r="A200" s="28"/>
    </row>
    <row r="201" spans="1:1">
      <c r="A201" s="28"/>
    </row>
    <row r="202" spans="1:1">
      <c r="A202" s="28"/>
    </row>
    <row r="203" spans="1:1">
      <c r="A203" s="28"/>
    </row>
    <row r="204" spans="1:1">
      <c r="A204" s="28"/>
    </row>
    <row r="205" spans="1:1">
      <c r="A205" s="28"/>
    </row>
    <row r="206" spans="1:1">
      <c r="A206" s="28"/>
    </row>
    <row r="207" spans="1:1">
      <c r="A207" s="28"/>
    </row>
    <row r="208" spans="1:1">
      <c r="A208" s="28"/>
    </row>
    <row r="209" spans="1:1">
      <c r="A209" s="28"/>
    </row>
    <row r="210" spans="1:1">
      <c r="A210" s="28"/>
    </row>
    <row r="211" spans="1:1">
      <c r="A211" s="28"/>
    </row>
    <row r="212" spans="1:1">
      <c r="A212" s="28"/>
    </row>
    <row r="213" spans="1:1">
      <c r="A213" s="28"/>
    </row>
    <row r="214" spans="1:1">
      <c r="A214" s="28"/>
    </row>
    <row r="215" spans="1:1">
      <c r="A215" s="28"/>
    </row>
    <row r="216" spans="1:1">
      <c r="A216" s="28"/>
    </row>
    <row r="217" spans="1:1">
      <c r="A217" s="28"/>
    </row>
    <row r="218" spans="1:1">
      <c r="A218" s="28"/>
    </row>
    <row r="219" spans="1:1">
      <c r="A219" s="28"/>
    </row>
    <row r="220" spans="1:1">
      <c r="A220" s="28"/>
    </row>
    <row r="221" spans="1:1">
      <c r="A221" s="28"/>
    </row>
    <row r="222" spans="1:1">
      <c r="A222" s="28"/>
    </row>
    <row r="223" spans="1:1">
      <c r="A223" s="28"/>
    </row>
    <row r="224" spans="1:1">
      <c r="A224" s="28"/>
    </row>
    <row r="225" spans="1:1">
      <c r="A225" s="28"/>
    </row>
    <row r="226" spans="1:1">
      <c r="A226" s="28"/>
    </row>
    <row r="227" spans="1:1">
      <c r="A227" s="28"/>
    </row>
    <row r="228" spans="1:1">
      <c r="A228" s="28"/>
    </row>
    <row r="229" spans="1:1">
      <c r="A229" s="28"/>
    </row>
    <row r="230" spans="1:1">
      <c r="A230" s="28"/>
    </row>
    <row r="231" spans="1:1">
      <c r="A231" s="28"/>
    </row>
    <row r="232" spans="1:1">
      <c r="A232" s="28"/>
    </row>
    <row r="233" spans="1:1">
      <c r="A233" s="28"/>
    </row>
    <row r="234" spans="1:1">
      <c r="A234" s="28"/>
    </row>
    <row r="235" spans="1:1">
      <c r="A235" s="28"/>
    </row>
    <row r="236" spans="1:1">
      <c r="A236" s="28"/>
    </row>
    <row r="237" spans="1:1">
      <c r="A237" s="28"/>
    </row>
    <row r="238" spans="1:1">
      <c r="A238" s="28"/>
    </row>
    <row r="239" spans="1:1">
      <c r="A239" s="28"/>
    </row>
    <row r="240" spans="1:1">
      <c r="A240" s="28"/>
    </row>
    <row r="241" spans="1:1">
      <c r="A241" s="28"/>
    </row>
    <row r="242" spans="1:1">
      <c r="A242" s="28"/>
    </row>
    <row r="243" spans="1:1">
      <c r="A243" s="28"/>
    </row>
    <row r="244" spans="1:1">
      <c r="A244" s="28"/>
    </row>
    <row r="245" spans="1:1">
      <c r="A245" s="28"/>
    </row>
    <row r="246" spans="1:1">
      <c r="A246" s="28"/>
    </row>
    <row r="247" spans="1:1">
      <c r="A247" s="28"/>
    </row>
    <row r="248" spans="1:1">
      <c r="A248" s="28"/>
    </row>
    <row r="249" spans="1:1">
      <c r="A249" s="28"/>
    </row>
    <row r="250" spans="1:1">
      <c r="A250" s="28"/>
    </row>
    <row r="251" spans="1:1">
      <c r="A251" s="28"/>
    </row>
    <row r="252" spans="1:1">
      <c r="A252" s="28"/>
    </row>
    <row r="253" spans="1:1">
      <c r="A253" s="28"/>
    </row>
    <row r="254" spans="1:1">
      <c r="A254" s="28"/>
    </row>
    <row r="255" spans="1:1">
      <c r="A255" s="28"/>
    </row>
    <row r="256" spans="1:1">
      <c r="A256" s="28"/>
    </row>
    <row r="257" spans="1:1">
      <c r="A257" s="28"/>
    </row>
    <row r="258" spans="1:1">
      <c r="A258" s="28"/>
    </row>
    <row r="259" spans="1:1">
      <c r="A259" s="28"/>
    </row>
    <row r="260" spans="1:1">
      <c r="A260" s="28"/>
    </row>
    <row r="261" spans="1:1">
      <c r="A261" s="28"/>
    </row>
    <row r="262" spans="1:1">
      <c r="A262" s="28"/>
    </row>
    <row r="263" spans="1:1">
      <c r="A263" s="28"/>
    </row>
    <row r="264" spans="1:1">
      <c r="A264" s="28"/>
    </row>
    <row r="265" spans="1:1">
      <c r="A265" s="28"/>
    </row>
    <row r="266" spans="1:1">
      <c r="A266" s="28"/>
    </row>
    <row r="267" spans="1:1">
      <c r="A267" s="28"/>
    </row>
    <row r="268" spans="1:1">
      <c r="A268" s="28"/>
    </row>
    <row r="269" spans="1:1">
      <c r="A269" s="28"/>
    </row>
    <row r="270" spans="1:1">
      <c r="A270" s="28"/>
    </row>
    <row r="271" spans="1:1">
      <c r="A271" s="28"/>
    </row>
    <row r="272" spans="1:1">
      <c r="A272" s="28"/>
    </row>
    <row r="273" spans="1:1">
      <c r="A273" s="28"/>
    </row>
    <row r="274" spans="1:1">
      <c r="A274" s="28"/>
    </row>
    <row r="275" spans="1:1">
      <c r="A275" s="28"/>
    </row>
    <row r="276" spans="1:1">
      <c r="A276" s="28"/>
    </row>
    <row r="277" spans="1:1">
      <c r="A277" s="28"/>
    </row>
    <row r="278" spans="1:1">
      <c r="A278" s="28"/>
    </row>
    <row r="279" spans="1:1">
      <c r="A279" s="28"/>
    </row>
    <row r="280" spans="1:1">
      <c r="A280" s="28"/>
    </row>
    <row r="281" spans="1:1">
      <c r="A281" s="28"/>
    </row>
    <row r="282" spans="1:1">
      <c r="A282" s="28"/>
    </row>
    <row r="283" spans="1:1">
      <c r="A283" s="28"/>
    </row>
    <row r="284" spans="1:1">
      <c r="A284" s="28"/>
    </row>
    <row r="285" spans="1:1">
      <c r="A285" s="28"/>
    </row>
    <row r="286" spans="1:1">
      <c r="A286" s="28"/>
    </row>
    <row r="287" spans="1:1">
      <c r="A287" s="28"/>
    </row>
    <row r="288" spans="1:1">
      <c r="A288" s="28"/>
    </row>
    <row r="289" spans="1:1">
      <c r="A289" s="28"/>
    </row>
    <row r="290" spans="1:1">
      <c r="A290" s="28"/>
    </row>
    <row r="291" spans="1:1">
      <c r="A291" s="28"/>
    </row>
    <row r="292" spans="1:1">
      <c r="A292" s="28"/>
    </row>
    <row r="293" spans="1:1">
      <c r="A293" s="28"/>
    </row>
    <row r="294" spans="1:1">
      <c r="A294" s="28"/>
    </row>
    <row r="295" spans="1:1">
      <c r="A295" s="28"/>
    </row>
    <row r="296" spans="1:1">
      <c r="A296" s="28"/>
    </row>
    <row r="297" spans="1:1">
      <c r="A297" s="28"/>
    </row>
    <row r="298" spans="1:1">
      <c r="A298" s="28"/>
    </row>
    <row r="299" spans="1:1">
      <c r="A299" s="28"/>
    </row>
    <row r="300" spans="1:1">
      <c r="A300" s="28"/>
    </row>
    <row r="301" spans="1:1">
      <c r="A301" s="28"/>
    </row>
    <row r="302" spans="1:1">
      <c r="A302" s="28"/>
    </row>
    <row r="303" spans="1:1">
      <c r="A303" s="28"/>
    </row>
    <row r="304" spans="1:1">
      <c r="A304" s="28"/>
    </row>
    <row r="305" spans="1:1">
      <c r="A305" s="28"/>
    </row>
    <row r="306" spans="1:1">
      <c r="A306" s="28"/>
    </row>
    <row r="307" spans="1:1">
      <c r="A307" s="28"/>
    </row>
    <row r="308" spans="1:1">
      <c r="A308" s="28"/>
    </row>
    <row r="309" spans="1:1">
      <c r="A309" s="28"/>
    </row>
    <row r="310" spans="1:1">
      <c r="A310" s="28"/>
    </row>
    <row r="311" spans="1:1">
      <c r="A311" s="28"/>
    </row>
    <row r="312" spans="1:1">
      <c r="A312" s="28"/>
    </row>
    <row r="313" spans="1:1">
      <c r="A313" s="28"/>
    </row>
    <row r="314" spans="1:1">
      <c r="A314" s="28"/>
    </row>
    <row r="315" spans="1:1">
      <c r="A315" s="28"/>
    </row>
    <row r="316" spans="1:1">
      <c r="A316" s="28"/>
    </row>
    <row r="317" spans="1:1">
      <c r="A317" s="28"/>
    </row>
    <row r="318" spans="1:1">
      <c r="A318" s="28"/>
    </row>
    <row r="319" spans="1:1">
      <c r="A319" s="28"/>
    </row>
    <row r="320" spans="1:1">
      <c r="A320" s="28"/>
    </row>
    <row r="321" spans="1:1">
      <c r="A321" s="28"/>
    </row>
    <row r="322" spans="1:1">
      <c r="A322" s="28"/>
    </row>
    <row r="323" spans="1:1">
      <c r="A323" s="28"/>
    </row>
    <row r="324" spans="1:1">
      <c r="A324" s="28"/>
    </row>
    <row r="325" spans="1:1">
      <c r="A325" s="28"/>
    </row>
    <row r="326" spans="1:1">
      <c r="A326" s="28"/>
    </row>
    <row r="327" spans="1:1">
      <c r="A327" s="28"/>
    </row>
    <row r="328" spans="1:1">
      <c r="A328" s="28"/>
    </row>
    <row r="329" spans="1:1">
      <c r="A329" s="28"/>
    </row>
    <row r="330" spans="1:1">
      <c r="A330" s="28"/>
    </row>
    <row r="331" spans="1:1">
      <c r="A331" s="28"/>
    </row>
    <row r="332" spans="1:1">
      <c r="A332" s="28"/>
    </row>
    <row r="333" spans="1:1">
      <c r="A333" s="28"/>
    </row>
    <row r="334" spans="1:1">
      <c r="A334" s="28"/>
    </row>
    <row r="335" spans="1:1">
      <c r="A335" s="28"/>
    </row>
    <row r="336" spans="1:1">
      <c r="A336" s="28"/>
    </row>
    <row r="337" spans="1:1">
      <c r="A337" s="28"/>
    </row>
    <row r="338" spans="1:1">
      <c r="A338" s="28"/>
    </row>
    <row r="339" spans="1:1">
      <c r="A339" s="28"/>
    </row>
    <row r="340" spans="1:1">
      <c r="A340" s="28"/>
    </row>
    <row r="341" spans="1:1">
      <c r="A341" s="28"/>
    </row>
    <row r="342" spans="1:1">
      <c r="A342" s="28"/>
    </row>
    <row r="343" spans="1:1">
      <c r="A343" s="28"/>
    </row>
    <row r="344" spans="1:1">
      <c r="A344" s="28"/>
    </row>
    <row r="345" spans="1:1">
      <c r="A345" s="28"/>
    </row>
    <row r="346" spans="1:1">
      <c r="A346" s="28"/>
    </row>
    <row r="347" spans="1:1">
      <c r="A347" s="28"/>
    </row>
    <row r="348" spans="1:1">
      <c r="A348" s="28"/>
    </row>
    <row r="349" spans="1:1">
      <c r="A349" s="28"/>
    </row>
    <row r="350" spans="1:1">
      <c r="A350" s="28"/>
    </row>
    <row r="351" spans="1:1">
      <c r="A351" s="28"/>
    </row>
    <row r="352" spans="1:1">
      <c r="A352" s="28"/>
    </row>
    <row r="353" spans="1:1">
      <c r="A353" s="28"/>
    </row>
    <row r="354" spans="1:1">
      <c r="A354" s="28"/>
    </row>
    <row r="355" spans="1:1">
      <c r="A355" s="28"/>
    </row>
    <row r="356" spans="1:1">
      <c r="A356" s="28"/>
    </row>
    <row r="357" spans="1:1">
      <c r="A357" s="28"/>
    </row>
    <row r="358" spans="1:1">
      <c r="A358" s="28"/>
    </row>
    <row r="359" spans="1:1">
      <c r="A359" s="28"/>
    </row>
    <row r="360" spans="1:1">
      <c r="A360" s="28"/>
    </row>
    <row r="361" spans="1:1">
      <c r="A361" s="28"/>
    </row>
    <row r="362" spans="1:1">
      <c r="A362" s="28"/>
    </row>
    <row r="363" spans="1:1">
      <c r="A363" s="28"/>
    </row>
    <row r="364" spans="1:1">
      <c r="A364" s="28"/>
    </row>
    <row r="365" spans="1:1">
      <c r="A365" s="28"/>
    </row>
    <row r="366" spans="1:1">
      <c r="A366" s="28"/>
    </row>
    <row r="367" spans="1:1">
      <c r="A367" s="28"/>
    </row>
    <row r="368" spans="1:1">
      <c r="A368" s="28"/>
    </row>
    <row r="369" spans="1:1">
      <c r="A369" s="28"/>
    </row>
    <row r="370" spans="1:1">
      <c r="A370" s="28"/>
    </row>
    <row r="371" spans="1:1">
      <c r="A371" s="28"/>
    </row>
    <row r="372" spans="1:1">
      <c r="A372" s="28"/>
    </row>
    <row r="373" spans="1:1">
      <c r="A373" s="28"/>
    </row>
    <row r="374" spans="1:1">
      <c r="A374" s="28"/>
    </row>
    <row r="375" spans="1:1">
      <c r="A375" s="28"/>
    </row>
    <row r="376" spans="1:1">
      <c r="A376" s="28"/>
    </row>
    <row r="377" spans="1:1">
      <c r="A377" s="28"/>
    </row>
    <row r="378" spans="1:1">
      <c r="A378" s="28"/>
    </row>
    <row r="379" spans="1:1">
      <c r="A379" s="28"/>
    </row>
    <row r="380" spans="1:1">
      <c r="A380" s="28"/>
    </row>
    <row r="381" spans="1:1">
      <c r="A381" s="28"/>
    </row>
    <row r="382" spans="1:1">
      <c r="A382" s="28"/>
    </row>
    <row r="383" spans="1:1">
      <c r="A383" s="28"/>
    </row>
    <row r="384" spans="1:1">
      <c r="A384" s="28"/>
    </row>
    <row r="385" spans="1:1">
      <c r="A385" s="28"/>
    </row>
    <row r="386" spans="1:1">
      <c r="A386" s="28"/>
    </row>
    <row r="387" spans="1:1">
      <c r="A387" s="28"/>
    </row>
    <row r="388" spans="1:1">
      <c r="A388" s="28"/>
    </row>
    <row r="389" spans="1:1">
      <c r="A389" s="28"/>
    </row>
    <row r="390" spans="1:1">
      <c r="A390" s="28"/>
    </row>
    <row r="391" spans="1:1">
      <c r="A391" s="28"/>
    </row>
    <row r="392" spans="1:1">
      <c r="A392" s="28"/>
    </row>
    <row r="393" spans="1:1">
      <c r="A393" s="28"/>
    </row>
    <row r="394" spans="1:1">
      <c r="A394" s="28"/>
    </row>
    <row r="395" spans="1:1">
      <c r="A395" s="28"/>
    </row>
    <row r="396" spans="1:1">
      <c r="A396" s="28"/>
    </row>
    <row r="397" spans="1:1">
      <c r="A397" s="28"/>
    </row>
    <row r="398" spans="1:1">
      <c r="A398" s="28"/>
    </row>
    <row r="399" spans="1:1">
      <c r="A399" s="28"/>
    </row>
    <row r="400" spans="1:1">
      <c r="A400" s="28"/>
    </row>
    <row r="401" spans="1:1">
      <c r="A401" s="28"/>
    </row>
    <row r="402" spans="1:1">
      <c r="A402" s="28"/>
    </row>
    <row r="403" spans="1:1">
      <c r="A403" s="28"/>
    </row>
    <row r="404" spans="1:1">
      <c r="A404" s="28"/>
    </row>
    <row r="405" spans="1:1">
      <c r="A405" s="28"/>
    </row>
    <row r="406" spans="1:1">
      <c r="A406" s="28"/>
    </row>
    <row r="407" spans="1:1">
      <c r="A407" s="28"/>
    </row>
    <row r="408" spans="1:1">
      <c r="A408" s="28"/>
    </row>
    <row r="409" spans="1:1">
      <c r="A409" s="28"/>
    </row>
    <row r="410" spans="1:1">
      <c r="A410" s="28"/>
    </row>
    <row r="411" spans="1:1">
      <c r="A411" s="28"/>
    </row>
    <row r="412" spans="1:1">
      <c r="A412" s="28"/>
    </row>
    <row r="413" spans="1:1">
      <c r="A413" s="28"/>
    </row>
    <row r="414" spans="1:1">
      <c r="A414" s="28"/>
    </row>
    <row r="415" spans="1:1">
      <c r="A415" s="28"/>
    </row>
    <row r="416" spans="1:1">
      <c r="A416" s="28"/>
    </row>
    <row r="417" spans="1:1">
      <c r="A417" s="28"/>
    </row>
    <row r="418" spans="1:1">
      <c r="A418" s="28"/>
    </row>
    <row r="419" spans="1:1">
      <c r="A419" s="28"/>
    </row>
    <row r="420" spans="1:1">
      <c r="A420" s="28"/>
    </row>
    <row r="421" spans="1:1">
      <c r="A421" s="28"/>
    </row>
    <row r="422" spans="1:1">
      <c r="A422" s="28"/>
    </row>
    <row r="423" spans="1:1">
      <c r="A423" s="28"/>
    </row>
    <row r="424" spans="1:1">
      <c r="A424" s="28"/>
    </row>
    <row r="425" spans="1:1">
      <c r="A425" s="28"/>
    </row>
    <row r="426" spans="1:1">
      <c r="A426" s="28"/>
    </row>
    <row r="427" spans="1:1">
      <c r="A427" s="28"/>
    </row>
    <row r="428" spans="1:1">
      <c r="A428" s="28"/>
    </row>
    <row r="429" spans="1:1">
      <c r="A429" s="28"/>
    </row>
    <row r="430" spans="1:1">
      <c r="A430" s="28"/>
    </row>
    <row r="431" spans="1:1">
      <c r="A431" s="28"/>
    </row>
    <row r="432" spans="1:1">
      <c r="A432" s="28"/>
    </row>
    <row r="433" spans="1:1">
      <c r="A433" s="28"/>
    </row>
    <row r="434" spans="1:1">
      <c r="A434" s="28"/>
    </row>
    <row r="435" spans="1:1">
      <c r="A435" s="28"/>
    </row>
    <row r="436" spans="1:1">
      <c r="A436" s="28"/>
    </row>
    <row r="437" spans="1:1">
      <c r="A437" s="28"/>
    </row>
    <row r="438" spans="1:1">
      <c r="A438" s="28"/>
    </row>
    <row r="439" spans="1:1">
      <c r="A439" s="28"/>
    </row>
    <row r="440" spans="1:1">
      <c r="A440" s="28"/>
    </row>
    <row r="441" spans="1:1">
      <c r="A441" s="28"/>
    </row>
    <row r="442" spans="1:1">
      <c r="A442" s="28"/>
    </row>
    <row r="443" spans="1:1">
      <c r="A443" s="28"/>
    </row>
    <row r="444" spans="1:1">
      <c r="A444" s="28"/>
    </row>
    <row r="445" spans="1:1">
      <c r="A445" s="28"/>
    </row>
    <row r="446" spans="1:1">
      <c r="A446" s="28"/>
    </row>
    <row r="447" spans="1:1">
      <c r="A447" s="28"/>
    </row>
    <row r="448" spans="1:1">
      <c r="A448" s="28"/>
    </row>
    <row r="449" spans="1:1">
      <c r="A449" s="28"/>
    </row>
    <row r="450" spans="1:1">
      <c r="A450" s="28"/>
    </row>
    <row r="451" spans="1:1">
      <c r="A451" s="28"/>
    </row>
    <row r="452" spans="1:1">
      <c r="A452" s="28"/>
    </row>
    <row r="453" spans="1:1">
      <c r="A453" s="28"/>
    </row>
    <row r="454" spans="1:1">
      <c r="A454" s="28"/>
    </row>
    <row r="455" spans="1:1">
      <c r="A455" s="28"/>
    </row>
    <row r="456" spans="1:1">
      <c r="A456" s="28"/>
    </row>
    <row r="457" spans="1:1">
      <c r="A457" s="28"/>
    </row>
    <row r="458" spans="1:1">
      <c r="A458" s="28"/>
    </row>
    <row r="459" spans="1:1">
      <c r="A459" s="28"/>
    </row>
    <row r="460" spans="1:1">
      <c r="A460" s="28"/>
    </row>
    <row r="461" spans="1:1">
      <c r="A461" s="28"/>
    </row>
    <row r="462" spans="1:1">
      <c r="A462" s="28"/>
    </row>
    <row r="463" spans="1:1">
      <c r="A463" s="28"/>
    </row>
    <row r="464" spans="1:1">
      <c r="A464" s="28"/>
    </row>
    <row r="465" spans="1:1">
      <c r="A465" s="28"/>
    </row>
    <row r="466" spans="1:1">
      <c r="A466" s="28"/>
    </row>
    <row r="467" spans="1:1">
      <c r="A467" s="28"/>
    </row>
    <row r="468" spans="1:1">
      <c r="A468" s="28"/>
    </row>
    <row r="469" spans="1:1">
      <c r="A469" s="28"/>
    </row>
    <row r="470" spans="1:1">
      <c r="A470" s="28"/>
    </row>
    <row r="471" spans="1:1">
      <c r="A471" s="28"/>
    </row>
    <row r="472" spans="1:1">
      <c r="A472" s="28"/>
    </row>
    <row r="473" spans="1:1">
      <c r="A473" s="28"/>
    </row>
    <row r="474" spans="1:1">
      <c r="A474" s="28"/>
    </row>
    <row r="475" spans="1:1">
      <c r="A475" s="28"/>
    </row>
    <row r="476" spans="1:1">
      <c r="A476" s="28"/>
    </row>
    <row r="477" spans="1:1">
      <c r="A477" s="28"/>
    </row>
    <row r="478" spans="1:1">
      <c r="A478" s="28"/>
    </row>
    <row r="479" spans="1:1">
      <c r="A479" s="28"/>
    </row>
    <row r="480" spans="1:1">
      <c r="A480" s="28"/>
    </row>
    <row r="481" spans="1:1">
      <c r="A481" s="28"/>
    </row>
    <row r="482" spans="1:1">
      <c r="A482" s="28"/>
    </row>
    <row r="483" spans="1:1">
      <c r="A483" s="28"/>
    </row>
    <row r="484" spans="1:1">
      <c r="A484" s="28"/>
    </row>
    <row r="485" spans="1:1">
      <c r="A485" s="28"/>
    </row>
    <row r="486" spans="1:1">
      <c r="A486" s="28"/>
    </row>
    <row r="487" spans="1:1">
      <c r="A487" s="28"/>
    </row>
    <row r="488" spans="1:1">
      <c r="A488" s="28"/>
    </row>
    <row r="489" spans="1:1">
      <c r="A489" s="28"/>
    </row>
  </sheetData>
  <mergeCells count="7">
    <mergeCell ref="BE1:BM1"/>
    <mergeCell ref="C1:K1"/>
    <mergeCell ref="L1:T1"/>
    <mergeCell ref="U1:AC1"/>
    <mergeCell ref="AD1:AL1"/>
    <mergeCell ref="AM1:AU1"/>
    <mergeCell ref="AV1:BD1"/>
  </mergeCells>
  <hyperlinks>
    <hyperlink ref="A1" r:id="rId1"/>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
  <sheetViews>
    <sheetView topLeftCell="A4" workbookViewId="0">
      <selection activeCell="R22" sqref="R22"/>
    </sheetView>
  </sheetViews>
  <sheetFormatPr baseColWidth="10" defaultColWidth="9.140625"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Données</vt:lpstr>
      <vt:lpstr>Calculs</vt:lpstr>
      <vt:lpstr>Données de base</vt:lpstr>
      <vt:lpstr>Gr Global</vt:lpstr>
    </vt:vector>
  </TitlesOfParts>
  <Company>Belgian Defense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 De Gaer Chris</dc:creator>
  <cp:lastModifiedBy>Michel Zombaï</cp:lastModifiedBy>
  <cp:lastPrinted>2016-01-12T10:28:02Z</cp:lastPrinted>
  <dcterms:created xsi:type="dcterms:W3CDTF">2015-10-05T10:50:53Z</dcterms:created>
  <dcterms:modified xsi:type="dcterms:W3CDTF">2016-01-19T13:29:26Z</dcterms:modified>
</cp:coreProperties>
</file>