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harts/chart1.xml" ContentType="application/vnd.openxmlformats-officedocument.drawingml.chart+xml"/>
  <Override PartName="/xl/drawings/drawing3.xml" ContentType="application/vnd.openxmlformats-officedocument.drawing+xml"/>
  <Override PartName="/xl/drawings/drawing4.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harts/chart2.xml" ContentType="application/vnd.openxmlformats-officedocument.drawingml.chart+xml"/>
  <Override PartName="/xl/drawings/drawing5.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drawings/drawing6.xml" ContentType="application/vnd.openxmlformats-officedocument.drawing+xml"/>
  <Override PartName="/xl/tables/table7.xml" ContentType="application/vnd.openxmlformats-officedocument.spreadsheetml.table+xml"/>
  <Override PartName="/xl/drawings/drawing7.xml" ContentType="application/vnd.openxmlformats-officedocument.drawing+xml"/>
  <Override PartName="/xl/tables/table8.xml" ContentType="application/vnd.openxmlformats-officedocument.spreadsheetml.table+xml"/>
  <Override PartName="/xl/tables/table9.xml" ContentType="application/vnd.openxmlformats-officedocument.spreadsheetml.table+xml"/>
  <Override PartName="/xl/charts/chart3.xml" ContentType="application/vnd.openxmlformats-officedocument.drawingml.chart+xml"/>
  <Override PartName="/xl/drawings/drawing8.xml" ContentType="application/vnd.openxmlformats-officedocument.drawing+xml"/>
  <Override PartName="/xl/tables/table10.xml" ContentType="application/vnd.openxmlformats-officedocument.spreadsheetml.table+xml"/>
  <Override PartName="/xl/tables/table11.xml" ContentType="application/vnd.openxmlformats-officedocument.spreadsheetml.table+xml"/>
  <Override PartName="/xl/drawings/drawing9.xml" ContentType="application/vnd.openxmlformats-officedocument.drawing+xml"/>
  <Override PartName="/xl/tables/table12.xml" ContentType="application/vnd.openxmlformats-officedocument.spreadsheetml.table+xml"/>
  <Override PartName="/xl/drawings/drawing10.xml" ContentType="application/vnd.openxmlformats-officedocument.drawing+xml"/>
  <Override PartName="/xl/tables/table13.xml" ContentType="application/vnd.openxmlformats-officedocument.spreadsheetml.table+xml"/>
  <Override PartName="/xl/tables/table14.xml" ContentType="application/vnd.openxmlformats-officedocument.spreadsheetml.table+xml"/>
  <Override PartName="/xl/charts/chart4.xml" ContentType="application/vnd.openxmlformats-officedocument.drawingml.chart+xml"/>
  <Override PartName="/xl/drawings/drawing11.xml" ContentType="application/vnd.openxmlformats-officedocument.drawing+xml"/>
  <Override PartName="/xl/tables/table15.xml" ContentType="application/vnd.openxmlformats-officedocument.spreadsheetml.table+xml"/>
  <Override PartName="/xl/tables/table16.xml" ContentType="application/vnd.openxmlformats-officedocument.spreadsheetml.table+xml"/>
  <Override PartName="/xl/drawings/drawing12.xml" ContentType="application/vnd.openxmlformats-officedocument.drawing+xml"/>
  <Override PartName="/xl/tables/table17.xml" ContentType="application/vnd.openxmlformats-officedocument.spreadsheetml.table+xml"/>
  <Override PartName="/xl/drawings/drawing13.xml" ContentType="application/vnd.openxmlformats-officedocument.drawing+xml"/>
  <Override PartName="/xl/tables/table18.xml" ContentType="application/vnd.openxmlformats-officedocument.spreadsheetml.table+xml"/>
  <Override PartName="/xl/tables/table19.xml" ContentType="application/vnd.openxmlformats-officedocument.spreadsheetml.table+xml"/>
  <Override PartName="/xl/charts/chart5.xml" ContentType="application/vnd.openxmlformats-officedocument.drawingml.chart+xml"/>
  <Override PartName="/xl/drawings/drawing14.xml" ContentType="application/vnd.openxmlformats-officedocument.drawing+xml"/>
  <Override PartName="/xl/tables/table20.xml" ContentType="application/vnd.openxmlformats-officedocument.spreadsheetml.table+xml"/>
  <Override PartName="/xl/tables/table21.xml" ContentType="application/vnd.openxmlformats-officedocument.spreadsheetml.table+xml"/>
  <Override PartName="/xl/drawings/drawing15.xml" ContentType="application/vnd.openxmlformats-officedocument.drawing+xml"/>
  <Override PartName="/xl/tables/table22.xml" ContentType="application/vnd.openxmlformats-officedocument.spreadsheetml.table+xml"/>
  <Override PartName="/xl/drawings/drawing16.xml" ContentType="application/vnd.openxmlformats-officedocument.drawing+xml"/>
  <Override PartName="/xl/tables/table23.xml" ContentType="application/vnd.openxmlformats-officedocument.spreadsheetml.table+xml"/>
  <Override PartName="/xl/tables/table24.xml" ContentType="application/vnd.openxmlformats-officedocument.spreadsheetml.table+xml"/>
  <Override PartName="/xl/charts/chart6.xml" ContentType="application/vnd.openxmlformats-officedocument.drawingml.chart+xml"/>
  <Override PartName="/xl/drawings/drawing17.xml" ContentType="application/vnd.openxmlformats-officedocument.drawing+xml"/>
  <Override PartName="/xl/tables/table25.xml" ContentType="application/vnd.openxmlformats-officedocument.spreadsheetml.table+xml"/>
  <Override PartName="/xl/tables/table26.xml" ContentType="application/vnd.openxmlformats-officedocument.spreadsheetml.table+xml"/>
  <Override PartName="/xl/drawings/drawing18.xml" ContentType="application/vnd.openxmlformats-officedocument.drawing+xml"/>
  <Override PartName="/xl/tables/table27.xml" ContentType="application/vnd.openxmlformats-officedocument.spreadsheetml.table+xml"/>
  <Override PartName="/xl/drawings/drawing19.xml" ContentType="application/vnd.openxmlformats-officedocument.drawing+xml"/>
  <Override PartName="/xl/tables/table28.xml" ContentType="application/vnd.openxmlformats-officedocument.spreadsheetml.table+xml"/>
  <Override PartName="/xl/tables/table29.xml" ContentType="application/vnd.openxmlformats-officedocument.spreadsheetml.table+xml"/>
  <Override PartName="/xl/charts/chart7.xml" ContentType="application/vnd.openxmlformats-officedocument.drawingml.chart+xml"/>
  <Override PartName="/xl/drawings/drawing20.xml" ContentType="application/vnd.openxmlformats-officedocument.drawing+xml"/>
  <Override PartName="/xl/tables/table30.xml" ContentType="application/vnd.openxmlformats-officedocument.spreadsheetml.table+xml"/>
  <Override PartName="/xl/tables/table31.xml" ContentType="application/vnd.openxmlformats-officedocument.spreadsheetml.table+xml"/>
  <Override PartName="/xl/drawings/drawing21.xml" ContentType="application/vnd.openxmlformats-officedocument.drawing+xml"/>
  <Override PartName="/xl/tables/table32.xml" ContentType="application/vnd.openxmlformats-officedocument.spreadsheetml.table+xml"/>
  <Override PartName="/xl/drawings/drawing22.xml" ContentType="application/vnd.openxmlformats-officedocument.drawing+xml"/>
  <Override PartName="/xl/tables/table33.xml" ContentType="application/vnd.openxmlformats-officedocument.spreadsheetml.table+xml"/>
  <Override PartName="/xl/tables/table34.xml" ContentType="application/vnd.openxmlformats-officedocument.spreadsheetml.table+xml"/>
  <Override PartName="/xl/charts/chart8.xml" ContentType="application/vnd.openxmlformats-officedocument.drawingml.chart+xml"/>
  <Override PartName="/xl/drawings/drawing23.xml" ContentType="application/vnd.openxmlformats-officedocument.drawing+xml"/>
  <Override PartName="/xl/tables/table35.xml" ContentType="application/vnd.openxmlformats-officedocument.spreadsheetml.table+xml"/>
  <Override PartName="/xl/tables/table36.xml" ContentType="application/vnd.openxmlformats-officedocument.spreadsheetml.table+xml"/>
  <Override PartName="/xl/drawings/drawing24.xml" ContentType="application/vnd.openxmlformats-officedocument.drawing+xml"/>
  <Override PartName="/xl/tables/table37.xml" ContentType="application/vnd.openxmlformats-officedocument.spreadsheetml.table+xml"/>
  <Override PartName="/xl/drawings/drawing25.xml" ContentType="application/vnd.openxmlformats-officedocument.drawing+xml"/>
  <Override PartName="/xl/tables/table38.xml" ContentType="application/vnd.openxmlformats-officedocument.spreadsheetml.table+xml"/>
  <Override PartName="/xl/tables/table39.xml" ContentType="application/vnd.openxmlformats-officedocument.spreadsheetml.table+xml"/>
  <Override PartName="/xl/charts/chart9.xml" ContentType="application/vnd.openxmlformats-officedocument.drawingml.chart+xml"/>
  <Override PartName="/xl/drawings/drawing26.xml" ContentType="application/vnd.openxmlformats-officedocument.drawing+xml"/>
  <Override PartName="/xl/tables/table40.xml" ContentType="application/vnd.openxmlformats-officedocument.spreadsheetml.table+xml"/>
  <Override PartName="/xl/tables/table41.xml" ContentType="application/vnd.openxmlformats-officedocument.spreadsheetml.table+xml"/>
  <Override PartName="/xl/drawings/drawing27.xml" ContentType="application/vnd.openxmlformats-officedocument.drawing+xml"/>
  <Override PartName="/xl/tables/table42.xml" ContentType="application/vnd.openxmlformats-officedocument.spreadsheetml.table+xml"/>
  <Override PartName="/xl/drawings/drawing28.xml" ContentType="application/vnd.openxmlformats-officedocument.drawing+xml"/>
  <Override PartName="/xl/tables/table43.xml" ContentType="application/vnd.openxmlformats-officedocument.spreadsheetml.table+xml"/>
  <Override PartName="/xl/tables/table44.xml" ContentType="application/vnd.openxmlformats-officedocument.spreadsheetml.table+xml"/>
  <Override PartName="/xl/charts/chart10.xml" ContentType="application/vnd.openxmlformats-officedocument.drawingml.chart+xml"/>
  <Override PartName="/xl/drawings/drawing29.xml" ContentType="application/vnd.openxmlformats-officedocument.drawing+xml"/>
  <Override PartName="/xl/tables/table45.xml" ContentType="application/vnd.openxmlformats-officedocument.spreadsheetml.table+xml"/>
  <Override PartName="/xl/tables/table46.xml" ContentType="application/vnd.openxmlformats-officedocument.spreadsheetml.table+xml"/>
  <Override PartName="/xl/drawings/drawing30.xml" ContentType="application/vnd.openxmlformats-officedocument.drawing+xml"/>
  <Override PartName="/xl/tables/table47.xml" ContentType="application/vnd.openxmlformats-officedocument.spreadsheetml.table+xml"/>
  <Override PartName="/xl/drawings/drawing31.xml" ContentType="application/vnd.openxmlformats-officedocument.drawing+xml"/>
  <Override PartName="/xl/tables/table48.xml" ContentType="application/vnd.openxmlformats-officedocument.spreadsheetml.table+xml"/>
  <Override PartName="/xl/tables/table49.xml" ContentType="application/vnd.openxmlformats-officedocument.spreadsheetml.table+xml"/>
  <Override PartName="/xl/charts/chart11.xml" ContentType="application/vnd.openxmlformats-officedocument.drawingml.chart+xml"/>
  <Override PartName="/xl/drawings/drawing32.xml" ContentType="application/vnd.openxmlformats-officedocument.drawing+xml"/>
  <Override PartName="/xl/tables/table50.xml" ContentType="application/vnd.openxmlformats-officedocument.spreadsheetml.table+xml"/>
  <Override PartName="/xl/tables/table51.xml" ContentType="application/vnd.openxmlformats-officedocument.spreadsheetml.table+xml"/>
  <Override PartName="/xl/drawings/drawing33.xml" ContentType="application/vnd.openxmlformats-officedocument.drawing+xml"/>
  <Override PartName="/xl/tables/table52.xml" ContentType="application/vnd.openxmlformats-officedocument.spreadsheetml.table+xml"/>
  <Override PartName="/xl/drawings/drawing34.xml" ContentType="application/vnd.openxmlformats-officedocument.drawing+xml"/>
  <Override PartName="/xl/tables/table53.xml" ContentType="application/vnd.openxmlformats-officedocument.spreadsheetml.table+xml"/>
  <Override PartName="/xl/tables/table54.xml" ContentType="application/vnd.openxmlformats-officedocument.spreadsheetml.table+xml"/>
  <Override PartName="/xl/charts/chart12.xml" ContentType="application/vnd.openxmlformats-officedocument.drawingml.chart+xml"/>
  <Override PartName="/xl/drawings/drawing35.xml" ContentType="application/vnd.openxmlformats-officedocument.drawing+xml"/>
  <Override PartName="/xl/tables/table55.xml" ContentType="application/vnd.openxmlformats-officedocument.spreadsheetml.table+xml"/>
  <Override PartName="/xl/tables/table56.xml" ContentType="application/vnd.openxmlformats-officedocument.spreadsheetml.table+xml"/>
  <Override PartName="/xl/drawings/drawing36.xml" ContentType="application/vnd.openxmlformats-officedocument.drawing+xml"/>
  <Override PartName="/xl/tables/table57.xml" ContentType="application/vnd.openxmlformats-officedocument.spreadsheetml.table+xml"/>
  <Override PartName="/xl/drawings/drawing37.xml" ContentType="application/vnd.openxmlformats-officedocument.drawing+xml"/>
  <Override PartName="/xl/tables/table58.xml" ContentType="application/vnd.openxmlformats-officedocument.spreadsheetml.table+xml"/>
  <Override PartName="/xl/tables/table59.xml" ContentType="application/vnd.openxmlformats-officedocument.spreadsheetml.table+xml"/>
  <Override PartName="/xl/charts/chart13.xml" ContentType="application/vnd.openxmlformats-officedocument.drawingml.chart+xml"/>
  <Override PartName="/xl/drawings/drawing38.xml" ContentType="application/vnd.openxmlformats-officedocument.drawing+xml"/>
  <Override PartName="/xl/tables/table60.xml" ContentType="application/vnd.openxmlformats-officedocument.spreadsheetml.table+xml"/>
  <Override PartName="/xl/tables/table61.xml" ContentType="application/vnd.openxmlformats-officedocument.spreadsheetml.table+xml"/>
  <Override PartName="/xl/drawings/drawing39.xml" ContentType="application/vnd.openxmlformats-officedocument.drawing+xml"/>
  <Override PartName="/xl/tables/table6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bookViews>
    <workbookView xWindow="0" yWindow="0" windowWidth="25200" windowHeight="12570" tabRatio="849" activeTab="2"/>
  </bookViews>
  <sheets>
    <sheet name="MENU" sheetId="50" r:id="rId1"/>
    <sheet name="ANALYSE ANNUELLE" sheetId="51" r:id="rId2"/>
    <sheet name="COMPARATIF" sheetId="53" r:id="rId3"/>
    <sheet name="JANVIER" sheetId="1" r:id="rId4"/>
    <sheet name="01 - Crédit" sheetId="2" r:id="rId5"/>
    <sheet name="01 - Débit" sheetId="3" r:id="rId6"/>
    <sheet name="FEVRIER" sheetId="7" r:id="rId7"/>
    <sheet name="02 - Crédit" sheetId="8" r:id="rId8"/>
    <sheet name="02 - Débit" sheetId="9" r:id="rId9"/>
    <sheet name="MARS" sheetId="11" r:id="rId10"/>
    <sheet name="03 - Crédit" sheetId="12" r:id="rId11"/>
    <sheet name="03 - Débit" sheetId="13" r:id="rId12"/>
    <sheet name="AVRIL" sheetId="15" r:id="rId13"/>
    <sheet name="04 - Crédit" sheetId="16" r:id="rId14"/>
    <sheet name="04 - Débit" sheetId="17" r:id="rId15"/>
    <sheet name="MAI" sheetId="19" r:id="rId16"/>
    <sheet name="05 - Crédit" sheetId="20" r:id="rId17"/>
    <sheet name="05 - Débit" sheetId="21" r:id="rId18"/>
    <sheet name="JUIN" sheetId="23" r:id="rId19"/>
    <sheet name="06 - Crédit" sheetId="24" r:id="rId20"/>
    <sheet name="06 - Débit" sheetId="25" r:id="rId21"/>
    <sheet name="JUILLET" sheetId="27" r:id="rId22"/>
    <sheet name="07 - Crédit" sheetId="28" r:id="rId23"/>
    <sheet name="07 - Débit" sheetId="29" r:id="rId24"/>
    <sheet name="AOUT" sheetId="31" r:id="rId25"/>
    <sheet name="08 - Crédit" sheetId="32" r:id="rId26"/>
    <sheet name="08 - Débit" sheetId="33" r:id="rId27"/>
    <sheet name="SEPTEMBRE" sheetId="35" r:id="rId28"/>
    <sheet name="09 - Crédit" sheetId="36" r:id="rId29"/>
    <sheet name="09 - Débit" sheetId="37" r:id="rId30"/>
    <sheet name="OCTOBRE" sheetId="39" r:id="rId31"/>
    <sheet name="10 - Crédit" sheetId="40" r:id="rId32"/>
    <sheet name="10 - Débit" sheetId="41" r:id="rId33"/>
    <sheet name="NOVEMBRE" sheetId="43" r:id="rId34"/>
    <sheet name="11 - Crédit" sheetId="44" r:id="rId35"/>
    <sheet name="11 - Débit" sheetId="45" r:id="rId36"/>
    <sheet name="DECEMBRE" sheetId="46" r:id="rId37"/>
    <sheet name="12 - Crédit" sheetId="47" r:id="rId38"/>
    <sheet name="12 - Débit" sheetId="48" r:id="rId39"/>
  </sheets>
  <externalReferences>
    <externalReference r:id="rId40"/>
    <externalReference r:id="rId41"/>
    <externalReference r:id="rId42"/>
    <externalReference r:id="rId43"/>
    <externalReference r:id="rId44"/>
  </externalReferences>
  <definedNames>
    <definedName name="_xlnm._FilterDatabase" localSheetId="5" hidden="1">'01 - Débit'!$B$5:$K$5</definedName>
    <definedName name="DépensesMensuellesTotales">SUM(tblDépenses[Montant])</definedName>
    <definedName name="RevenuMensuelTotal">SUM(tblRevenus[Montant])</definedName>
    <definedName name="_xlnm.Print_Area" localSheetId="4">'01 - Crédit'!$A$1:$I$34</definedName>
    <definedName name="_xlnm.Print_Area" localSheetId="5">'01 - Débit'!$A$1:$M$49</definedName>
    <definedName name="_xlnm.Print_Area" localSheetId="2">COMPARATIF!$A$1:$N$44</definedName>
    <definedName name="_xlnm.Print_Area" localSheetId="3">JANVIER!$A$1:$G$42</definedName>
    <definedName name="_xlnm.Print_Area" localSheetId="0">MENU!$A$1:$K$31</definedName>
  </definedNames>
  <calcPr calcId="145621" iterate="1"/>
</workbook>
</file>

<file path=xl/calcChain.xml><?xml version="1.0" encoding="utf-8"?>
<calcChain xmlns="http://schemas.openxmlformats.org/spreadsheetml/2006/main">
  <c r="L45" i="53" l="1"/>
  <c r="D45" i="53"/>
  <c r="E45" i="53"/>
  <c r="F45" i="53"/>
  <c r="G45" i="53"/>
  <c r="H45" i="53"/>
  <c r="I45" i="53"/>
  <c r="J45" i="53"/>
  <c r="K45" i="53"/>
  <c r="M45" i="53"/>
  <c r="N45" i="53"/>
  <c r="C45" i="53"/>
  <c r="O36" i="53" l="1"/>
  <c r="O37" i="53"/>
  <c r="O38" i="53"/>
  <c r="O39" i="53"/>
  <c r="O40" i="53"/>
  <c r="O41" i="53"/>
  <c r="O42" i="53"/>
  <c r="O43" i="53"/>
  <c r="O44" i="53"/>
  <c r="O19" i="53"/>
  <c r="O20" i="53"/>
  <c r="O21" i="53"/>
  <c r="O22" i="53"/>
  <c r="O23" i="53"/>
  <c r="O24" i="53"/>
  <c r="O25" i="53"/>
  <c r="O26" i="53"/>
  <c r="O27" i="53"/>
  <c r="O28" i="53"/>
  <c r="O29" i="53"/>
  <c r="O30" i="53"/>
  <c r="O31" i="53"/>
  <c r="O32" i="53"/>
  <c r="O33" i="53"/>
  <c r="O34" i="53"/>
  <c r="O35" i="53"/>
  <c r="O9" i="53"/>
  <c r="O10" i="53"/>
  <c r="O11" i="53"/>
  <c r="O12" i="53"/>
  <c r="O13" i="53"/>
  <c r="O14" i="53"/>
  <c r="O15" i="53"/>
  <c r="O16" i="53"/>
  <c r="O17" i="53"/>
  <c r="O18" i="53"/>
  <c r="O8" i="53"/>
  <c r="H53" i="48"/>
  <c r="H30" i="47"/>
  <c r="C8" i="46" s="1"/>
  <c r="H17" i="47"/>
  <c r="C7" i="46" s="1"/>
  <c r="H50" i="45"/>
  <c r="H30" i="44"/>
  <c r="C8" i="43" s="1"/>
  <c r="H17" i="44"/>
  <c r="C7" i="43" s="1"/>
  <c r="H48" i="41"/>
  <c r="H30" i="40"/>
  <c r="C8" i="39" s="1"/>
  <c r="H17" i="40"/>
  <c r="C7" i="39" s="1"/>
  <c r="H52" i="37"/>
  <c r="H30" i="36"/>
  <c r="C8" i="35" s="1"/>
  <c r="H17" i="36"/>
  <c r="C7" i="35" s="1"/>
  <c r="H49" i="33"/>
  <c r="H30" i="32"/>
  <c r="C8" i="31" s="1"/>
  <c r="H17" i="32"/>
  <c r="C7" i="31" s="1"/>
  <c r="L48" i="29"/>
  <c r="L47" i="29"/>
  <c r="H50" i="29"/>
  <c r="H30" i="28"/>
  <c r="C8" i="27" s="1"/>
  <c r="H17" i="28"/>
  <c r="C7" i="27" s="1"/>
  <c r="K23" i="25"/>
  <c r="K24" i="25"/>
  <c r="K25" i="25"/>
  <c r="K26" i="25"/>
  <c r="K27" i="25"/>
  <c r="K28" i="25"/>
  <c r="K29" i="25"/>
  <c r="K30" i="25"/>
  <c r="K31" i="25"/>
  <c r="K32" i="25"/>
  <c r="K33" i="25"/>
  <c r="K34" i="25"/>
  <c r="K35" i="25"/>
  <c r="K36" i="25"/>
  <c r="K37" i="25"/>
  <c r="K38" i="25"/>
  <c r="K39" i="25"/>
  <c r="K40" i="25"/>
  <c r="K41" i="25"/>
  <c r="K42" i="25"/>
  <c r="K43" i="25"/>
  <c r="L43" i="25"/>
  <c r="H45" i="25"/>
  <c r="H29" i="24"/>
  <c r="C8" i="23" s="1"/>
  <c r="H16" i="24"/>
  <c r="C7" i="23" s="1"/>
  <c r="H53" i="21"/>
  <c r="H28" i="20"/>
  <c r="C8" i="19" s="1"/>
  <c r="H15" i="20"/>
  <c r="C7" i="19" s="1"/>
  <c r="H50" i="17"/>
  <c r="H31" i="16"/>
  <c r="C8" i="15" s="1"/>
  <c r="H18" i="16"/>
  <c r="C7" i="15" s="1"/>
  <c r="K44" i="13"/>
  <c r="L44" i="13"/>
  <c r="H47" i="13"/>
  <c r="H31" i="12"/>
  <c r="C8" i="11" s="1"/>
  <c r="H18" i="12"/>
  <c r="C7" i="11" s="1"/>
  <c r="L36" i="9"/>
  <c r="H38" i="9"/>
  <c r="H18" i="8"/>
  <c r="C7" i="7" s="1"/>
  <c r="H33" i="8"/>
  <c r="C8" i="7" s="1"/>
  <c r="H51" i="3"/>
  <c r="H35" i="2"/>
  <c r="C8" i="1" s="1"/>
  <c r="H21" i="2"/>
  <c r="C7" i="1" s="1"/>
  <c r="O45" i="53" l="1"/>
  <c r="Q17" i="53" s="1"/>
  <c r="G10" i="51"/>
  <c r="G9" i="51"/>
  <c r="K7" i="48"/>
  <c r="K8" i="48"/>
  <c r="K9" i="48"/>
  <c r="K10" i="48"/>
  <c r="K11" i="48"/>
  <c r="K12" i="48"/>
  <c r="K13" i="48"/>
  <c r="K14" i="48"/>
  <c r="K15" i="48"/>
  <c r="K16" i="48"/>
  <c r="K17" i="48"/>
  <c r="K18" i="48"/>
  <c r="K19" i="48"/>
  <c r="K20" i="48"/>
  <c r="K21" i="48"/>
  <c r="K22" i="48"/>
  <c r="K23" i="48"/>
  <c r="K24" i="48"/>
  <c r="K25" i="48"/>
  <c r="K26" i="48"/>
  <c r="K27" i="48"/>
  <c r="K28" i="48"/>
  <c r="K29" i="48"/>
  <c r="K30" i="48"/>
  <c r="K31" i="48"/>
  <c r="K32" i="48"/>
  <c r="K33" i="48"/>
  <c r="K34" i="48"/>
  <c r="K35" i="48"/>
  <c r="K36" i="48"/>
  <c r="K37" i="48"/>
  <c r="K38" i="48"/>
  <c r="K39" i="48"/>
  <c r="K40" i="48"/>
  <c r="K41" i="48"/>
  <c r="K42" i="48"/>
  <c r="K43" i="48"/>
  <c r="K44" i="48"/>
  <c r="K45" i="48"/>
  <c r="K46" i="48"/>
  <c r="K47" i="48"/>
  <c r="K48" i="48"/>
  <c r="K49" i="48"/>
  <c r="K50" i="48"/>
  <c r="K6" i="48"/>
  <c r="C4" i="48"/>
  <c r="K7" i="45"/>
  <c r="K8" i="45"/>
  <c r="K9" i="45"/>
  <c r="K10" i="45"/>
  <c r="K11" i="45"/>
  <c r="K12" i="45"/>
  <c r="K13" i="45"/>
  <c r="K14" i="45"/>
  <c r="K15" i="45"/>
  <c r="K16" i="45"/>
  <c r="K17" i="45"/>
  <c r="K18" i="45"/>
  <c r="K19" i="45"/>
  <c r="K20" i="45"/>
  <c r="K21" i="45"/>
  <c r="K22" i="45"/>
  <c r="K23" i="45"/>
  <c r="K24" i="45"/>
  <c r="K25" i="45"/>
  <c r="K26" i="45"/>
  <c r="K27" i="45"/>
  <c r="K28" i="45"/>
  <c r="K29" i="45"/>
  <c r="K30" i="45"/>
  <c r="K31" i="45"/>
  <c r="K32" i="45"/>
  <c r="K33" i="45"/>
  <c r="K34" i="45"/>
  <c r="K35" i="45"/>
  <c r="K36" i="45"/>
  <c r="K37" i="45"/>
  <c r="K38" i="45"/>
  <c r="K39" i="45"/>
  <c r="K40" i="45"/>
  <c r="K41" i="45"/>
  <c r="K42" i="45"/>
  <c r="K43" i="45"/>
  <c r="K44" i="45"/>
  <c r="K45" i="45"/>
  <c r="K46" i="45"/>
  <c r="K47" i="45"/>
  <c r="K6" i="45"/>
  <c r="L16" i="45"/>
  <c r="L17" i="45"/>
  <c r="L18" i="45"/>
  <c r="L19" i="45"/>
  <c r="L20" i="45"/>
  <c r="L21" i="45"/>
  <c r="L22" i="45"/>
  <c r="C4" i="45"/>
  <c r="K7" i="41"/>
  <c r="K8" i="41"/>
  <c r="K9" i="41"/>
  <c r="K10" i="41"/>
  <c r="K11" i="41"/>
  <c r="K12" i="41"/>
  <c r="K13" i="41"/>
  <c r="K14" i="41"/>
  <c r="K15" i="41"/>
  <c r="K16" i="41"/>
  <c r="K17" i="41"/>
  <c r="K18" i="41"/>
  <c r="K19" i="41"/>
  <c r="K20" i="41"/>
  <c r="K21" i="41"/>
  <c r="K22" i="41"/>
  <c r="K23" i="41"/>
  <c r="K24" i="41"/>
  <c r="K25" i="41"/>
  <c r="K26" i="41"/>
  <c r="K27" i="41"/>
  <c r="K28" i="41"/>
  <c r="K29" i="41"/>
  <c r="K30" i="41"/>
  <c r="K31" i="41"/>
  <c r="K32" i="41"/>
  <c r="K33" i="41"/>
  <c r="K34" i="41"/>
  <c r="K35" i="41"/>
  <c r="K36" i="41"/>
  <c r="K37" i="41"/>
  <c r="K38" i="41"/>
  <c r="K39" i="41"/>
  <c r="K40" i="41"/>
  <c r="K41" i="41"/>
  <c r="K42" i="41"/>
  <c r="K43" i="41"/>
  <c r="K44" i="41"/>
  <c r="K45" i="41"/>
  <c r="K6" i="41"/>
  <c r="C4" i="41"/>
  <c r="C4" i="37"/>
  <c r="K7" i="37"/>
  <c r="K8" i="37"/>
  <c r="K9" i="37"/>
  <c r="K10" i="37"/>
  <c r="K11" i="37"/>
  <c r="K12" i="37"/>
  <c r="K13" i="37"/>
  <c r="K14" i="37"/>
  <c r="K15" i="37"/>
  <c r="K16" i="37"/>
  <c r="K17" i="37"/>
  <c r="K18" i="37"/>
  <c r="K19" i="37"/>
  <c r="K20" i="37"/>
  <c r="K21" i="37"/>
  <c r="K22" i="37"/>
  <c r="K23" i="37"/>
  <c r="K24" i="37"/>
  <c r="K25" i="37"/>
  <c r="K26" i="37"/>
  <c r="K27" i="37"/>
  <c r="K28" i="37"/>
  <c r="K29" i="37"/>
  <c r="K30" i="37"/>
  <c r="K31" i="37"/>
  <c r="K32" i="37"/>
  <c r="K33" i="37"/>
  <c r="K34" i="37"/>
  <c r="K35" i="37"/>
  <c r="K36" i="37"/>
  <c r="K37" i="37"/>
  <c r="K38" i="37"/>
  <c r="K39" i="37"/>
  <c r="K40" i="37"/>
  <c r="K41" i="37"/>
  <c r="K42" i="37"/>
  <c r="K43" i="37"/>
  <c r="K44" i="37"/>
  <c r="K45" i="37"/>
  <c r="K46" i="37"/>
  <c r="K47" i="37"/>
  <c r="K48" i="37"/>
  <c r="K49" i="37"/>
  <c r="K6" i="37"/>
  <c r="K7" i="33"/>
  <c r="K8" i="33"/>
  <c r="K9" i="33"/>
  <c r="K10" i="33"/>
  <c r="K11" i="33"/>
  <c r="K12" i="33"/>
  <c r="K13" i="33"/>
  <c r="K14" i="33"/>
  <c r="K15" i="33"/>
  <c r="K16" i="33"/>
  <c r="K17" i="33"/>
  <c r="K18" i="33"/>
  <c r="K19" i="33"/>
  <c r="K20" i="33"/>
  <c r="K21" i="33"/>
  <c r="K22" i="33"/>
  <c r="K23" i="33"/>
  <c r="K24" i="33"/>
  <c r="K25" i="33"/>
  <c r="K26" i="33"/>
  <c r="K27" i="33"/>
  <c r="K28" i="33"/>
  <c r="K29" i="33"/>
  <c r="K30" i="33"/>
  <c r="K31" i="33"/>
  <c r="K32" i="33"/>
  <c r="K33" i="33"/>
  <c r="K34" i="33"/>
  <c r="K35" i="33"/>
  <c r="K36" i="33"/>
  <c r="K37" i="33"/>
  <c r="K38" i="33"/>
  <c r="K39" i="33"/>
  <c r="K40" i="33"/>
  <c r="K41" i="33"/>
  <c r="K42" i="33"/>
  <c r="K43" i="33"/>
  <c r="K44" i="33"/>
  <c r="K45" i="33"/>
  <c r="K46" i="33"/>
  <c r="K6" i="33"/>
  <c r="C4" i="33"/>
  <c r="K6" i="29"/>
  <c r="L6" i="29"/>
  <c r="K7" i="29"/>
  <c r="L7" i="29"/>
  <c r="K8" i="29"/>
  <c r="L8" i="29"/>
  <c r="K9" i="29"/>
  <c r="L9" i="29"/>
  <c r="K10" i="29"/>
  <c r="L10" i="29"/>
  <c r="K11" i="29"/>
  <c r="L11" i="29"/>
  <c r="K12" i="29"/>
  <c r="L12" i="29"/>
  <c r="K13" i="29"/>
  <c r="L13" i="29"/>
  <c r="K14" i="29"/>
  <c r="L14" i="29"/>
  <c r="K15" i="29"/>
  <c r="L15" i="29"/>
  <c r="K16" i="29"/>
  <c r="L16" i="29"/>
  <c r="K17" i="29"/>
  <c r="L17" i="29"/>
  <c r="K18" i="29"/>
  <c r="L18" i="29"/>
  <c r="K19" i="29"/>
  <c r="L19" i="29"/>
  <c r="K20" i="29"/>
  <c r="L20" i="29"/>
  <c r="K21" i="29"/>
  <c r="L21" i="29"/>
  <c r="K22" i="29"/>
  <c r="L22" i="29"/>
  <c r="K23" i="29"/>
  <c r="L23" i="29"/>
  <c r="K24" i="29"/>
  <c r="L24" i="29"/>
  <c r="K25" i="29"/>
  <c r="L25" i="29"/>
  <c r="K26" i="29"/>
  <c r="L26" i="29"/>
  <c r="K27" i="29"/>
  <c r="L27" i="29"/>
  <c r="K28" i="29"/>
  <c r="L28" i="29"/>
  <c r="K29" i="29"/>
  <c r="L29" i="29"/>
  <c r="K30" i="29"/>
  <c r="L30" i="29"/>
  <c r="K31" i="29"/>
  <c r="L31" i="29"/>
  <c r="K32" i="29"/>
  <c r="L32" i="29"/>
  <c r="K33" i="29"/>
  <c r="L33" i="29"/>
  <c r="K34" i="29"/>
  <c r="L34" i="29"/>
  <c r="K35" i="29"/>
  <c r="L35" i="29"/>
  <c r="K36" i="29"/>
  <c r="L36" i="29"/>
  <c r="K37" i="29"/>
  <c r="L37" i="29"/>
  <c r="K38" i="29"/>
  <c r="L38" i="29"/>
  <c r="K39" i="29"/>
  <c r="L39" i="29"/>
  <c r="K40" i="29"/>
  <c r="L40" i="29"/>
  <c r="K41" i="29"/>
  <c r="L41" i="29"/>
  <c r="K42" i="29"/>
  <c r="L42" i="29"/>
  <c r="K43" i="29"/>
  <c r="L43" i="29"/>
  <c r="K44" i="29"/>
  <c r="L44" i="29"/>
  <c r="K45" i="29"/>
  <c r="L45" i="29"/>
  <c r="K46" i="29"/>
  <c r="L46" i="29"/>
  <c r="K47" i="29"/>
  <c r="C4" i="29"/>
  <c r="K7" i="25"/>
  <c r="K8" i="25"/>
  <c r="K9" i="25"/>
  <c r="K10" i="25"/>
  <c r="K11" i="25"/>
  <c r="K12" i="25"/>
  <c r="K13" i="25"/>
  <c r="K14" i="25"/>
  <c r="K15" i="25"/>
  <c r="K16" i="25"/>
  <c r="K17" i="25"/>
  <c r="K18" i="25"/>
  <c r="K19" i="25"/>
  <c r="K20" i="25"/>
  <c r="K21" i="25"/>
  <c r="K22" i="25"/>
  <c r="K7" i="21"/>
  <c r="K8" i="21"/>
  <c r="K9" i="21"/>
  <c r="K10" i="21"/>
  <c r="K11" i="21"/>
  <c r="K12" i="21"/>
  <c r="K13" i="21"/>
  <c r="K14" i="21"/>
  <c r="K15" i="21"/>
  <c r="K16" i="21"/>
  <c r="K17" i="21"/>
  <c r="K18" i="21"/>
  <c r="K19" i="21"/>
  <c r="K20" i="21"/>
  <c r="K21" i="21"/>
  <c r="K22" i="21"/>
  <c r="K23" i="21"/>
  <c r="K24" i="21"/>
  <c r="K25" i="21"/>
  <c r="K26" i="21"/>
  <c r="K27" i="21"/>
  <c r="K28" i="21"/>
  <c r="K29" i="21"/>
  <c r="K30" i="21"/>
  <c r="K31" i="21"/>
  <c r="K32" i="21"/>
  <c r="K33" i="21"/>
  <c r="K34" i="21"/>
  <c r="K35" i="21"/>
  <c r="K36" i="21"/>
  <c r="K37" i="21"/>
  <c r="K38" i="21"/>
  <c r="K39" i="21"/>
  <c r="K40" i="21"/>
  <c r="K41" i="21"/>
  <c r="K42" i="21"/>
  <c r="K43" i="21"/>
  <c r="K44" i="21"/>
  <c r="K45" i="21"/>
  <c r="K46" i="21"/>
  <c r="K47" i="21"/>
  <c r="K48" i="21"/>
  <c r="K49" i="21"/>
  <c r="K50" i="21"/>
  <c r="K7" i="17"/>
  <c r="K8" i="17"/>
  <c r="K9" i="17"/>
  <c r="K10" i="17"/>
  <c r="K11" i="17"/>
  <c r="K12" i="17"/>
  <c r="K13" i="17"/>
  <c r="K14" i="17"/>
  <c r="K15" i="17"/>
  <c r="K16" i="17"/>
  <c r="K17" i="17"/>
  <c r="K18" i="17"/>
  <c r="K19" i="17"/>
  <c r="K20" i="17"/>
  <c r="K21" i="17"/>
  <c r="K22" i="17"/>
  <c r="K23" i="17"/>
  <c r="K24" i="17"/>
  <c r="K25" i="17"/>
  <c r="K26" i="17"/>
  <c r="K27" i="17"/>
  <c r="K28" i="17"/>
  <c r="K29" i="17"/>
  <c r="K30" i="17"/>
  <c r="K31" i="17"/>
  <c r="K32" i="17"/>
  <c r="K33" i="17"/>
  <c r="K34" i="17"/>
  <c r="K35" i="17"/>
  <c r="K36" i="17"/>
  <c r="K37" i="17"/>
  <c r="K38" i="17"/>
  <c r="K39" i="17"/>
  <c r="K40" i="17"/>
  <c r="K41" i="17"/>
  <c r="K42" i="17"/>
  <c r="K43" i="17"/>
  <c r="K44" i="17"/>
  <c r="K45" i="17"/>
  <c r="K46" i="17"/>
  <c r="K47" i="17"/>
  <c r="K7" i="13"/>
  <c r="K8" i="13"/>
  <c r="K9" i="13"/>
  <c r="K10" i="13"/>
  <c r="K11" i="13"/>
  <c r="K12" i="13"/>
  <c r="K13" i="13"/>
  <c r="K14" i="13"/>
  <c r="K15" i="13"/>
  <c r="K16" i="13"/>
  <c r="K17" i="13"/>
  <c r="K18" i="13"/>
  <c r="K19" i="13"/>
  <c r="K20" i="13"/>
  <c r="K21" i="13"/>
  <c r="K22" i="13"/>
  <c r="K23" i="13"/>
  <c r="K24" i="13"/>
  <c r="K25" i="13"/>
  <c r="K26" i="13"/>
  <c r="K27" i="13"/>
  <c r="K28" i="13"/>
  <c r="K29" i="13"/>
  <c r="K30" i="13"/>
  <c r="K31" i="13"/>
  <c r="K32" i="13"/>
  <c r="K33" i="13"/>
  <c r="K34" i="13"/>
  <c r="K35" i="13"/>
  <c r="K36" i="13"/>
  <c r="K37" i="13"/>
  <c r="K38" i="13"/>
  <c r="K39" i="13"/>
  <c r="K40" i="13"/>
  <c r="K41" i="13"/>
  <c r="K42" i="13"/>
  <c r="K43" i="13"/>
  <c r="K7" i="9"/>
  <c r="K8" i="9"/>
  <c r="K9" i="9"/>
  <c r="K10" i="9"/>
  <c r="K11" i="9"/>
  <c r="K12" i="9"/>
  <c r="K13" i="9"/>
  <c r="K14" i="9"/>
  <c r="K15" i="9"/>
  <c r="K16" i="9"/>
  <c r="K17" i="9"/>
  <c r="K18" i="9"/>
  <c r="K19" i="9"/>
  <c r="K20" i="9"/>
  <c r="K21" i="9"/>
  <c r="K22" i="9"/>
  <c r="K23" i="9"/>
  <c r="K24" i="9"/>
  <c r="K25" i="9"/>
  <c r="K26" i="9"/>
  <c r="K27" i="9"/>
  <c r="K28" i="9"/>
  <c r="K29" i="9"/>
  <c r="K30" i="9"/>
  <c r="K31" i="9"/>
  <c r="K32" i="9"/>
  <c r="K33" i="9"/>
  <c r="K34" i="9"/>
  <c r="K35" i="9"/>
  <c r="K6" i="25"/>
  <c r="C4" i="25"/>
  <c r="Q39" i="53" l="1"/>
  <c r="Q18" i="53"/>
  <c r="Q15" i="53"/>
  <c r="Q42" i="53"/>
  <c r="Q10" i="53"/>
  <c r="Q34" i="53"/>
  <c r="Q35" i="53"/>
  <c r="Q43" i="53"/>
  <c r="Q36" i="53"/>
  <c r="Q19" i="53"/>
  <c r="Q24" i="53"/>
  <c r="Q21" i="53"/>
  <c r="Q26" i="53"/>
  <c r="Q27" i="53"/>
  <c r="Q32" i="53"/>
  <c r="L50" i="29"/>
  <c r="Q29" i="53"/>
  <c r="Q44" i="53"/>
  <c r="Q37" i="53"/>
  <c r="Q16" i="53"/>
  <c r="Q13" i="53"/>
  <c r="Q25" i="53"/>
  <c r="Q14" i="53"/>
  <c r="Q40" i="53"/>
  <c r="Q30" i="53"/>
  <c r="Q8" i="53"/>
  <c r="Q23" i="53"/>
  <c r="Q12" i="53"/>
  <c r="Q20" i="53"/>
  <c r="Q9" i="53"/>
  <c r="Q33" i="53"/>
  <c r="Q22" i="53"/>
  <c r="Q11" i="53"/>
  <c r="Q41" i="53"/>
  <c r="Q31" i="53"/>
  <c r="Q38" i="53"/>
  <c r="Q28" i="53"/>
  <c r="K6" i="21"/>
  <c r="K6" i="17" l="1"/>
  <c r="C4" i="21"/>
  <c r="C4" i="17"/>
  <c r="C4" i="13"/>
  <c r="K6" i="13"/>
  <c r="C4" i="9"/>
  <c r="C4" i="3"/>
  <c r="K6" i="9" l="1"/>
  <c r="L7" i="9"/>
  <c r="L8" i="9"/>
  <c r="L9" i="9"/>
  <c r="L10" i="9"/>
  <c r="L11" i="9"/>
  <c r="L12" i="9"/>
  <c r="L13" i="9"/>
  <c r="L14" i="9"/>
  <c r="L15" i="9"/>
  <c r="L16" i="9"/>
  <c r="L17" i="9"/>
  <c r="L18" i="9"/>
  <c r="L19" i="9"/>
  <c r="L20" i="9"/>
  <c r="L21" i="9"/>
  <c r="L22" i="9"/>
  <c r="L23" i="9"/>
  <c r="L24" i="9"/>
  <c r="L25" i="9"/>
  <c r="L26" i="9"/>
  <c r="L27" i="9"/>
  <c r="L28" i="9"/>
  <c r="L29" i="9"/>
  <c r="L30" i="9"/>
  <c r="L31" i="9"/>
  <c r="L32" i="9"/>
  <c r="L33" i="9"/>
  <c r="L34" i="9"/>
  <c r="L26" i="3"/>
  <c r="L27" i="3"/>
  <c r="L28" i="3"/>
  <c r="L29" i="3"/>
  <c r="K7" i="3" l="1"/>
  <c r="K8" i="3"/>
  <c r="K9" i="3"/>
  <c r="K10" i="3"/>
  <c r="K11" i="3"/>
  <c r="K12" i="3"/>
  <c r="K13" i="3"/>
  <c r="K14" i="3"/>
  <c r="K15" i="3"/>
  <c r="K16" i="3"/>
  <c r="K17" i="3"/>
  <c r="K18" i="3"/>
  <c r="K19" i="3"/>
  <c r="K20" i="3"/>
  <c r="K21" i="3"/>
  <c r="K22" i="3"/>
  <c r="K23" i="3"/>
  <c r="K24" i="3"/>
  <c r="K25" i="3"/>
  <c r="K30" i="3"/>
  <c r="K31" i="3"/>
  <c r="K32" i="3"/>
  <c r="K33" i="3"/>
  <c r="K34" i="3"/>
  <c r="K35" i="3"/>
  <c r="K36" i="3"/>
  <c r="K37" i="3"/>
  <c r="K38" i="3"/>
  <c r="K39" i="3"/>
  <c r="K40" i="3"/>
  <c r="K41" i="3"/>
  <c r="K42" i="3"/>
  <c r="K43" i="3"/>
  <c r="K44" i="3"/>
  <c r="K45" i="3"/>
  <c r="K46" i="3"/>
  <c r="K47" i="3"/>
  <c r="K48" i="3"/>
  <c r="K6" i="3"/>
  <c r="L47" i="3" l="1"/>
  <c r="L9" i="3"/>
  <c r="L10" i="3"/>
  <c r="L11" i="3"/>
  <c r="L12" i="3"/>
  <c r="L13" i="3"/>
  <c r="L14" i="3"/>
  <c r="L15" i="3"/>
  <c r="L16" i="3"/>
  <c r="L17" i="3"/>
  <c r="L18" i="3"/>
  <c r="L19" i="3"/>
  <c r="L20" i="3"/>
  <c r="L21" i="3"/>
  <c r="L22" i="3"/>
  <c r="L23" i="3"/>
  <c r="L24" i="3"/>
  <c r="L25" i="3"/>
  <c r="L30" i="3"/>
  <c r="L31" i="3"/>
  <c r="L32" i="3"/>
  <c r="L33" i="3"/>
  <c r="L34" i="3"/>
  <c r="L35" i="3"/>
  <c r="L36" i="3"/>
  <c r="L37" i="3"/>
  <c r="L38" i="3"/>
  <c r="L39" i="3"/>
  <c r="L40" i="3"/>
  <c r="L41" i="3"/>
  <c r="L42" i="3"/>
  <c r="L43" i="3"/>
  <c r="L44" i="3"/>
  <c r="L45" i="3"/>
  <c r="L46" i="3"/>
  <c r="L48" i="3"/>
  <c r="L8" i="3"/>
  <c r="L7" i="3"/>
  <c r="L6" i="3"/>
  <c r="L51" i="3" l="1"/>
  <c r="L40" i="48"/>
  <c r="L41" i="48"/>
  <c r="L42" i="48"/>
  <c r="L43" i="48"/>
  <c r="L44" i="48"/>
  <c r="L45" i="48"/>
  <c r="L46" i="48"/>
  <c r="L47" i="48"/>
  <c r="L48" i="48"/>
  <c r="L49" i="48"/>
  <c r="L50" i="48"/>
  <c r="L7" i="48"/>
  <c r="L8" i="48"/>
  <c r="L9" i="48"/>
  <c r="L10" i="48"/>
  <c r="L11" i="48"/>
  <c r="L12" i="48"/>
  <c r="L13" i="48"/>
  <c r="L14" i="48"/>
  <c r="L15" i="48"/>
  <c r="L16" i="48"/>
  <c r="L17" i="48"/>
  <c r="L18" i="48"/>
  <c r="L19" i="48"/>
  <c r="L20" i="48"/>
  <c r="L21" i="48"/>
  <c r="L22" i="48"/>
  <c r="L23" i="48"/>
  <c r="L24" i="48"/>
  <c r="L25" i="48"/>
  <c r="L26" i="48"/>
  <c r="L27" i="48"/>
  <c r="L28" i="48"/>
  <c r="L29" i="48"/>
  <c r="L30" i="48"/>
  <c r="L31" i="48"/>
  <c r="L32" i="48"/>
  <c r="L33" i="48"/>
  <c r="L34" i="48"/>
  <c r="L35" i="48"/>
  <c r="L36" i="48"/>
  <c r="L37" i="48"/>
  <c r="L38" i="48"/>
  <c r="L39" i="48"/>
  <c r="L6" i="48"/>
  <c r="L37" i="45"/>
  <c r="L38" i="45"/>
  <c r="L39" i="45"/>
  <c r="L40" i="45"/>
  <c r="L41" i="45"/>
  <c r="L42" i="45"/>
  <c r="L43" i="45"/>
  <c r="L44" i="45"/>
  <c r="L45" i="45"/>
  <c r="L46" i="45"/>
  <c r="L47" i="45"/>
  <c r="L7" i="45"/>
  <c r="L8" i="45"/>
  <c r="L9" i="45"/>
  <c r="L10" i="45"/>
  <c r="L11" i="45"/>
  <c r="L12" i="45"/>
  <c r="L13" i="45"/>
  <c r="L14" i="45"/>
  <c r="L15" i="45"/>
  <c r="L23" i="45"/>
  <c r="L24" i="45"/>
  <c r="L25" i="45"/>
  <c r="L26" i="45"/>
  <c r="L27" i="45"/>
  <c r="L28" i="45"/>
  <c r="L29" i="45"/>
  <c r="L30" i="45"/>
  <c r="L31" i="45"/>
  <c r="L32" i="45"/>
  <c r="L33" i="45"/>
  <c r="L34" i="45"/>
  <c r="L35" i="45"/>
  <c r="L36" i="45"/>
  <c r="L6" i="45"/>
  <c r="L7" i="41"/>
  <c r="L8" i="41"/>
  <c r="L9" i="41"/>
  <c r="L10" i="41"/>
  <c r="L11" i="41"/>
  <c r="L12" i="41"/>
  <c r="L13" i="41"/>
  <c r="L14" i="41"/>
  <c r="L15" i="41"/>
  <c r="L16" i="41"/>
  <c r="L17" i="41"/>
  <c r="L18" i="41"/>
  <c r="L19" i="41"/>
  <c r="L20" i="41"/>
  <c r="L21" i="41"/>
  <c r="L22" i="41"/>
  <c r="L23" i="41"/>
  <c r="L24" i="41"/>
  <c r="L25" i="41"/>
  <c r="L26" i="41"/>
  <c r="L27" i="41"/>
  <c r="L28" i="41"/>
  <c r="L29" i="41"/>
  <c r="L30" i="41"/>
  <c r="L31" i="41"/>
  <c r="L32" i="41"/>
  <c r="L33" i="41"/>
  <c r="L34" i="41"/>
  <c r="L35" i="41"/>
  <c r="L36" i="41"/>
  <c r="L37" i="41"/>
  <c r="L38" i="41"/>
  <c r="L39" i="41"/>
  <c r="L40" i="41"/>
  <c r="L41" i="41"/>
  <c r="L42" i="41"/>
  <c r="L43" i="41"/>
  <c r="L44" i="41"/>
  <c r="L45" i="41"/>
  <c r="L6" i="41"/>
  <c r="L39" i="37"/>
  <c r="L40" i="37"/>
  <c r="L41" i="37"/>
  <c r="L42" i="37"/>
  <c r="L43" i="37"/>
  <c r="L44" i="37"/>
  <c r="L45" i="37"/>
  <c r="L46" i="37"/>
  <c r="L47" i="37"/>
  <c r="L48" i="37"/>
  <c r="L49" i="37"/>
  <c r="L7" i="37"/>
  <c r="L8" i="37"/>
  <c r="L9" i="37"/>
  <c r="L10" i="37"/>
  <c r="L11" i="37"/>
  <c r="L12" i="37"/>
  <c r="L13" i="37"/>
  <c r="L14" i="37"/>
  <c r="L15" i="37"/>
  <c r="L16" i="37"/>
  <c r="L17" i="37"/>
  <c r="L18" i="37"/>
  <c r="L19" i="37"/>
  <c r="L20" i="37"/>
  <c r="L21" i="37"/>
  <c r="L22" i="37"/>
  <c r="L23" i="37"/>
  <c r="L24" i="37"/>
  <c r="L25" i="37"/>
  <c r="L26" i="37"/>
  <c r="L27" i="37"/>
  <c r="L28" i="37"/>
  <c r="L29" i="37"/>
  <c r="L30" i="37"/>
  <c r="L31" i="37"/>
  <c r="L32" i="37"/>
  <c r="L33" i="37"/>
  <c r="L34" i="37"/>
  <c r="L35" i="37"/>
  <c r="L36" i="37"/>
  <c r="L37" i="37"/>
  <c r="L38" i="37"/>
  <c r="L6" i="37"/>
  <c r="L6" i="33"/>
  <c r="L7" i="33"/>
  <c r="L8" i="33"/>
  <c r="L9" i="33"/>
  <c r="L10" i="33"/>
  <c r="L11" i="33"/>
  <c r="L12" i="33"/>
  <c r="L13" i="33"/>
  <c r="L14" i="33"/>
  <c r="L15" i="33"/>
  <c r="L16" i="33"/>
  <c r="L17" i="33"/>
  <c r="L18" i="33"/>
  <c r="L19" i="33"/>
  <c r="L20" i="33"/>
  <c r="L21" i="33"/>
  <c r="L22" i="33"/>
  <c r="L23" i="33"/>
  <c r="L24" i="33"/>
  <c r="L25" i="33"/>
  <c r="L26" i="33"/>
  <c r="L27" i="33"/>
  <c r="L28" i="33"/>
  <c r="L29" i="33"/>
  <c r="L30" i="33"/>
  <c r="L31" i="33"/>
  <c r="L32" i="33"/>
  <c r="L33" i="33"/>
  <c r="L34" i="33"/>
  <c r="L35" i="33"/>
  <c r="L36" i="33"/>
  <c r="L37" i="33"/>
  <c r="L38" i="33"/>
  <c r="L39" i="33"/>
  <c r="L40" i="33"/>
  <c r="L41" i="33"/>
  <c r="L42" i="33"/>
  <c r="L43" i="33"/>
  <c r="L44" i="33"/>
  <c r="L45" i="33"/>
  <c r="L46" i="33"/>
  <c r="L6" i="17"/>
  <c r="L7" i="17"/>
  <c r="L8" i="17"/>
  <c r="L9" i="17"/>
  <c r="L10" i="17"/>
  <c r="L11" i="17"/>
  <c r="L12" i="17"/>
  <c r="L13" i="17"/>
  <c r="L14" i="17"/>
  <c r="L15" i="17"/>
  <c r="L16" i="17"/>
  <c r="L17" i="17"/>
  <c r="L18" i="17"/>
  <c r="L19" i="17"/>
  <c r="L20" i="17"/>
  <c r="L21" i="17"/>
  <c r="L22" i="17"/>
  <c r="L23" i="17"/>
  <c r="L24" i="17"/>
  <c r="L25" i="17"/>
  <c r="L26" i="17"/>
  <c r="L27" i="17"/>
  <c r="L28" i="17"/>
  <c r="L29" i="17"/>
  <c r="L30" i="17"/>
  <c r="L31" i="17"/>
  <c r="L32" i="17"/>
  <c r="L33" i="17"/>
  <c r="L34" i="17"/>
  <c r="L35" i="17"/>
  <c r="L36" i="17"/>
  <c r="L37" i="17"/>
  <c r="L38" i="17"/>
  <c r="L39" i="17"/>
  <c r="L40" i="17"/>
  <c r="L41" i="17"/>
  <c r="L42" i="17"/>
  <c r="L43" i="17"/>
  <c r="L44" i="17"/>
  <c r="L45" i="17"/>
  <c r="L46" i="17"/>
  <c r="L47" i="17"/>
  <c r="L6" i="13"/>
  <c r="L7" i="13"/>
  <c r="L8" i="13"/>
  <c r="L9" i="13"/>
  <c r="L10" i="13"/>
  <c r="L11" i="13"/>
  <c r="L12" i="13"/>
  <c r="L13" i="13"/>
  <c r="L14" i="13"/>
  <c r="L15" i="13"/>
  <c r="L16" i="13"/>
  <c r="L17" i="13"/>
  <c r="L18" i="13"/>
  <c r="L19" i="13"/>
  <c r="L20" i="13"/>
  <c r="L21" i="13"/>
  <c r="L22" i="13"/>
  <c r="L23" i="13"/>
  <c r="L24" i="13"/>
  <c r="L25" i="13"/>
  <c r="L26" i="13"/>
  <c r="L27" i="13"/>
  <c r="L28" i="13"/>
  <c r="L29" i="13"/>
  <c r="L30" i="13"/>
  <c r="L31" i="13"/>
  <c r="L32" i="13"/>
  <c r="L33" i="13"/>
  <c r="L34" i="13"/>
  <c r="L35" i="13"/>
  <c r="L36" i="13"/>
  <c r="L37" i="13"/>
  <c r="L38" i="13"/>
  <c r="L39" i="13"/>
  <c r="L40" i="13"/>
  <c r="L41" i="13"/>
  <c r="L42" i="13"/>
  <c r="L43" i="13"/>
  <c r="L6" i="9"/>
  <c r="L35" i="9"/>
  <c r="L38" i="9" l="1"/>
  <c r="L50" i="17"/>
  <c r="L49" i="33"/>
  <c r="L53" i="48"/>
  <c r="L47" i="13"/>
  <c r="L52" i="37"/>
  <c r="L48" i="41"/>
  <c r="L50" i="45"/>
  <c r="L24" i="25"/>
  <c r="L25" i="25"/>
  <c r="L26" i="25"/>
  <c r="L27" i="25"/>
  <c r="L28" i="25"/>
  <c r="L29" i="25"/>
  <c r="L30" i="25"/>
  <c r="L31" i="25"/>
  <c r="L32" i="25"/>
  <c r="L33" i="25"/>
  <c r="L34" i="25"/>
  <c r="L35" i="25"/>
  <c r="L36" i="25"/>
  <c r="L37" i="25"/>
  <c r="L38" i="25"/>
  <c r="L39" i="25"/>
  <c r="L40" i="25"/>
  <c r="L41" i="25"/>
  <c r="L42" i="25"/>
  <c r="L7" i="25"/>
  <c r="L8" i="25"/>
  <c r="L9" i="25"/>
  <c r="L10" i="25"/>
  <c r="L11" i="25"/>
  <c r="L12" i="25"/>
  <c r="L13" i="25"/>
  <c r="L14" i="25"/>
  <c r="L15" i="25"/>
  <c r="L16" i="25"/>
  <c r="L17" i="25"/>
  <c r="L18" i="25"/>
  <c r="L19" i="25"/>
  <c r="L20" i="25"/>
  <c r="L21" i="25"/>
  <c r="L22" i="25"/>
  <c r="L23" i="25"/>
  <c r="L6" i="25"/>
  <c r="L6" i="21"/>
  <c r="L7" i="21"/>
  <c r="L8" i="21"/>
  <c r="L9" i="21"/>
  <c r="L10" i="21"/>
  <c r="L11" i="21"/>
  <c r="L12" i="21"/>
  <c r="L13" i="21"/>
  <c r="L14" i="21"/>
  <c r="L15" i="21"/>
  <c r="L16" i="21"/>
  <c r="L17" i="21"/>
  <c r="L18" i="21"/>
  <c r="L19" i="21"/>
  <c r="L20" i="21"/>
  <c r="L21" i="21"/>
  <c r="L22" i="21"/>
  <c r="L23" i="21"/>
  <c r="L24" i="21"/>
  <c r="L25" i="21"/>
  <c r="L26" i="21"/>
  <c r="L27" i="21"/>
  <c r="L28" i="21"/>
  <c r="L29" i="21"/>
  <c r="L30" i="21"/>
  <c r="L31" i="21"/>
  <c r="L32" i="21"/>
  <c r="L33" i="21"/>
  <c r="L34" i="21"/>
  <c r="L35" i="21"/>
  <c r="L36" i="21"/>
  <c r="L37" i="21"/>
  <c r="L38" i="21"/>
  <c r="L39" i="21"/>
  <c r="L40" i="21"/>
  <c r="L41" i="21"/>
  <c r="L42" i="21"/>
  <c r="L43" i="21"/>
  <c r="L44" i="21"/>
  <c r="L45" i="21"/>
  <c r="L46" i="21"/>
  <c r="L47" i="21"/>
  <c r="L48" i="21"/>
  <c r="L49" i="21"/>
  <c r="L50" i="21"/>
  <c r="L53" i="21" l="1"/>
  <c r="L45" i="25"/>
  <c r="D1" i="53"/>
  <c r="E1" i="46"/>
  <c r="E1" i="43"/>
  <c r="E1" i="39"/>
  <c r="E1" i="35"/>
  <c r="E1" i="31"/>
  <c r="E1" i="27"/>
  <c r="E1" i="23"/>
  <c r="E1" i="19"/>
  <c r="E1" i="15"/>
  <c r="C22" i="47"/>
  <c r="C4" i="47"/>
  <c r="G10" i="46" l="1"/>
  <c r="G9" i="46"/>
  <c r="G10" i="43"/>
  <c r="C22" i="44"/>
  <c r="C4" i="44"/>
  <c r="G12" i="46" l="1"/>
  <c r="G9" i="43"/>
  <c r="G12" i="43" s="1"/>
  <c r="G6" i="46"/>
  <c r="G10" i="39"/>
  <c r="C22" i="40"/>
  <c r="C4" i="40"/>
  <c r="G9" i="39" l="1"/>
  <c r="G12" i="39" s="1"/>
  <c r="G6" i="43"/>
  <c r="G10" i="35"/>
  <c r="C22" i="36"/>
  <c r="C4" i="36"/>
  <c r="G6" i="39" l="1"/>
  <c r="G9" i="35"/>
  <c r="G12" i="35" s="1"/>
  <c r="G10" i="31"/>
  <c r="C22" i="32"/>
  <c r="C4" i="32"/>
  <c r="G6" i="35" l="1"/>
  <c r="G9" i="31"/>
  <c r="G12" i="31" s="1"/>
  <c r="G10" i="27"/>
  <c r="G6" i="31" l="1"/>
  <c r="C22" i="28"/>
  <c r="C4" i="28"/>
  <c r="G9" i="27" l="1"/>
  <c r="G10" i="23"/>
  <c r="G9" i="23"/>
  <c r="C21" i="24"/>
  <c r="C4" i="24"/>
  <c r="G6" i="23" l="1"/>
  <c r="G12" i="23"/>
  <c r="G12" i="27"/>
  <c r="G6" i="27"/>
  <c r="G10" i="19"/>
  <c r="G9" i="19"/>
  <c r="C20" i="20"/>
  <c r="C4" i="20"/>
  <c r="G6" i="19" l="1"/>
  <c r="G12" i="19"/>
  <c r="G10" i="15"/>
  <c r="G9" i="15"/>
  <c r="C23" i="16"/>
  <c r="C4" i="16"/>
  <c r="G12" i="15" l="1"/>
  <c r="G6" i="15"/>
  <c r="E1" i="51"/>
  <c r="G12" i="1" l="1"/>
  <c r="G9" i="1"/>
  <c r="E1" i="11"/>
  <c r="G10" i="11"/>
  <c r="C23" i="12"/>
  <c r="C4" i="12"/>
  <c r="E6" i="11" l="1"/>
  <c r="G10" i="1"/>
  <c r="E6" i="51"/>
  <c r="G6" i="1"/>
  <c r="E6" i="46"/>
  <c r="E6" i="43"/>
  <c r="E6" i="39"/>
  <c r="E6" i="35"/>
  <c r="E6" i="31"/>
  <c r="E6" i="27"/>
  <c r="E6" i="23"/>
  <c r="E6" i="19"/>
  <c r="E6" i="15"/>
  <c r="G9" i="11"/>
  <c r="E1" i="7"/>
  <c r="E1" i="1"/>
  <c r="G10" i="7"/>
  <c r="C25" i="8"/>
  <c r="C4" i="8"/>
  <c r="E6" i="7"/>
  <c r="G6" i="11" l="1"/>
  <c r="G12" i="11"/>
  <c r="G9" i="7"/>
  <c r="G12" i="7" s="1"/>
  <c r="C27" i="2"/>
  <c r="C4" i="2"/>
  <c r="G6" i="7" l="1"/>
  <c r="G13" i="51" l="1"/>
  <c r="G6" i="51"/>
  <c r="E6" i="1"/>
</calcChain>
</file>

<file path=xl/sharedStrings.xml><?xml version="1.0" encoding="utf-8"?>
<sst xmlns="http://schemas.openxmlformats.org/spreadsheetml/2006/main" count="773" uniqueCount="79">
  <si>
    <t>Élément</t>
  </si>
  <si>
    <t>Montant</t>
  </si>
  <si>
    <t>Dépenses mensuelles totales</t>
  </si>
  <si>
    <t>Revenus mensuels totaux</t>
  </si>
  <si>
    <t>POURCENTAGE DE REVENUS DÉPENSÉ</t>
  </si>
  <si>
    <t>SYNTHÈSE</t>
  </si>
  <si>
    <t>SOLDE</t>
  </si>
  <si>
    <t>Honoraires</t>
  </si>
  <si>
    <t>…</t>
  </si>
  <si>
    <t>MAJ :</t>
  </si>
  <si>
    <t>FOURNISSEUR</t>
  </si>
  <si>
    <t>NUMERO</t>
  </si>
  <si>
    <t>MONTANT HT</t>
  </si>
  <si>
    <t>MONTANT TTC</t>
  </si>
  <si>
    <t>ECHEANCE</t>
  </si>
  <si>
    <t>DATE ENVOI TVA</t>
  </si>
  <si>
    <t>MODE PAIEMENT</t>
  </si>
  <si>
    <t>STATUT</t>
  </si>
  <si>
    <t>DATE</t>
  </si>
  <si>
    <t>DESIGNATION</t>
  </si>
  <si>
    <t>NOM</t>
  </si>
  <si>
    <t>ENVOI TVA</t>
  </si>
  <si>
    <t>Autres</t>
  </si>
  <si>
    <t>JANVIER</t>
  </si>
  <si>
    <t>FEVRIER</t>
  </si>
  <si>
    <t>MARS</t>
  </si>
  <si>
    <t>AVRIL</t>
  </si>
  <si>
    <t>MAI</t>
  </si>
  <si>
    <t>JUIN</t>
  </si>
  <si>
    <t>JUILLET</t>
  </si>
  <si>
    <t>AOUT</t>
  </si>
  <si>
    <t>SEPTEMBRE</t>
  </si>
  <si>
    <t>OCTOBRE</t>
  </si>
  <si>
    <t>NOVEMBRE</t>
  </si>
  <si>
    <t>DECEMBRE</t>
  </si>
  <si>
    <t>ANALYSE ANNUELLE</t>
  </si>
  <si>
    <t>COMPARATIF</t>
  </si>
  <si>
    <t>MENU</t>
  </si>
  <si>
    <t>MAJ</t>
  </si>
  <si>
    <t>Janvier</t>
  </si>
  <si>
    <t>Février</t>
  </si>
  <si>
    <t>Mars</t>
  </si>
  <si>
    <t>Avril</t>
  </si>
  <si>
    <t>Mai</t>
  </si>
  <si>
    <t>Juin</t>
  </si>
  <si>
    <t>Juillet</t>
  </si>
  <si>
    <t>Septembre</t>
  </si>
  <si>
    <t>Octobre</t>
  </si>
  <si>
    <t>Novembre</t>
  </si>
  <si>
    <t>Décembre</t>
  </si>
  <si>
    <t>Aout</t>
  </si>
  <si>
    <t>MONTANT PAYE</t>
  </si>
  <si>
    <t>IMPAYE</t>
  </si>
  <si>
    <t>TOTAL IMPAYE</t>
  </si>
  <si>
    <t>CREDIT</t>
  </si>
  <si>
    <t>DEBIT</t>
  </si>
  <si>
    <t>REFERENCE</t>
  </si>
  <si>
    <t>DATE ENCAISSEMENT</t>
  </si>
  <si>
    <t xml:space="preserve">DATE </t>
  </si>
  <si>
    <t>REVENUS HT</t>
  </si>
  <si>
    <t>DÉPENSES HT</t>
  </si>
  <si>
    <t>MODE REGLEMENT</t>
  </si>
  <si>
    <t>TOTAL HT</t>
  </si>
  <si>
    <t>TOTAL FACTURE HT</t>
  </si>
  <si>
    <t xml:space="preserve">TOTAL IMPAYE </t>
  </si>
  <si>
    <t xml:space="preserve">TOTAL HT </t>
  </si>
  <si>
    <t xml:space="preserve"> DÉPENSES HT</t>
  </si>
  <si>
    <t>REVENUS  HT</t>
  </si>
  <si>
    <t>soit</t>
  </si>
  <si>
    <t>Fournisseur A</t>
  </si>
  <si>
    <t>Fournisseur B</t>
  </si>
  <si>
    <t>Fournisseur C</t>
  </si>
  <si>
    <t>Fournisseur D</t>
  </si>
  <si>
    <t>Fournisseur E</t>
  </si>
  <si>
    <t>Fournisseur F</t>
  </si>
  <si>
    <t>Founisseur B</t>
  </si>
  <si>
    <t>http://forum.excel-pratique.com/excel/champs-automatique-d-un-onglet-a-un-autre-t57888.html</t>
  </si>
  <si>
    <t>fournisseur W</t>
  </si>
  <si>
    <t>Père Noël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</si>
</sst>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 &quot;€&quot;"/>
  </numFmts>
  <fonts count="36" x14ac:knownFonts="1">
    <font>
      <sz val="10"/>
      <color theme="1" tint="4.9989318521683403E-2"/>
      <name val="Century Gothic"/>
      <family val="1"/>
      <scheme val="minor"/>
    </font>
    <font>
      <sz val="11"/>
      <color theme="1"/>
      <name val="Century Gothic"/>
      <family val="2"/>
      <scheme val="minor"/>
    </font>
    <font>
      <sz val="11"/>
      <color theme="1"/>
      <name val="Century Gothic"/>
      <family val="2"/>
      <scheme val="minor"/>
    </font>
    <font>
      <b/>
      <sz val="11"/>
      <color theme="0"/>
      <name val="Century Gothic"/>
      <family val="1"/>
      <scheme val="major"/>
    </font>
    <font>
      <sz val="10"/>
      <color theme="0"/>
      <name val="Century Gothic"/>
      <family val="1"/>
      <scheme val="major"/>
    </font>
    <font>
      <sz val="36"/>
      <color theme="0"/>
      <name val="Century Gothic"/>
      <family val="1"/>
      <scheme val="major"/>
    </font>
    <font>
      <b/>
      <sz val="10"/>
      <color theme="0"/>
      <name val="Century Gothic"/>
      <family val="1"/>
      <scheme val="major"/>
    </font>
    <font>
      <b/>
      <sz val="11"/>
      <color theme="0"/>
      <name val="Century Gothic"/>
      <family val="2"/>
      <scheme val="major"/>
    </font>
    <font>
      <b/>
      <sz val="14"/>
      <color theme="3" tint="0.39997558519241921"/>
      <name val="Century Gothic"/>
      <family val="2"/>
      <scheme val="minor"/>
    </font>
    <font>
      <sz val="10"/>
      <name val="Arial"/>
      <family val="2"/>
    </font>
    <font>
      <b/>
      <sz val="10"/>
      <color theme="1" tint="4.9989318521683403E-2"/>
      <name val="Century Gothic"/>
      <family val="2"/>
      <scheme val="minor"/>
    </font>
    <font>
      <sz val="10"/>
      <color theme="1" tint="4.9989318521683403E-2"/>
      <name val="Century Gothic"/>
      <family val="2"/>
      <scheme val="major"/>
    </font>
    <font>
      <b/>
      <sz val="8"/>
      <name val="Century Gothic"/>
      <family val="2"/>
      <scheme val="major"/>
    </font>
    <font>
      <sz val="8"/>
      <name val="Century Gothic"/>
      <family val="2"/>
      <scheme val="major"/>
    </font>
    <font>
      <sz val="10"/>
      <name val="Century Gothic"/>
      <family val="2"/>
      <scheme val="major"/>
    </font>
    <font>
      <b/>
      <sz val="10"/>
      <name val="Century Gothic"/>
      <family val="2"/>
      <scheme val="major"/>
    </font>
    <font>
      <b/>
      <i/>
      <sz val="10"/>
      <name val="Century Gothic"/>
      <family val="2"/>
      <scheme val="major"/>
    </font>
    <font>
      <sz val="9"/>
      <name val="Century Gothic"/>
      <family val="2"/>
      <scheme val="major"/>
    </font>
    <font>
      <b/>
      <sz val="9"/>
      <name val="Century Gothic"/>
      <family val="2"/>
      <scheme val="major"/>
    </font>
    <font>
      <i/>
      <sz val="10"/>
      <name val="Century Gothic"/>
      <family val="2"/>
      <scheme val="major"/>
    </font>
    <font>
      <b/>
      <sz val="10"/>
      <color rgb="FFFF0000"/>
      <name val="Century Gothic"/>
      <family val="2"/>
      <scheme val="major"/>
    </font>
    <font>
      <sz val="9"/>
      <name val="Century Gothic"/>
      <family val="2"/>
      <scheme val="major"/>
    </font>
    <font>
      <b/>
      <sz val="9"/>
      <name val="Century Gothic"/>
      <family val="2"/>
      <scheme val="major"/>
    </font>
    <font>
      <sz val="10"/>
      <color theme="1" tint="4.9989318521683403E-2"/>
      <name val="Century Gothic"/>
      <family val="1"/>
      <scheme val="minor"/>
    </font>
    <font>
      <b/>
      <sz val="11"/>
      <color theme="1"/>
      <name val="Century Gothic"/>
      <family val="2"/>
      <scheme val="minor"/>
    </font>
    <font>
      <sz val="11"/>
      <color theme="1" tint="4.9989318521683403E-2"/>
      <name val="Century Gothic"/>
      <family val="1"/>
      <scheme val="minor"/>
    </font>
    <font>
      <u/>
      <sz val="10"/>
      <color theme="10"/>
      <name val="Century Gothic"/>
      <family val="1"/>
    </font>
    <font>
      <sz val="10"/>
      <color theme="1" tint="4.9989318521683403E-2"/>
      <name val="Century Gothic"/>
      <family val="2"/>
      <scheme val="minor"/>
    </font>
    <font>
      <b/>
      <sz val="11"/>
      <name val="Century Gothic"/>
      <family val="2"/>
    </font>
    <font>
      <b/>
      <sz val="10"/>
      <color rgb="FFFF0000"/>
      <name val="Century Gothic"/>
      <family val="2"/>
      <scheme val="minor"/>
    </font>
    <font>
      <sz val="10"/>
      <color theme="9" tint="-0.499984740745262"/>
      <name val="Century Gothic"/>
      <family val="1"/>
      <scheme val="minor"/>
    </font>
    <font>
      <u/>
      <sz val="11"/>
      <color theme="9" tint="-0.499984740745262"/>
      <name val="Century Gothic"/>
      <family val="1"/>
    </font>
    <font>
      <sz val="11"/>
      <color theme="9" tint="-0.499984740745262"/>
      <name val="Century Gothic"/>
      <family val="1"/>
      <scheme val="minor"/>
    </font>
    <font>
      <b/>
      <sz val="11"/>
      <color theme="9" tint="-0.499984740745262"/>
      <name val="Century Gothic"/>
      <family val="1"/>
      <scheme val="minor"/>
    </font>
    <font>
      <sz val="12"/>
      <color theme="9" tint="-0.499984740745262"/>
      <name val="Century Gothic"/>
      <family val="1"/>
      <scheme val="minor"/>
    </font>
    <font>
      <u/>
      <sz val="10"/>
      <color theme="9" tint="-0.499984740745262"/>
      <name val="Century Gothic"/>
      <family val="1"/>
    </font>
  </fonts>
  <fills count="12">
    <fill>
      <patternFill patternType="none"/>
    </fill>
    <fill>
      <patternFill patternType="gray125"/>
    </fill>
    <fill>
      <patternFill patternType="solid">
        <fgColor theme="3"/>
        <bgColor indexed="64"/>
      </patternFill>
    </fill>
    <fill>
      <patternFill patternType="solid">
        <fgColor theme="3" tint="-0.24994659260841701"/>
        <bgColor indexed="64"/>
      </patternFill>
    </fill>
    <fill>
      <patternFill patternType="solid">
        <fgColor theme="5" tint="0.39994506668294322"/>
        <bgColor indexed="64"/>
      </patternFill>
    </fill>
    <fill>
      <patternFill patternType="solid">
        <fgColor theme="3" tint="0.39994506668294322"/>
        <bgColor indexed="64"/>
      </patternFill>
    </fill>
    <fill>
      <patternFill patternType="solid">
        <fgColor theme="3" tint="0.39997558519241921"/>
        <bgColor indexed="64"/>
      </patternFill>
    </fill>
    <fill>
      <patternFill patternType="solid">
        <fgColor theme="0"/>
        <bgColor indexed="64"/>
      </patternFill>
    </fill>
    <fill>
      <patternFill patternType="solid">
        <fgColor theme="8" tint="0.79998168889431442"/>
        <bgColor indexed="65"/>
      </patternFill>
    </fill>
    <fill>
      <patternFill patternType="solid">
        <fgColor theme="8" tint="0.79998168889431442"/>
        <bgColor indexed="64"/>
      </patternFill>
    </fill>
    <fill>
      <patternFill patternType="solid">
        <fgColor theme="4" tint="0.79998168889431442"/>
        <bgColor indexed="64"/>
      </patternFill>
    </fill>
    <fill>
      <patternFill patternType="solid">
        <fgColor theme="4" tint="0.79998168889431442"/>
        <bgColor theme="8" tint="0.79998168889431442"/>
      </patternFill>
    </fill>
  </fills>
  <borders count="30">
    <border>
      <left/>
      <right/>
      <top/>
      <bottom/>
      <diagonal/>
    </border>
    <border>
      <left/>
      <right/>
      <top/>
      <bottom style="medium">
        <color theme="3" tint="0.39994506668294322"/>
      </bottom>
      <diagonal/>
    </border>
    <border>
      <left/>
      <right/>
      <top style="medium">
        <color theme="3" tint="0.39994506668294322"/>
      </top>
      <bottom style="medium">
        <color theme="3" tint="0.39994506668294322"/>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theme="3"/>
      </top>
      <bottom style="thin">
        <color theme="3"/>
      </bottom>
      <diagonal/>
    </border>
    <border>
      <left/>
      <right/>
      <top/>
      <bottom style="medium">
        <color theme="3"/>
      </bottom>
      <diagonal/>
    </border>
    <border>
      <left/>
      <right/>
      <top style="medium">
        <color theme="3"/>
      </top>
      <bottom style="medium">
        <color theme="3"/>
      </bottom>
      <diagonal/>
    </border>
    <border>
      <left style="medium">
        <color theme="3"/>
      </left>
      <right style="medium">
        <color theme="3"/>
      </right>
      <top style="medium">
        <color theme="3"/>
      </top>
      <bottom style="medium">
        <color theme="3"/>
      </bottom>
      <diagonal/>
    </border>
    <border>
      <left style="medium">
        <color theme="3"/>
      </left>
      <right style="medium">
        <color theme="3"/>
      </right>
      <top/>
      <bottom style="medium">
        <color theme="3"/>
      </bottom>
      <diagonal/>
    </border>
    <border>
      <left style="medium">
        <color theme="3"/>
      </left>
      <right/>
      <top style="medium">
        <color theme="3"/>
      </top>
      <bottom style="medium">
        <color theme="3"/>
      </bottom>
      <diagonal/>
    </border>
    <border>
      <left/>
      <right style="medium">
        <color theme="3"/>
      </right>
      <top style="medium">
        <color theme="3"/>
      </top>
      <bottom style="medium">
        <color theme="3"/>
      </bottom>
      <diagonal/>
    </border>
    <border>
      <left/>
      <right/>
      <top style="medium">
        <color theme="3"/>
      </top>
      <bottom style="thin">
        <color theme="3"/>
      </bottom>
      <diagonal/>
    </border>
    <border>
      <left/>
      <right style="medium">
        <color theme="3"/>
      </right>
      <top style="medium">
        <color theme="3"/>
      </top>
      <bottom style="thin">
        <color theme="3"/>
      </bottom>
      <diagonal/>
    </border>
    <border>
      <left style="medium">
        <color theme="3"/>
      </left>
      <right/>
      <top style="thin">
        <color theme="3"/>
      </top>
      <bottom style="thin">
        <color theme="3"/>
      </bottom>
      <diagonal/>
    </border>
    <border>
      <left/>
      <right style="medium">
        <color theme="3"/>
      </right>
      <top style="thin">
        <color theme="3"/>
      </top>
      <bottom style="thin">
        <color theme="3"/>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style="medium">
        <color theme="3"/>
      </right>
      <top/>
      <bottom style="medium">
        <color theme="3"/>
      </bottom>
      <diagonal/>
    </border>
    <border>
      <left style="medium">
        <color theme="3"/>
      </left>
      <right style="medium">
        <color theme="3"/>
      </right>
      <top style="medium">
        <color theme="3"/>
      </top>
      <bottom style="thin">
        <color theme="3"/>
      </bottom>
      <diagonal/>
    </border>
    <border>
      <left style="medium">
        <color theme="3"/>
      </left>
      <right style="medium">
        <color theme="3"/>
      </right>
      <top style="thin">
        <color theme="3"/>
      </top>
      <bottom style="thin">
        <color theme="3"/>
      </bottom>
      <diagonal/>
    </border>
    <border>
      <left style="medium">
        <color theme="3"/>
      </left>
      <right style="medium">
        <color theme="3"/>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s>
  <cellStyleXfs count="14">
    <xf numFmtId="0" fontId="0" fillId="0" borderId="0">
      <alignment vertical="center"/>
    </xf>
    <xf numFmtId="9" fontId="2" fillId="0" borderId="0" applyFont="0" applyFill="0" applyBorder="0" applyAlignment="0" applyProtection="0"/>
    <xf numFmtId="0" fontId="5" fillId="2" borderId="0" applyNumberFormat="0" applyBorder="0" applyAlignment="0" applyProtection="0"/>
    <xf numFmtId="0" fontId="3" fillId="3" borderId="0" applyNumberFormat="0" applyBorder="0" applyProtection="0">
      <alignment horizontal="center" vertical="center"/>
    </xf>
    <xf numFmtId="0" fontId="3" fillId="5" borderId="0" applyNumberFormat="0" applyBorder="0" applyProtection="0">
      <alignment horizontal="center" vertical="center"/>
    </xf>
    <xf numFmtId="0" fontId="6" fillId="4" borderId="0" applyNumberFormat="0" applyBorder="0" applyAlignment="0" applyProtection="0"/>
    <xf numFmtId="0" fontId="9" fillId="0" borderId="0"/>
    <xf numFmtId="0" fontId="23" fillId="0" borderId="0">
      <alignment vertical="center"/>
    </xf>
    <xf numFmtId="0" fontId="5" fillId="2" borderId="0" applyNumberFormat="0" applyBorder="0" applyAlignment="0" applyProtection="0"/>
    <xf numFmtId="0" fontId="3" fillId="3" borderId="0" applyNumberFormat="0" applyBorder="0" applyProtection="0">
      <alignment horizontal="center" vertical="center"/>
    </xf>
    <xf numFmtId="0" fontId="3" fillId="5" borderId="0" applyNumberFormat="0" applyBorder="0" applyProtection="0">
      <alignment horizontal="center" vertical="center"/>
    </xf>
    <xf numFmtId="0" fontId="6" fillId="4" borderId="0" applyNumberFormat="0" applyBorder="0" applyAlignment="0" applyProtection="0"/>
    <xf numFmtId="0" fontId="1" fillId="8" borderId="0" applyNumberFormat="0" applyBorder="0" applyAlignment="0" applyProtection="0"/>
    <xf numFmtId="0" fontId="26" fillId="0" borderId="0" applyNumberFormat="0" applyFill="0" applyBorder="0" applyAlignment="0" applyProtection="0">
      <alignment vertical="top"/>
      <protection locked="0"/>
    </xf>
  </cellStyleXfs>
  <cellXfs count="273">
    <xf numFmtId="0" fontId="0" fillId="0" borderId="0" xfId="0">
      <alignment vertical="center"/>
    </xf>
    <xf numFmtId="0" fontId="3" fillId="5" borderId="0" xfId="4" applyAlignment="1">
      <alignment horizontal="left" vertical="center" indent="1"/>
    </xf>
    <xf numFmtId="0" fontId="0" fillId="0" borderId="0" xfId="0" applyFill="1" applyBorder="1" applyAlignment="1">
      <alignment vertical="center"/>
    </xf>
    <xf numFmtId="0" fontId="0" fillId="0" borderId="0" xfId="0" applyAlignment="1">
      <alignment horizontal="left" vertical="center" indent="1"/>
    </xf>
    <xf numFmtId="0" fontId="0" fillId="0" borderId="0" xfId="0" applyFont="1" applyFill="1" applyBorder="1" applyAlignment="1">
      <alignment horizontal="left" vertical="center" indent="1"/>
    </xf>
    <xf numFmtId="0" fontId="0" fillId="0" borderId="0" xfId="0" applyAlignment="1">
      <alignment horizontal="right" vertical="center" indent="2"/>
    </xf>
    <xf numFmtId="0" fontId="0" fillId="0" borderId="1" xfId="0" applyBorder="1" applyAlignment="1">
      <alignment horizontal="left" vertical="center" indent="1"/>
    </xf>
    <xf numFmtId="0" fontId="0" fillId="0" borderId="1" xfId="0" applyBorder="1">
      <alignment vertical="center"/>
    </xf>
    <xf numFmtId="0" fontId="0" fillId="0" borderId="2" xfId="0" applyBorder="1" applyAlignment="1">
      <alignment horizontal="left" vertical="center" indent="1"/>
    </xf>
    <xf numFmtId="0" fontId="0" fillId="0" borderId="2" xfId="0" applyBorder="1">
      <alignment vertical="center"/>
    </xf>
    <xf numFmtId="9" fontId="8" fillId="0" borderId="0" xfId="1" applyFont="1" applyFill="1" applyBorder="1" applyAlignment="1">
      <alignment horizontal="center" vertical="center"/>
    </xf>
    <xf numFmtId="0" fontId="4" fillId="6" borderId="0" xfId="5" applyFont="1" applyFill="1" applyAlignment="1">
      <alignment horizontal="left" vertical="center"/>
    </xf>
    <xf numFmtId="164" fontId="0" fillId="0" borderId="0" xfId="0" applyNumberFormat="1" applyFont="1" applyFill="1" applyBorder="1" applyAlignment="1">
      <alignment horizontal="right" vertical="center" indent="1"/>
    </xf>
    <xf numFmtId="164" fontId="7" fillId="6" borderId="0" xfId="0" applyNumberFormat="1" applyFont="1" applyFill="1" applyAlignment="1">
      <alignment vertical="center"/>
    </xf>
    <xf numFmtId="0" fontId="0" fillId="7" borderId="0" xfId="0" applyFill="1">
      <alignment vertical="center"/>
    </xf>
    <xf numFmtId="164" fontId="10" fillId="0" borderId="1" xfId="0" applyNumberFormat="1" applyFont="1" applyBorder="1" applyAlignment="1">
      <alignment horizontal="right" vertical="center" indent="1"/>
    </xf>
    <xf numFmtId="164" fontId="10" fillId="0" borderId="2" xfId="0" applyNumberFormat="1" applyFont="1" applyBorder="1" applyAlignment="1">
      <alignment horizontal="right" vertical="center" indent="1"/>
    </xf>
    <xf numFmtId="0" fontId="11" fillId="7" borderId="0" xfId="0" applyFont="1" applyFill="1">
      <alignment vertical="center"/>
    </xf>
    <xf numFmtId="14" fontId="12" fillId="7" borderId="0" xfId="6" applyNumberFormat="1" applyFont="1" applyFill="1" applyBorder="1" applyAlignment="1">
      <alignment horizontal="right"/>
    </xf>
    <xf numFmtId="14" fontId="12" fillId="7" borderId="0" xfId="6" applyNumberFormat="1" applyFont="1" applyFill="1" applyBorder="1" applyAlignment="1">
      <alignment horizontal="left"/>
    </xf>
    <xf numFmtId="0" fontId="13" fillId="7" borderId="0" xfId="6" applyFont="1" applyFill="1" applyBorder="1"/>
    <xf numFmtId="1" fontId="13" fillId="7" borderId="0" xfId="6" applyNumberFormat="1" applyFont="1" applyFill="1" applyBorder="1" applyAlignment="1">
      <alignment horizontal="right"/>
    </xf>
    <xf numFmtId="2" fontId="13" fillId="7" borderId="0" xfId="6" applyNumberFormat="1" applyFont="1" applyFill="1" applyBorder="1"/>
    <xf numFmtId="0" fontId="13" fillId="7" borderId="0" xfId="6" applyFont="1" applyFill="1" applyBorder="1" applyAlignment="1">
      <alignment horizontal="center"/>
    </xf>
    <xf numFmtId="14" fontId="14" fillId="7" borderId="5" xfId="6" applyNumberFormat="1" applyFont="1" applyFill="1" applyBorder="1"/>
    <xf numFmtId="0" fontId="15" fillId="7" borderId="5" xfId="6" applyFont="1" applyFill="1" applyBorder="1"/>
    <xf numFmtId="1" fontId="14" fillId="7" borderId="5" xfId="6" applyNumberFormat="1" applyFont="1" applyFill="1" applyBorder="1" applyAlignment="1">
      <alignment horizontal="right"/>
    </xf>
    <xf numFmtId="4" fontId="14" fillId="7" borderId="5" xfId="6" applyNumberFormat="1" applyFont="1" applyFill="1" applyBorder="1"/>
    <xf numFmtId="14" fontId="15" fillId="7" borderId="5" xfId="6" applyNumberFormat="1" applyFont="1" applyFill="1" applyBorder="1"/>
    <xf numFmtId="14" fontId="16" fillId="7" borderId="5" xfId="6" applyNumberFormat="1" applyFont="1" applyFill="1" applyBorder="1"/>
    <xf numFmtId="14" fontId="14" fillId="0" borderId="5" xfId="6" applyNumberFormat="1" applyFont="1" applyFill="1" applyBorder="1"/>
    <xf numFmtId="0" fontId="15" fillId="0" borderId="5" xfId="6" applyFont="1" applyFill="1" applyBorder="1"/>
    <xf numFmtId="1" fontId="14" fillId="0" borderId="5" xfId="6" applyNumberFormat="1" applyFont="1" applyFill="1" applyBorder="1" applyAlignment="1">
      <alignment horizontal="right"/>
    </xf>
    <xf numFmtId="4" fontId="14" fillId="0" borderId="5" xfId="6" applyNumberFormat="1" applyFont="1" applyFill="1" applyBorder="1"/>
    <xf numFmtId="14" fontId="15" fillId="0" borderId="5" xfId="6" applyNumberFormat="1" applyFont="1" applyFill="1" applyBorder="1"/>
    <xf numFmtId="0" fontId="14" fillId="0" borderId="5" xfId="6" applyFont="1" applyFill="1" applyBorder="1"/>
    <xf numFmtId="14" fontId="17" fillId="0" borderId="7" xfId="6" applyNumberFormat="1" applyFont="1" applyFill="1" applyBorder="1"/>
    <xf numFmtId="0" fontId="18" fillId="0" borderId="7" xfId="6" applyFont="1" applyFill="1" applyBorder="1"/>
    <xf numFmtId="0" fontId="17" fillId="0" borderId="7" xfId="6" applyFont="1" applyFill="1" applyBorder="1" applyAlignment="1">
      <alignment horizontal="right"/>
    </xf>
    <xf numFmtId="4" fontId="17" fillId="0" borderId="7" xfId="6" applyNumberFormat="1" applyFont="1" applyFill="1" applyBorder="1"/>
    <xf numFmtId="14" fontId="15" fillId="0" borderId="7" xfId="6" applyNumberFormat="1" applyFont="1" applyFill="1" applyBorder="1"/>
    <xf numFmtId="0" fontId="17" fillId="0" borderId="7" xfId="6" applyFont="1" applyFill="1" applyBorder="1"/>
    <xf numFmtId="14" fontId="17" fillId="7" borderId="0" xfId="6" applyNumberFormat="1" applyFont="1" applyFill="1" applyBorder="1"/>
    <xf numFmtId="0" fontId="18" fillId="7" borderId="0" xfId="6" applyFont="1" applyFill="1" applyBorder="1"/>
    <xf numFmtId="0" fontId="17" fillId="7" borderId="0" xfId="6" applyFont="1" applyFill="1" applyBorder="1" applyAlignment="1">
      <alignment horizontal="right"/>
    </xf>
    <xf numFmtId="4" fontId="17" fillId="7" borderId="0" xfId="6" applyNumberFormat="1" applyFont="1" applyFill="1" applyBorder="1"/>
    <xf numFmtId="14" fontId="15" fillId="7" borderId="0" xfId="6" applyNumberFormat="1" applyFont="1" applyFill="1" applyBorder="1"/>
    <xf numFmtId="0" fontId="17" fillId="7" borderId="0" xfId="6" applyFont="1" applyFill="1" applyBorder="1"/>
    <xf numFmtId="0" fontId="15" fillId="7" borderId="0" xfId="6" applyFont="1" applyFill="1" applyBorder="1" applyAlignment="1">
      <alignment horizontal="right"/>
    </xf>
    <xf numFmtId="0" fontId="14" fillId="0" borderId="6" xfId="6" applyFont="1" applyFill="1" applyBorder="1"/>
    <xf numFmtId="0" fontId="0" fillId="0" borderId="5" xfId="0" applyFont="1" applyBorder="1" applyAlignment="1">
      <alignment horizontal="left" vertical="center" indent="1"/>
    </xf>
    <xf numFmtId="14" fontId="16" fillId="0" borderId="5" xfId="6" applyNumberFormat="1" applyFont="1" applyFill="1" applyBorder="1"/>
    <xf numFmtId="14" fontId="14" fillId="0" borderId="5" xfId="6" applyNumberFormat="1" applyFont="1" applyFill="1" applyBorder="1" applyAlignment="1">
      <alignment vertical="center" wrapText="1"/>
    </xf>
    <xf numFmtId="0" fontId="14" fillId="0" borderId="5" xfId="6" applyFont="1" applyFill="1" applyBorder="1" applyAlignment="1">
      <alignment vertical="center" wrapText="1"/>
    </xf>
    <xf numFmtId="14" fontId="19" fillId="7" borderId="5" xfId="6" applyNumberFormat="1" applyFont="1" applyFill="1" applyBorder="1"/>
    <xf numFmtId="164" fontId="0" fillId="0" borderId="0" xfId="0" applyNumberFormat="1">
      <alignment vertical="center"/>
    </xf>
    <xf numFmtId="0" fontId="11" fillId="0" borderId="5" xfId="0" applyFont="1" applyFill="1" applyBorder="1" applyAlignment="1">
      <alignment horizontal="left" vertical="center" indent="1"/>
    </xf>
    <xf numFmtId="14" fontId="14" fillId="0" borderId="7" xfId="6" applyNumberFormat="1" applyFont="1" applyFill="1" applyBorder="1"/>
    <xf numFmtId="4" fontId="14" fillId="0" borderId="7" xfId="6" applyNumberFormat="1" applyFont="1" applyFill="1" applyBorder="1"/>
    <xf numFmtId="0" fontId="14" fillId="0" borderId="7" xfId="6" applyFont="1" applyFill="1" applyBorder="1"/>
    <xf numFmtId="0" fontId="14" fillId="0" borderId="8" xfId="6" applyFont="1" applyFill="1" applyBorder="1"/>
    <xf numFmtId="44" fontId="20" fillId="0" borderId="5" xfId="6" applyNumberFormat="1" applyFont="1" applyFill="1" applyBorder="1" applyAlignment="1">
      <alignment horizontal="right"/>
    </xf>
    <xf numFmtId="14" fontId="19" fillId="0" borderId="5" xfId="6" applyNumberFormat="1" applyFont="1" applyFill="1" applyBorder="1"/>
    <xf numFmtId="0" fontId="15" fillId="0" borderId="7" xfId="6" applyFont="1" applyFill="1" applyBorder="1"/>
    <xf numFmtId="0" fontId="14" fillId="0" borderId="7" xfId="6" applyFont="1" applyFill="1" applyBorder="1" applyAlignment="1">
      <alignment horizontal="right"/>
    </xf>
    <xf numFmtId="164" fontId="0" fillId="0" borderId="0" xfId="0" applyNumberFormat="1" applyAlignment="1">
      <alignment horizontal="right" vertical="center" indent="1"/>
    </xf>
    <xf numFmtId="0" fontId="0" fillId="0" borderId="0" xfId="0" applyAlignment="1">
      <alignment horizontal="left" vertical="center" wrapText="1" indent="1"/>
    </xf>
    <xf numFmtId="14" fontId="21" fillId="0" borderId="7" xfId="6" applyNumberFormat="1" applyFont="1" applyFill="1" applyBorder="1"/>
    <xf numFmtId="0" fontId="22" fillId="0" borderId="7" xfId="6" applyFont="1" applyFill="1" applyBorder="1"/>
    <xf numFmtId="0" fontId="21" fillId="0" borderId="7" xfId="6" applyFont="1" applyFill="1" applyBorder="1" applyAlignment="1">
      <alignment horizontal="right"/>
    </xf>
    <xf numFmtId="4" fontId="21" fillId="0" borderId="7" xfId="6" applyNumberFormat="1" applyFont="1" applyFill="1" applyBorder="1"/>
    <xf numFmtId="14" fontId="14" fillId="7" borderId="5" xfId="6" applyNumberFormat="1" applyFont="1" applyFill="1" applyBorder="1"/>
    <xf numFmtId="0" fontId="11" fillId="0" borderId="0" xfId="0" applyFont="1" applyFill="1" applyBorder="1" applyAlignment="1">
      <alignment horizontal="left" vertical="center" indent="1"/>
    </xf>
    <xf numFmtId="1" fontId="14" fillId="7" borderId="5" xfId="6" applyNumberFormat="1" applyFont="1" applyFill="1" applyBorder="1" applyAlignment="1">
      <alignment horizontal="right"/>
    </xf>
    <xf numFmtId="14" fontId="14" fillId="0" borderId="5" xfId="6" applyNumberFormat="1" applyFont="1" applyFill="1" applyBorder="1"/>
    <xf numFmtId="0" fontId="15" fillId="0" borderId="5" xfId="6" applyFont="1" applyFill="1" applyBorder="1"/>
    <xf numFmtId="1" fontId="14" fillId="0" borderId="5" xfId="6" applyNumberFormat="1" applyFont="1" applyFill="1" applyBorder="1" applyAlignment="1">
      <alignment horizontal="right"/>
    </xf>
    <xf numFmtId="4" fontId="14" fillId="0" borderId="5" xfId="6" applyNumberFormat="1" applyFont="1" applyFill="1" applyBorder="1"/>
    <xf numFmtId="14" fontId="15" fillId="0" borderId="5" xfId="6" applyNumberFormat="1" applyFont="1" applyFill="1" applyBorder="1"/>
    <xf numFmtId="0" fontId="14" fillId="0" borderId="5" xfId="6" applyFont="1" applyFill="1" applyBorder="1"/>
    <xf numFmtId="14" fontId="14" fillId="0" borderId="6" xfId="6" applyNumberFormat="1" applyFont="1" applyFill="1" applyBorder="1"/>
    <xf numFmtId="0" fontId="0" fillId="0" borderId="5" xfId="0" applyFont="1" applyBorder="1" applyAlignment="1">
      <alignment horizontal="left" vertical="center" indent="1"/>
    </xf>
    <xf numFmtId="1" fontId="14" fillId="0" borderId="6" xfId="6" applyNumberFormat="1" applyFont="1" applyFill="1" applyBorder="1" applyAlignment="1">
      <alignment horizontal="right"/>
    </xf>
    <xf numFmtId="4" fontId="14" fillId="0" borderId="6" xfId="6" applyNumberFormat="1" applyFont="1" applyFill="1" applyBorder="1"/>
    <xf numFmtId="0" fontId="14" fillId="0" borderId="5" xfId="6" applyFont="1" applyFill="1" applyBorder="1" applyAlignment="1">
      <alignment horizontal="right"/>
    </xf>
    <xf numFmtId="0" fontId="14" fillId="0" borderId="5" xfId="6" applyNumberFormat="1" applyFont="1" applyFill="1" applyBorder="1" applyAlignment="1">
      <alignment horizontal="right"/>
    </xf>
    <xf numFmtId="0" fontId="15" fillId="0" borderId="7" xfId="6" applyFont="1" applyFill="1" applyBorder="1" applyAlignment="1">
      <alignment horizontal="center"/>
    </xf>
    <xf numFmtId="14" fontId="16" fillId="0" borderId="5" xfId="6" applyNumberFormat="1" applyFont="1" applyFill="1" applyBorder="1" applyAlignment="1">
      <alignment horizontal="left"/>
    </xf>
    <xf numFmtId="0" fontId="0" fillId="0" borderId="5" xfId="0" applyBorder="1" applyAlignment="1">
      <alignment horizontal="left" vertical="center" indent="1"/>
    </xf>
    <xf numFmtId="0" fontId="11" fillId="0" borderId="7" xfId="0" applyFont="1" applyFill="1" applyBorder="1" applyAlignment="1">
      <alignment horizontal="left" vertical="center" indent="1"/>
    </xf>
    <xf numFmtId="0" fontId="0" fillId="0" borderId="0" xfId="0" applyFill="1" applyBorder="1" applyAlignment="1">
      <alignment horizontal="left" vertical="center" indent="1"/>
    </xf>
    <xf numFmtId="164" fontId="0" fillId="7" borderId="0" xfId="0" applyNumberFormat="1" applyFill="1">
      <alignment vertical="center"/>
    </xf>
    <xf numFmtId="0" fontId="0" fillId="7" borderId="0" xfId="0" applyFill="1" applyBorder="1" applyAlignment="1">
      <alignment vertical="center"/>
    </xf>
    <xf numFmtId="0" fontId="0" fillId="7" borderId="1" xfId="0" applyFill="1" applyBorder="1" applyAlignment="1">
      <alignment horizontal="left" vertical="center" indent="1"/>
    </xf>
    <xf numFmtId="0" fontId="0" fillId="7" borderId="1" xfId="0" applyFill="1" applyBorder="1">
      <alignment vertical="center"/>
    </xf>
    <xf numFmtId="164" fontId="10" fillId="7" borderId="1" xfId="0" applyNumberFormat="1" applyFont="1" applyFill="1" applyBorder="1" applyAlignment="1">
      <alignment horizontal="right" vertical="center" indent="1"/>
    </xf>
    <xf numFmtId="0" fontId="0" fillId="7" borderId="2" xfId="0" applyFill="1" applyBorder="1" applyAlignment="1">
      <alignment horizontal="left" vertical="center" indent="1"/>
    </xf>
    <xf numFmtId="0" fontId="0" fillId="7" borderId="2" xfId="0" applyFill="1" applyBorder="1">
      <alignment vertical="center"/>
    </xf>
    <xf numFmtId="164" fontId="10" fillId="7" borderId="2" xfId="0" applyNumberFormat="1" applyFont="1" applyFill="1" applyBorder="1" applyAlignment="1">
      <alignment horizontal="right" vertical="center" indent="1"/>
    </xf>
    <xf numFmtId="0" fontId="15" fillId="0" borderId="5" xfId="6" applyFont="1" applyFill="1" applyBorder="1" applyAlignment="1">
      <alignment horizontal="center"/>
    </xf>
    <xf numFmtId="14" fontId="10" fillId="0" borderId="0" xfId="0" applyNumberFormat="1" applyFont="1" applyAlignment="1">
      <alignment horizontal="left" vertical="center"/>
    </xf>
    <xf numFmtId="14" fontId="10" fillId="7" borderId="0" xfId="0" applyNumberFormat="1" applyFont="1" applyFill="1" applyAlignment="1">
      <alignment horizontal="left" vertical="center"/>
    </xf>
    <xf numFmtId="0" fontId="25" fillId="7" borderId="0" xfId="0" applyFont="1" applyFill="1">
      <alignment vertical="center"/>
    </xf>
    <xf numFmtId="14" fontId="10" fillId="0" borderId="0" xfId="0" applyNumberFormat="1" applyFont="1" applyAlignment="1">
      <alignment horizontal="right" vertical="center"/>
    </xf>
    <xf numFmtId="0" fontId="24" fillId="8" borderId="0" xfId="12" applyFont="1" applyAlignment="1" applyProtection="1">
      <alignment horizontal="left" vertical="center"/>
    </xf>
    <xf numFmtId="0" fontId="0" fillId="7" borderId="0" xfId="0" applyFill="1" applyAlignment="1">
      <alignment horizontal="left" vertical="center" indent="1"/>
    </xf>
    <xf numFmtId="164" fontId="0" fillId="7" borderId="0" xfId="0" applyNumberFormat="1" applyFill="1" applyAlignment="1">
      <alignment horizontal="right" vertical="center" indent="1"/>
    </xf>
    <xf numFmtId="14" fontId="10" fillId="7" borderId="0" xfId="0" applyNumberFormat="1" applyFont="1" applyFill="1" applyAlignment="1">
      <alignment horizontal="right" vertical="center"/>
    </xf>
    <xf numFmtId="0" fontId="0" fillId="7" borderId="0" xfId="0" applyFill="1" applyBorder="1" applyAlignment="1">
      <alignment horizontal="left" vertical="center" indent="1"/>
    </xf>
    <xf numFmtId="0" fontId="0" fillId="7" borderId="0" xfId="0" applyFill="1" applyBorder="1">
      <alignment vertical="center"/>
    </xf>
    <xf numFmtId="164" fontId="10" fillId="7" borderId="0" xfId="0" applyNumberFormat="1" applyFont="1" applyFill="1" applyBorder="1" applyAlignment="1">
      <alignment horizontal="right" vertical="center" indent="1"/>
    </xf>
    <xf numFmtId="164" fontId="0" fillId="0" borderId="0" xfId="0" applyNumberFormat="1" applyFill="1" applyBorder="1" applyAlignment="1">
      <alignment horizontal="right" vertical="center" indent="1"/>
    </xf>
    <xf numFmtId="0" fontId="15" fillId="0" borderId="6" xfId="6" applyFont="1" applyFill="1" applyBorder="1"/>
    <xf numFmtId="14" fontId="15" fillId="0" borderId="6" xfId="6" applyNumberFormat="1" applyFont="1" applyFill="1" applyBorder="1"/>
    <xf numFmtId="0" fontId="15" fillId="0" borderId="6" xfId="6" applyFont="1" applyFill="1" applyBorder="1" applyAlignment="1">
      <alignment horizontal="center"/>
    </xf>
    <xf numFmtId="0" fontId="3" fillId="5" borderId="0" xfId="4" applyBorder="1" applyAlignment="1">
      <alignment vertical="center"/>
    </xf>
    <xf numFmtId="164" fontId="3" fillId="5" borderId="0" xfId="4" applyNumberFormat="1" applyBorder="1" applyAlignment="1">
      <alignment vertical="center"/>
    </xf>
    <xf numFmtId="9" fontId="8" fillId="7" borderId="0" xfId="1" applyFont="1" applyFill="1" applyBorder="1" applyAlignment="1">
      <alignment horizontal="center" vertical="center"/>
    </xf>
    <xf numFmtId="0" fontId="0" fillId="7" borderId="0" xfId="0" applyFill="1" applyBorder="1" applyAlignment="1">
      <alignment horizontal="right" vertical="center" indent="2"/>
    </xf>
    <xf numFmtId="0" fontId="0" fillId="7" borderId="0" xfId="0" applyFill="1" applyBorder="1" applyAlignment="1">
      <alignment horizontal="center" vertical="center"/>
    </xf>
    <xf numFmtId="0" fontId="0" fillId="7" borderId="11" xfId="0" applyFill="1" applyBorder="1" applyAlignment="1">
      <alignment horizontal="left" vertical="center" indent="1"/>
    </xf>
    <xf numFmtId="0" fontId="0" fillId="7" borderId="12" xfId="0" applyFill="1" applyBorder="1" applyAlignment="1">
      <alignment horizontal="center" vertical="center"/>
    </xf>
    <xf numFmtId="0" fontId="0" fillId="7" borderId="15" xfId="0" applyFill="1" applyBorder="1" applyAlignment="1">
      <alignment horizontal="center" vertical="center"/>
    </xf>
    <xf numFmtId="164" fontId="0" fillId="7" borderId="16" xfId="0" applyNumberFormat="1" applyFill="1" applyBorder="1" applyAlignment="1">
      <alignment horizontal="center" vertical="center"/>
    </xf>
    <xf numFmtId="0" fontId="0" fillId="7" borderId="19" xfId="0" applyFill="1" applyBorder="1" applyAlignment="1">
      <alignment horizontal="left" vertical="center" indent="1"/>
    </xf>
    <xf numFmtId="0" fontId="0" fillId="7" borderId="13" xfId="0" applyFill="1" applyBorder="1" applyAlignment="1">
      <alignment horizontal="center" vertical="center"/>
    </xf>
    <xf numFmtId="0" fontId="0" fillId="7" borderId="25" xfId="0" applyFill="1" applyBorder="1" applyAlignment="1">
      <alignment horizontal="left" vertical="center" indent="1"/>
    </xf>
    <xf numFmtId="0" fontId="0" fillId="7" borderId="26" xfId="0" applyFill="1" applyBorder="1" applyAlignment="1">
      <alignment horizontal="left" vertical="center" indent="1"/>
    </xf>
    <xf numFmtId="0" fontId="0" fillId="7" borderId="19" xfId="0" applyFill="1" applyBorder="1" applyAlignment="1"/>
    <xf numFmtId="0" fontId="3" fillId="7" borderId="19" xfId="3" applyFill="1" applyBorder="1" applyAlignment="1">
      <alignment vertical="center"/>
    </xf>
    <xf numFmtId="0" fontId="0" fillId="7" borderId="26" xfId="0" applyFill="1" applyBorder="1" applyAlignment="1">
      <alignment horizontal="left" vertical="center" wrapText="1" indent="1"/>
    </xf>
    <xf numFmtId="0" fontId="0" fillId="7" borderId="27" xfId="0" applyFill="1" applyBorder="1">
      <alignment vertical="center"/>
    </xf>
    <xf numFmtId="0" fontId="0" fillId="7" borderId="26" xfId="0" applyFill="1" applyBorder="1">
      <alignment vertical="center"/>
    </xf>
    <xf numFmtId="0" fontId="0" fillId="7" borderId="14" xfId="0" applyFill="1" applyBorder="1">
      <alignment vertical="center"/>
    </xf>
    <xf numFmtId="0" fontId="0" fillId="0" borderId="5" xfId="0" applyBorder="1" applyAlignment="1">
      <alignment horizontal="left" vertical="center" wrapText="1" indent="1"/>
    </xf>
    <xf numFmtId="0" fontId="27" fillId="0" borderId="6" xfId="0" applyFont="1" applyBorder="1" applyAlignment="1">
      <alignment horizontal="left" vertical="center" indent="1"/>
    </xf>
    <xf numFmtId="0" fontId="11" fillId="9" borderId="0" xfId="0" applyFont="1" applyFill="1">
      <alignment vertical="center"/>
    </xf>
    <xf numFmtId="0" fontId="28" fillId="9" borderId="0" xfId="13" applyFont="1" applyFill="1" applyAlignment="1" applyProtection="1">
      <alignment vertical="center"/>
    </xf>
    <xf numFmtId="0" fontId="0" fillId="0" borderId="5" xfId="0" applyBorder="1" applyAlignment="1">
      <alignment horizontal="left" vertical="center" wrapText="1"/>
    </xf>
    <xf numFmtId="0" fontId="0" fillId="0" borderId="5" xfId="0" applyFont="1" applyBorder="1" applyAlignment="1">
      <alignment horizontal="left" vertical="center"/>
    </xf>
    <xf numFmtId="0" fontId="0" fillId="0" borderId="5" xfId="0" applyBorder="1" applyAlignment="1">
      <alignment horizontal="left" vertical="center"/>
    </xf>
    <xf numFmtId="0" fontId="27" fillId="0" borderId="5" xfId="0" applyFont="1" applyBorder="1" applyAlignment="1">
      <alignment horizontal="left" vertical="center"/>
    </xf>
    <xf numFmtId="0" fontId="0" fillId="0" borderId="5" xfId="0" applyFont="1" applyBorder="1" applyAlignment="1">
      <alignment horizontal="left" vertical="center" wrapText="1"/>
    </xf>
    <xf numFmtId="4" fontId="14" fillId="0" borderId="8" xfId="6" applyNumberFormat="1" applyFont="1" applyFill="1" applyBorder="1"/>
    <xf numFmtId="44" fontId="20" fillId="0" borderId="28" xfId="6" applyNumberFormat="1" applyFont="1" applyFill="1" applyBorder="1" applyAlignment="1">
      <alignment horizontal="right"/>
    </xf>
    <xf numFmtId="44" fontId="20" fillId="0" borderId="9" xfId="6" applyNumberFormat="1" applyFont="1" applyFill="1" applyBorder="1" applyAlignment="1">
      <alignment horizontal="right"/>
    </xf>
    <xf numFmtId="164" fontId="20" fillId="0" borderId="5" xfId="6" applyNumberFormat="1" applyFont="1" applyFill="1" applyBorder="1" applyAlignment="1">
      <alignment horizontal="right"/>
    </xf>
    <xf numFmtId="0" fontId="0" fillId="0" borderId="5" xfId="0" applyBorder="1" applyAlignment="1">
      <alignment vertical="center" wrapText="1"/>
    </xf>
    <xf numFmtId="0" fontId="0" fillId="0" borderId="5" xfId="0" applyFont="1" applyBorder="1" applyAlignment="1">
      <alignment vertical="center"/>
    </xf>
    <xf numFmtId="0" fontId="0" fillId="0" borderId="5" xfId="0" applyBorder="1" applyAlignment="1">
      <alignment vertical="center"/>
    </xf>
    <xf numFmtId="0" fontId="27" fillId="0" borderId="6" xfId="0" applyFont="1" applyBorder="1" applyAlignment="1">
      <alignment vertical="center"/>
    </xf>
    <xf numFmtId="164" fontId="14" fillId="0" borderId="5" xfId="6" applyNumberFormat="1" applyFont="1" applyFill="1" applyBorder="1"/>
    <xf numFmtId="164" fontId="14" fillId="0" borderId="7" xfId="6" applyNumberFormat="1" applyFont="1" applyFill="1" applyBorder="1"/>
    <xf numFmtId="164" fontId="16" fillId="0" borderId="5" xfId="6" applyNumberFormat="1" applyFont="1" applyFill="1" applyBorder="1" applyAlignment="1">
      <alignment horizontal="left"/>
    </xf>
    <xf numFmtId="164" fontId="15" fillId="0" borderId="5" xfId="6" applyNumberFormat="1" applyFont="1" applyFill="1" applyBorder="1" applyAlignment="1">
      <alignment horizontal="left"/>
    </xf>
    <xf numFmtId="164" fontId="15" fillId="0" borderId="7" xfId="6" applyNumberFormat="1" applyFont="1" applyFill="1" applyBorder="1" applyAlignment="1">
      <alignment horizontal="left"/>
    </xf>
    <xf numFmtId="14" fontId="16" fillId="0" borderId="5" xfId="6" applyNumberFormat="1" applyFont="1" applyFill="1" applyBorder="1" applyAlignment="1">
      <alignment horizontal="center"/>
    </xf>
    <xf numFmtId="164" fontId="14" fillId="0" borderId="5" xfId="6" applyNumberFormat="1" applyFont="1" applyFill="1" applyBorder="1" applyAlignment="1">
      <alignment horizontal="right"/>
    </xf>
    <xf numFmtId="0" fontId="15" fillId="0" borderId="5" xfId="6" applyNumberFormat="1" applyFont="1" applyFill="1" applyBorder="1"/>
    <xf numFmtId="0" fontId="15" fillId="0" borderId="7" xfId="6" applyNumberFormat="1" applyFont="1" applyFill="1" applyBorder="1" applyAlignment="1">
      <alignment horizontal="center"/>
    </xf>
    <xf numFmtId="0" fontId="0" fillId="0" borderId="5" xfId="0" applyFont="1" applyBorder="1" applyAlignment="1">
      <alignment vertical="center" wrapText="1"/>
    </xf>
    <xf numFmtId="0" fontId="27" fillId="0" borderId="6" xfId="0" applyFont="1" applyBorder="1" applyAlignment="1">
      <alignment vertical="center" wrapText="1"/>
    </xf>
    <xf numFmtId="9" fontId="15" fillId="0" borderId="5" xfId="1" applyFont="1" applyFill="1" applyBorder="1" applyAlignment="1">
      <alignment horizontal="center" vertical="center"/>
    </xf>
    <xf numFmtId="9" fontId="17" fillId="0" borderId="9" xfId="1" applyFont="1" applyFill="1" applyBorder="1" applyAlignment="1">
      <alignment vertical="center"/>
    </xf>
    <xf numFmtId="164" fontId="14" fillId="0" borderId="7" xfId="6" applyNumberFormat="1" applyFont="1" applyFill="1" applyBorder="1" applyAlignment="1">
      <alignment horizontal="right"/>
    </xf>
    <xf numFmtId="14" fontId="16" fillId="0" borderId="7" xfId="6" applyNumberFormat="1" applyFont="1" applyFill="1" applyBorder="1" applyAlignment="1">
      <alignment horizontal="center"/>
    </xf>
    <xf numFmtId="164" fontId="20" fillId="0" borderId="5" xfId="6" applyNumberFormat="1" applyFont="1" applyFill="1" applyBorder="1"/>
    <xf numFmtId="0" fontId="11" fillId="7" borderId="0" xfId="0" applyFont="1" applyFill="1" applyAlignment="1">
      <alignment vertical="center"/>
    </xf>
    <xf numFmtId="0" fontId="17" fillId="0" borderId="29" xfId="6" applyFont="1" applyFill="1" applyBorder="1"/>
    <xf numFmtId="0" fontId="0" fillId="0" borderId="5" xfId="0" applyFont="1" applyBorder="1" applyAlignment="1">
      <alignment horizontal="left" vertical="center" wrapText="1" indent="1"/>
    </xf>
    <xf numFmtId="0" fontId="17" fillId="0" borderId="7" xfId="0" applyFont="1" applyFill="1" applyBorder="1">
      <alignment vertical="center"/>
    </xf>
    <xf numFmtId="0" fontId="27" fillId="0" borderId="6" xfId="0" applyFont="1" applyBorder="1" applyAlignment="1">
      <alignment horizontal="left" vertical="center" wrapText="1" indent="1"/>
    </xf>
    <xf numFmtId="164" fontId="20" fillId="0" borderId="7" xfId="6" applyNumberFormat="1" applyFont="1" applyFill="1" applyBorder="1"/>
    <xf numFmtId="0" fontId="15" fillId="0" borderId="6" xfId="0" applyFont="1" applyFill="1" applyBorder="1" applyAlignment="1">
      <alignment horizontal="center" vertical="center"/>
    </xf>
    <xf numFmtId="14" fontId="12" fillId="7" borderId="0" xfId="6" applyNumberFormat="1" applyFont="1" applyFill="1" applyBorder="1"/>
    <xf numFmtId="0" fontId="27" fillId="0" borderId="6" xfId="0" applyFont="1" applyBorder="1" applyAlignment="1">
      <alignment horizontal="left" vertical="center"/>
    </xf>
    <xf numFmtId="0" fontId="27" fillId="0" borderId="6" xfId="0" applyFont="1" applyBorder="1" applyAlignment="1">
      <alignment horizontal="left" vertical="center" wrapText="1"/>
    </xf>
    <xf numFmtId="0" fontId="11" fillId="7" borderId="0" xfId="0" applyFont="1" applyFill="1" applyAlignment="1">
      <alignment horizontal="left" vertical="center"/>
    </xf>
    <xf numFmtId="0" fontId="15" fillId="0" borderId="5" xfId="6" applyNumberFormat="1" applyFont="1" applyFill="1" applyBorder="1" applyAlignment="1">
      <alignment vertical="center" wrapText="1"/>
    </xf>
    <xf numFmtId="0" fontId="14" fillId="0" borderId="5" xfId="6" applyNumberFormat="1" applyFont="1" applyFill="1" applyBorder="1" applyAlignment="1">
      <alignment horizontal="right" vertical="center" wrapText="1"/>
    </xf>
    <xf numFmtId="0" fontId="14" fillId="0" borderId="7" xfId="6" applyNumberFormat="1" applyFont="1" applyFill="1" applyBorder="1" applyAlignment="1">
      <alignment horizontal="right"/>
    </xf>
    <xf numFmtId="0" fontId="15" fillId="0" borderId="7" xfId="6" applyNumberFormat="1" applyFont="1" applyFill="1" applyBorder="1"/>
    <xf numFmtId="164" fontId="14" fillId="0" borderId="5" xfId="6" applyNumberFormat="1" applyFont="1" applyFill="1" applyBorder="1" applyAlignment="1">
      <alignment vertical="center" wrapText="1"/>
    </xf>
    <xf numFmtId="4" fontId="17" fillId="0" borderId="8" xfId="6" applyNumberFormat="1" applyFont="1" applyFill="1" applyBorder="1"/>
    <xf numFmtId="0" fontId="14" fillId="7" borderId="5" xfId="6" applyNumberFormat="1" applyFont="1" applyFill="1" applyBorder="1" applyAlignment="1">
      <alignment horizontal="right"/>
    </xf>
    <xf numFmtId="0" fontId="17" fillId="0" borderId="6" xfId="6" applyNumberFormat="1" applyFont="1" applyFill="1" applyBorder="1"/>
    <xf numFmtId="0" fontId="14" fillId="0" borderId="5" xfId="6" applyNumberFormat="1" applyFont="1" applyFill="1" applyBorder="1"/>
    <xf numFmtId="0" fontId="14" fillId="0" borderId="5" xfId="6" applyNumberFormat="1" applyFont="1" applyFill="1" applyBorder="1" applyAlignment="1">
      <alignment vertical="center" wrapText="1"/>
    </xf>
    <xf numFmtId="0" fontId="14" fillId="0" borderId="8" xfId="6" applyNumberFormat="1" applyFont="1" applyFill="1" applyBorder="1"/>
    <xf numFmtId="44" fontId="20" fillId="0" borderId="8" xfId="6" applyNumberFormat="1" applyFont="1" applyFill="1" applyBorder="1" applyAlignment="1">
      <alignment horizontal="right"/>
    </xf>
    <xf numFmtId="0" fontId="15" fillId="7" borderId="5" xfId="6" applyNumberFormat="1" applyFont="1" applyFill="1" applyBorder="1"/>
    <xf numFmtId="0" fontId="17" fillId="0" borderId="5" xfId="6" applyNumberFormat="1" applyFont="1" applyFill="1" applyBorder="1" applyAlignment="1">
      <alignment horizontal="right"/>
    </xf>
    <xf numFmtId="164" fontId="14" fillId="7" borderId="5" xfId="6" applyNumberFormat="1" applyFont="1" applyFill="1" applyBorder="1"/>
    <xf numFmtId="164" fontId="17" fillId="0" borderId="5" xfId="6" applyNumberFormat="1" applyFont="1" applyFill="1" applyBorder="1"/>
    <xf numFmtId="0" fontId="11" fillId="7" borderId="0" xfId="0" applyFont="1" applyFill="1" applyBorder="1">
      <alignment vertical="center"/>
    </xf>
    <xf numFmtId="4" fontId="15" fillId="0" borderId="6" xfId="6" applyNumberFormat="1" applyFont="1" applyFill="1" applyBorder="1" applyAlignment="1">
      <alignment horizontal="center"/>
    </xf>
    <xf numFmtId="0" fontId="17" fillId="0" borderId="5" xfId="6" applyFont="1" applyFill="1" applyBorder="1"/>
    <xf numFmtId="4" fontId="15" fillId="0" borderId="7" xfId="6" applyNumberFormat="1" applyFont="1" applyFill="1" applyBorder="1" applyAlignment="1">
      <alignment horizontal="center"/>
    </xf>
    <xf numFmtId="164" fontId="15" fillId="0" borderId="7" xfId="6" applyNumberFormat="1" applyFont="1" applyFill="1" applyBorder="1" applyAlignment="1">
      <alignment horizontal="center"/>
    </xf>
    <xf numFmtId="14" fontId="15" fillId="0" borderId="7" xfId="6" applyNumberFormat="1" applyFont="1" applyFill="1" applyBorder="1" applyAlignment="1">
      <alignment horizontal="center"/>
    </xf>
    <xf numFmtId="164" fontId="15" fillId="0" borderId="5" xfId="6" applyNumberFormat="1" applyFont="1" applyFill="1" applyBorder="1"/>
    <xf numFmtId="164" fontId="15" fillId="7" borderId="5" xfId="6" applyNumberFormat="1" applyFont="1" applyFill="1" applyBorder="1"/>
    <xf numFmtId="164" fontId="16" fillId="7" borderId="5" xfId="6" applyNumberFormat="1" applyFont="1" applyFill="1" applyBorder="1"/>
    <xf numFmtId="14" fontId="21" fillId="7" borderId="0" xfId="6" applyNumberFormat="1" applyFont="1" applyFill="1" applyBorder="1"/>
    <xf numFmtId="0" fontId="22" fillId="7" borderId="0" xfId="6" applyFont="1" applyFill="1" applyBorder="1"/>
    <xf numFmtId="0" fontId="21" fillId="7" borderId="0" xfId="6" applyFont="1" applyFill="1" applyBorder="1" applyAlignment="1">
      <alignment horizontal="right"/>
    </xf>
    <xf numFmtId="4" fontId="21" fillId="7" borderId="0" xfId="6" applyNumberFormat="1" applyFont="1" applyFill="1" applyBorder="1"/>
    <xf numFmtId="14" fontId="15" fillId="7" borderId="0" xfId="6" applyNumberFormat="1" applyFont="1" applyFill="1" applyBorder="1" applyAlignment="1">
      <alignment horizontal="center"/>
    </xf>
    <xf numFmtId="4" fontId="15" fillId="7" borderId="0" xfId="6" applyNumberFormat="1" applyFont="1" applyFill="1" applyBorder="1" applyAlignment="1">
      <alignment horizontal="center"/>
    </xf>
    <xf numFmtId="164" fontId="20" fillId="7" borderId="0" xfId="6" applyNumberFormat="1" applyFont="1" applyFill="1" applyBorder="1" applyAlignment="1">
      <alignment horizontal="center"/>
    </xf>
    <xf numFmtId="14" fontId="20" fillId="10" borderId="0" xfId="6" applyNumberFormat="1" applyFont="1" applyFill="1" applyBorder="1" applyAlignment="1">
      <alignment horizontal="center"/>
    </xf>
    <xf numFmtId="164" fontId="20" fillId="10" borderId="0" xfId="6" applyNumberFormat="1" applyFont="1" applyFill="1" applyBorder="1" applyAlignment="1">
      <alignment horizontal="center"/>
    </xf>
    <xf numFmtId="164" fontId="20" fillId="10" borderId="0" xfId="0" applyNumberFormat="1" applyFont="1" applyFill="1" applyAlignment="1">
      <alignment horizontal="center" vertical="center"/>
    </xf>
    <xf numFmtId="4" fontId="20" fillId="7" borderId="0" xfId="6" applyNumberFormat="1" applyFont="1" applyFill="1" applyBorder="1" applyAlignment="1">
      <alignment horizontal="center"/>
    </xf>
    <xf numFmtId="4" fontId="20" fillId="10" borderId="0" xfId="6" applyNumberFormat="1" applyFont="1" applyFill="1" applyBorder="1" applyAlignment="1">
      <alignment horizontal="center"/>
    </xf>
    <xf numFmtId="0" fontId="20" fillId="10" borderId="0" xfId="0" applyFont="1" applyFill="1" applyAlignment="1">
      <alignment horizontal="center" vertical="center"/>
    </xf>
    <xf numFmtId="0" fontId="11" fillId="10" borderId="0" xfId="0" applyFont="1" applyFill="1">
      <alignment vertical="center"/>
    </xf>
    <xf numFmtId="0" fontId="20" fillId="10" borderId="0" xfId="0" applyFont="1" applyFill="1">
      <alignment vertical="center"/>
    </xf>
    <xf numFmtId="164" fontId="20" fillId="10" borderId="0" xfId="0" applyNumberFormat="1" applyFont="1" applyFill="1">
      <alignment vertical="center"/>
    </xf>
    <xf numFmtId="0" fontId="20" fillId="10" borderId="0" xfId="0" applyFont="1" applyFill="1" applyAlignment="1">
      <alignment horizontal="right" vertical="center"/>
    </xf>
    <xf numFmtId="14" fontId="20" fillId="0" borderId="5" xfId="6" applyNumberFormat="1" applyFont="1" applyFill="1" applyBorder="1"/>
    <xf numFmtId="164" fontId="20" fillId="11" borderId="0" xfId="6" applyNumberFormat="1" applyFont="1" applyFill="1" applyBorder="1" applyAlignment="1">
      <alignment horizontal="center"/>
    </xf>
    <xf numFmtId="0" fontId="20" fillId="0" borderId="5" xfId="6" applyNumberFormat="1" applyFont="1" applyFill="1" applyBorder="1" applyAlignment="1">
      <alignment horizontal="right"/>
    </xf>
    <xf numFmtId="164" fontId="0" fillId="7" borderId="0" xfId="0" applyNumberFormat="1" applyFill="1" applyBorder="1">
      <alignment vertical="center"/>
    </xf>
    <xf numFmtId="164" fontId="29" fillId="10" borderId="0" xfId="0" applyNumberFormat="1" applyFont="1" applyFill="1" applyBorder="1" applyAlignment="1">
      <alignment horizontal="center" vertical="center"/>
    </xf>
    <xf numFmtId="9" fontId="0" fillId="7" borderId="0" xfId="1" applyFont="1" applyFill="1" applyBorder="1" applyAlignment="1">
      <alignment vertical="center"/>
    </xf>
    <xf numFmtId="0" fontId="30" fillId="7" borderId="0" xfId="0" applyFont="1" applyFill="1">
      <alignment vertical="center"/>
    </xf>
    <xf numFmtId="0" fontId="31" fillId="7" borderId="0" xfId="13" applyFont="1" applyFill="1" applyAlignment="1" applyProtection="1">
      <alignment vertical="center"/>
    </xf>
    <xf numFmtId="0" fontId="32" fillId="7" borderId="0" xfId="0" applyFont="1" applyFill="1">
      <alignment vertical="center"/>
    </xf>
    <xf numFmtId="0" fontId="31" fillId="0" borderId="0" xfId="13" applyFont="1" applyAlignment="1" applyProtection="1">
      <alignment vertical="center"/>
    </xf>
    <xf numFmtId="0" fontId="33" fillId="7" borderId="0" xfId="0" applyFont="1" applyFill="1">
      <alignment vertical="center"/>
    </xf>
    <xf numFmtId="0" fontId="34" fillId="7" borderId="0" xfId="0" applyFont="1" applyFill="1">
      <alignment vertical="center"/>
    </xf>
    <xf numFmtId="0" fontId="35" fillId="7" borderId="0" xfId="13" applyFont="1" applyFill="1" applyAlignment="1" applyProtection="1">
      <alignment vertical="center"/>
    </xf>
    <xf numFmtId="0" fontId="3" fillId="3" borderId="0" xfId="3" applyBorder="1">
      <alignment horizontal="center" vertical="center"/>
    </xf>
    <xf numFmtId="0" fontId="3" fillId="5" borderId="0" xfId="4" applyBorder="1">
      <alignment horizontal="center"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3" fillId="5" borderId="0" xfId="4">
      <alignment horizontal="center" vertical="center"/>
    </xf>
    <xf numFmtId="0" fontId="0" fillId="0" borderId="0" xfId="0" applyAlignment="1">
      <alignment horizontal="center"/>
    </xf>
    <xf numFmtId="0" fontId="3" fillId="7" borderId="0" xfId="3" applyFill="1" applyBorder="1">
      <alignment horizontal="center" vertical="center"/>
    </xf>
    <xf numFmtId="0" fontId="3" fillId="7" borderId="0" xfId="4" applyFill="1" applyBorder="1">
      <alignment horizontal="center" vertical="center"/>
    </xf>
    <xf numFmtId="0" fontId="0" fillId="7" borderId="0" xfId="0" applyFill="1" applyBorder="1" applyAlignment="1">
      <alignment horizontal="left" vertical="center"/>
    </xf>
    <xf numFmtId="0" fontId="20" fillId="10" borderId="0" xfId="0" applyFont="1" applyFill="1" applyAlignment="1">
      <alignment horizontal="right" vertical="center"/>
    </xf>
    <xf numFmtId="0" fontId="20" fillId="10" borderId="0" xfId="0" applyFont="1" applyFill="1" applyBorder="1" applyAlignment="1">
      <alignment horizontal="right" vertical="center"/>
    </xf>
    <xf numFmtId="0" fontId="3" fillId="7" borderId="0" xfId="4" applyFill="1">
      <alignment horizontal="center" vertical="center"/>
    </xf>
    <xf numFmtId="0" fontId="20" fillId="10" borderId="0" xfId="0" applyFont="1" applyFill="1" applyAlignment="1">
      <alignment horizontal="center" vertical="center"/>
    </xf>
    <xf numFmtId="0" fontId="26" fillId="7" borderId="0" xfId="13" applyFill="1" applyBorder="1" applyAlignment="1" applyProtection="1">
      <alignment vertical="center"/>
    </xf>
    <xf numFmtId="164" fontId="0" fillId="7" borderId="18" xfId="0" applyNumberFormat="1" applyFont="1" applyFill="1" applyBorder="1" applyAlignment="1">
      <alignment horizontal="center" vertical="center"/>
    </xf>
    <xf numFmtId="164" fontId="23" fillId="0" borderId="0" xfId="7" applyNumberFormat="1" applyAlignment="1">
      <alignment horizontal="center" vertical="center"/>
    </xf>
    <xf numFmtId="164" fontId="3" fillId="7" borderId="25" xfId="4" applyNumberFormat="1" applyFill="1" applyBorder="1" applyAlignment="1">
      <alignment horizontal="center" vertical="center"/>
    </xf>
    <xf numFmtId="164" fontId="3" fillId="7" borderId="18" xfId="4" applyNumberFormat="1" applyFill="1" applyBorder="1" applyAlignment="1">
      <alignment horizontal="center" vertical="center"/>
    </xf>
    <xf numFmtId="164" fontId="0" fillId="7" borderId="17" xfId="0" applyNumberFormat="1" applyFill="1" applyBorder="1" applyAlignment="1">
      <alignment horizontal="center" vertical="center"/>
    </xf>
    <xf numFmtId="164" fontId="0" fillId="7" borderId="25" xfId="0" applyNumberFormat="1" applyFill="1" applyBorder="1" applyAlignment="1">
      <alignment horizontal="center" vertical="center"/>
    </xf>
    <xf numFmtId="164" fontId="0" fillId="7" borderId="20" xfId="0" applyNumberFormat="1" applyFont="1" applyFill="1" applyBorder="1" applyAlignment="1">
      <alignment horizontal="center" vertical="center"/>
    </xf>
    <xf numFmtId="164" fontId="0" fillId="7" borderId="19" xfId="0" applyNumberFormat="1" applyFill="1" applyBorder="1" applyAlignment="1">
      <alignment horizontal="center" vertical="center"/>
    </xf>
    <xf numFmtId="164" fontId="0" fillId="7" borderId="26" xfId="0" applyNumberFormat="1" applyFill="1" applyBorder="1" applyAlignment="1">
      <alignment horizontal="center" vertical="center"/>
    </xf>
    <xf numFmtId="164" fontId="10" fillId="7" borderId="20" xfId="0" applyNumberFormat="1" applyFont="1" applyFill="1" applyBorder="1" applyAlignment="1">
      <alignment horizontal="center" vertical="center"/>
    </xf>
    <xf numFmtId="164" fontId="0" fillId="7" borderId="10" xfId="0" applyNumberFormat="1" applyFill="1" applyBorder="1" applyAlignment="1">
      <alignment horizontal="center" vertical="center"/>
    </xf>
    <xf numFmtId="164" fontId="0" fillId="7" borderId="20" xfId="0" applyNumberFormat="1" applyFill="1" applyBorder="1" applyAlignment="1">
      <alignment horizontal="center" vertical="center"/>
    </xf>
    <xf numFmtId="164" fontId="3" fillId="7" borderId="19" xfId="4" applyNumberFormat="1" applyFill="1" applyBorder="1" applyAlignment="1">
      <alignment horizontal="center" vertical="center"/>
    </xf>
    <xf numFmtId="164" fontId="4" fillId="7" borderId="26" xfId="5" applyNumberFormat="1" applyFont="1" applyFill="1" applyBorder="1" applyAlignment="1">
      <alignment horizontal="center" vertical="center"/>
    </xf>
    <xf numFmtId="164" fontId="7" fillId="7" borderId="20" xfId="0" applyNumberFormat="1" applyFont="1" applyFill="1" applyBorder="1" applyAlignment="1">
      <alignment horizontal="center" vertical="center"/>
    </xf>
    <xf numFmtId="164" fontId="0" fillId="7" borderId="26" xfId="0" applyNumberFormat="1" applyFill="1" applyBorder="1" applyAlignment="1">
      <alignment horizontal="center"/>
    </xf>
    <xf numFmtId="164" fontId="3" fillId="7" borderId="26" xfId="3" applyNumberFormat="1" applyFill="1" applyBorder="1" applyAlignment="1">
      <alignment horizontal="center" vertical="center"/>
    </xf>
    <xf numFmtId="164" fontId="0" fillId="7" borderId="26" xfId="0" applyNumberFormat="1" applyFont="1" applyFill="1" applyBorder="1" applyAlignment="1">
      <alignment horizontal="center" vertical="center"/>
    </xf>
    <xf numFmtId="164" fontId="0" fillId="7" borderId="22" xfId="0" applyNumberFormat="1" applyFill="1" applyBorder="1" applyAlignment="1">
      <alignment horizontal="center" vertical="center"/>
    </xf>
    <xf numFmtId="164" fontId="0" fillId="7" borderId="21" xfId="0" applyNumberFormat="1" applyFill="1" applyBorder="1" applyAlignment="1">
      <alignment horizontal="center" vertical="center"/>
    </xf>
    <xf numFmtId="164" fontId="0" fillId="7" borderId="27" xfId="0" applyNumberFormat="1" applyFill="1" applyBorder="1" applyAlignment="1">
      <alignment horizontal="center" vertical="center"/>
    </xf>
    <xf numFmtId="164" fontId="0" fillId="7" borderId="0" xfId="0" applyNumberFormat="1" applyFill="1" applyBorder="1" applyAlignment="1">
      <alignment horizontal="center" vertical="center"/>
    </xf>
    <xf numFmtId="164" fontId="0" fillId="7" borderId="24" xfId="0" applyNumberFormat="1" applyFill="1" applyBorder="1" applyAlignment="1">
      <alignment horizontal="center" vertical="center"/>
    </xf>
    <xf numFmtId="164" fontId="0" fillId="7" borderId="23" xfId="0" applyNumberFormat="1" applyFill="1" applyBorder="1" applyAlignment="1">
      <alignment horizontal="center" vertical="center"/>
    </xf>
    <xf numFmtId="164" fontId="0" fillId="7" borderId="14" xfId="0" applyNumberFormat="1" applyFill="1" applyBorder="1" applyAlignment="1">
      <alignment horizontal="center" vertical="center"/>
    </xf>
    <xf numFmtId="164" fontId="0" fillId="7" borderId="11" xfId="0" applyNumberFormat="1" applyFill="1" applyBorder="1" applyAlignment="1">
      <alignment horizontal="center" vertical="center"/>
    </xf>
  </cellXfs>
  <cellStyles count="14">
    <cellStyle name="20 % - Accent5" xfId="12" builtinId="46"/>
    <cellStyle name="Lien hypertexte" xfId="13" builtinId="8"/>
    <cellStyle name="Normal" xfId="0" builtinId="0" customBuiltin="1"/>
    <cellStyle name="Normal 2" xfId="6"/>
    <cellStyle name="Normal 3" xfId="7"/>
    <cellStyle name="Pourcentage" xfId="1"/>
    <cellStyle name="Titre" xfId="2" builtinId="15" customBuiltin="1"/>
    <cellStyle name="Titre 2" xfId="8"/>
    <cellStyle name="Titre 1" xfId="3" builtinId="16" customBuiltin="1"/>
    <cellStyle name="Titre 1 2" xfId="9"/>
    <cellStyle name="Titre 2" xfId="4" builtinId="17" customBuiltin="1"/>
    <cellStyle name="Titre 2 2" xfId="10"/>
    <cellStyle name="Titre 3" xfId="5" builtinId="18" customBuiltin="1"/>
    <cellStyle name="Titre 3 2" xfId="11"/>
  </cellStyles>
  <dxfs count="553">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34" formatCode="_-* #,##0.00\ &quot;€&quot;_-;\-* #,##0.00\ &quot;€&quot;_-;_-* &quot;-&quot;??\ &quot;€&quot;_-;_-@_-"/>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0" formatCode="General"/>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left" vertical="center" textRotation="0" wrapText="0" relative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34" formatCode="_-* #,##0.00\ &quot;€&quot;_-;\-* #,##0.00\ &quot;€&quot;_-;_-* &quot;-&quot;??\ &quot;€&quot;_-;_-@_-"/>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0" formatCode="General"/>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left" vertical="center" textRotation="0" wrapText="0" relative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34" formatCode="_-* #,##0.00\ &quot;€&quot;_-;\-* #,##0.00\ &quot;€&quot;_-;_-* &quot;-&quot;??\ &quot;€&quot;_-;_-@_-"/>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0" formatCode="General"/>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left" vertical="center" textRotation="0" wrapText="0" relative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34" formatCode="_-* #,##0.00\ &quot;€&quot;_-;\-* #,##0.00\ &quot;€&quot;_-;_-* &quot;-&quot;??\ &quot;€&quot;_-;_-@_-"/>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0" formatCode="General"/>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left" vertical="center" textRotation="0" wrapText="0" relative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34" formatCode="_-* #,##0.00\ &quot;€&quot;_-;\-* #,##0.00\ &quot;€&quot;_-;_-* &quot;-&quot;??\ &quot;€&quot;_-;_-@_-"/>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left" vertical="center" textRotation="0" wrapText="0" relative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0" formatCode="General"/>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left" vertical="center" textRotation="0" wrapText="0" relative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0" formatCode="General"/>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left" vertical="center" textRotation="0" wrapText="0" 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0" formatCode="General"/>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left" vertical="center" textRotation="0" wrapText="0" relative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0" formatCode="General"/>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34" formatCode="_-* #,##0.00\ &quot;€&quot;_-;\-* #,##0.00\ &quot;€&quot;_-;_-* &quot;-&quot;??\ &quot;€&quot;_-;_-@_-"/>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numFmt numFmtId="34" formatCode="_-* #,##0.00\ &quot;€&quot;_-;\-* #,##0.00\ &quot;€&quot;_-;_-* &quot;-&quot;??\ &quot;€&quot;_-;_-@_-"/>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34" formatCode="_-* #,##0.00\ &quot;€&quot;_-;\-* #,##0.00\ &quot;€&quot;_-;_-* &quot;-&quot;??\ &quot;€&quot;_-;_-@_-"/>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164" formatCode="#,##0.00\ &quot;€&quot;"/>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ont>
        <b val="0"/>
        <i val="0"/>
        <strike val="0"/>
        <condense val="0"/>
        <extend val="0"/>
        <outline val="0"/>
        <shadow val="0"/>
        <u val="none"/>
        <vertAlign val="baseline"/>
        <sz val="9"/>
        <color auto="1"/>
        <name val="Century Gothic"/>
        <scheme val="major"/>
      </font>
      <fill>
        <patternFill patternType="none">
          <fgColor indexed="64"/>
          <bgColor auto="1"/>
        </patternFill>
      </fill>
    </dxf>
    <dxf>
      <font>
        <b val="0"/>
        <i val="0"/>
        <strike val="0"/>
        <condense val="0"/>
        <extend val="0"/>
        <outline val="0"/>
        <shadow val="0"/>
        <u val="none"/>
        <vertAlign val="baseline"/>
        <sz val="9"/>
        <color auto="1"/>
        <name val="Century Gothic"/>
        <scheme val="major"/>
      </font>
      <numFmt numFmtId="34" formatCode="_-* #,##0.00\ &quot;€&quot;_-;\-* #,##0.00\ &quot;€&quot;_-;_-* &quot;-&quot;??\ &quot;€&quot;_-;_-@_-"/>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34" formatCode="_-* #,##0.00\ &quot;€&quot;_-;\-* #,##0.00\ &quot;€&quot;_-;_-* &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border>
    </dxf>
    <dxf>
      <font>
        <b val="0"/>
        <i val="0"/>
        <strike val="0"/>
        <condense val="0"/>
        <extend val="0"/>
        <outline val="0"/>
        <shadow val="0"/>
        <u val="none"/>
        <vertAlign val="baseline"/>
        <sz val="10"/>
        <color auto="1"/>
        <name val="Century Gothic"/>
        <scheme val="major"/>
      </font>
      <numFmt numFmtId="19" formatCode="dd/mm/yyyy"/>
      <fill>
        <patternFill patternType="none">
          <fgColor indexed="64"/>
          <bgColor indexed="65"/>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entury Gothic"/>
        <scheme val="major"/>
      </font>
      <numFmt numFmtId="19" formatCode="dd/mm/yyyy"/>
      <fill>
        <patternFill patternType="none">
          <fgColor indexed="64"/>
          <bgColor indexed="65"/>
        </patternFill>
      </fill>
      <border diagonalUp="0" diagonalDown="0">
        <left style="thin">
          <color indexed="64"/>
        </left>
        <right style="thin">
          <color indexed="64"/>
        </right>
        <top style="thin">
          <color indexed="64"/>
        </top>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indexed="65"/>
        </patternFill>
      </fill>
      <border diagonalUp="0" diagonalDown="0">
        <left style="thin">
          <color indexed="64"/>
        </left>
        <right style="thin">
          <color indexed="64"/>
        </right>
        <top style="thin">
          <color indexed="64"/>
        </top>
        <bottom/>
        <vertical/>
        <horizontal/>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0"/>
        <color theme="1" tint="4.9989318521683403E-2"/>
        <name val="Century Gothic"/>
        <scheme val="minor"/>
      </font>
      <alignment horizontal="left" vertical="center" textRotation="0" wrapText="0" indent="0" justifyLastLine="0" shrinkToFit="0" readingOrder="0"/>
      <border diagonalUp="0" diagonalDown="0" outline="0">
        <left style="thin">
          <color indexed="64"/>
        </left>
        <right style="thin">
          <color indexed="64"/>
        </right>
        <top/>
        <bottom/>
      </border>
    </dxf>
    <dxf>
      <font>
        <condense val="0"/>
        <extend val="0"/>
        <color rgb="FF9C0006"/>
      </font>
      <fill>
        <patternFill>
          <bgColor rgb="FFFFC7CE"/>
        </patternFill>
      </fill>
    </dxf>
    <dxf>
      <font>
        <b/>
        <i val="0"/>
        <strike val="0"/>
        <condense val="0"/>
        <extend val="0"/>
        <outline val="0"/>
        <shadow val="0"/>
        <u val="none"/>
        <vertAlign val="baseline"/>
        <sz val="10"/>
        <color auto="1"/>
        <name val="Century Gothic"/>
        <scheme val="major"/>
      </font>
      <numFmt numFmtId="4" formatCode="#,##0.00"/>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strike val="0"/>
        <outline val="0"/>
        <shadow val="0"/>
        <u val="none"/>
        <vertAlign val="baseline"/>
        <sz val="10"/>
        <color theme="1" tint="4.9989318521683403E-2"/>
        <name val="Century Gothic"/>
        <scheme val="minor"/>
      </font>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4" formatCode="#,##0.00"/>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entury Gothic"/>
        <scheme val="major"/>
      </font>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entury Gothic"/>
        <scheme val="major"/>
      </font>
      <numFmt numFmtId="19" formatCode="dd/mm/yyyy"/>
      <fill>
        <patternFill patternType="none">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medium">
          <color indexed="64"/>
        </top>
        <bottom style="thin">
          <color indexed="64"/>
        </bottom>
      </border>
    </dxf>
    <dxf>
      <font>
        <b val="0"/>
        <i val="0"/>
        <strike val="0"/>
        <condense val="0"/>
        <extend val="0"/>
        <outline val="0"/>
        <shadow val="0"/>
        <u val="none"/>
        <vertAlign val="baseline"/>
        <sz val="9"/>
        <color auto="1"/>
        <name val="Century Gothic"/>
        <scheme val="major"/>
      </font>
      <fill>
        <patternFill patternType="none">
          <fgColor indexed="64"/>
          <bgColor theme="0"/>
        </patternFill>
      </fill>
    </dxf>
    <dxf>
      <border>
        <bottom style="thin">
          <color indexed="64"/>
        </bottom>
      </border>
    </dxf>
    <dxf>
      <font>
        <b/>
        <i val="0"/>
        <strike val="0"/>
        <condense val="0"/>
        <extend val="0"/>
        <outline val="0"/>
        <shadow val="0"/>
        <u val="none"/>
        <vertAlign val="baseline"/>
        <sz val="10"/>
        <color theme="1" tint="4.9989318521683403E-2"/>
        <name val="Century Gothic"/>
        <scheme val="minor"/>
      </font>
      <fill>
        <patternFill patternType="none">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numFmt numFmtId="165" formatCode="&quot;$&quot;#,##0.00"/>
    </dxf>
    <dxf>
      <numFmt numFmtId="164" formatCode="#,##0.00\ &quot;€&quot;"/>
      <alignment horizontal="right" vertical="center" textRotation="0" wrapText="0" indent="1" justifyLastLine="0" shrinkToFit="0" readingOrder="0"/>
    </dxf>
    <dxf>
      <alignment horizontal="left" vertical="center" textRotation="0" wrapText="0" indent="1" justifyLastLine="0" shrinkToFit="0" readingOrder="0"/>
    </dxf>
    <dxf>
      <fill>
        <patternFill>
          <bgColor theme="3" tint="0.79998168889431442"/>
        </patternFill>
      </fill>
    </dxf>
    <dxf>
      <font>
        <b/>
        <i val="0"/>
        <color theme="0"/>
      </font>
      <fill>
        <patternFill>
          <bgColor theme="3" tint="0.39994506668294322"/>
        </patternFill>
      </fill>
      <border>
        <bottom style="medium">
          <color theme="3" tint="0.39994506668294322"/>
        </bottom>
        <vertical/>
        <horizontal/>
      </border>
    </dxf>
    <dxf>
      <font>
        <color theme="1" tint="4.9989318521683403E-2"/>
      </font>
      <border>
        <top style="thick">
          <color theme="0"/>
        </top>
        <vertical style="medium">
          <color theme="0"/>
        </vertical>
      </border>
    </dxf>
  </dxfs>
  <tableStyles count="1" defaultTableStyle="Simple Monthly Budget" defaultPivotStyle="PivotStyleMedium13">
    <tableStyle name="Simple Monthly Budget" pivot="0" count="3">
      <tableStyleElement type="wholeTable" dxfId="552"/>
      <tableStyleElement type="headerRow" dxfId="551"/>
      <tableStyleElement type="secondRowStripe" dxfId="550"/>
    </tableStyle>
  </tableStyles>
  <colors>
    <mruColors>
      <color rgb="FFF6F0F6"/>
      <color rgb="FFF5EF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3.xml"/><Relationship Id="rId47" Type="http://schemas.openxmlformats.org/officeDocument/2006/relationships/sharedStrings" Target="sharedStrings.xml"/><Relationship Id="rId50"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4.xml"/><Relationship Id="rId48" Type="http://schemas.openxmlformats.org/officeDocument/2006/relationships/calcChain" Target="calcChain.xml"/><Relationship Id="rId8" Type="http://schemas.openxmlformats.org/officeDocument/2006/relationships/worksheet" Target="worksheets/sheet8.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2"/>
              <c:pt idx="0">
                <c:v>Revenus</c:v>
              </c:pt>
              <c:pt idx="1">
                <c:v>Dépenses</c:v>
              </c:pt>
            </c:strLit>
          </c:cat>
          <c:val>
            <c:numRef>
              <c:f>JANVIER!$G$9:$G$10</c:f>
              <c:numCache>
                <c:formatCode>#,##0.00\ "€"</c:formatCode>
                <c:ptCount val="2"/>
                <c:pt idx="0">
                  <c:v>0</c:v>
                </c:pt>
                <c:pt idx="1">
                  <c:v>0</c:v>
                </c:pt>
              </c:numCache>
            </c:numRef>
          </c:val>
        </c:ser>
        <c:dLbls>
          <c:showLegendKey val="0"/>
          <c:showVal val="1"/>
          <c:showCatName val="0"/>
          <c:showSerName val="0"/>
          <c:showPercent val="0"/>
          <c:showBubbleSize val="0"/>
        </c:dLbls>
        <c:gapWidth val="37"/>
        <c:axId val="139134848"/>
        <c:axId val="139138560"/>
      </c:barChart>
      <c:catAx>
        <c:axId val="139134848"/>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39138560"/>
        <c:crosses val="autoZero"/>
        <c:auto val="1"/>
        <c:lblAlgn val="ctr"/>
        <c:lblOffset val="80"/>
        <c:noMultiLvlLbl val="0"/>
      </c:catAx>
      <c:valAx>
        <c:axId val="139138560"/>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39134848"/>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511" l="0.70000000000000062" r="0.70000000000000062" t="0.75000000000000511"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2"/>
              <c:pt idx="0">
                <c:v>Revenus</c:v>
              </c:pt>
              <c:pt idx="1">
                <c:v>Dépenses</c:v>
              </c:pt>
            </c:strLit>
          </c:cat>
          <c:val>
            <c:numRef>
              <c:f>JANVIER!$G$9:$G$10</c:f>
              <c:numCache>
                <c:formatCode>#,##0.00\ "€"</c:formatCode>
                <c:ptCount val="2"/>
                <c:pt idx="0">
                  <c:v>0</c:v>
                </c:pt>
                <c:pt idx="1">
                  <c:v>0</c:v>
                </c:pt>
              </c:numCache>
            </c:numRef>
          </c:val>
        </c:ser>
        <c:dLbls>
          <c:showLegendKey val="0"/>
          <c:showVal val="1"/>
          <c:showCatName val="0"/>
          <c:showSerName val="0"/>
          <c:showPercent val="0"/>
          <c:showBubbleSize val="0"/>
        </c:dLbls>
        <c:gapWidth val="37"/>
        <c:axId val="156868992"/>
        <c:axId val="156872704"/>
      </c:barChart>
      <c:catAx>
        <c:axId val="156868992"/>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56872704"/>
        <c:crosses val="autoZero"/>
        <c:auto val="1"/>
        <c:lblAlgn val="ctr"/>
        <c:lblOffset val="80"/>
        <c:noMultiLvlLbl val="0"/>
      </c:catAx>
      <c:valAx>
        <c:axId val="156872704"/>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56868992"/>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488" l="0.70000000000000062" r="0.70000000000000062" t="0.750000000000004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Revenus</c:v>
              </c:pt>
              <c:pt idx="1">
                <c:v>Dépenses</c:v>
              </c:pt>
            </c:strLit>
          </c:cat>
          <c:val>
            <c:numRef>
              <c:f>FEVRIER!$G$9:$G$10</c:f>
              <c:numCache>
                <c:formatCode>#,##0.00\ "€"</c:formatCode>
                <c:ptCount val="2"/>
                <c:pt idx="0">
                  <c:v>0</c:v>
                </c:pt>
                <c:pt idx="1">
                  <c:v>0</c:v>
                </c:pt>
              </c:numCache>
            </c:numRef>
          </c:val>
        </c:ser>
        <c:dLbls>
          <c:showLegendKey val="0"/>
          <c:showVal val="1"/>
          <c:showCatName val="0"/>
          <c:showSerName val="0"/>
          <c:showPercent val="0"/>
          <c:showBubbleSize val="0"/>
        </c:dLbls>
        <c:gapWidth val="37"/>
        <c:axId val="163571968"/>
        <c:axId val="164837248"/>
      </c:barChart>
      <c:catAx>
        <c:axId val="163571968"/>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4837248"/>
        <c:crosses val="autoZero"/>
        <c:auto val="1"/>
        <c:lblAlgn val="ctr"/>
        <c:lblOffset val="80"/>
        <c:noMultiLvlLbl val="0"/>
      </c:catAx>
      <c:valAx>
        <c:axId val="164837248"/>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3571968"/>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466" l="0.70000000000000062" r="0.70000000000000062" t="0.75000000000000466"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Revenus</c:v>
              </c:pt>
              <c:pt idx="1">
                <c:v>Dépenses</c:v>
              </c:pt>
            </c:strLit>
          </c:cat>
          <c:val>
            <c:numRef>
              <c:f>MARS!$G$9:$G$10</c:f>
              <c:numCache>
                <c:formatCode>#,##0.00\ "€"</c:formatCode>
                <c:ptCount val="2"/>
                <c:pt idx="0">
                  <c:v>0</c:v>
                </c:pt>
                <c:pt idx="1">
                  <c:v>0</c:v>
                </c:pt>
              </c:numCache>
            </c:numRef>
          </c:val>
        </c:ser>
        <c:dLbls>
          <c:showLegendKey val="0"/>
          <c:showVal val="1"/>
          <c:showCatName val="0"/>
          <c:showSerName val="0"/>
          <c:showPercent val="0"/>
          <c:showBubbleSize val="0"/>
        </c:dLbls>
        <c:gapWidth val="37"/>
        <c:axId val="164788864"/>
        <c:axId val="164808960"/>
      </c:barChart>
      <c:catAx>
        <c:axId val="164788864"/>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4808960"/>
        <c:crosses val="autoZero"/>
        <c:auto val="1"/>
        <c:lblAlgn val="ctr"/>
        <c:lblOffset val="80"/>
        <c:noMultiLvlLbl val="0"/>
      </c:catAx>
      <c:valAx>
        <c:axId val="164808960"/>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4788864"/>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477" l="0.70000000000000062" r="0.70000000000000062" t="0.75000000000000477"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Revenus</c:v>
              </c:pt>
              <c:pt idx="1">
                <c:v>Dépenses</c:v>
              </c:pt>
            </c:strLit>
          </c:cat>
          <c:val>
            <c:numRef>
              <c:f>AVRIL!$G$9:$G$10</c:f>
              <c:numCache>
                <c:formatCode>#,##0.00\ "€"</c:formatCode>
                <c:ptCount val="2"/>
                <c:pt idx="0">
                  <c:v>0</c:v>
                </c:pt>
                <c:pt idx="1">
                  <c:v>0</c:v>
                </c:pt>
              </c:numCache>
            </c:numRef>
          </c:val>
        </c:ser>
        <c:dLbls>
          <c:showLegendKey val="0"/>
          <c:showVal val="1"/>
          <c:showCatName val="0"/>
          <c:showSerName val="0"/>
          <c:showPercent val="0"/>
          <c:showBubbleSize val="0"/>
        </c:dLbls>
        <c:gapWidth val="37"/>
        <c:axId val="165357440"/>
        <c:axId val="165381632"/>
      </c:barChart>
      <c:catAx>
        <c:axId val="165357440"/>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5381632"/>
        <c:crosses val="autoZero"/>
        <c:auto val="1"/>
        <c:lblAlgn val="ctr"/>
        <c:lblOffset val="80"/>
        <c:noMultiLvlLbl val="0"/>
      </c:catAx>
      <c:valAx>
        <c:axId val="165381632"/>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5357440"/>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433" l="0.70000000000000062" r="0.70000000000000062" t="0.7500000000000043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466532323270017"/>
          <c:y val="3.4344075046174781E-2"/>
          <c:w val="0.83689865780995387"/>
          <c:h val="0.89070768931661315"/>
        </c:manualLayout>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Revenus</c:v>
              </c:pt>
              <c:pt idx="1">
                <c:v>Dépenses</c:v>
              </c:pt>
            </c:strLit>
          </c:cat>
          <c:val>
            <c:numRef>
              <c:f>MAI!$G$9:$G$10</c:f>
              <c:numCache>
                <c:formatCode>#,##0.00\ "€"</c:formatCode>
                <c:ptCount val="2"/>
                <c:pt idx="0">
                  <c:v>0</c:v>
                </c:pt>
                <c:pt idx="1">
                  <c:v>0</c:v>
                </c:pt>
              </c:numCache>
            </c:numRef>
          </c:val>
        </c:ser>
        <c:dLbls>
          <c:showLegendKey val="0"/>
          <c:showVal val="1"/>
          <c:showCatName val="0"/>
          <c:showSerName val="0"/>
          <c:showPercent val="0"/>
          <c:showBubbleSize val="0"/>
        </c:dLbls>
        <c:gapWidth val="37"/>
        <c:axId val="164972032"/>
        <c:axId val="164988032"/>
      </c:barChart>
      <c:catAx>
        <c:axId val="164972032"/>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4988032"/>
        <c:crosses val="autoZero"/>
        <c:auto val="1"/>
        <c:lblAlgn val="ctr"/>
        <c:lblOffset val="80"/>
        <c:noMultiLvlLbl val="0"/>
      </c:catAx>
      <c:valAx>
        <c:axId val="164988032"/>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4972032"/>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444" l="0.70000000000000062" r="0.70000000000000062" t="0.75000000000000444"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Revenus</c:v>
              </c:pt>
              <c:pt idx="1">
                <c:v>Dépenses</c:v>
              </c:pt>
            </c:strLit>
          </c:cat>
          <c:val>
            <c:numRef>
              <c:f>JUIN!$G$9:$G$10</c:f>
              <c:numCache>
                <c:formatCode>#,##0.00\ "€"</c:formatCode>
                <c:ptCount val="2"/>
                <c:pt idx="0">
                  <c:v>0</c:v>
                </c:pt>
                <c:pt idx="1">
                  <c:v>0</c:v>
                </c:pt>
              </c:numCache>
            </c:numRef>
          </c:val>
        </c:ser>
        <c:dLbls>
          <c:showLegendKey val="0"/>
          <c:showVal val="1"/>
          <c:showCatName val="0"/>
          <c:showSerName val="0"/>
          <c:showPercent val="0"/>
          <c:showBubbleSize val="0"/>
        </c:dLbls>
        <c:gapWidth val="37"/>
        <c:axId val="165141504"/>
        <c:axId val="166025856"/>
      </c:barChart>
      <c:catAx>
        <c:axId val="165141504"/>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6025856"/>
        <c:crosses val="autoZero"/>
        <c:auto val="1"/>
        <c:lblAlgn val="ctr"/>
        <c:lblOffset val="80"/>
        <c:noMultiLvlLbl val="0"/>
      </c:catAx>
      <c:valAx>
        <c:axId val="166025856"/>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5141504"/>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455" l="0.70000000000000062" r="0.70000000000000062" t="0.7500000000000045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Revenus</c:v>
              </c:pt>
              <c:pt idx="1">
                <c:v>Dépenses</c:v>
              </c:pt>
            </c:strLit>
          </c:cat>
          <c:val>
            <c:numRef>
              <c:f>JUILLET!$G$9:$G$10</c:f>
              <c:numCache>
                <c:formatCode>#,##0.00\ "€"</c:formatCode>
                <c:ptCount val="2"/>
                <c:pt idx="0">
                  <c:v>0</c:v>
                </c:pt>
                <c:pt idx="1">
                  <c:v>0</c:v>
                </c:pt>
              </c:numCache>
            </c:numRef>
          </c:val>
        </c:ser>
        <c:dLbls>
          <c:showLegendKey val="0"/>
          <c:showVal val="1"/>
          <c:showCatName val="0"/>
          <c:showSerName val="0"/>
          <c:showPercent val="0"/>
          <c:showBubbleSize val="0"/>
        </c:dLbls>
        <c:gapWidth val="37"/>
        <c:axId val="166344576"/>
        <c:axId val="166346112"/>
      </c:barChart>
      <c:catAx>
        <c:axId val="166344576"/>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6346112"/>
        <c:crosses val="autoZero"/>
        <c:auto val="1"/>
        <c:lblAlgn val="ctr"/>
        <c:lblOffset val="80"/>
        <c:noMultiLvlLbl val="0"/>
      </c:catAx>
      <c:valAx>
        <c:axId val="166346112"/>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6344576"/>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311" l="0.70000000000000062" r="0.70000000000000062" t="0.750000000000003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Revenus</c:v>
              </c:pt>
              <c:pt idx="1">
                <c:v>Dépenses</c:v>
              </c:pt>
            </c:strLit>
          </c:cat>
          <c:val>
            <c:numRef>
              <c:f>AOUT!$G$9:$G$10</c:f>
              <c:numCache>
                <c:formatCode>#,##0.00\ "€"</c:formatCode>
                <c:ptCount val="2"/>
                <c:pt idx="0">
                  <c:v>0</c:v>
                </c:pt>
                <c:pt idx="1">
                  <c:v>0</c:v>
                </c:pt>
              </c:numCache>
            </c:numRef>
          </c:val>
        </c:ser>
        <c:dLbls>
          <c:showLegendKey val="0"/>
          <c:showVal val="1"/>
          <c:showCatName val="0"/>
          <c:showSerName val="0"/>
          <c:showPercent val="0"/>
          <c:showBubbleSize val="0"/>
        </c:dLbls>
        <c:gapWidth val="37"/>
        <c:axId val="166161792"/>
        <c:axId val="166542336"/>
      </c:barChart>
      <c:catAx>
        <c:axId val="166161792"/>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6542336"/>
        <c:crosses val="autoZero"/>
        <c:auto val="1"/>
        <c:lblAlgn val="ctr"/>
        <c:lblOffset val="80"/>
        <c:noMultiLvlLbl val="0"/>
      </c:catAx>
      <c:valAx>
        <c:axId val="166542336"/>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6161792"/>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433" l="0.70000000000000062" r="0.70000000000000062" t="0.75000000000000433"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Revenus</c:v>
              </c:pt>
              <c:pt idx="1">
                <c:v>Dépenses</c:v>
              </c:pt>
            </c:strLit>
          </c:cat>
          <c:val>
            <c:numRef>
              <c:f>SEPTEMBRE!$G$9:$G$10</c:f>
              <c:numCache>
                <c:formatCode>#,##0.00\ "€"</c:formatCode>
                <c:ptCount val="2"/>
                <c:pt idx="0">
                  <c:v>0</c:v>
                </c:pt>
                <c:pt idx="1">
                  <c:v>0</c:v>
                </c:pt>
              </c:numCache>
            </c:numRef>
          </c:val>
        </c:ser>
        <c:dLbls>
          <c:showLegendKey val="0"/>
          <c:showVal val="1"/>
          <c:showCatName val="0"/>
          <c:showSerName val="0"/>
          <c:showPercent val="0"/>
          <c:showBubbleSize val="0"/>
        </c:dLbls>
        <c:gapWidth val="37"/>
        <c:axId val="167457536"/>
        <c:axId val="167469440"/>
      </c:barChart>
      <c:catAx>
        <c:axId val="167457536"/>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7469440"/>
        <c:crosses val="autoZero"/>
        <c:auto val="1"/>
        <c:lblAlgn val="ctr"/>
        <c:lblOffset val="80"/>
        <c:noMultiLvlLbl val="0"/>
      </c:catAx>
      <c:valAx>
        <c:axId val="167469440"/>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7457536"/>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411" l="0.70000000000000062" r="0.70000000000000062" t="0.750000000000004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Revenus</c:v>
              </c:pt>
              <c:pt idx="1">
                <c:v>Dépenses</c:v>
              </c:pt>
            </c:strLit>
          </c:cat>
          <c:val>
            <c:numRef>
              <c:f>OCTOBRE!$G$9:$G$10</c:f>
              <c:numCache>
                <c:formatCode>#,##0.00\ "€"</c:formatCode>
                <c:ptCount val="2"/>
                <c:pt idx="0">
                  <c:v>0</c:v>
                </c:pt>
                <c:pt idx="1">
                  <c:v>0</c:v>
                </c:pt>
              </c:numCache>
            </c:numRef>
          </c:val>
        </c:ser>
        <c:dLbls>
          <c:showLegendKey val="0"/>
          <c:showVal val="1"/>
          <c:showCatName val="0"/>
          <c:showSerName val="0"/>
          <c:showPercent val="0"/>
          <c:showBubbleSize val="0"/>
        </c:dLbls>
        <c:gapWidth val="37"/>
        <c:axId val="166320384"/>
        <c:axId val="168052608"/>
      </c:barChart>
      <c:catAx>
        <c:axId val="166320384"/>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8052608"/>
        <c:crosses val="autoZero"/>
        <c:auto val="1"/>
        <c:lblAlgn val="ctr"/>
        <c:lblOffset val="80"/>
        <c:noMultiLvlLbl val="0"/>
      </c:catAx>
      <c:valAx>
        <c:axId val="168052608"/>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6320384"/>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255" l="0.70000000000000062" r="0.70000000000000062" t="0.75000000000000255"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Revenus</c:v>
              </c:pt>
              <c:pt idx="1">
                <c:v>Dépenses</c:v>
              </c:pt>
            </c:strLit>
          </c:cat>
          <c:val>
            <c:numRef>
              <c:f>NOVEMBRE!$G$9:$G$10</c:f>
              <c:numCache>
                <c:formatCode>#,##0.00\ "€"</c:formatCode>
                <c:ptCount val="2"/>
                <c:pt idx="0">
                  <c:v>0</c:v>
                </c:pt>
                <c:pt idx="1">
                  <c:v>0</c:v>
                </c:pt>
              </c:numCache>
            </c:numRef>
          </c:val>
        </c:ser>
        <c:dLbls>
          <c:showLegendKey val="0"/>
          <c:showVal val="1"/>
          <c:showCatName val="0"/>
          <c:showSerName val="0"/>
          <c:showPercent val="0"/>
          <c:showBubbleSize val="0"/>
        </c:dLbls>
        <c:gapWidth val="37"/>
        <c:axId val="168198528"/>
        <c:axId val="168210432"/>
      </c:barChart>
      <c:catAx>
        <c:axId val="168198528"/>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8210432"/>
        <c:crosses val="autoZero"/>
        <c:auto val="1"/>
        <c:lblAlgn val="ctr"/>
        <c:lblOffset val="80"/>
        <c:noMultiLvlLbl val="0"/>
      </c:catAx>
      <c:valAx>
        <c:axId val="168210432"/>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8198528"/>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2" l="0.70000000000000062" r="0.70000000000000062" t="0.750000000000002"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Pt>
            <c:idx val="0"/>
            <c:invertIfNegative val="0"/>
            <c:bubble3D val="0"/>
            <c:spPr>
              <a:solidFill>
                <a:schemeClr val="accent1"/>
              </a:solidFill>
            </c:spPr>
          </c:dPt>
          <c:dPt>
            <c:idx val="1"/>
            <c:invertIfNegative val="0"/>
            <c:bubble3D val="0"/>
            <c:spPr>
              <a:solidFill>
                <a:schemeClr val="accent2"/>
              </a:solidFill>
            </c:spPr>
          </c:dPt>
          <c:dLbls>
            <c:numFmt formatCode="#,##0.00\ &quot;€&quot;" sourceLinked="0"/>
            <c:spPr>
              <a:noFill/>
              <a:ln>
                <a:noFill/>
              </a:ln>
              <a:effectLst/>
            </c:spPr>
            <c:txPr>
              <a:bodyPr/>
              <a:lstStyle/>
              <a:p>
                <a:pPr>
                  <a:defRPr b="1">
                    <a:solidFill>
                      <a:schemeClr val="tx1">
                        <a:lumMod val="95000"/>
                        <a:lumOff val="5000"/>
                      </a:schemeClr>
                    </a:solidFill>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Revenus</c:v>
              </c:pt>
              <c:pt idx="1">
                <c:v>Dépenses</c:v>
              </c:pt>
            </c:strLit>
          </c:cat>
          <c:val>
            <c:numRef>
              <c:f>DECEMBRE!$G$9:$G$10</c:f>
              <c:numCache>
                <c:formatCode>#,##0.00\ "€"</c:formatCode>
                <c:ptCount val="2"/>
                <c:pt idx="0">
                  <c:v>0</c:v>
                </c:pt>
                <c:pt idx="1">
                  <c:v>0</c:v>
                </c:pt>
              </c:numCache>
            </c:numRef>
          </c:val>
        </c:ser>
        <c:dLbls>
          <c:showLegendKey val="0"/>
          <c:showVal val="1"/>
          <c:showCatName val="0"/>
          <c:showSerName val="0"/>
          <c:showPercent val="0"/>
          <c:showBubbleSize val="0"/>
        </c:dLbls>
        <c:gapWidth val="37"/>
        <c:axId val="168528512"/>
        <c:axId val="168532224"/>
      </c:barChart>
      <c:catAx>
        <c:axId val="168528512"/>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8532224"/>
        <c:crosses val="autoZero"/>
        <c:auto val="1"/>
        <c:lblAlgn val="ctr"/>
        <c:lblOffset val="80"/>
        <c:noMultiLvlLbl val="0"/>
      </c:catAx>
      <c:valAx>
        <c:axId val="168532224"/>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a:solidFill>
                  <a:schemeClr val="tx1">
                    <a:lumMod val="95000"/>
                    <a:lumOff val="5000"/>
                  </a:schemeClr>
                </a:solidFill>
              </a:defRPr>
            </a:pPr>
            <a:endParaRPr lang="fr-FR"/>
          </a:p>
        </c:txPr>
        <c:crossAx val="168528512"/>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0000000000002" l="0.70000000000000062" r="0.70000000000000062" t="0.750000000000002" header="0.30000000000000032" footer="0.30000000000000032"/>
    <c:pageSetup/>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8.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9.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34.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37.xml.rels><?xml version="1.0" encoding="UTF-8" standalone="yes"?>
<Relationships xmlns="http://schemas.openxmlformats.org/package/2006/relationships"><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twoCellAnchor>
    <xdr:from>
      <xdr:col>1</xdr:col>
      <xdr:colOff>1</xdr:colOff>
      <xdr:row>1</xdr:row>
      <xdr:rowOff>28573</xdr:rowOff>
    </xdr:from>
    <xdr:to>
      <xdr:col>10</xdr:col>
      <xdr:colOff>209550</xdr:colOff>
      <xdr:row>1</xdr:row>
      <xdr:rowOff>1061845</xdr:rowOff>
    </xdr:to>
    <xdr:sp macro="" textlink="">
      <xdr:nvSpPr>
        <xdr:cNvPr id="2" name="Titre" descr="Budget simple"/>
        <xdr:cNvSpPr txBox="1"/>
      </xdr:nvSpPr>
      <xdr:spPr>
        <a:xfrm>
          <a:off x="190501" y="200023"/>
          <a:ext cx="7172324" cy="1033272"/>
        </a:xfrm>
        <a:prstGeom prst="rect">
          <a:avLst/>
        </a:prstGeom>
        <a:gradFill>
          <a:gsLst>
            <a:gs pos="0">
              <a:schemeClr val="bg1"/>
            </a:gs>
            <a:gs pos="100000">
              <a:schemeClr val="accent6">
                <a:lumMod val="20000"/>
                <a:lumOff val="80000"/>
              </a:schemeClr>
            </a:gs>
          </a:gsLst>
        </a:gradFill>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accent6">
                  <a:lumMod val="50000"/>
                </a:schemeClr>
              </a:solidFill>
              <a:latin typeface="+mj-lt"/>
            </a:rPr>
            <a:t>ANALYSE</a:t>
          </a:r>
          <a:r>
            <a:rPr lang="en-US" sz="3200" baseline="0">
              <a:solidFill>
                <a:schemeClr val="accent6">
                  <a:lumMod val="50000"/>
                </a:schemeClr>
              </a:solidFill>
              <a:latin typeface="+mj-lt"/>
            </a:rPr>
            <a:t> BUDGET</a:t>
          </a:r>
          <a:endParaRPr lang="en-US" sz="3200">
            <a:solidFill>
              <a:schemeClr val="accent6">
                <a:lumMod val="50000"/>
              </a:schemeClr>
            </a:solidFill>
            <a:latin typeface="+mj-lt"/>
          </a:endParaRPr>
        </a:p>
      </xdr:txBody>
    </xdr:sp>
    <xdr:clientData/>
  </xdr:twoCellAnchor>
  <xdr:twoCellAnchor>
    <xdr:from>
      <xdr:col>7</xdr:col>
      <xdr:colOff>295274</xdr:colOff>
      <xdr:row>0</xdr:row>
      <xdr:rowOff>133350</xdr:rowOff>
    </xdr:from>
    <xdr:to>
      <xdr:col>8</xdr:col>
      <xdr:colOff>133349</xdr:colOff>
      <xdr:row>1</xdr:row>
      <xdr:rowOff>923925</xdr:rowOff>
    </xdr:to>
    <xdr:sp macro="" textlink="">
      <xdr:nvSpPr>
        <xdr:cNvPr id="3" name="Année budgétaire" descr="Année budgétaire (par exemple, 2014)."/>
        <xdr:cNvSpPr/>
      </xdr:nvSpPr>
      <xdr:spPr>
        <a:xfrm>
          <a:off x="5162549" y="133350"/>
          <a:ext cx="600075" cy="962025"/>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ctr"/>
        <a:lstStyle/>
        <a:p>
          <a:pPr algn="ctr"/>
          <a:r>
            <a:rPr lang="en-US" sz="1600">
              <a:solidFill>
                <a:schemeClr val="bg1"/>
              </a:solidFill>
              <a:latin typeface="+mj-lt"/>
            </a:rPr>
            <a:t>2015</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161925</xdr:colOff>
      <xdr:row>13</xdr:row>
      <xdr:rowOff>266700</xdr:rowOff>
    </xdr:from>
    <xdr:to>
      <xdr:col>6</xdr:col>
      <xdr:colOff>771525</xdr:colOff>
      <xdr:row>25</xdr:row>
      <xdr:rowOff>295275</xdr:rowOff>
    </xdr:to>
    <xdr:graphicFrame macro="">
      <xdr:nvGraphicFramePr>
        <xdr:cNvPr id="6"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7" name="Titre" descr="Budget simple"/>
        <xdr:cNvSpPr txBox="1"/>
      </xdr:nvSpPr>
      <xdr:spPr>
        <a:xfrm>
          <a:off x="190501" y="219073"/>
          <a:ext cx="8143874" cy="1033272"/>
        </a:xfrm>
        <a:prstGeom prst="rect">
          <a:avLst/>
        </a:prstGeom>
        <a:gradFill>
          <a:gsLst>
            <a:gs pos="0">
              <a:schemeClr val="dk2">
                <a:tint val="80000"/>
                <a:satMod val="300000"/>
              </a:schemeClr>
            </a:gs>
            <a:gs pos="100000">
              <a:schemeClr val="dk2">
                <a:shade val="30000"/>
                <a:satMod val="200000"/>
              </a:schemeClr>
            </a:gs>
          </a:gsLst>
        </a:gradFill>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ANNUELLE</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8"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xdr:colOff>
      <xdr:row>1</xdr:row>
      <xdr:rowOff>28573</xdr:rowOff>
    </xdr:from>
    <xdr:to>
      <xdr:col>13</xdr:col>
      <xdr:colOff>704850</xdr:colOff>
      <xdr:row>1</xdr:row>
      <xdr:rowOff>1047750</xdr:rowOff>
    </xdr:to>
    <xdr:sp macro="" textlink="">
      <xdr:nvSpPr>
        <xdr:cNvPr id="3" name="Titre" descr="Budget simple"/>
        <xdr:cNvSpPr txBox="1"/>
      </xdr:nvSpPr>
      <xdr:spPr>
        <a:xfrm>
          <a:off x="190501" y="219073"/>
          <a:ext cx="9582149" cy="10191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COMPARATIF DEPENSES</a:t>
          </a:r>
        </a:p>
      </xdr:txBody>
    </xdr:sp>
    <xdr:clientData/>
  </xdr:twoCellAnchor>
  <xdr:twoCellAnchor>
    <xdr:from>
      <xdr:col>10</xdr:col>
      <xdr:colOff>266700</xdr:colOff>
      <xdr:row>0</xdr:row>
      <xdr:rowOff>114300</xdr:rowOff>
    </xdr:from>
    <xdr:to>
      <xdr:col>11</xdr:col>
      <xdr:colOff>285750</xdr:colOff>
      <xdr:row>1</xdr:row>
      <xdr:rowOff>975360</xdr:rowOff>
    </xdr:to>
    <xdr:sp macro="" textlink="">
      <xdr:nvSpPr>
        <xdr:cNvPr id="4" name="Année budgétaire" descr="Année budgétaire (par exemple, 2014)."/>
        <xdr:cNvSpPr/>
      </xdr:nvSpPr>
      <xdr:spPr>
        <a:xfrm>
          <a:off x="8391525" y="114300"/>
          <a:ext cx="733425"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ctr"/>
        <a:lstStyle/>
        <a:p>
          <a:pPr algn="ctr"/>
          <a:r>
            <a:rPr lang="en-US" sz="1600">
              <a:solidFill>
                <a:schemeClr val="bg1"/>
              </a:solidFill>
              <a:latin typeface="+mj-lt"/>
            </a:rPr>
            <a:t>2015</a:t>
          </a:r>
        </a:p>
      </xdr:txBody>
    </xdr:sp>
    <xdr:clientData/>
  </xdr:twoCellAnchor>
  <xdr:twoCellAnchor>
    <xdr:from>
      <xdr:col>6</xdr:col>
      <xdr:colOff>571500</xdr:colOff>
      <xdr:row>18</xdr:row>
      <xdr:rowOff>123825</xdr:rowOff>
    </xdr:from>
    <xdr:to>
      <xdr:col>20</xdr:col>
      <xdr:colOff>104775</xdr:colOff>
      <xdr:row>36</xdr:row>
      <xdr:rowOff>28574</xdr:rowOff>
    </xdr:to>
    <xdr:sp macro="" textlink="">
      <xdr:nvSpPr>
        <xdr:cNvPr id="6" name="ZoneTexte 5"/>
        <xdr:cNvSpPr txBox="1"/>
      </xdr:nvSpPr>
      <xdr:spPr>
        <a:xfrm>
          <a:off x="4638675" y="6086475"/>
          <a:ext cx="8572500" cy="59054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Veuillez m’excuser par avance si la réponse à mon problème a été donnée sur un autre post, j’ai voulu faire une recherche mais il se trouve que je n’arrive pas à trouver les bons termes … </a:t>
          </a:r>
          <a:br>
            <a:rPr lang="fr-FR"/>
          </a:br>
          <a:r>
            <a:rPr lang="fr-FR"/>
            <a:t/>
          </a:r>
          <a:br>
            <a:rPr lang="fr-FR"/>
          </a:br>
          <a:r>
            <a:rPr lang="fr-FR" u="sng">
              <a:effectLst/>
            </a:rPr>
            <a:t>Voilà ma situation : </a:t>
          </a:r>
          <a:r>
            <a:rPr lang="fr-FR"/>
            <a:t/>
          </a:r>
          <a:br>
            <a:rPr lang="fr-FR"/>
          </a:br>
          <a:r>
            <a:rPr lang="fr-FR"/>
            <a:t/>
          </a:r>
          <a:br>
            <a:rPr lang="fr-FR"/>
          </a:br>
          <a:r>
            <a:rPr lang="fr-FR"/>
            <a:t>Je me suis servie d’un modèle Excel 2013 pour créer un tableau de suivi de facture. J’ai amélioré le modèle en fonction de mon utilisation et cela donne pour tous les mois de l’année : </a:t>
          </a:r>
          <a:br>
            <a:rPr lang="fr-FR"/>
          </a:br>
          <a:r>
            <a:rPr lang="fr-FR"/>
            <a:t/>
          </a:r>
          <a:br>
            <a:rPr lang="fr-FR"/>
          </a:br>
          <a:r>
            <a:rPr lang="fr-FR"/>
            <a:t>Onglet synthèse mois + onglet mois débit + onglet mois crédit </a:t>
          </a:r>
          <a:br>
            <a:rPr lang="fr-FR"/>
          </a:br>
          <a:r>
            <a:rPr lang="fr-FR"/>
            <a:t/>
          </a:r>
          <a:br>
            <a:rPr lang="fr-FR"/>
          </a:br>
          <a:r>
            <a:rPr lang="fr-FR"/>
            <a:t>Et j’ai rajouté, afin d’avoir une meilleure visibilité : un onglet analyse annuelle (afin d’avoir une vision globale des revenus et des dépenses) et un onglet comparatif (afin d’avoir une vision plus précise des dépenses uniquement).</a:t>
          </a:r>
          <a:br>
            <a:rPr lang="fr-FR"/>
          </a:br>
          <a:r>
            <a:rPr lang="fr-FR"/>
            <a:t/>
          </a:r>
          <a:br>
            <a:rPr lang="fr-FR"/>
          </a:br>
          <a:r>
            <a:rPr lang="fr-FR" u="sng">
              <a:effectLst/>
            </a:rPr>
            <a:t>Voilà mon problème :</a:t>
          </a:r>
          <a:r>
            <a:rPr lang="fr-FR"/>
            <a:t/>
          </a:r>
          <a:br>
            <a:rPr lang="fr-FR"/>
          </a:br>
          <a:r>
            <a:rPr lang="fr-FR"/>
            <a:t/>
          </a:r>
          <a:br>
            <a:rPr lang="fr-FR"/>
          </a:br>
          <a:r>
            <a:rPr lang="fr-FR"/>
            <a:t>A chaque fois que je dois remplir les colonnes "mois" de l'onglet « comparatif », il faut que je le fasse manuellement. J’aimerais créer une sorte de « champ automatique » qui ferait qu’à chaque fois que j’inscris un montant HT d'un fournisseur dans l’onglet débit d’un mois, le montant s'ajoute automatiquement dans la colonne du mois correspondant, au bon fournisseur, de l'onglet "comparatif". </a:t>
          </a:r>
          <a:br>
            <a:rPr lang="fr-FR"/>
          </a:br>
          <a:r>
            <a:rPr lang="fr-FR"/>
            <a:t/>
          </a:r>
          <a:br>
            <a:rPr lang="fr-FR"/>
          </a:br>
          <a:r>
            <a:rPr lang="fr-FR"/>
            <a:t>Et cela, bien évidemment (je dois être un peu exigeante ), pour chaque onglet mois-débit, dans les colonnes des mois correspondants dans l'onglet comparatif. Et bien sur ( oui oui .. je me déteste moi-même), que les montants HT s'ajoutent automatiquement s'il y a plusieurs lignes inscrites.. </a:t>
          </a:r>
          <a:br>
            <a:rPr lang="fr-FR"/>
          </a:br>
          <a:r>
            <a:rPr lang="fr-FR"/>
            <a:t/>
          </a:r>
          <a:br>
            <a:rPr lang="fr-FR"/>
          </a:br>
          <a:r>
            <a:rPr lang="fr-FR"/>
            <a:t>Je ne sais pas si cela est possible : mes connaissances en Excel sont limitées de ce côté-là. Et je pense que vous voyez que j’ai du mal à mettre des mots techniques sur ce que j’aimerais faire. </a:t>
          </a:r>
          <a:br>
            <a:rPr lang="fr-FR"/>
          </a:br>
          <a:r>
            <a:rPr lang="fr-FR"/>
            <a:t/>
          </a:r>
          <a:br>
            <a:rPr lang="fr-FR"/>
          </a:br>
          <a:r>
            <a:rPr lang="fr-FR"/>
            <a:t>Quelqu’un pourrait-il m’aider à résoudre ce problème ? </a:t>
          </a:r>
          <a:br>
            <a:rPr lang="fr-FR"/>
          </a:br>
          <a:r>
            <a:rPr lang="fr-FR"/>
            <a:t/>
          </a:r>
          <a:br>
            <a:rPr lang="fr-FR"/>
          </a:br>
          <a:r>
            <a:rPr lang="fr-FR"/>
            <a:t>Je vous joins le tableau en question pour plus de visibilité.</a:t>
          </a:r>
          <a:br>
            <a:rPr lang="fr-FR"/>
          </a:br>
          <a:r>
            <a:rPr lang="fr-FR"/>
            <a:t/>
          </a:r>
          <a:br>
            <a:rPr lang="fr-FR"/>
          </a:br>
          <a:r>
            <a:rPr lang="fr-FR"/>
            <a:t>Merci à tous pour votre aide ! </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25</xdr:row>
      <xdr:rowOff>85725</xdr:rowOff>
    </xdr:to>
    <xdr:graphicFrame macro="">
      <xdr:nvGraphicFramePr>
        <xdr:cNvPr id="2"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5"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JANVIER</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6"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235</xdr:colOff>
      <xdr:row>1</xdr:row>
      <xdr:rowOff>13818</xdr:rowOff>
    </xdr:from>
    <xdr:to>
      <xdr:col>8</xdr:col>
      <xdr:colOff>1</xdr:colOff>
      <xdr:row>2</xdr:row>
      <xdr:rowOff>204</xdr:rowOff>
    </xdr:to>
    <xdr:sp macro="" textlink="">
      <xdr:nvSpPr>
        <xdr:cNvPr id="5" name="Titre" descr="Budget simple"/>
        <xdr:cNvSpPr txBox="1"/>
      </xdr:nvSpPr>
      <xdr:spPr>
        <a:xfrm>
          <a:off x="190735" y="185268"/>
          <a:ext cx="921996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JANVIER</a:t>
          </a:r>
          <a:endParaRPr lang="en-US" sz="3200">
            <a:solidFill>
              <a:schemeClr val="bg1"/>
            </a:solidFill>
            <a:latin typeface="+mj-lt"/>
          </a:endParaRPr>
        </a:p>
      </xdr:txBody>
    </xdr:sp>
    <xdr:clientData/>
  </xdr:twoCellAnchor>
  <xdr:twoCellAnchor>
    <xdr:from>
      <xdr:col>1</xdr:col>
      <xdr:colOff>234</xdr:colOff>
      <xdr:row>24</xdr:row>
      <xdr:rowOff>13818</xdr:rowOff>
    </xdr:from>
    <xdr:to>
      <xdr:col>8</xdr:col>
      <xdr:colOff>9525</xdr:colOff>
      <xdr:row>25</xdr:row>
      <xdr:rowOff>204</xdr:rowOff>
    </xdr:to>
    <xdr:sp macro="" textlink="">
      <xdr:nvSpPr>
        <xdr:cNvPr id="7" name="Titre" descr="Budget simple"/>
        <xdr:cNvSpPr txBox="1"/>
      </xdr:nvSpPr>
      <xdr:spPr>
        <a:xfrm>
          <a:off x="190734" y="3699993"/>
          <a:ext cx="922949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JANVIER</a:t>
          </a:r>
          <a:endParaRPr lang="en-US" sz="3200">
            <a:solidFill>
              <a:schemeClr val="bg1"/>
            </a:solidFill>
            <a:latin typeface="+mj-lt"/>
          </a:endParaRPr>
        </a:p>
      </xdr:txBody>
    </xdr:sp>
    <xdr:clientData/>
  </xdr:twoCellAnchor>
  <xdr:twoCellAnchor>
    <xdr:from>
      <xdr:col>6</xdr:col>
      <xdr:colOff>941232</xdr:colOff>
      <xdr:row>23</xdr:row>
      <xdr:rowOff>58424</xdr:rowOff>
    </xdr:from>
    <xdr:to>
      <xdr:col>7</xdr:col>
      <xdr:colOff>409575</xdr:colOff>
      <xdr:row>24</xdr:row>
      <xdr:rowOff>930606</xdr:rowOff>
    </xdr:to>
    <xdr:sp macro="" textlink="">
      <xdr:nvSpPr>
        <xdr:cNvPr id="9" name="Année budgétaire" descr="Année budgétaire (par exemple, 2014)."/>
        <xdr:cNvSpPr/>
      </xdr:nvSpPr>
      <xdr:spPr>
        <a:xfrm>
          <a:off x="7494432" y="4277999"/>
          <a:ext cx="706593"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941232</xdr:colOff>
      <xdr:row>0</xdr:row>
      <xdr:rowOff>125099</xdr:rowOff>
    </xdr:from>
    <xdr:to>
      <xdr:col>7</xdr:col>
      <xdr:colOff>409575</xdr:colOff>
      <xdr:row>1</xdr:row>
      <xdr:rowOff>997281</xdr:rowOff>
    </xdr:to>
    <xdr:sp macro="" textlink="">
      <xdr:nvSpPr>
        <xdr:cNvPr id="8" name="Année budgétaire" descr="Année budgétaire (par exemple, 2014)."/>
        <xdr:cNvSpPr/>
      </xdr:nvSpPr>
      <xdr:spPr>
        <a:xfrm>
          <a:off x="7494432" y="125099"/>
          <a:ext cx="706593"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188730</xdr:colOff>
      <xdr:row>1</xdr:row>
      <xdr:rowOff>13818</xdr:rowOff>
    </xdr:from>
    <xdr:to>
      <xdr:col>13</xdr:col>
      <xdr:colOff>19050</xdr:colOff>
      <xdr:row>1</xdr:row>
      <xdr:rowOff>1047750</xdr:rowOff>
    </xdr:to>
    <xdr:sp macro="" textlink="">
      <xdr:nvSpPr>
        <xdr:cNvPr id="8" name="Titre" descr="Budget simple"/>
        <xdr:cNvSpPr txBox="1"/>
      </xdr:nvSpPr>
      <xdr:spPr>
        <a:xfrm>
          <a:off x="188730" y="194793"/>
          <a:ext cx="14117820" cy="103393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JANVIER</a:t>
          </a:r>
          <a:endParaRPr lang="en-US" sz="3200">
            <a:solidFill>
              <a:schemeClr val="bg1"/>
            </a:solidFill>
            <a:latin typeface="+mj-lt"/>
          </a:endParaRPr>
        </a:p>
      </xdr:txBody>
    </xdr:sp>
    <xdr:clientData/>
  </xdr:twoCellAnchor>
  <xdr:twoCellAnchor>
    <xdr:from>
      <xdr:col>10</xdr:col>
      <xdr:colOff>19050</xdr:colOff>
      <xdr:row>0</xdr:row>
      <xdr:rowOff>104775</xdr:rowOff>
    </xdr:from>
    <xdr:to>
      <xdr:col>10</xdr:col>
      <xdr:colOff>581025</xdr:colOff>
      <xdr:row>1</xdr:row>
      <xdr:rowOff>979442</xdr:rowOff>
    </xdr:to>
    <xdr:sp macro="" textlink="">
      <xdr:nvSpPr>
        <xdr:cNvPr id="11" name="Année budgétaire" descr="Année budgétaire (par exemple, 2014)."/>
        <xdr:cNvSpPr/>
      </xdr:nvSpPr>
      <xdr:spPr>
        <a:xfrm>
          <a:off x="10934700" y="104775"/>
          <a:ext cx="561975" cy="105564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25</xdr:row>
      <xdr:rowOff>85725</xdr:rowOff>
    </xdr:to>
    <xdr:graphicFrame macro="">
      <xdr:nvGraphicFramePr>
        <xdr:cNvPr id="11"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12"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FEVRIER</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3"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4"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5"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235</xdr:colOff>
      <xdr:row>1</xdr:row>
      <xdr:rowOff>13818</xdr:rowOff>
    </xdr:from>
    <xdr:to>
      <xdr:col>8</xdr:col>
      <xdr:colOff>1</xdr:colOff>
      <xdr:row>2</xdr:row>
      <xdr:rowOff>204</xdr:rowOff>
    </xdr:to>
    <xdr:sp macro="" textlink="">
      <xdr:nvSpPr>
        <xdr:cNvPr id="2" name="Titre" descr="Budget simple"/>
        <xdr:cNvSpPr txBox="1"/>
      </xdr:nvSpPr>
      <xdr:spPr>
        <a:xfrm>
          <a:off x="190735" y="185268"/>
          <a:ext cx="962001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FEVRIER</a:t>
          </a:r>
          <a:endParaRPr lang="en-US" sz="3200">
            <a:solidFill>
              <a:schemeClr val="bg1"/>
            </a:solidFill>
            <a:latin typeface="+mj-lt"/>
          </a:endParaRPr>
        </a:p>
      </xdr:txBody>
    </xdr:sp>
    <xdr:clientData/>
  </xdr:twoCellAnchor>
  <xdr:twoCellAnchor>
    <xdr:from>
      <xdr:col>1</xdr:col>
      <xdr:colOff>234</xdr:colOff>
      <xdr:row>22</xdr:row>
      <xdr:rowOff>13818</xdr:rowOff>
    </xdr:from>
    <xdr:to>
      <xdr:col>8</xdr:col>
      <xdr:colOff>9525</xdr:colOff>
      <xdr:row>23</xdr:row>
      <xdr:rowOff>204</xdr:rowOff>
    </xdr:to>
    <xdr:sp macro="" textlink="">
      <xdr:nvSpPr>
        <xdr:cNvPr id="3" name="Titre" descr="Budget simple"/>
        <xdr:cNvSpPr txBox="1"/>
      </xdr:nvSpPr>
      <xdr:spPr>
        <a:xfrm>
          <a:off x="190734" y="4576293"/>
          <a:ext cx="962954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FEVRIER</a:t>
          </a:r>
          <a:endParaRPr lang="en-US" sz="3200">
            <a:solidFill>
              <a:schemeClr val="bg1"/>
            </a:solidFill>
            <a:latin typeface="+mj-lt"/>
          </a:endParaRPr>
        </a:p>
      </xdr:txBody>
    </xdr:sp>
    <xdr:clientData/>
  </xdr:twoCellAnchor>
  <xdr:twoCellAnchor>
    <xdr:from>
      <xdr:col>6</xdr:col>
      <xdr:colOff>941232</xdr:colOff>
      <xdr:row>21</xdr:row>
      <xdr:rowOff>58424</xdr:rowOff>
    </xdr:from>
    <xdr:to>
      <xdr:col>7</xdr:col>
      <xdr:colOff>371475</xdr:colOff>
      <xdr:row>22</xdr:row>
      <xdr:rowOff>930606</xdr:rowOff>
    </xdr:to>
    <xdr:sp macro="" textlink="">
      <xdr:nvSpPr>
        <xdr:cNvPr id="4" name="Année budgétaire" descr="Année budgétaire (par exemple, 2014)."/>
        <xdr:cNvSpPr/>
      </xdr:nvSpPr>
      <xdr:spPr>
        <a:xfrm>
          <a:off x="7494432" y="4458974"/>
          <a:ext cx="668493"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941232</xdr:colOff>
      <xdr:row>0</xdr:row>
      <xdr:rowOff>125099</xdr:rowOff>
    </xdr:from>
    <xdr:to>
      <xdr:col>7</xdr:col>
      <xdr:colOff>333375</xdr:colOff>
      <xdr:row>1</xdr:row>
      <xdr:rowOff>997281</xdr:rowOff>
    </xdr:to>
    <xdr:sp macro="" textlink="">
      <xdr:nvSpPr>
        <xdr:cNvPr id="5" name="Année budgétaire" descr="Année budgétaire (par exemple, 2014)."/>
        <xdr:cNvSpPr/>
      </xdr:nvSpPr>
      <xdr:spPr>
        <a:xfrm>
          <a:off x="7494432" y="125099"/>
          <a:ext cx="630393"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188729</xdr:colOff>
      <xdr:row>1</xdr:row>
      <xdr:rowOff>13818</xdr:rowOff>
    </xdr:from>
    <xdr:to>
      <xdr:col>13</xdr:col>
      <xdr:colOff>19050</xdr:colOff>
      <xdr:row>3</xdr:row>
      <xdr:rowOff>19050</xdr:rowOff>
    </xdr:to>
    <xdr:sp macro="" textlink="">
      <xdr:nvSpPr>
        <xdr:cNvPr id="2" name="Titre" descr="Budget simple"/>
        <xdr:cNvSpPr txBox="1"/>
      </xdr:nvSpPr>
      <xdr:spPr>
        <a:xfrm>
          <a:off x="188729" y="194793"/>
          <a:ext cx="14965546" cy="109108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FEVRIER</a:t>
          </a:r>
          <a:endParaRPr lang="en-US" sz="3200">
            <a:solidFill>
              <a:schemeClr val="bg1"/>
            </a:solidFill>
            <a:latin typeface="+mj-lt"/>
          </a:endParaRPr>
        </a:p>
      </xdr:txBody>
    </xdr:sp>
    <xdr:clientData/>
  </xdr:twoCellAnchor>
  <xdr:twoCellAnchor>
    <xdr:from>
      <xdr:col>10</xdr:col>
      <xdr:colOff>28575</xdr:colOff>
      <xdr:row>0</xdr:row>
      <xdr:rowOff>114300</xdr:rowOff>
    </xdr:from>
    <xdr:to>
      <xdr:col>10</xdr:col>
      <xdr:colOff>590550</xdr:colOff>
      <xdr:row>1</xdr:row>
      <xdr:rowOff>988967</xdr:rowOff>
    </xdr:to>
    <xdr:sp macro="" textlink="">
      <xdr:nvSpPr>
        <xdr:cNvPr id="358" name="Année budgétaire" descr="Année budgétaire (par exemple, 2014)."/>
        <xdr:cNvSpPr/>
      </xdr:nvSpPr>
      <xdr:spPr>
        <a:xfrm>
          <a:off x="11191875" y="114300"/>
          <a:ext cx="561975" cy="105564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25</xdr:row>
      <xdr:rowOff>85725</xdr:rowOff>
    </xdr:to>
    <xdr:graphicFrame macro="">
      <xdr:nvGraphicFramePr>
        <xdr:cNvPr id="3"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4"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MARS</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5"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6"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7"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8"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235</xdr:colOff>
      <xdr:row>1</xdr:row>
      <xdr:rowOff>13818</xdr:rowOff>
    </xdr:from>
    <xdr:to>
      <xdr:col>8</xdr:col>
      <xdr:colOff>1</xdr:colOff>
      <xdr:row>2</xdr:row>
      <xdr:rowOff>204</xdr:rowOff>
    </xdr:to>
    <xdr:sp macro="" textlink="">
      <xdr:nvSpPr>
        <xdr:cNvPr id="2" name="Titre" descr="Budget simple"/>
        <xdr:cNvSpPr txBox="1"/>
      </xdr:nvSpPr>
      <xdr:spPr>
        <a:xfrm>
          <a:off x="190735" y="185268"/>
          <a:ext cx="962001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MARS</a:t>
          </a:r>
          <a:endParaRPr lang="en-US" sz="3200">
            <a:solidFill>
              <a:schemeClr val="bg1"/>
            </a:solidFill>
            <a:latin typeface="+mj-lt"/>
          </a:endParaRPr>
        </a:p>
      </xdr:txBody>
    </xdr:sp>
    <xdr:clientData/>
  </xdr:twoCellAnchor>
  <xdr:twoCellAnchor>
    <xdr:from>
      <xdr:col>1</xdr:col>
      <xdr:colOff>234</xdr:colOff>
      <xdr:row>20</xdr:row>
      <xdr:rowOff>13818</xdr:rowOff>
    </xdr:from>
    <xdr:to>
      <xdr:col>8</xdr:col>
      <xdr:colOff>9525</xdr:colOff>
      <xdr:row>21</xdr:row>
      <xdr:rowOff>204</xdr:rowOff>
    </xdr:to>
    <xdr:sp macro="" textlink="">
      <xdr:nvSpPr>
        <xdr:cNvPr id="3" name="Titre" descr="Budget simple"/>
        <xdr:cNvSpPr txBox="1"/>
      </xdr:nvSpPr>
      <xdr:spPr>
        <a:xfrm>
          <a:off x="190734" y="3861918"/>
          <a:ext cx="962954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MARS</a:t>
          </a:r>
          <a:endParaRPr lang="en-US" sz="3200">
            <a:solidFill>
              <a:schemeClr val="bg1"/>
            </a:solidFill>
            <a:latin typeface="+mj-lt"/>
          </a:endParaRPr>
        </a:p>
      </xdr:txBody>
    </xdr:sp>
    <xdr:clientData/>
  </xdr:twoCellAnchor>
  <xdr:twoCellAnchor>
    <xdr:from>
      <xdr:col>6</xdr:col>
      <xdr:colOff>941233</xdr:colOff>
      <xdr:row>19</xdr:row>
      <xdr:rowOff>58424</xdr:rowOff>
    </xdr:from>
    <xdr:to>
      <xdr:col>7</xdr:col>
      <xdr:colOff>419101</xdr:colOff>
      <xdr:row>20</xdr:row>
      <xdr:rowOff>930606</xdr:rowOff>
    </xdr:to>
    <xdr:sp macro="" textlink="">
      <xdr:nvSpPr>
        <xdr:cNvPr id="4" name="Année budgétaire" descr="Année budgétaire (par exemple, 2014)."/>
        <xdr:cNvSpPr/>
      </xdr:nvSpPr>
      <xdr:spPr>
        <a:xfrm>
          <a:off x="7494433" y="3744599"/>
          <a:ext cx="716118"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941232</xdr:colOff>
      <xdr:row>0</xdr:row>
      <xdr:rowOff>125099</xdr:rowOff>
    </xdr:from>
    <xdr:to>
      <xdr:col>7</xdr:col>
      <xdr:colOff>390525</xdr:colOff>
      <xdr:row>1</xdr:row>
      <xdr:rowOff>997281</xdr:rowOff>
    </xdr:to>
    <xdr:sp macro="" textlink="">
      <xdr:nvSpPr>
        <xdr:cNvPr id="5" name="Année budgétaire" descr="Année budgétaire (par exemple, 2014)."/>
        <xdr:cNvSpPr/>
      </xdr:nvSpPr>
      <xdr:spPr>
        <a:xfrm>
          <a:off x="7494432" y="125099"/>
          <a:ext cx="687543"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188730</xdr:colOff>
      <xdr:row>1</xdr:row>
      <xdr:rowOff>13818</xdr:rowOff>
    </xdr:from>
    <xdr:to>
      <xdr:col>13</xdr:col>
      <xdr:colOff>28575</xdr:colOff>
      <xdr:row>3</xdr:row>
      <xdr:rowOff>0</xdr:rowOff>
    </xdr:to>
    <xdr:sp macro="" textlink="">
      <xdr:nvSpPr>
        <xdr:cNvPr id="2" name="Titre" descr="Budget simple"/>
        <xdr:cNvSpPr txBox="1"/>
      </xdr:nvSpPr>
      <xdr:spPr>
        <a:xfrm>
          <a:off x="188730" y="194793"/>
          <a:ext cx="14136870" cy="107203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MARS</a:t>
          </a:r>
          <a:endParaRPr lang="en-US" sz="3200">
            <a:solidFill>
              <a:schemeClr val="bg1"/>
            </a:solidFill>
            <a:latin typeface="+mj-lt"/>
          </a:endParaRPr>
        </a:p>
      </xdr:txBody>
    </xdr:sp>
    <xdr:clientData/>
  </xdr:twoCellAnchor>
  <xdr:twoCellAnchor>
    <xdr:from>
      <xdr:col>10</xdr:col>
      <xdr:colOff>28575</xdr:colOff>
      <xdr:row>0</xdr:row>
      <xdr:rowOff>95250</xdr:rowOff>
    </xdr:from>
    <xdr:to>
      <xdr:col>10</xdr:col>
      <xdr:colOff>713695</xdr:colOff>
      <xdr:row>1</xdr:row>
      <xdr:rowOff>969917</xdr:rowOff>
    </xdr:to>
    <xdr:sp macro="" textlink="">
      <xdr:nvSpPr>
        <xdr:cNvPr id="3" name="Année budgétaire" descr="Année budgétaire (par exemple, 2014)."/>
        <xdr:cNvSpPr/>
      </xdr:nvSpPr>
      <xdr:spPr>
        <a:xfrm>
          <a:off x="11925300" y="95250"/>
          <a:ext cx="685120" cy="105564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25</xdr:row>
      <xdr:rowOff>85725</xdr:rowOff>
    </xdr:to>
    <xdr:graphicFrame macro="">
      <xdr:nvGraphicFramePr>
        <xdr:cNvPr id="5"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6"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AVRIL</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7"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8"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9"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0"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1"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235</xdr:colOff>
      <xdr:row>1</xdr:row>
      <xdr:rowOff>13818</xdr:rowOff>
    </xdr:from>
    <xdr:to>
      <xdr:col>8</xdr:col>
      <xdr:colOff>1</xdr:colOff>
      <xdr:row>2</xdr:row>
      <xdr:rowOff>204</xdr:rowOff>
    </xdr:to>
    <xdr:sp macro="" textlink="">
      <xdr:nvSpPr>
        <xdr:cNvPr id="2" name="Titre" descr="Budget simple"/>
        <xdr:cNvSpPr txBox="1"/>
      </xdr:nvSpPr>
      <xdr:spPr>
        <a:xfrm>
          <a:off x="190735" y="185268"/>
          <a:ext cx="962001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AVRIL</a:t>
          </a:r>
          <a:endParaRPr lang="en-US" sz="3200">
            <a:solidFill>
              <a:schemeClr val="bg1"/>
            </a:solidFill>
            <a:latin typeface="+mj-lt"/>
          </a:endParaRPr>
        </a:p>
      </xdr:txBody>
    </xdr:sp>
    <xdr:clientData/>
  </xdr:twoCellAnchor>
  <xdr:twoCellAnchor>
    <xdr:from>
      <xdr:col>1</xdr:col>
      <xdr:colOff>234</xdr:colOff>
      <xdr:row>20</xdr:row>
      <xdr:rowOff>13818</xdr:rowOff>
    </xdr:from>
    <xdr:to>
      <xdr:col>8</xdr:col>
      <xdr:colOff>9525</xdr:colOff>
      <xdr:row>21</xdr:row>
      <xdr:rowOff>204</xdr:rowOff>
    </xdr:to>
    <xdr:sp macro="" textlink="">
      <xdr:nvSpPr>
        <xdr:cNvPr id="3" name="Titre" descr="Budget simple"/>
        <xdr:cNvSpPr txBox="1"/>
      </xdr:nvSpPr>
      <xdr:spPr>
        <a:xfrm>
          <a:off x="190734" y="3861918"/>
          <a:ext cx="962954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AVRIL</a:t>
          </a:r>
          <a:endParaRPr lang="en-US" sz="3200">
            <a:solidFill>
              <a:schemeClr val="bg1"/>
            </a:solidFill>
            <a:latin typeface="+mj-lt"/>
          </a:endParaRPr>
        </a:p>
      </xdr:txBody>
    </xdr:sp>
    <xdr:clientData/>
  </xdr:twoCellAnchor>
  <xdr:twoCellAnchor>
    <xdr:from>
      <xdr:col>6</xdr:col>
      <xdr:colOff>941233</xdr:colOff>
      <xdr:row>19</xdr:row>
      <xdr:rowOff>58424</xdr:rowOff>
    </xdr:from>
    <xdr:to>
      <xdr:col>7</xdr:col>
      <xdr:colOff>381001</xdr:colOff>
      <xdr:row>20</xdr:row>
      <xdr:rowOff>930606</xdr:rowOff>
    </xdr:to>
    <xdr:sp macro="" textlink="">
      <xdr:nvSpPr>
        <xdr:cNvPr id="4" name="Année budgétaire" descr="Année budgétaire (par exemple, 2014)."/>
        <xdr:cNvSpPr/>
      </xdr:nvSpPr>
      <xdr:spPr>
        <a:xfrm>
          <a:off x="7494433" y="3744599"/>
          <a:ext cx="678018"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941232</xdr:colOff>
      <xdr:row>0</xdr:row>
      <xdr:rowOff>125099</xdr:rowOff>
    </xdr:from>
    <xdr:to>
      <xdr:col>7</xdr:col>
      <xdr:colOff>352425</xdr:colOff>
      <xdr:row>1</xdr:row>
      <xdr:rowOff>997281</xdr:rowOff>
    </xdr:to>
    <xdr:sp macro="" textlink="">
      <xdr:nvSpPr>
        <xdr:cNvPr id="5" name="Année budgétaire" descr="Année budgétaire (par exemple, 2014)."/>
        <xdr:cNvSpPr/>
      </xdr:nvSpPr>
      <xdr:spPr>
        <a:xfrm>
          <a:off x="7494432" y="125099"/>
          <a:ext cx="649443"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188728</xdr:colOff>
      <xdr:row>1</xdr:row>
      <xdr:rowOff>13817</xdr:rowOff>
    </xdr:from>
    <xdr:to>
      <xdr:col>12</xdr:col>
      <xdr:colOff>752474</xdr:colOff>
      <xdr:row>2</xdr:row>
      <xdr:rowOff>9524</xdr:rowOff>
    </xdr:to>
    <xdr:sp macro="" textlink="">
      <xdr:nvSpPr>
        <xdr:cNvPr id="2" name="Titre" descr="Budget simple"/>
        <xdr:cNvSpPr txBox="1"/>
      </xdr:nvSpPr>
      <xdr:spPr>
        <a:xfrm>
          <a:off x="188728" y="194792"/>
          <a:ext cx="13698721" cy="106250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AVRIL</a:t>
          </a:r>
          <a:endParaRPr lang="en-US" sz="3200">
            <a:solidFill>
              <a:schemeClr val="bg1"/>
            </a:solidFill>
            <a:latin typeface="+mj-lt"/>
          </a:endParaRPr>
        </a:p>
      </xdr:txBody>
    </xdr:sp>
    <xdr:clientData/>
  </xdr:twoCellAnchor>
  <xdr:twoCellAnchor>
    <xdr:from>
      <xdr:col>10</xdr:col>
      <xdr:colOff>0</xdr:colOff>
      <xdr:row>0</xdr:row>
      <xdr:rowOff>104775</xdr:rowOff>
    </xdr:from>
    <xdr:to>
      <xdr:col>10</xdr:col>
      <xdr:colOff>605118</xdr:colOff>
      <xdr:row>1</xdr:row>
      <xdr:rowOff>979442</xdr:rowOff>
    </xdr:to>
    <xdr:sp macro="" textlink="">
      <xdr:nvSpPr>
        <xdr:cNvPr id="3" name="Année budgétaire" descr="Année budgétaire (par exemple, 2014)."/>
        <xdr:cNvSpPr/>
      </xdr:nvSpPr>
      <xdr:spPr>
        <a:xfrm>
          <a:off x="11486029" y="104775"/>
          <a:ext cx="605118" cy="1053961"/>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25</xdr:row>
      <xdr:rowOff>85725</xdr:rowOff>
    </xdr:to>
    <xdr:graphicFrame macro="">
      <xdr:nvGraphicFramePr>
        <xdr:cNvPr id="5"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6"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MAI</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7"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8"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9"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0"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1"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2"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235</xdr:colOff>
      <xdr:row>1</xdr:row>
      <xdr:rowOff>13818</xdr:rowOff>
    </xdr:from>
    <xdr:to>
      <xdr:col>8</xdr:col>
      <xdr:colOff>1</xdr:colOff>
      <xdr:row>2</xdr:row>
      <xdr:rowOff>204</xdr:rowOff>
    </xdr:to>
    <xdr:sp macro="" textlink="">
      <xdr:nvSpPr>
        <xdr:cNvPr id="2" name="Titre" descr="Budget simple"/>
        <xdr:cNvSpPr txBox="1"/>
      </xdr:nvSpPr>
      <xdr:spPr>
        <a:xfrm>
          <a:off x="190735" y="185268"/>
          <a:ext cx="962001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MAI</a:t>
          </a:r>
          <a:endParaRPr lang="en-US" sz="3200">
            <a:solidFill>
              <a:schemeClr val="bg1"/>
            </a:solidFill>
            <a:latin typeface="+mj-lt"/>
          </a:endParaRPr>
        </a:p>
      </xdr:txBody>
    </xdr:sp>
    <xdr:clientData/>
  </xdr:twoCellAnchor>
  <xdr:twoCellAnchor>
    <xdr:from>
      <xdr:col>1</xdr:col>
      <xdr:colOff>234</xdr:colOff>
      <xdr:row>17</xdr:row>
      <xdr:rowOff>13818</xdr:rowOff>
    </xdr:from>
    <xdr:to>
      <xdr:col>8</xdr:col>
      <xdr:colOff>9525</xdr:colOff>
      <xdr:row>18</xdr:row>
      <xdr:rowOff>204</xdr:rowOff>
    </xdr:to>
    <xdr:sp macro="" textlink="">
      <xdr:nvSpPr>
        <xdr:cNvPr id="3" name="Titre" descr="Budget simple"/>
        <xdr:cNvSpPr txBox="1"/>
      </xdr:nvSpPr>
      <xdr:spPr>
        <a:xfrm>
          <a:off x="190734" y="3347568"/>
          <a:ext cx="962954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MAI</a:t>
          </a:r>
          <a:endParaRPr lang="en-US" sz="3200">
            <a:solidFill>
              <a:schemeClr val="bg1"/>
            </a:solidFill>
            <a:latin typeface="+mj-lt"/>
          </a:endParaRPr>
        </a:p>
      </xdr:txBody>
    </xdr:sp>
    <xdr:clientData/>
  </xdr:twoCellAnchor>
  <xdr:twoCellAnchor>
    <xdr:from>
      <xdr:col>6</xdr:col>
      <xdr:colOff>941232</xdr:colOff>
      <xdr:row>16</xdr:row>
      <xdr:rowOff>58424</xdr:rowOff>
    </xdr:from>
    <xdr:to>
      <xdr:col>7</xdr:col>
      <xdr:colOff>390525</xdr:colOff>
      <xdr:row>17</xdr:row>
      <xdr:rowOff>930606</xdr:rowOff>
    </xdr:to>
    <xdr:sp macro="" textlink="">
      <xdr:nvSpPr>
        <xdr:cNvPr id="4" name="Année budgétaire" descr="Année budgétaire (par exemple, 2014)."/>
        <xdr:cNvSpPr/>
      </xdr:nvSpPr>
      <xdr:spPr>
        <a:xfrm>
          <a:off x="7494432" y="3230249"/>
          <a:ext cx="687543"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941232</xdr:colOff>
      <xdr:row>0</xdr:row>
      <xdr:rowOff>125099</xdr:rowOff>
    </xdr:from>
    <xdr:to>
      <xdr:col>7</xdr:col>
      <xdr:colOff>390525</xdr:colOff>
      <xdr:row>1</xdr:row>
      <xdr:rowOff>997281</xdr:rowOff>
    </xdr:to>
    <xdr:sp macro="" textlink="">
      <xdr:nvSpPr>
        <xdr:cNvPr id="5" name="Année budgétaire" descr="Année budgétaire (par exemple, 2014)."/>
        <xdr:cNvSpPr/>
      </xdr:nvSpPr>
      <xdr:spPr>
        <a:xfrm>
          <a:off x="7494432" y="125099"/>
          <a:ext cx="687543"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188729</xdr:colOff>
      <xdr:row>1</xdr:row>
      <xdr:rowOff>13818</xdr:rowOff>
    </xdr:from>
    <xdr:to>
      <xdr:col>13</xdr:col>
      <xdr:colOff>11205</xdr:colOff>
      <xdr:row>1</xdr:row>
      <xdr:rowOff>1057275</xdr:rowOff>
    </xdr:to>
    <xdr:sp macro="" textlink="">
      <xdr:nvSpPr>
        <xdr:cNvPr id="2" name="Titre" descr="Budget simple"/>
        <xdr:cNvSpPr txBox="1"/>
      </xdr:nvSpPr>
      <xdr:spPr>
        <a:xfrm>
          <a:off x="188729" y="193112"/>
          <a:ext cx="14009123" cy="104345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MAI</a:t>
          </a:r>
        </a:p>
      </xdr:txBody>
    </xdr:sp>
    <xdr:clientData/>
  </xdr:twoCellAnchor>
  <xdr:twoCellAnchor>
    <xdr:from>
      <xdr:col>10</xdr:col>
      <xdr:colOff>2240</xdr:colOff>
      <xdr:row>0</xdr:row>
      <xdr:rowOff>104775</xdr:rowOff>
    </xdr:from>
    <xdr:to>
      <xdr:col>10</xdr:col>
      <xdr:colOff>571499</xdr:colOff>
      <xdr:row>1</xdr:row>
      <xdr:rowOff>979442</xdr:rowOff>
    </xdr:to>
    <xdr:sp macro="" textlink="">
      <xdr:nvSpPr>
        <xdr:cNvPr id="3" name="Année budgétaire" descr="Année budgétaire (par exemple, 2014)."/>
        <xdr:cNvSpPr/>
      </xdr:nvSpPr>
      <xdr:spPr>
        <a:xfrm>
          <a:off x="11790828" y="104775"/>
          <a:ext cx="569259" cy="1053961"/>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25</xdr:row>
      <xdr:rowOff>85725</xdr:rowOff>
    </xdr:to>
    <xdr:graphicFrame macro="">
      <xdr:nvGraphicFramePr>
        <xdr:cNvPr id="5"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6"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JUIN</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7"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8"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9"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0"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1"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2"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3"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235</xdr:colOff>
      <xdr:row>1</xdr:row>
      <xdr:rowOff>13818</xdr:rowOff>
    </xdr:from>
    <xdr:to>
      <xdr:col>8</xdr:col>
      <xdr:colOff>1</xdr:colOff>
      <xdr:row>2</xdr:row>
      <xdr:rowOff>204</xdr:rowOff>
    </xdr:to>
    <xdr:sp macro="" textlink="">
      <xdr:nvSpPr>
        <xdr:cNvPr id="2" name="Titre" descr="Budget simple"/>
        <xdr:cNvSpPr txBox="1"/>
      </xdr:nvSpPr>
      <xdr:spPr>
        <a:xfrm>
          <a:off x="190735" y="185268"/>
          <a:ext cx="962001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JUIN</a:t>
          </a:r>
          <a:endParaRPr lang="en-US" sz="3200">
            <a:solidFill>
              <a:schemeClr val="bg1"/>
            </a:solidFill>
            <a:latin typeface="+mj-lt"/>
          </a:endParaRPr>
        </a:p>
      </xdr:txBody>
    </xdr:sp>
    <xdr:clientData/>
  </xdr:twoCellAnchor>
  <xdr:twoCellAnchor>
    <xdr:from>
      <xdr:col>1</xdr:col>
      <xdr:colOff>234</xdr:colOff>
      <xdr:row>18</xdr:row>
      <xdr:rowOff>13818</xdr:rowOff>
    </xdr:from>
    <xdr:to>
      <xdr:col>8</xdr:col>
      <xdr:colOff>9525</xdr:colOff>
      <xdr:row>19</xdr:row>
      <xdr:rowOff>204</xdr:rowOff>
    </xdr:to>
    <xdr:sp macro="" textlink="">
      <xdr:nvSpPr>
        <xdr:cNvPr id="3" name="Titre" descr="Budget simple"/>
        <xdr:cNvSpPr txBox="1"/>
      </xdr:nvSpPr>
      <xdr:spPr>
        <a:xfrm>
          <a:off x="190734" y="3519018"/>
          <a:ext cx="962954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JUIN</a:t>
          </a:r>
          <a:endParaRPr lang="en-US" sz="3200">
            <a:solidFill>
              <a:schemeClr val="bg1"/>
            </a:solidFill>
            <a:latin typeface="+mj-lt"/>
          </a:endParaRPr>
        </a:p>
      </xdr:txBody>
    </xdr:sp>
    <xdr:clientData/>
  </xdr:twoCellAnchor>
  <xdr:twoCellAnchor>
    <xdr:from>
      <xdr:col>6</xdr:col>
      <xdr:colOff>941232</xdr:colOff>
      <xdr:row>17</xdr:row>
      <xdr:rowOff>58424</xdr:rowOff>
    </xdr:from>
    <xdr:to>
      <xdr:col>7</xdr:col>
      <xdr:colOff>409575</xdr:colOff>
      <xdr:row>18</xdr:row>
      <xdr:rowOff>930606</xdr:rowOff>
    </xdr:to>
    <xdr:sp macro="" textlink="">
      <xdr:nvSpPr>
        <xdr:cNvPr id="4" name="Année budgétaire" descr="Année budgétaire (par exemple, 2014)."/>
        <xdr:cNvSpPr/>
      </xdr:nvSpPr>
      <xdr:spPr>
        <a:xfrm>
          <a:off x="7494432" y="3763649"/>
          <a:ext cx="706593"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941232</xdr:colOff>
      <xdr:row>0</xdr:row>
      <xdr:rowOff>125099</xdr:rowOff>
    </xdr:from>
    <xdr:to>
      <xdr:col>7</xdr:col>
      <xdr:colOff>409575</xdr:colOff>
      <xdr:row>1</xdr:row>
      <xdr:rowOff>997281</xdr:rowOff>
    </xdr:to>
    <xdr:sp macro="" textlink="">
      <xdr:nvSpPr>
        <xdr:cNvPr id="5" name="Année budgétaire" descr="Année budgétaire (par exemple, 2014)."/>
        <xdr:cNvSpPr/>
      </xdr:nvSpPr>
      <xdr:spPr>
        <a:xfrm>
          <a:off x="7494432" y="125099"/>
          <a:ext cx="706593"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188729</xdr:colOff>
      <xdr:row>1</xdr:row>
      <xdr:rowOff>13818</xdr:rowOff>
    </xdr:from>
    <xdr:to>
      <xdr:col>12</xdr:col>
      <xdr:colOff>753718</xdr:colOff>
      <xdr:row>2</xdr:row>
      <xdr:rowOff>204</xdr:rowOff>
    </xdr:to>
    <xdr:sp macro="" textlink="">
      <xdr:nvSpPr>
        <xdr:cNvPr id="2" name="Titre" descr="Budget simple"/>
        <xdr:cNvSpPr txBox="1"/>
      </xdr:nvSpPr>
      <xdr:spPr>
        <a:xfrm>
          <a:off x="188729" y="196035"/>
          <a:ext cx="13726054" cy="1054843"/>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JUIN</a:t>
          </a:r>
        </a:p>
      </xdr:txBody>
    </xdr:sp>
    <xdr:clientData/>
  </xdr:twoCellAnchor>
  <xdr:twoCellAnchor>
    <xdr:from>
      <xdr:col>10</xdr:col>
      <xdr:colOff>1121</xdr:colOff>
      <xdr:row>0</xdr:row>
      <xdr:rowOff>104775</xdr:rowOff>
    </xdr:from>
    <xdr:to>
      <xdr:col>10</xdr:col>
      <xdr:colOff>649941</xdr:colOff>
      <xdr:row>1</xdr:row>
      <xdr:rowOff>979442</xdr:rowOff>
    </xdr:to>
    <xdr:sp macro="" textlink="">
      <xdr:nvSpPr>
        <xdr:cNvPr id="3" name="Année budgétaire" descr="Année budgétaire (par exemple, 2014)."/>
        <xdr:cNvSpPr/>
      </xdr:nvSpPr>
      <xdr:spPr>
        <a:xfrm>
          <a:off x="11431121" y="104775"/>
          <a:ext cx="648820" cy="1053961"/>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27</xdr:row>
      <xdr:rowOff>85725</xdr:rowOff>
    </xdr:to>
    <xdr:graphicFrame macro="">
      <xdr:nvGraphicFramePr>
        <xdr:cNvPr id="2"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3"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JUILLET</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4"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2013</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5"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6"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7"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8"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9"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0"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1"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234</xdr:colOff>
      <xdr:row>1</xdr:row>
      <xdr:rowOff>13818</xdr:rowOff>
    </xdr:from>
    <xdr:to>
      <xdr:col>8</xdr:col>
      <xdr:colOff>0</xdr:colOff>
      <xdr:row>1</xdr:row>
      <xdr:rowOff>1067004</xdr:rowOff>
    </xdr:to>
    <xdr:sp macro="" textlink="">
      <xdr:nvSpPr>
        <xdr:cNvPr id="2" name="Titre" descr="Budget simple"/>
        <xdr:cNvSpPr txBox="1"/>
      </xdr:nvSpPr>
      <xdr:spPr>
        <a:xfrm>
          <a:off x="190734" y="185268"/>
          <a:ext cx="1077254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JUILLET</a:t>
          </a:r>
          <a:endParaRPr lang="en-US" sz="3200">
            <a:solidFill>
              <a:schemeClr val="bg1"/>
            </a:solidFill>
            <a:latin typeface="+mj-lt"/>
          </a:endParaRPr>
        </a:p>
      </xdr:txBody>
    </xdr:sp>
    <xdr:clientData/>
  </xdr:twoCellAnchor>
  <xdr:twoCellAnchor>
    <xdr:from>
      <xdr:col>1</xdr:col>
      <xdr:colOff>234</xdr:colOff>
      <xdr:row>19</xdr:row>
      <xdr:rowOff>13818</xdr:rowOff>
    </xdr:from>
    <xdr:to>
      <xdr:col>8</xdr:col>
      <xdr:colOff>0</xdr:colOff>
      <xdr:row>20</xdr:row>
      <xdr:rowOff>204</xdr:rowOff>
    </xdr:to>
    <xdr:sp macro="" textlink="">
      <xdr:nvSpPr>
        <xdr:cNvPr id="3" name="Titre" descr="Budget simple"/>
        <xdr:cNvSpPr txBox="1"/>
      </xdr:nvSpPr>
      <xdr:spPr>
        <a:xfrm>
          <a:off x="190734" y="3699993"/>
          <a:ext cx="1077254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JUILLET</a:t>
          </a:r>
          <a:endParaRPr lang="en-US" sz="3200">
            <a:solidFill>
              <a:schemeClr val="bg1"/>
            </a:solidFill>
            <a:latin typeface="+mj-lt"/>
          </a:endParaRPr>
        </a:p>
      </xdr:txBody>
    </xdr:sp>
    <xdr:clientData/>
  </xdr:twoCellAnchor>
  <xdr:twoCellAnchor>
    <xdr:from>
      <xdr:col>6</xdr:col>
      <xdr:colOff>884082</xdr:colOff>
      <xdr:row>18</xdr:row>
      <xdr:rowOff>106049</xdr:rowOff>
    </xdr:from>
    <xdr:to>
      <xdr:col>7</xdr:col>
      <xdr:colOff>334679</xdr:colOff>
      <xdr:row>19</xdr:row>
      <xdr:rowOff>978231</xdr:rowOff>
    </xdr:to>
    <xdr:sp macro="" textlink="">
      <xdr:nvSpPr>
        <xdr:cNvPr id="4" name="Année budgétaire" descr="Année budgétaire (par exemple, 2014)."/>
        <xdr:cNvSpPr/>
      </xdr:nvSpPr>
      <xdr:spPr>
        <a:xfrm>
          <a:off x="7361082" y="3630299"/>
          <a:ext cx="688847"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950757</xdr:colOff>
      <xdr:row>0</xdr:row>
      <xdr:rowOff>115574</xdr:rowOff>
    </xdr:from>
    <xdr:to>
      <xdr:col>7</xdr:col>
      <xdr:colOff>401354</xdr:colOff>
      <xdr:row>1</xdr:row>
      <xdr:rowOff>987756</xdr:rowOff>
    </xdr:to>
    <xdr:sp macro="" textlink="">
      <xdr:nvSpPr>
        <xdr:cNvPr id="5" name="Année budgétaire" descr="Année budgétaire (par exemple, 2014)."/>
        <xdr:cNvSpPr/>
      </xdr:nvSpPr>
      <xdr:spPr>
        <a:xfrm>
          <a:off x="7427757" y="115574"/>
          <a:ext cx="688847"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188729</xdr:colOff>
      <xdr:row>1</xdr:row>
      <xdr:rowOff>13818</xdr:rowOff>
    </xdr:from>
    <xdr:to>
      <xdr:col>12</xdr:col>
      <xdr:colOff>752475</xdr:colOff>
      <xdr:row>2</xdr:row>
      <xdr:rowOff>204</xdr:rowOff>
    </xdr:to>
    <xdr:sp macro="" textlink="">
      <xdr:nvSpPr>
        <xdr:cNvPr id="2" name="Titre" descr="Budget simple"/>
        <xdr:cNvSpPr txBox="1"/>
      </xdr:nvSpPr>
      <xdr:spPr>
        <a:xfrm>
          <a:off x="188729" y="194793"/>
          <a:ext cx="1380349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JUILLET</a:t>
          </a:r>
          <a:endParaRPr lang="en-US" sz="3200">
            <a:solidFill>
              <a:schemeClr val="bg1"/>
            </a:solidFill>
            <a:latin typeface="+mj-lt"/>
          </a:endParaRPr>
        </a:p>
      </xdr:txBody>
    </xdr:sp>
    <xdr:clientData/>
  </xdr:twoCellAnchor>
  <xdr:twoCellAnchor>
    <xdr:from>
      <xdr:col>10</xdr:col>
      <xdr:colOff>0</xdr:colOff>
      <xdr:row>0</xdr:row>
      <xdr:rowOff>104775</xdr:rowOff>
    </xdr:from>
    <xdr:to>
      <xdr:col>10</xdr:col>
      <xdr:colOff>600075</xdr:colOff>
      <xdr:row>1</xdr:row>
      <xdr:rowOff>979442</xdr:rowOff>
    </xdr:to>
    <xdr:sp macro="" textlink="">
      <xdr:nvSpPr>
        <xdr:cNvPr id="3" name="Année budgétaire" descr="Année budgétaire (par exemple, 2014)."/>
        <xdr:cNvSpPr/>
      </xdr:nvSpPr>
      <xdr:spPr>
        <a:xfrm>
          <a:off x="11601450" y="104775"/>
          <a:ext cx="600075" cy="105564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22</xdr:row>
      <xdr:rowOff>85725</xdr:rowOff>
    </xdr:to>
    <xdr:graphicFrame macro="">
      <xdr:nvGraphicFramePr>
        <xdr:cNvPr id="2"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3"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AOUT</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4"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5"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2013</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6"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7"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8"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9"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0"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1"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2"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235</xdr:colOff>
      <xdr:row>1</xdr:row>
      <xdr:rowOff>13818</xdr:rowOff>
    </xdr:from>
    <xdr:to>
      <xdr:col>8</xdr:col>
      <xdr:colOff>1</xdr:colOff>
      <xdr:row>2</xdr:row>
      <xdr:rowOff>204</xdr:rowOff>
    </xdr:to>
    <xdr:sp macro="" textlink="">
      <xdr:nvSpPr>
        <xdr:cNvPr id="2" name="Titre" descr="Budget simple"/>
        <xdr:cNvSpPr txBox="1"/>
      </xdr:nvSpPr>
      <xdr:spPr>
        <a:xfrm>
          <a:off x="190735" y="185268"/>
          <a:ext cx="941999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AOUT</a:t>
          </a:r>
          <a:endParaRPr lang="en-US" sz="3200">
            <a:solidFill>
              <a:schemeClr val="bg1"/>
            </a:solidFill>
            <a:latin typeface="+mj-lt"/>
          </a:endParaRPr>
        </a:p>
      </xdr:txBody>
    </xdr:sp>
    <xdr:clientData/>
  </xdr:twoCellAnchor>
  <xdr:twoCellAnchor>
    <xdr:from>
      <xdr:col>1</xdr:col>
      <xdr:colOff>234</xdr:colOff>
      <xdr:row>19</xdr:row>
      <xdr:rowOff>13818</xdr:rowOff>
    </xdr:from>
    <xdr:to>
      <xdr:col>8</xdr:col>
      <xdr:colOff>9525</xdr:colOff>
      <xdr:row>20</xdr:row>
      <xdr:rowOff>204</xdr:rowOff>
    </xdr:to>
    <xdr:sp macro="" textlink="">
      <xdr:nvSpPr>
        <xdr:cNvPr id="3" name="Titre" descr="Budget simple"/>
        <xdr:cNvSpPr txBox="1"/>
      </xdr:nvSpPr>
      <xdr:spPr>
        <a:xfrm>
          <a:off x="190734" y="3699993"/>
          <a:ext cx="942951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AOUT</a:t>
          </a:r>
          <a:endParaRPr lang="en-US" sz="3200">
            <a:solidFill>
              <a:schemeClr val="bg1"/>
            </a:solidFill>
            <a:latin typeface="+mj-lt"/>
          </a:endParaRPr>
        </a:p>
      </xdr:txBody>
    </xdr:sp>
    <xdr:clientData/>
  </xdr:twoCellAnchor>
  <xdr:twoCellAnchor>
    <xdr:from>
      <xdr:col>6</xdr:col>
      <xdr:colOff>941233</xdr:colOff>
      <xdr:row>18</xdr:row>
      <xdr:rowOff>58424</xdr:rowOff>
    </xdr:from>
    <xdr:to>
      <xdr:col>7</xdr:col>
      <xdr:colOff>219076</xdr:colOff>
      <xdr:row>19</xdr:row>
      <xdr:rowOff>930606</xdr:rowOff>
    </xdr:to>
    <xdr:sp macro="" textlink="">
      <xdr:nvSpPr>
        <xdr:cNvPr id="4" name="Année budgétaire" descr="Année budgétaire (par exemple, 2014)."/>
        <xdr:cNvSpPr/>
      </xdr:nvSpPr>
      <xdr:spPr>
        <a:xfrm>
          <a:off x="7418233" y="3944624"/>
          <a:ext cx="716118"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941232</xdr:colOff>
      <xdr:row>0</xdr:row>
      <xdr:rowOff>125099</xdr:rowOff>
    </xdr:from>
    <xdr:to>
      <xdr:col>7</xdr:col>
      <xdr:colOff>171450</xdr:colOff>
      <xdr:row>1</xdr:row>
      <xdr:rowOff>997281</xdr:rowOff>
    </xdr:to>
    <xdr:sp macro="" textlink="">
      <xdr:nvSpPr>
        <xdr:cNvPr id="5" name="Année budgétaire" descr="Année budgétaire (par exemple, 2014)."/>
        <xdr:cNvSpPr/>
      </xdr:nvSpPr>
      <xdr:spPr>
        <a:xfrm>
          <a:off x="7418232" y="125099"/>
          <a:ext cx="668493"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188728</xdr:colOff>
      <xdr:row>1</xdr:row>
      <xdr:rowOff>13818</xdr:rowOff>
    </xdr:from>
    <xdr:to>
      <xdr:col>13</xdr:col>
      <xdr:colOff>9524</xdr:colOff>
      <xdr:row>2</xdr:row>
      <xdr:rowOff>204</xdr:rowOff>
    </xdr:to>
    <xdr:sp macro="" textlink="">
      <xdr:nvSpPr>
        <xdr:cNvPr id="2" name="Titre" descr="Budget simple"/>
        <xdr:cNvSpPr txBox="1"/>
      </xdr:nvSpPr>
      <xdr:spPr>
        <a:xfrm>
          <a:off x="188728" y="194793"/>
          <a:ext cx="1385112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AOUT</a:t>
          </a:r>
          <a:endParaRPr lang="en-US" sz="3200">
            <a:solidFill>
              <a:schemeClr val="bg1"/>
            </a:solidFill>
            <a:latin typeface="+mj-lt"/>
          </a:endParaRPr>
        </a:p>
      </xdr:txBody>
    </xdr:sp>
    <xdr:clientData/>
  </xdr:twoCellAnchor>
  <xdr:twoCellAnchor>
    <xdr:from>
      <xdr:col>9</xdr:col>
      <xdr:colOff>1120587</xdr:colOff>
      <xdr:row>0</xdr:row>
      <xdr:rowOff>104775</xdr:rowOff>
    </xdr:from>
    <xdr:to>
      <xdr:col>10</xdr:col>
      <xdr:colOff>672352</xdr:colOff>
      <xdr:row>1</xdr:row>
      <xdr:rowOff>979442</xdr:rowOff>
    </xdr:to>
    <xdr:sp macro="" textlink="">
      <xdr:nvSpPr>
        <xdr:cNvPr id="3" name="Année budgétaire" descr="Année budgétaire (par exemple, 2014)."/>
        <xdr:cNvSpPr/>
      </xdr:nvSpPr>
      <xdr:spPr>
        <a:xfrm>
          <a:off x="11609293" y="104775"/>
          <a:ext cx="672353" cy="1053961"/>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25</xdr:row>
      <xdr:rowOff>85725</xdr:rowOff>
    </xdr:to>
    <xdr:graphicFrame macro="">
      <xdr:nvGraphicFramePr>
        <xdr:cNvPr id="5"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6"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SEPTEMBRE</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7"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8"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9"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2013</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0"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1"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2"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3"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4"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5"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6"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235</xdr:colOff>
      <xdr:row>1</xdr:row>
      <xdr:rowOff>13818</xdr:rowOff>
    </xdr:from>
    <xdr:to>
      <xdr:col>8</xdr:col>
      <xdr:colOff>1</xdr:colOff>
      <xdr:row>2</xdr:row>
      <xdr:rowOff>204</xdr:rowOff>
    </xdr:to>
    <xdr:sp macro="" textlink="">
      <xdr:nvSpPr>
        <xdr:cNvPr id="2" name="Titre" descr="Budget simple"/>
        <xdr:cNvSpPr txBox="1"/>
      </xdr:nvSpPr>
      <xdr:spPr>
        <a:xfrm>
          <a:off x="190735" y="185268"/>
          <a:ext cx="941046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SEPTEMBRE</a:t>
          </a:r>
          <a:endParaRPr lang="en-US" sz="3200">
            <a:solidFill>
              <a:schemeClr val="bg1"/>
            </a:solidFill>
            <a:latin typeface="+mj-lt"/>
          </a:endParaRPr>
        </a:p>
      </xdr:txBody>
    </xdr:sp>
    <xdr:clientData/>
  </xdr:twoCellAnchor>
  <xdr:twoCellAnchor>
    <xdr:from>
      <xdr:col>1</xdr:col>
      <xdr:colOff>234</xdr:colOff>
      <xdr:row>19</xdr:row>
      <xdr:rowOff>13818</xdr:rowOff>
    </xdr:from>
    <xdr:to>
      <xdr:col>8</xdr:col>
      <xdr:colOff>9525</xdr:colOff>
      <xdr:row>20</xdr:row>
      <xdr:rowOff>204</xdr:rowOff>
    </xdr:to>
    <xdr:sp macro="" textlink="">
      <xdr:nvSpPr>
        <xdr:cNvPr id="3" name="Titre" descr="Budget simple"/>
        <xdr:cNvSpPr txBox="1"/>
      </xdr:nvSpPr>
      <xdr:spPr>
        <a:xfrm>
          <a:off x="190734" y="3699993"/>
          <a:ext cx="941999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SEPTEMBRE</a:t>
          </a:r>
          <a:endParaRPr lang="en-US" sz="3200">
            <a:solidFill>
              <a:schemeClr val="bg1"/>
            </a:solidFill>
            <a:latin typeface="+mj-lt"/>
          </a:endParaRPr>
        </a:p>
      </xdr:txBody>
    </xdr:sp>
    <xdr:clientData/>
  </xdr:twoCellAnchor>
  <xdr:twoCellAnchor>
    <xdr:from>
      <xdr:col>6</xdr:col>
      <xdr:colOff>941233</xdr:colOff>
      <xdr:row>18</xdr:row>
      <xdr:rowOff>58424</xdr:rowOff>
    </xdr:from>
    <xdr:to>
      <xdr:col>7</xdr:col>
      <xdr:colOff>381001</xdr:colOff>
      <xdr:row>19</xdr:row>
      <xdr:rowOff>930606</xdr:rowOff>
    </xdr:to>
    <xdr:sp macro="" textlink="">
      <xdr:nvSpPr>
        <xdr:cNvPr id="4" name="Année budgétaire" descr="Année budgétaire (par exemple, 2014)."/>
        <xdr:cNvSpPr/>
      </xdr:nvSpPr>
      <xdr:spPr>
        <a:xfrm>
          <a:off x="7284883" y="3582674"/>
          <a:ext cx="678018"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941232</xdr:colOff>
      <xdr:row>0</xdr:row>
      <xdr:rowOff>125099</xdr:rowOff>
    </xdr:from>
    <xdr:to>
      <xdr:col>7</xdr:col>
      <xdr:colOff>419100</xdr:colOff>
      <xdr:row>1</xdr:row>
      <xdr:rowOff>997281</xdr:rowOff>
    </xdr:to>
    <xdr:sp macro="" textlink="">
      <xdr:nvSpPr>
        <xdr:cNvPr id="5" name="Année budgétaire" descr="Année budgétaire (par exemple, 2014)."/>
        <xdr:cNvSpPr/>
      </xdr:nvSpPr>
      <xdr:spPr>
        <a:xfrm>
          <a:off x="7284882" y="125099"/>
          <a:ext cx="716118"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188729</xdr:colOff>
      <xdr:row>1</xdr:row>
      <xdr:rowOff>13818</xdr:rowOff>
    </xdr:from>
    <xdr:to>
      <xdr:col>13</xdr:col>
      <xdr:colOff>0</xdr:colOff>
      <xdr:row>2</xdr:row>
      <xdr:rowOff>204</xdr:rowOff>
    </xdr:to>
    <xdr:sp macro="" textlink="">
      <xdr:nvSpPr>
        <xdr:cNvPr id="2" name="Titre" descr="Budget simple"/>
        <xdr:cNvSpPr txBox="1"/>
      </xdr:nvSpPr>
      <xdr:spPr>
        <a:xfrm>
          <a:off x="188729" y="194793"/>
          <a:ext cx="1364157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SEPTEMBRE</a:t>
          </a:r>
          <a:endParaRPr lang="en-US" sz="3200">
            <a:solidFill>
              <a:schemeClr val="bg1"/>
            </a:solidFill>
            <a:latin typeface="+mj-lt"/>
          </a:endParaRPr>
        </a:p>
      </xdr:txBody>
    </xdr:sp>
    <xdr:clientData/>
  </xdr:twoCellAnchor>
  <xdr:twoCellAnchor>
    <xdr:from>
      <xdr:col>10</xdr:col>
      <xdr:colOff>0</xdr:colOff>
      <xdr:row>0</xdr:row>
      <xdr:rowOff>104775</xdr:rowOff>
    </xdr:from>
    <xdr:to>
      <xdr:col>10</xdr:col>
      <xdr:colOff>649942</xdr:colOff>
      <xdr:row>1</xdr:row>
      <xdr:rowOff>979442</xdr:rowOff>
    </xdr:to>
    <xdr:sp macro="" textlink="">
      <xdr:nvSpPr>
        <xdr:cNvPr id="3" name="Année budgétaire" descr="Année budgétaire (par exemple, 2014)."/>
        <xdr:cNvSpPr/>
      </xdr:nvSpPr>
      <xdr:spPr>
        <a:xfrm>
          <a:off x="11205882" y="104775"/>
          <a:ext cx="649942" cy="1053961"/>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25</xdr:row>
      <xdr:rowOff>85725</xdr:rowOff>
    </xdr:to>
    <xdr:graphicFrame macro="">
      <xdr:nvGraphicFramePr>
        <xdr:cNvPr id="2"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3"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OCTOBRE</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4"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5"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6"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7"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2013</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8"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9"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0"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1"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2"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3"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4"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1</xdr:col>
      <xdr:colOff>235</xdr:colOff>
      <xdr:row>1</xdr:row>
      <xdr:rowOff>13818</xdr:rowOff>
    </xdr:from>
    <xdr:to>
      <xdr:col>8</xdr:col>
      <xdr:colOff>1</xdr:colOff>
      <xdr:row>2</xdr:row>
      <xdr:rowOff>204</xdr:rowOff>
    </xdr:to>
    <xdr:sp macro="" textlink="">
      <xdr:nvSpPr>
        <xdr:cNvPr id="2" name="Titre" descr="Budget simple"/>
        <xdr:cNvSpPr txBox="1"/>
      </xdr:nvSpPr>
      <xdr:spPr>
        <a:xfrm>
          <a:off x="190735" y="185268"/>
          <a:ext cx="921996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OCTOBRE</a:t>
          </a:r>
          <a:endParaRPr lang="en-US" sz="3200">
            <a:solidFill>
              <a:schemeClr val="bg1"/>
            </a:solidFill>
            <a:latin typeface="+mj-lt"/>
          </a:endParaRPr>
        </a:p>
      </xdr:txBody>
    </xdr:sp>
    <xdr:clientData/>
  </xdr:twoCellAnchor>
  <xdr:twoCellAnchor>
    <xdr:from>
      <xdr:col>1</xdr:col>
      <xdr:colOff>234</xdr:colOff>
      <xdr:row>19</xdr:row>
      <xdr:rowOff>13818</xdr:rowOff>
    </xdr:from>
    <xdr:to>
      <xdr:col>8</xdr:col>
      <xdr:colOff>9525</xdr:colOff>
      <xdr:row>20</xdr:row>
      <xdr:rowOff>204</xdr:rowOff>
    </xdr:to>
    <xdr:sp macro="" textlink="">
      <xdr:nvSpPr>
        <xdr:cNvPr id="3" name="Titre" descr="Budget simple"/>
        <xdr:cNvSpPr txBox="1"/>
      </xdr:nvSpPr>
      <xdr:spPr>
        <a:xfrm>
          <a:off x="190734" y="3699993"/>
          <a:ext cx="922949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OCTOBRE</a:t>
          </a:r>
          <a:endParaRPr lang="en-US" sz="3200">
            <a:solidFill>
              <a:schemeClr val="bg1"/>
            </a:solidFill>
            <a:latin typeface="+mj-lt"/>
          </a:endParaRPr>
        </a:p>
      </xdr:txBody>
    </xdr:sp>
    <xdr:clientData/>
  </xdr:twoCellAnchor>
  <xdr:twoCellAnchor>
    <xdr:from>
      <xdr:col>6</xdr:col>
      <xdr:colOff>941232</xdr:colOff>
      <xdr:row>18</xdr:row>
      <xdr:rowOff>58424</xdr:rowOff>
    </xdr:from>
    <xdr:to>
      <xdr:col>7</xdr:col>
      <xdr:colOff>428625</xdr:colOff>
      <xdr:row>19</xdr:row>
      <xdr:rowOff>930606</xdr:rowOff>
    </xdr:to>
    <xdr:sp macro="" textlink="">
      <xdr:nvSpPr>
        <xdr:cNvPr id="4" name="Année budgétaire" descr="Année budgétaire (par exemple, 2014)."/>
        <xdr:cNvSpPr/>
      </xdr:nvSpPr>
      <xdr:spPr>
        <a:xfrm>
          <a:off x="7418232" y="3582674"/>
          <a:ext cx="725643"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941232</xdr:colOff>
      <xdr:row>0</xdr:row>
      <xdr:rowOff>125099</xdr:rowOff>
    </xdr:from>
    <xdr:to>
      <xdr:col>7</xdr:col>
      <xdr:colOff>381000</xdr:colOff>
      <xdr:row>1</xdr:row>
      <xdr:rowOff>997281</xdr:rowOff>
    </xdr:to>
    <xdr:sp macro="" textlink="">
      <xdr:nvSpPr>
        <xdr:cNvPr id="5" name="Année budgétaire" descr="Année budgétaire (par exemple, 2014)."/>
        <xdr:cNvSpPr/>
      </xdr:nvSpPr>
      <xdr:spPr>
        <a:xfrm>
          <a:off x="7418232" y="125099"/>
          <a:ext cx="678018"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0</xdr:col>
      <xdr:colOff>188730</xdr:colOff>
      <xdr:row>1</xdr:row>
      <xdr:rowOff>13818</xdr:rowOff>
    </xdr:from>
    <xdr:to>
      <xdr:col>13</xdr:col>
      <xdr:colOff>19050</xdr:colOff>
      <xdr:row>2</xdr:row>
      <xdr:rowOff>204</xdr:rowOff>
    </xdr:to>
    <xdr:sp macro="" textlink="">
      <xdr:nvSpPr>
        <xdr:cNvPr id="2" name="Titre" descr="Budget simple"/>
        <xdr:cNvSpPr txBox="1"/>
      </xdr:nvSpPr>
      <xdr:spPr>
        <a:xfrm>
          <a:off x="188730" y="194793"/>
          <a:ext cx="13965420"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OCTOBRE</a:t>
          </a:r>
          <a:endParaRPr lang="en-US" sz="3200">
            <a:solidFill>
              <a:schemeClr val="bg1"/>
            </a:solidFill>
            <a:latin typeface="+mj-lt"/>
          </a:endParaRPr>
        </a:p>
      </xdr:txBody>
    </xdr:sp>
    <xdr:clientData/>
  </xdr:twoCellAnchor>
  <xdr:twoCellAnchor>
    <xdr:from>
      <xdr:col>10</xdr:col>
      <xdr:colOff>0</xdr:colOff>
      <xdr:row>0</xdr:row>
      <xdr:rowOff>104775</xdr:rowOff>
    </xdr:from>
    <xdr:to>
      <xdr:col>10</xdr:col>
      <xdr:colOff>542925</xdr:colOff>
      <xdr:row>1</xdr:row>
      <xdr:rowOff>979442</xdr:rowOff>
    </xdr:to>
    <xdr:sp macro="" textlink="">
      <xdr:nvSpPr>
        <xdr:cNvPr id="3" name="Année budgétaire" descr="Année budgétaire (par exemple, 2014)."/>
        <xdr:cNvSpPr/>
      </xdr:nvSpPr>
      <xdr:spPr>
        <a:xfrm>
          <a:off x="11734800" y="104775"/>
          <a:ext cx="542925" cy="105564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25</xdr:row>
      <xdr:rowOff>85725</xdr:rowOff>
    </xdr:to>
    <xdr:graphicFrame macro="">
      <xdr:nvGraphicFramePr>
        <xdr:cNvPr id="2"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3"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NOVEMBRE</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4"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5"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6"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7"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8"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2013</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9"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0"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1"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2"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3"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4"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5"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1</xdr:col>
      <xdr:colOff>235</xdr:colOff>
      <xdr:row>1</xdr:row>
      <xdr:rowOff>13818</xdr:rowOff>
    </xdr:from>
    <xdr:to>
      <xdr:col>8</xdr:col>
      <xdr:colOff>1</xdr:colOff>
      <xdr:row>2</xdr:row>
      <xdr:rowOff>204</xdr:rowOff>
    </xdr:to>
    <xdr:sp macro="" textlink="">
      <xdr:nvSpPr>
        <xdr:cNvPr id="2" name="Titre" descr="Budget simple"/>
        <xdr:cNvSpPr txBox="1"/>
      </xdr:nvSpPr>
      <xdr:spPr>
        <a:xfrm>
          <a:off x="190735" y="185268"/>
          <a:ext cx="921996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NOVEMBRE</a:t>
          </a:r>
          <a:endParaRPr lang="en-US" sz="3200">
            <a:solidFill>
              <a:schemeClr val="bg1"/>
            </a:solidFill>
            <a:latin typeface="+mj-lt"/>
          </a:endParaRPr>
        </a:p>
      </xdr:txBody>
    </xdr:sp>
    <xdr:clientData/>
  </xdr:twoCellAnchor>
  <xdr:twoCellAnchor>
    <xdr:from>
      <xdr:col>1</xdr:col>
      <xdr:colOff>234</xdr:colOff>
      <xdr:row>19</xdr:row>
      <xdr:rowOff>13818</xdr:rowOff>
    </xdr:from>
    <xdr:to>
      <xdr:col>8</xdr:col>
      <xdr:colOff>9525</xdr:colOff>
      <xdr:row>20</xdr:row>
      <xdr:rowOff>204</xdr:rowOff>
    </xdr:to>
    <xdr:sp macro="" textlink="">
      <xdr:nvSpPr>
        <xdr:cNvPr id="3" name="Titre" descr="Budget simple"/>
        <xdr:cNvSpPr txBox="1"/>
      </xdr:nvSpPr>
      <xdr:spPr>
        <a:xfrm>
          <a:off x="190734" y="3699993"/>
          <a:ext cx="922949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NOVEMBRE</a:t>
          </a:r>
          <a:endParaRPr lang="en-US" sz="3200">
            <a:solidFill>
              <a:schemeClr val="bg1"/>
            </a:solidFill>
            <a:latin typeface="+mj-lt"/>
          </a:endParaRPr>
        </a:p>
      </xdr:txBody>
    </xdr:sp>
    <xdr:clientData/>
  </xdr:twoCellAnchor>
  <xdr:twoCellAnchor>
    <xdr:from>
      <xdr:col>6</xdr:col>
      <xdr:colOff>941233</xdr:colOff>
      <xdr:row>18</xdr:row>
      <xdr:rowOff>58424</xdr:rowOff>
    </xdr:from>
    <xdr:to>
      <xdr:col>7</xdr:col>
      <xdr:colOff>438151</xdr:colOff>
      <xdr:row>19</xdr:row>
      <xdr:rowOff>930606</xdr:rowOff>
    </xdr:to>
    <xdr:sp macro="" textlink="">
      <xdr:nvSpPr>
        <xdr:cNvPr id="4" name="Année budgétaire" descr="Année budgétaire (par exemple, 2014)."/>
        <xdr:cNvSpPr/>
      </xdr:nvSpPr>
      <xdr:spPr>
        <a:xfrm>
          <a:off x="7037233" y="3582674"/>
          <a:ext cx="735168"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950757</xdr:colOff>
      <xdr:row>0</xdr:row>
      <xdr:rowOff>153674</xdr:rowOff>
    </xdr:from>
    <xdr:to>
      <xdr:col>7</xdr:col>
      <xdr:colOff>381000</xdr:colOff>
      <xdr:row>1</xdr:row>
      <xdr:rowOff>1025856</xdr:rowOff>
    </xdr:to>
    <xdr:sp macro="" textlink="">
      <xdr:nvSpPr>
        <xdr:cNvPr id="5" name="Année budgétaire" descr="Année budgétaire (par exemple, 2014)."/>
        <xdr:cNvSpPr/>
      </xdr:nvSpPr>
      <xdr:spPr>
        <a:xfrm>
          <a:off x="7046757" y="153674"/>
          <a:ext cx="668493"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0</xdr:col>
      <xdr:colOff>188730</xdr:colOff>
      <xdr:row>1</xdr:row>
      <xdr:rowOff>13818</xdr:rowOff>
    </xdr:from>
    <xdr:to>
      <xdr:col>13</xdr:col>
      <xdr:colOff>38100</xdr:colOff>
      <xdr:row>2</xdr:row>
      <xdr:rowOff>204</xdr:rowOff>
    </xdr:to>
    <xdr:sp macro="" textlink="">
      <xdr:nvSpPr>
        <xdr:cNvPr id="2" name="Titre" descr="Budget simple"/>
        <xdr:cNvSpPr txBox="1"/>
      </xdr:nvSpPr>
      <xdr:spPr>
        <a:xfrm>
          <a:off x="188730" y="194793"/>
          <a:ext cx="13593945"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NOVEMBRE</a:t>
          </a:r>
          <a:endParaRPr lang="en-US" sz="3200">
            <a:solidFill>
              <a:schemeClr val="bg1"/>
            </a:solidFill>
            <a:latin typeface="+mj-lt"/>
          </a:endParaRPr>
        </a:p>
      </xdr:txBody>
    </xdr:sp>
    <xdr:clientData/>
  </xdr:twoCellAnchor>
  <xdr:twoCellAnchor>
    <xdr:from>
      <xdr:col>10</xdr:col>
      <xdr:colOff>0</xdr:colOff>
      <xdr:row>0</xdr:row>
      <xdr:rowOff>104775</xdr:rowOff>
    </xdr:from>
    <xdr:to>
      <xdr:col>10</xdr:col>
      <xdr:colOff>571500</xdr:colOff>
      <xdr:row>1</xdr:row>
      <xdr:rowOff>979442</xdr:rowOff>
    </xdr:to>
    <xdr:sp macro="" textlink="">
      <xdr:nvSpPr>
        <xdr:cNvPr id="3" name="Année budgétaire" descr="Année budgétaire (par exemple, 2014)."/>
        <xdr:cNvSpPr/>
      </xdr:nvSpPr>
      <xdr:spPr>
        <a:xfrm>
          <a:off x="11344275" y="104775"/>
          <a:ext cx="571500" cy="105564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333375</xdr:colOff>
      <xdr:row>12</xdr:row>
      <xdr:rowOff>304800</xdr:rowOff>
    </xdr:from>
    <xdr:to>
      <xdr:col>6</xdr:col>
      <xdr:colOff>942975</xdr:colOff>
      <xdr:row>25</xdr:row>
      <xdr:rowOff>85725</xdr:rowOff>
    </xdr:to>
    <xdr:graphicFrame macro="">
      <xdr:nvGraphicFramePr>
        <xdr:cNvPr id="2" name="RevenuEtDépenses" descr="Histogramme de comparaison du total des revenus mensuels au total des dépenses mensuelle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xdr:colOff>
      <xdr:row>1</xdr:row>
      <xdr:rowOff>28573</xdr:rowOff>
    </xdr:from>
    <xdr:to>
      <xdr:col>7</xdr:col>
      <xdr:colOff>0</xdr:colOff>
      <xdr:row>1</xdr:row>
      <xdr:rowOff>1061845</xdr:rowOff>
    </xdr:to>
    <xdr:sp macro="" textlink="">
      <xdr:nvSpPr>
        <xdr:cNvPr id="3" name="Titre" descr="Budget simple"/>
        <xdr:cNvSpPr txBox="1"/>
      </xdr:nvSpPr>
      <xdr:spPr>
        <a:xfrm>
          <a:off x="190501" y="219073"/>
          <a:ext cx="8143874" cy="1033272"/>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ANALYSE DECEMBRE</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4"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5"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6"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7"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8"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9"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2013</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0"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1"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2"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3"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4"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5"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2014</a:t>
          </a:r>
        </a:p>
      </xdr:txBody>
    </xdr:sp>
    <xdr:clientData/>
  </xdr:twoCellAnchor>
  <xdr:twoCellAnchor>
    <xdr:from>
      <xdr:col>5</xdr:col>
      <xdr:colOff>1466850</xdr:colOff>
      <xdr:row>0</xdr:row>
      <xdr:rowOff>57150</xdr:rowOff>
    </xdr:from>
    <xdr:to>
      <xdr:col>6</xdr:col>
      <xdr:colOff>447675</xdr:colOff>
      <xdr:row>1</xdr:row>
      <xdr:rowOff>918210</xdr:rowOff>
    </xdr:to>
    <xdr:sp macro="" textlink="">
      <xdr:nvSpPr>
        <xdr:cNvPr id="16" name="Année budgétaire" descr="Année budgétaire (par exemple, 2014)."/>
        <xdr:cNvSpPr/>
      </xdr:nvSpPr>
      <xdr:spPr>
        <a:xfrm>
          <a:off x="7143750" y="57150"/>
          <a:ext cx="685800" cy="105156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1</xdr:col>
      <xdr:colOff>235</xdr:colOff>
      <xdr:row>1</xdr:row>
      <xdr:rowOff>13818</xdr:rowOff>
    </xdr:from>
    <xdr:to>
      <xdr:col>8</xdr:col>
      <xdr:colOff>1</xdr:colOff>
      <xdr:row>2</xdr:row>
      <xdr:rowOff>204</xdr:rowOff>
    </xdr:to>
    <xdr:sp macro="" textlink="">
      <xdr:nvSpPr>
        <xdr:cNvPr id="2" name="Titre" descr="Budget simple"/>
        <xdr:cNvSpPr txBox="1"/>
      </xdr:nvSpPr>
      <xdr:spPr>
        <a:xfrm>
          <a:off x="190735" y="185268"/>
          <a:ext cx="9219966"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HONORAIRES</a:t>
          </a:r>
          <a:r>
            <a:rPr lang="en-US" sz="3200" baseline="0">
              <a:solidFill>
                <a:schemeClr val="bg1"/>
              </a:solidFill>
              <a:latin typeface="+mj-lt"/>
            </a:rPr>
            <a:t> DECEMBRE</a:t>
          </a:r>
          <a:endParaRPr lang="en-US" sz="3200">
            <a:solidFill>
              <a:schemeClr val="bg1"/>
            </a:solidFill>
            <a:latin typeface="+mj-lt"/>
          </a:endParaRPr>
        </a:p>
      </xdr:txBody>
    </xdr:sp>
    <xdr:clientData/>
  </xdr:twoCellAnchor>
  <xdr:twoCellAnchor>
    <xdr:from>
      <xdr:col>1</xdr:col>
      <xdr:colOff>234</xdr:colOff>
      <xdr:row>19</xdr:row>
      <xdr:rowOff>13818</xdr:rowOff>
    </xdr:from>
    <xdr:to>
      <xdr:col>8</xdr:col>
      <xdr:colOff>9525</xdr:colOff>
      <xdr:row>20</xdr:row>
      <xdr:rowOff>204</xdr:rowOff>
    </xdr:to>
    <xdr:sp macro="" textlink="">
      <xdr:nvSpPr>
        <xdr:cNvPr id="3" name="Titre" descr="Budget simple"/>
        <xdr:cNvSpPr txBox="1"/>
      </xdr:nvSpPr>
      <xdr:spPr>
        <a:xfrm>
          <a:off x="190734" y="3699993"/>
          <a:ext cx="922949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AUTRES</a:t>
          </a:r>
          <a:r>
            <a:rPr lang="en-US" sz="3200" baseline="0">
              <a:solidFill>
                <a:schemeClr val="bg1"/>
              </a:solidFill>
              <a:latin typeface="+mj-lt"/>
            </a:rPr>
            <a:t> DECEMBRE</a:t>
          </a:r>
          <a:endParaRPr lang="en-US" sz="3200">
            <a:solidFill>
              <a:schemeClr val="bg1"/>
            </a:solidFill>
            <a:latin typeface="+mj-lt"/>
          </a:endParaRPr>
        </a:p>
      </xdr:txBody>
    </xdr:sp>
    <xdr:clientData/>
  </xdr:twoCellAnchor>
  <xdr:twoCellAnchor>
    <xdr:from>
      <xdr:col>6</xdr:col>
      <xdr:colOff>941232</xdr:colOff>
      <xdr:row>18</xdr:row>
      <xdr:rowOff>58424</xdr:rowOff>
    </xdr:from>
    <xdr:to>
      <xdr:col>7</xdr:col>
      <xdr:colOff>428625</xdr:colOff>
      <xdr:row>19</xdr:row>
      <xdr:rowOff>930606</xdr:rowOff>
    </xdr:to>
    <xdr:sp macro="" textlink="">
      <xdr:nvSpPr>
        <xdr:cNvPr id="4" name="Année budgétaire" descr="Année budgétaire (par exemple, 2014)."/>
        <xdr:cNvSpPr/>
      </xdr:nvSpPr>
      <xdr:spPr>
        <a:xfrm>
          <a:off x="7418232" y="3944624"/>
          <a:ext cx="725643" cy="104363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twoCellAnchor>
    <xdr:from>
      <xdr:col>6</xdr:col>
      <xdr:colOff>941232</xdr:colOff>
      <xdr:row>0</xdr:row>
      <xdr:rowOff>125099</xdr:rowOff>
    </xdr:from>
    <xdr:to>
      <xdr:col>7</xdr:col>
      <xdr:colOff>457200</xdr:colOff>
      <xdr:row>1</xdr:row>
      <xdr:rowOff>997281</xdr:rowOff>
    </xdr:to>
    <xdr:sp macro="" textlink="">
      <xdr:nvSpPr>
        <xdr:cNvPr id="5" name="Année budgétaire" descr="Année budgétaire (par exemple, 2014)."/>
        <xdr:cNvSpPr/>
      </xdr:nvSpPr>
      <xdr:spPr>
        <a:xfrm>
          <a:off x="7418232" y="125099"/>
          <a:ext cx="754218" cy="1053157"/>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0</xdr:col>
      <xdr:colOff>188728</xdr:colOff>
      <xdr:row>1</xdr:row>
      <xdr:rowOff>13818</xdr:rowOff>
    </xdr:from>
    <xdr:to>
      <xdr:col>12</xdr:col>
      <xdr:colOff>752474</xdr:colOff>
      <xdr:row>2</xdr:row>
      <xdr:rowOff>204</xdr:rowOff>
    </xdr:to>
    <xdr:sp macro="" textlink="">
      <xdr:nvSpPr>
        <xdr:cNvPr id="2" name="Titre" descr="Budget simple"/>
        <xdr:cNvSpPr txBox="1"/>
      </xdr:nvSpPr>
      <xdr:spPr>
        <a:xfrm>
          <a:off x="188728" y="194793"/>
          <a:ext cx="13717771" cy="105318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l"/>
          <a:r>
            <a:rPr lang="en-US" sz="3200">
              <a:solidFill>
                <a:schemeClr val="bg1"/>
              </a:solidFill>
              <a:latin typeface="+mj-lt"/>
            </a:rPr>
            <a:t>SUIVI FACTURES</a:t>
          </a:r>
          <a:r>
            <a:rPr lang="en-US" sz="3200" baseline="0">
              <a:solidFill>
                <a:schemeClr val="bg1"/>
              </a:solidFill>
              <a:latin typeface="+mj-lt"/>
            </a:rPr>
            <a:t> DECEMBRE</a:t>
          </a:r>
        </a:p>
        <a:p>
          <a:pPr algn="l"/>
          <a:endParaRPr lang="en-US" sz="3200">
            <a:solidFill>
              <a:schemeClr val="bg1"/>
            </a:solidFill>
            <a:latin typeface="+mj-lt"/>
          </a:endParaRPr>
        </a:p>
      </xdr:txBody>
    </xdr:sp>
    <xdr:clientData/>
  </xdr:twoCellAnchor>
  <xdr:twoCellAnchor>
    <xdr:from>
      <xdr:col>9</xdr:col>
      <xdr:colOff>1095374</xdr:colOff>
      <xdr:row>0</xdr:row>
      <xdr:rowOff>104775</xdr:rowOff>
    </xdr:from>
    <xdr:to>
      <xdr:col>10</xdr:col>
      <xdr:colOff>600074</xdr:colOff>
      <xdr:row>1</xdr:row>
      <xdr:rowOff>979442</xdr:rowOff>
    </xdr:to>
    <xdr:sp macro="" textlink="">
      <xdr:nvSpPr>
        <xdr:cNvPr id="3" name="Année budgétaire" descr="Année budgétaire (par exemple, 2014)."/>
        <xdr:cNvSpPr/>
      </xdr:nvSpPr>
      <xdr:spPr>
        <a:xfrm>
          <a:off x="11515724" y="104775"/>
          <a:ext cx="600075" cy="1055642"/>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r>
            <a:rPr lang="en-US" sz="1600">
              <a:solidFill>
                <a:schemeClr val="bg1"/>
              </a:solidFill>
              <a:latin typeface="+mj-lt"/>
            </a:rPr>
            <a:t>2015</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Marie\Gestion\Suivi\07%20-%20JUILLE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Marie\Gestion\Suivi\2014\08%20-%20AOU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Marie\Gestion\Suivi\2014\10%20-%20OCTOBR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Marie\Gestion\Suivi\2014\11-%20NOVEMBR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Marie\Gestion\Suivi\2014\12%20-%20DECEMB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hèse Juillet"/>
      <sheetName val="CREDIT"/>
      <sheetName val="DEBIT"/>
      <sheetName val="GRAPH"/>
      <sheetName val="STATS"/>
    </sheetNames>
    <sheetDataSet>
      <sheetData sheetId="0">
        <row r="9">
          <cell r="G9">
            <v>462041.9</v>
          </cell>
        </row>
      </sheetData>
      <sheetData sheetId="1">
        <row r="15">
          <cell r="K15">
            <v>459871.54000000004</v>
          </cell>
        </row>
      </sheetData>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hèse Août"/>
      <sheetName val="CREDIT"/>
      <sheetName val="DEBIT"/>
      <sheetName val="GRAPH"/>
      <sheetName val="STATS"/>
    </sheetNames>
    <sheetDataSet>
      <sheetData sheetId="0">
        <row r="9">
          <cell r="G9">
            <v>0</v>
          </cell>
        </row>
      </sheetData>
      <sheetData sheetId="1">
        <row r="15">
          <cell r="J15">
            <v>0</v>
          </cell>
        </row>
      </sheetData>
      <sheetData sheetId="2"/>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hèse Octobre"/>
      <sheetName val="CREDIT"/>
      <sheetName val="DEBIT"/>
      <sheetName val="GRAPH"/>
      <sheetName val="STATS"/>
    </sheetNames>
    <sheetDataSet>
      <sheetData sheetId="0">
        <row r="9">
          <cell r="G9" t="e">
            <v>#REF!</v>
          </cell>
        </row>
      </sheetData>
      <sheetData sheetId="1">
        <row r="15">
          <cell r="J15">
            <v>0</v>
          </cell>
        </row>
      </sheetData>
      <sheetData sheetId="2"/>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hèse Août"/>
      <sheetName val="CREDIT"/>
      <sheetName val="DEBIT"/>
      <sheetName val="GRAPH"/>
      <sheetName val="STATS"/>
    </sheetNames>
    <sheetDataSet>
      <sheetData sheetId="0">
        <row r="9">
          <cell r="G9" t="e">
            <v>#REF!</v>
          </cell>
        </row>
      </sheetData>
      <sheetData sheetId="1">
        <row r="15">
          <cell r="J15">
            <v>0</v>
          </cell>
        </row>
      </sheetData>
      <sheetData sheetId="2"/>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hèse DECEMBRE"/>
      <sheetName val="CREDIT"/>
      <sheetName val="DEBIT"/>
      <sheetName val="GRAPH"/>
      <sheetName val="STATS"/>
    </sheetNames>
    <sheetDataSet>
      <sheetData sheetId="0">
        <row r="9">
          <cell r="G9" t="e">
            <v>#REF!</v>
          </cell>
        </row>
      </sheetData>
      <sheetData sheetId="1">
        <row r="15">
          <cell r="J15">
            <v>0</v>
          </cell>
        </row>
      </sheetData>
      <sheetData sheetId="2"/>
      <sheetData sheetId="3" refreshError="1"/>
      <sheetData sheetId="4" refreshError="1"/>
    </sheetDataSet>
  </externalBook>
</externalLink>
</file>

<file path=xl/tables/table1.xml><?xml version="1.0" encoding="utf-8"?>
<table xmlns="http://schemas.openxmlformats.org/spreadsheetml/2006/main" id="6" name="tblRevenus7" displayName="tblRevenus7" ref="B6:C18">
  <autoFilter ref="B6:C18"/>
  <tableColumns count="2">
    <tableColumn id="1" name="Élément" totalsRowLabel="Total" dataDxfId="549"/>
    <tableColumn id="2" name="Montant" totalsRowFunction="sum" dataDxfId="548" totalsRowDxfId="547">
      <calculatedColumnFormula>JANVIER!G9</calculatedColumnFormula>
    </tableColumn>
  </tableColumns>
  <tableStyleInfo name="Simple Monthly Budget" showFirstColumn="0" showLastColumn="0" showRowStripes="1" showColumnStripes="0"/>
</table>
</file>

<file path=xl/tables/table2.xml><?xml version="1.0" encoding="utf-8"?>
<table xmlns="http://schemas.openxmlformats.org/spreadsheetml/2006/main" id="7" name="tblDépenses8" displayName="tblDépenses8" ref="B21:C33">
  <autoFilter ref="B21:C33"/>
  <sortState ref="B14:C42">
    <sortCondition ref="B14:B42"/>
  </sortState>
  <tableColumns count="2">
    <tableColumn id="1" name="Élément" totalsRowLabel="Total" dataDxfId="546"/>
    <tableColumn id="2" name="Montant" totalsRowFunction="sum" dataDxfId="545" totalsRowDxfId="544">
      <calculatedColumnFormula>'12 - Débit'!K40</calculatedColumnFormula>
    </tableColumn>
  </tableColumns>
  <tableStyleInfo name="Simple Monthly Budget" showFirstColumn="0" showLastColumn="0" showRowStripes="1" showColumnStripes="0"/>
</table>
</file>

<file path=xl/tables/table3.xml><?xml version="1.0" encoding="utf-8"?>
<table xmlns="http://schemas.openxmlformats.org/spreadsheetml/2006/main" id="1" name="tblRevenus" displayName="tblRevenus" ref="B6:C10">
  <autoFilter ref="B6:C10"/>
  <tableColumns count="2">
    <tableColumn id="1" name="Élément" totalsRowLabel="Total" dataDxfId="543"/>
    <tableColumn id="2" name="Montant" totalsRowFunction="sum" dataDxfId="542" totalsRowDxfId="541">
      <calculatedColumnFormula>'01 - Crédit'!H32</calculatedColumnFormula>
    </tableColumn>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4.xml><?xml version="1.0" encoding="utf-8"?>
<table xmlns="http://schemas.openxmlformats.org/spreadsheetml/2006/main" id="2" name="tblDépenses" displayName="tblDépenses" ref="B13:C42">
  <autoFilter ref="B13:C42"/>
  <sortState ref="B14:C42">
    <sortCondition ref="B14:B42"/>
  </sortState>
  <tableColumns count="2">
    <tableColumn id="1" name="Élément" totalsRowLabel="Total" dataDxfId="540"/>
    <tableColumn id="2" name="Montant" totalsRowFunction="sum" dataDxfId="539" totalsRowDxfId="538">
      <calculatedColumnFormula>'01 - Débit'!K49</calculatedColumnFormula>
    </tableColumn>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5.xml><?xml version="1.0" encoding="utf-8"?>
<table xmlns="http://schemas.openxmlformats.org/spreadsheetml/2006/main" id="3" name="Tableau3" displayName="Tableau3" ref="B5:H19" totalsRowShown="0" headerRowDxfId="537" dataDxfId="535" headerRowBorderDxfId="536" tableBorderDxfId="534" headerRowCellStyle="Normal 2" dataCellStyle="Normal 2">
  <autoFilter ref="B5:H19"/>
  <sortState ref="B6:J18">
    <sortCondition ref="B6"/>
  </sortState>
  <tableColumns count="7">
    <tableColumn id="1" name="DATE" dataDxfId="533" dataCellStyle="Normal 2"/>
    <tableColumn id="2" name="NOM" dataDxfId="532" dataCellStyle="Normal 2"/>
    <tableColumn id="3" name="DESIGNATION" dataDxfId="531" dataCellStyle="Normal 2"/>
    <tableColumn id="4" name="NUMERO" dataDxfId="530" dataCellStyle="Normal 2"/>
    <tableColumn id="6" name="MONTANT HT" dataDxfId="529" dataCellStyle="Normal 2"/>
    <tableColumn id="7" name="MONTANT TTC" dataDxfId="528" dataCellStyle="Normal 2"/>
    <tableColumn id="8" name="MODE PAIEMENT" dataDxfId="527" dataCellStyle="Normal 2"/>
  </tableColumns>
  <tableStyleInfo name="TableStyleMedium6" showFirstColumn="0" showLastColumn="0" showRowStripes="1" showColumnStripes="0"/>
</table>
</file>

<file path=xl/tables/table6.xml><?xml version="1.0" encoding="utf-8"?>
<table xmlns="http://schemas.openxmlformats.org/spreadsheetml/2006/main" id="4" name="Tableau35" displayName="Tableau35" ref="B28:H33" totalsRowShown="0" headerRowDxfId="526" dataDxfId="524" headerRowBorderDxfId="525" tableBorderDxfId="523" dataCellStyle="Normal 2">
  <autoFilter ref="B28:H33"/>
  <tableColumns count="7">
    <tableColumn id="1" name="DATE" dataDxfId="522" dataCellStyle="Normal 2"/>
    <tableColumn id="2" name="NOM" dataDxfId="521" dataCellStyle="Normal 2"/>
    <tableColumn id="3" name="DESIGNATION" dataDxfId="520" dataCellStyle="Normal 2"/>
    <tableColumn id="4" name="NUMERO" dataDxfId="519" dataCellStyle="Normal 2"/>
    <tableColumn id="5" name="MONTANT HT" dataDxfId="518" dataCellStyle="Normal 2"/>
    <tableColumn id="6" name="MONTANT TTC" dataDxfId="517" dataCellStyle="Normal 2"/>
    <tableColumn id="7" name="MODE PAIEMENT" dataDxfId="516" dataCellStyle="Normal 2">
      <calculatedColumnFormula>SUM(F25:F28)</calculatedColumnFormula>
    </tableColumn>
  </tableColumns>
  <tableStyleInfo name="TableStyleMedium6" showFirstColumn="0" showLastColumn="0" showRowStripes="1" showColumnStripes="0"/>
</table>
</file>

<file path=xl/tables/table7.xml><?xml version="1.0" encoding="utf-8"?>
<table xmlns="http://schemas.openxmlformats.org/spreadsheetml/2006/main" id="5" name="Tableau5" displayName="Tableau5" ref="B5:M49" totalsRowShown="0" headerRowDxfId="514" dataDxfId="512" headerRowBorderDxfId="513" tableBorderDxfId="511" dataCellStyle="Normal 2">
  <autoFilter ref="B5:M49"/>
  <sortState ref="B6:N53">
    <sortCondition ref="I6:I53"/>
  </sortState>
  <tableColumns count="12">
    <tableColumn id="1" name="DATE" dataDxfId="510" dataCellStyle="Normal 2"/>
    <tableColumn id="3" name="FOURNISSEUR" dataDxfId="509" dataCellStyle="Normal 2"/>
    <tableColumn id="4" name="REFERENCE" dataDxfId="508" dataCellStyle="Normal 2"/>
    <tableColumn id="5" name="MONTANT HT" dataDxfId="507" dataCellStyle="Normal 2"/>
    <tableColumn id="6" name="MONTANT TTC" dataDxfId="506" dataCellStyle="Normal 2"/>
    <tableColumn id="7" name="ECHEANCE" dataDxfId="505" dataCellStyle="Normal 2"/>
    <tableColumn id="12" name="MONTANT PAYE" dataDxfId="504" dataCellStyle="Normal 2"/>
    <tableColumn id="9" name="DATE ENCAISSEMENT" dataDxfId="503" dataCellStyle="Normal 2"/>
    <tableColumn id="10" name="MODE PAIEMENT" dataDxfId="502" dataCellStyle="Normal 2"/>
    <tableColumn id="11" name="STATUT" dataDxfId="501" dataCellStyle="Normal 2"/>
    <tableColumn id="13" name="IMPAYE" dataDxfId="500" dataCellStyle="Normal 2">
      <calculatedColumnFormula>Tableau5[MONTANT TTC]-Tableau5[MONTANT PAYE]</calculatedColumnFormula>
    </tableColumn>
    <tableColumn id="2" name="ENVOI TVA" dataDxfId="499" dataCellStyle="Normal 2"/>
  </tableColumns>
  <tableStyleInfo name="TableStyleMedium6" showFirstColumn="0" showLastColumn="0" showRowStripes="1" showColumnStripes="0"/>
</table>
</file>

<file path=xl/tables/table8.xml><?xml version="1.0" encoding="utf-8"?>
<table xmlns="http://schemas.openxmlformats.org/spreadsheetml/2006/main" id="13" name="tblRevenus14" displayName="tblRevenus14" ref="B6:C10">
  <autoFilter ref="B6:C10"/>
  <tableColumns count="2">
    <tableColumn id="1" name="Élément" totalsRowLabel="Total" dataDxfId="498"/>
    <tableColumn id="2" name="Montant" totalsRowFunction="sum" dataDxfId="497" totalsRowDxfId="496">
      <calculatedColumnFormula>'02 - Crédit'!#REF!</calculatedColumnFormula>
    </tableColumn>
  </tableColumns>
  <tableStyleInfo name="Simple Monthly Budget" showFirstColumn="0" showLastColumn="0" showRowStripes="1" showColumnStripes="0"/>
</table>
</file>

<file path=xl/tables/table9.xml><?xml version="1.0" encoding="utf-8"?>
<table xmlns="http://schemas.openxmlformats.org/spreadsheetml/2006/main" id="14" name="tblDépenses15" displayName="tblDépenses15" ref="B13:C29">
  <autoFilter ref="B13:C29"/>
  <sortState ref="B14:C29">
    <sortCondition ref="B14:B29"/>
  </sortState>
  <tableColumns count="2">
    <tableColumn id="1" name="Élément" totalsRowLabel="Total" dataDxfId="495"/>
    <tableColumn id="2" name="Montant" totalsRowFunction="sum" dataDxfId="494" totalsRowDxfId="493">
      <calculatedColumnFormula>'02 - Débit'!K36</calculatedColumnFormula>
    </tableColumn>
  </tableColumns>
  <tableStyleInfo name="Simple Monthly Budget" showFirstColumn="0" showLastColumn="0" showRowStripes="1" showColumnStripes="0"/>
</table>
</file>

<file path=xl/tables/table10.xml><?xml version="1.0" encoding="utf-8"?>
<table xmlns="http://schemas.openxmlformats.org/spreadsheetml/2006/main" id="15" name="Tableau316" displayName="Tableau316" ref="B5:H16" totalsRowShown="0" headerRowDxfId="492" dataDxfId="490" headerRowBorderDxfId="491" tableBorderDxfId="489" headerRowCellStyle="Pourcentage" dataCellStyle="Pourcentage">
  <autoFilter ref="B5:H16"/>
  <sortState ref="B6:J18">
    <sortCondition ref="B6"/>
  </sortState>
  <tableColumns count="7">
    <tableColumn id="1" name="DATE" dataDxfId="488" dataCellStyle="Normal 2"/>
    <tableColumn id="2" name="NOM" dataDxfId="487" dataCellStyle="Normal 2"/>
    <tableColumn id="3" name="DESIGNATION" dataDxfId="486" dataCellStyle="Normal 2"/>
    <tableColumn id="4" name="NUMERO" dataDxfId="485" dataCellStyle="Normal 2"/>
    <tableColumn id="6" name="MONTANT HT" dataDxfId="484" dataCellStyle="Normal 2"/>
    <tableColumn id="7" name="MONTANT TTC" dataDxfId="483" dataCellStyle="Normal 2"/>
    <tableColumn id="8" name="DATE ENVOI TVA" dataDxfId="482" dataCellStyle="Normal 2"/>
  </tableColumns>
  <tableStyleInfo name="TableStyleMedium6" showFirstColumn="0" showLastColumn="0" showRowStripes="1" showColumnStripes="0"/>
</table>
</file>

<file path=xl/tables/table11.xml><?xml version="1.0" encoding="utf-8"?>
<table xmlns="http://schemas.openxmlformats.org/spreadsheetml/2006/main" id="16" name="Tableau3517" displayName="Tableau3517" ref="B26:H31" totalsRowShown="0" headerRowDxfId="481" dataDxfId="479" headerRowBorderDxfId="480" tableBorderDxfId="478" dataCellStyle="Pourcentage">
  <autoFilter ref="B26:H31"/>
  <tableColumns count="7">
    <tableColumn id="1" name="DATE" dataDxfId="477" dataCellStyle="Normal 2"/>
    <tableColumn id="2" name="NOM" dataDxfId="476" dataCellStyle="Normal 2"/>
    <tableColumn id="3" name="DESIGNATION" dataDxfId="475" dataCellStyle="Normal 2"/>
    <tableColumn id="4" name="NUMERO" dataDxfId="474" dataCellStyle="Normal 2"/>
    <tableColumn id="5" name="MONTANT HT" dataDxfId="473" dataCellStyle="Normal 2"/>
    <tableColumn id="6" name="MONTANT TTC" dataDxfId="472" dataCellStyle="Normal 2"/>
    <tableColumn id="7" name="MODE REGLEMENT" dataDxfId="471" dataCellStyle="Normal 2">
      <calculatedColumnFormula>SUM(F23:F26)</calculatedColumnFormula>
    </tableColumn>
  </tableColumns>
  <tableStyleInfo name="TableStyleMedium6" showFirstColumn="0" showLastColumn="0" showRowStripes="1" showColumnStripes="0"/>
</table>
</file>

<file path=xl/tables/table12.xml><?xml version="1.0" encoding="utf-8"?>
<table xmlns="http://schemas.openxmlformats.org/spreadsheetml/2006/main" id="17" name="Tableau518" displayName="Tableau518" ref="B5:M36" totalsRowShown="0" headerRowDxfId="469" dataDxfId="467" headerRowBorderDxfId="468" tableBorderDxfId="466" dataCellStyle="Pourcentage">
  <autoFilter ref="B5:M36"/>
  <sortState ref="B6:L24">
    <sortCondition ref="C6:C24"/>
  </sortState>
  <tableColumns count="12">
    <tableColumn id="1" name="DATE " dataDxfId="465" dataCellStyle="Normal 2"/>
    <tableColumn id="3" name="FOURNISSEUR" dataDxfId="464" dataCellStyle="Normal 2"/>
    <tableColumn id="4" name="REFERENCE" dataDxfId="463" dataCellStyle="Normal 2"/>
    <tableColumn id="5" name="MONTANT HT" dataDxfId="462" dataCellStyle="Normal 2"/>
    <tableColumn id="6" name="MONTANT TTC" dataDxfId="461" dataCellStyle="Normal 2"/>
    <tableColumn id="7" name="ECHEANCE" dataDxfId="460" dataCellStyle="Normal 2"/>
    <tableColumn id="8" name="MONTANT PAYE" dataDxfId="459" dataCellStyle="Normal 2"/>
    <tableColumn id="9" name="DATE ENCAISSEMENT" dataDxfId="458" dataCellStyle="Normal 2"/>
    <tableColumn id="10" name="MODE PAIEMENT" dataDxfId="457" dataCellStyle="Normal 2"/>
    <tableColumn id="11" name="STATUT" dataDxfId="456" dataCellStyle="Normal 2"/>
    <tableColumn id="13" name="IMPAYE" dataDxfId="455" dataCellStyle="Pourcentage">
      <calculatedColumnFormula>Tableau518[MONTANT TTC]-Tableau518[MONTANT PAYE]</calculatedColumnFormula>
    </tableColumn>
    <tableColumn id="2" name="ENVOI TVA" dataDxfId="454" dataCellStyle="Pourcentage"/>
  </tableColumns>
  <tableStyleInfo name="TableStyleMedium6" showFirstColumn="0" showLastColumn="0" showRowStripes="1" showColumnStripes="0"/>
</table>
</file>

<file path=xl/tables/table13.xml><?xml version="1.0" encoding="utf-8"?>
<table xmlns="http://schemas.openxmlformats.org/spreadsheetml/2006/main" id="18" name="tblRevenus19" displayName="tblRevenus19" ref="B6:C10">
  <autoFilter ref="B6:C10"/>
  <tableColumns count="2">
    <tableColumn id="1" name="Élément" totalsRowLabel="Total" dataDxfId="453"/>
    <tableColumn id="2" name="Montant" totalsRowFunction="sum" dataDxfId="452" totalsRowDxfId="451">
      <calculatedColumnFormula>'03 - Crédit'!#REF!</calculatedColumnFormula>
    </tableColumn>
  </tableColumns>
  <tableStyleInfo name="Simple Monthly Budget" showFirstColumn="0" showLastColumn="0" showRowStripes="1" showColumnStripes="0"/>
</table>
</file>

<file path=xl/tables/table14.xml><?xml version="1.0" encoding="utf-8"?>
<table xmlns="http://schemas.openxmlformats.org/spreadsheetml/2006/main" id="19" name="tblDépenses20" displayName="tblDépenses20" ref="B13:C44">
  <autoFilter ref="B13:C44"/>
  <sortState ref="B14:C49">
    <sortCondition ref="B14"/>
  </sortState>
  <tableColumns count="2">
    <tableColumn id="1" name="Élément" totalsRowLabel="Total" dataDxfId="450"/>
    <tableColumn id="2" name="Montant" totalsRowFunction="sum" dataDxfId="449" totalsRowDxfId="448">
      <calculatedColumnFormula>'03 - Débit'!K44</calculatedColumnFormula>
    </tableColumn>
  </tableColumns>
  <tableStyleInfo name="Simple Monthly Budget" showFirstColumn="0" showLastColumn="0" showRowStripes="1" showColumnStripes="0"/>
</table>
</file>

<file path=xl/tables/table15.xml><?xml version="1.0" encoding="utf-8"?>
<table xmlns="http://schemas.openxmlformats.org/spreadsheetml/2006/main" id="20" name="Tableau321" displayName="Tableau321" ref="B5:H16" totalsRowShown="0" headerRowDxfId="447" dataDxfId="445" headerRowBorderDxfId="446" tableBorderDxfId="444">
  <autoFilter ref="B5:H16"/>
  <sortState ref="B6:J18">
    <sortCondition ref="B6"/>
  </sortState>
  <tableColumns count="7">
    <tableColumn id="1" name="DATE" dataDxfId="443" dataCellStyle="Normal 2"/>
    <tableColumn id="2" name="NOM" dataDxfId="442" dataCellStyle="Normal 2"/>
    <tableColumn id="3" name="DESIGNATION" dataDxfId="441" dataCellStyle="Normal 2"/>
    <tableColumn id="4" name="NUMERO" dataDxfId="440" dataCellStyle="Normal 2"/>
    <tableColumn id="6" name="MONTANT HT" dataDxfId="439" dataCellStyle="Normal 2"/>
    <tableColumn id="7" name="MONTANT TTC" dataDxfId="438" dataCellStyle="Normal 2"/>
    <tableColumn id="8" name="MODE REGLEMENT" dataDxfId="437" dataCellStyle="Normal 2"/>
  </tableColumns>
  <tableStyleInfo name="TableStyleMedium6" showFirstColumn="0" showLastColumn="0" showRowStripes="1" showColumnStripes="0"/>
</table>
</file>

<file path=xl/tables/table16.xml><?xml version="1.0" encoding="utf-8"?>
<table xmlns="http://schemas.openxmlformats.org/spreadsheetml/2006/main" id="21" name="Tableau3522" displayName="Tableau3522" ref="B24:H29" totalsRowShown="0" headerRowDxfId="436" dataDxfId="434" headerRowBorderDxfId="435" tableBorderDxfId="433">
  <autoFilter ref="B24:H29"/>
  <tableColumns count="7">
    <tableColumn id="1" name="DATE" dataDxfId="432" dataCellStyle="Normal 2"/>
    <tableColumn id="2" name="NOM" dataDxfId="431" dataCellStyle="Normal 2"/>
    <tableColumn id="3" name="DESIGNATION" dataDxfId="430" dataCellStyle="Normal 2"/>
    <tableColumn id="4" name="NUMERO" dataDxfId="429" dataCellStyle="Normal 2"/>
    <tableColumn id="5" name="MONTANT HT" dataDxfId="428" dataCellStyle="Normal 2"/>
    <tableColumn id="6" name="MONTANT TTC" dataDxfId="427" dataCellStyle="Normal 2"/>
    <tableColumn id="7" name="MODE REGLEMENT" dataDxfId="426" dataCellStyle="Normal 2"/>
  </tableColumns>
  <tableStyleInfo name="TableStyleMedium6" showFirstColumn="0" showLastColumn="0" showRowStripes="1" showColumnStripes="0"/>
</table>
</file>

<file path=xl/tables/table17.xml><?xml version="1.0" encoding="utf-8"?>
<table xmlns="http://schemas.openxmlformats.org/spreadsheetml/2006/main" id="22" name="Tableau523" displayName="Tableau523" ref="B5:M44" totalsRowShown="0" headerRowDxfId="423" dataDxfId="421" headerRowBorderDxfId="422" tableBorderDxfId="420">
  <autoFilter ref="B5:M44"/>
  <sortState ref="B6:L51">
    <sortCondition descending="1" ref="B6"/>
  </sortState>
  <tableColumns count="12">
    <tableColumn id="1" name="DATE" dataDxfId="419" dataCellStyle="Normal 2"/>
    <tableColumn id="3" name="FOURNISSEUR" dataDxfId="418" dataCellStyle="Normal 2"/>
    <tableColumn id="4" name="REFERENCE" dataDxfId="417" dataCellStyle="Normal 2"/>
    <tableColumn id="5" name="MONTANT HT" dataDxfId="416" dataCellStyle="Normal 2"/>
    <tableColumn id="6" name="MONTANT TTC" dataDxfId="415" dataCellStyle="Normal 2"/>
    <tableColumn id="7" name="ECHEANCE" dataDxfId="414" dataCellStyle="Normal 2"/>
    <tableColumn id="8" name="MONTANT PAYE" dataDxfId="413" dataCellStyle="Normal 2"/>
    <tableColumn id="9" name="DATE ENCAISSEMENT" dataDxfId="412" dataCellStyle="Normal 2"/>
    <tableColumn id="10" name="MODE PAIEMENT" dataDxfId="411" dataCellStyle="Normal 2"/>
    <tableColumn id="11" name="STATUT" dataDxfId="410" dataCellStyle="Normal 2"/>
    <tableColumn id="13" name="IMPAYE" dataDxfId="409" dataCellStyle="Normal 2">
      <calculatedColumnFormula>Tableau523[MONTANT TTC]-Tableau523[MONTANT PAYE]</calculatedColumnFormula>
    </tableColumn>
    <tableColumn id="2" name="ENVOI TVA" dataDxfId="408" dataCellStyle="Normal 2"/>
  </tableColumns>
  <tableStyleInfo name="TableStyleMedium6" showFirstColumn="0" showLastColumn="0" showRowStripes="1" showColumnStripes="0"/>
</table>
</file>

<file path=xl/tables/table18.xml><?xml version="1.0" encoding="utf-8"?>
<table xmlns="http://schemas.openxmlformats.org/spreadsheetml/2006/main" id="10" name="tblRevenus11" displayName="tblRevenus11" ref="B6:C10">
  <autoFilter ref="B6:C10"/>
  <tableColumns count="2">
    <tableColumn id="1" name="Élément" totalsRowLabel="Total" dataDxfId="407"/>
    <tableColumn id="2" name="Montant" totalsRowFunction="sum" dataDxfId="406" totalsRowDxfId="405">
      <calculatedColumnFormula>'04 - Crédit'!#REF!</calculatedColumnFormula>
    </tableColumn>
  </tableColumns>
  <tableStyleInfo name="Simple Monthly Budget" showFirstColumn="0" showLastColumn="0" showRowStripes="1" showColumnStripes="0"/>
</table>
</file>

<file path=xl/tables/table19.xml><?xml version="1.0" encoding="utf-8"?>
<table xmlns="http://schemas.openxmlformats.org/spreadsheetml/2006/main" id="11" name="tblDépenses12" displayName="tblDépenses12" ref="B13:C44">
  <autoFilter ref="B13:C44"/>
  <sortState ref="B14:C49">
    <sortCondition ref="B14"/>
  </sortState>
  <tableColumns count="2">
    <tableColumn id="1" name="Élément" totalsRowLabel="Total" dataDxfId="404"/>
    <tableColumn id="2" name="Montant" totalsRowFunction="sum" dataDxfId="403" totalsRowDxfId="402"/>
  </tableColumns>
  <tableStyleInfo name="Simple Monthly Budget" showFirstColumn="0" showLastColumn="0" showRowStripes="1" showColumnStripes="0"/>
</table>
</file>

<file path=xl/tables/table20.xml><?xml version="1.0" encoding="utf-8"?>
<table xmlns="http://schemas.openxmlformats.org/spreadsheetml/2006/main" id="12" name="Tableau313" displayName="Tableau313" ref="B5:H16" totalsRowShown="0" headerRowDxfId="401" dataDxfId="399" headerRowBorderDxfId="400" tableBorderDxfId="398" headerRowCellStyle="Normal" dataCellStyle="Normal">
  <autoFilter ref="B5:H16"/>
  <sortState ref="B6:J18">
    <sortCondition ref="B6"/>
  </sortState>
  <tableColumns count="7">
    <tableColumn id="1" name="DATE" dataDxfId="397" dataCellStyle="Normal 2"/>
    <tableColumn id="2" name="NOM" dataDxfId="396" dataCellStyle="Normal 2"/>
    <tableColumn id="3" name="DESIGNATION" dataDxfId="395" dataCellStyle="Normal 2"/>
    <tableColumn id="4" name="NUMERO" dataDxfId="394" dataCellStyle="Normal 2"/>
    <tableColumn id="6" name="MONTANT HT" dataDxfId="393" dataCellStyle="Normal 2"/>
    <tableColumn id="7" name="MONTANT TTC" dataDxfId="392" dataCellStyle="Normal 2"/>
    <tableColumn id="8" name="MODE REGLEMENT" dataDxfId="391" dataCellStyle="Normal 2"/>
  </tableColumns>
  <tableStyleInfo name="TableStyleMedium6" showFirstColumn="0" showLastColumn="0" showRowStripes="1" showColumnStripes="0"/>
</table>
</file>

<file path=xl/tables/table21.xml><?xml version="1.0" encoding="utf-8"?>
<table xmlns="http://schemas.openxmlformats.org/spreadsheetml/2006/main" id="23" name="Tableau3524" displayName="Tableau3524" ref="B24:H29" totalsRowShown="0" headerRowDxfId="390" dataDxfId="388" headerRowBorderDxfId="389" tableBorderDxfId="387" dataCellStyle="Normal">
  <autoFilter ref="B24:H29"/>
  <tableColumns count="7">
    <tableColumn id="1" name="DATE" dataDxfId="386" dataCellStyle="Normal 2"/>
    <tableColumn id="2" name="NOM" dataDxfId="385" dataCellStyle="Normal 2"/>
    <tableColumn id="3" name="DESIGNATION" dataDxfId="384" dataCellStyle="Normal 2"/>
    <tableColumn id="4" name="NUMERO" dataDxfId="383" dataCellStyle="Normal 2"/>
    <tableColumn id="5" name="MONTANT HT" dataDxfId="382" dataCellStyle="Normal 2"/>
    <tableColumn id="6" name="MONTANT TTC" dataDxfId="381" dataCellStyle="Normal 2"/>
    <tableColumn id="7" name="MODE REGLEMENT" dataDxfId="380" dataCellStyle="Normal 2"/>
  </tableColumns>
  <tableStyleInfo name="TableStyleMedium6" showFirstColumn="0" showLastColumn="0" showRowStripes="1" showColumnStripes="0"/>
</table>
</file>

<file path=xl/tables/table22.xml><?xml version="1.0" encoding="utf-8"?>
<table xmlns="http://schemas.openxmlformats.org/spreadsheetml/2006/main" id="24" name="Tableau525" displayName="Tableau525" ref="B5:M48" totalsRowShown="0" headerRowDxfId="378" dataDxfId="376" headerRowBorderDxfId="377" tableBorderDxfId="375" dataCellStyle="Normal">
  <autoFilter ref="B5:M48"/>
  <sortState ref="B6:L51">
    <sortCondition descending="1" ref="B6"/>
  </sortState>
  <tableColumns count="12">
    <tableColumn id="1" name="DATE " dataDxfId="374" dataCellStyle="Normal 2"/>
    <tableColumn id="3" name="FOURNISSEUR" dataDxfId="373" dataCellStyle="Normal 2"/>
    <tableColumn id="4" name="REFERENCE" dataDxfId="372" dataCellStyle="Normal 2"/>
    <tableColumn id="5" name="MONTANT HT" dataDxfId="371" dataCellStyle="Normal 2"/>
    <tableColumn id="6" name="MONTANT TTC" dataDxfId="370" dataCellStyle="Normal 2"/>
    <tableColumn id="7" name="ECHEANCE" dataDxfId="369" dataCellStyle="Normal 2"/>
    <tableColumn id="8" name="MONTANT PAYE" dataDxfId="368" dataCellStyle="Normal 2"/>
    <tableColumn id="9" name="DATE ENCAISSEMENT" dataDxfId="367" dataCellStyle="Normal 2"/>
    <tableColumn id="10" name="MODE PAIEMENT" dataDxfId="366" dataCellStyle="Normal 2"/>
    <tableColumn id="11" name="STATUT" dataDxfId="365" dataCellStyle="Normal 2"/>
    <tableColumn id="13" name="IMPAYE" dataDxfId="364" dataCellStyle="Normal">
      <calculatedColumnFormula>Tableau525[MONTANT TTC]-Tableau525[MONTANT PAYE]</calculatedColumnFormula>
    </tableColumn>
    <tableColumn id="2" name="ENVOI TVA" dataDxfId="363" dataCellStyle="Normal"/>
  </tableColumns>
  <tableStyleInfo name="TableStyleMedium6" showFirstColumn="0" showLastColumn="0" showRowStripes="1" showColumnStripes="0"/>
</table>
</file>

<file path=xl/tables/table23.xml><?xml version="1.0" encoding="utf-8"?>
<table xmlns="http://schemas.openxmlformats.org/spreadsheetml/2006/main" id="27" name="tblRevenus28" displayName="tblRevenus28" ref="B6:C10">
  <autoFilter ref="B6:C10"/>
  <tableColumns count="2">
    <tableColumn id="1" name="Élément" totalsRowLabel="Total" dataDxfId="362"/>
    <tableColumn id="2" name="Montant" totalsRowFunction="sum" dataDxfId="361" totalsRowDxfId="360">
      <calculatedColumnFormula>'05 - Crédit'!#REF!</calculatedColumnFormula>
    </tableColumn>
  </tableColumns>
  <tableStyleInfo name="Simple Monthly Budget" showFirstColumn="0" showLastColumn="0" showRowStripes="1" showColumnStripes="0"/>
</table>
</file>

<file path=xl/tables/table24.xml><?xml version="1.0" encoding="utf-8"?>
<table xmlns="http://schemas.openxmlformats.org/spreadsheetml/2006/main" id="28" name="tblDépenses29" displayName="tblDépenses29" ref="B13:C44">
  <autoFilter ref="B13:C44"/>
  <sortState ref="B14:C49">
    <sortCondition ref="B14"/>
  </sortState>
  <tableColumns count="2">
    <tableColumn id="1" name="Élément" totalsRowLabel="Total" dataDxfId="359"/>
    <tableColumn id="2" name="Montant" totalsRowFunction="sum" dataDxfId="358" totalsRowDxfId="357"/>
  </tableColumns>
  <tableStyleInfo name="Simple Monthly Budget" showFirstColumn="0" showLastColumn="0" showRowStripes="1" showColumnStripes="0"/>
</table>
</file>

<file path=xl/tables/table25.xml><?xml version="1.0" encoding="utf-8"?>
<table xmlns="http://schemas.openxmlformats.org/spreadsheetml/2006/main" id="29" name="Tableau330" displayName="Tableau330" ref="B5:H13" totalsRowShown="0" headerRowDxfId="356" dataDxfId="354" headerRowBorderDxfId="355" tableBorderDxfId="353" headerRowCellStyle="Normal" dataCellStyle="Normal">
  <autoFilter ref="B5:H13"/>
  <sortState ref="B6:J18">
    <sortCondition ref="B6"/>
  </sortState>
  <tableColumns count="7">
    <tableColumn id="1" name="DATE" dataDxfId="352" dataCellStyle="Normal 2"/>
    <tableColumn id="2" name="NOM" dataDxfId="351" dataCellStyle="Normal 2"/>
    <tableColumn id="3" name="DESIGNATION" dataDxfId="350" dataCellStyle="Normal 2"/>
    <tableColumn id="4" name="NUMERO" dataDxfId="349" dataCellStyle="Normal 2"/>
    <tableColumn id="6" name="MONTANT HT" dataDxfId="348" dataCellStyle="Normal 2"/>
    <tableColumn id="7" name="MONTANT TTC" dataDxfId="347" dataCellStyle="Normal 2"/>
    <tableColumn id="8" name="MODE REGLEMENT" dataDxfId="346" dataCellStyle="Normal 2"/>
  </tableColumns>
  <tableStyleInfo name="TableStyleMedium6" showFirstColumn="0" showLastColumn="0" showRowStripes="1" showColumnStripes="0"/>
</table>
</file>

<file path=xl/tables/table26.xml><?xml version="1.0" encoding="utf-8"?>
<table xmlns="http://schemas.openxmlformats.org/spreadsheetml/2006/main" id="30" name="Tableau3531" displayName="Tableau3531" ref="B21:H26" totalsRowShown="0" headerRowDxfId="345" dataDxfId="343" headerRowBorderDxfId="344" tableBorderDxfId="342" dataCellStyle="Normal">
  <autoFilter ref="B21:H26"/>
  <tableColumns count="7">
    <tableColumn id="1" name="DATE" dataDxfId="341" dataCellStyle="Normal 2"/>
    <tableColumn id="2" name="NOM" dataDxfId="340" dataCellStyle="Normal 2"/>
    <tableColumn id="3" name="DESIGNATION" dataDxfId="339" dataCellStyle="Normal 2"/>
    <tableColumn id="4" name="NUMERO" dataDxfId="338" dataCellStyle="Normal 2"/>
    <tableColumn id="5" name="MONTANT HT" dataDxfId="337" dataCellStyle="Normal 2"/>
    <tableColumn id="6" name="MONTANT TTC" dataDxfId="336" dataCellStyle="Normal 2"/>
    <tableColumn id="7" name="MODE REGLEMENT" dataDxfId="335" dataCellStyle="Normal 2"/>
  </tableColumns>
  <tableStyleInfo name="TableStyleMedium6" showFirstColumn="0" showLastColumn="0" showRowStripes="1" showColumnStripes="0"/>
</table>
</file>

<file path=xl/tables/table27.xml><?xml version="1.0" encoding="utf-8"?>
<table xmlns="http://schemas.openxmlformats.org/spreadsheetml/2006/main" id="31" name="Tableau532" displayName="Tableau532" ref="B5:M51" totalsRowShown="0" headerRowDxfId="332" dataDxfId="330" headerRowBorderDxfId="331" tableBorderDxfId="329" dataCellStyle="Normal">
  <autoFilter ref="B5:M51"/>
  <sortState ref="B6:L51">
    <sortCondition descending="1" ref="B6"/>
  </sortState>
  <tableColumns count="12">
    <tableColumn id="1" name="DATE" dataDxfId="328" dataCellStyle="Normal 2"/>
    <tableColumn id="3" name="FOURNISSEUR" dataDxfId="327" dataCellStyle="Normal 2"/>
    <tableColumn id="4" name="REFERENCE" dataDxfId="326" dataCellStyle="Normal 2"/>
    <tableColumn id="5" name="MONTANT HT" dataDxfId="325" dataCellStyle="Normal 2"/>
    <tableColumn id="6" name="MONTANT TTC" dataDxfId="324" dataCellStyle="Normal 2"/>
    <tableColumn id="7" name="ECHEANCE" dataDxfId="323" dataCellStyle="Normal 2"/>
    <tableColumn id="8" name="MONTANT PAYE" dataDxfId="322" dataCellStyle="Normal 2"/>
    <tableColumn id="9" name="DATE ENCAISSEMENT" dataDxfId="321" dataCellStyle="Normal 2"/>
    <tableColumn id="10" name="MODE PAIEMENT" dataDxfId="320" dataCellStyle="Normal 2"/>
    <tableColumn id="11" name="STATUT" dataDxfId="319" dataCellStyle="Normal 2"/>
    <tableColumn id="13" name="IMPAYE" dataDxfId="318" dataCellStyle="Normal">
      <calculatedColumnFormula>Tableau532[MONTANT TTC]-Tableau532[MONTANT PAYE]</calculatedColumnFormula>
    </tableColumn>
    <tableColumn id="2" name="ENVOI TVA" dataDxfId="317" dataCellStyle="Normal"/>
  </tableColumns>
  <tableStyleInfo name="TableStyleMedium6" showFirstColumn="0" showLastColumn="0" showRowStripes="1" showColumnStripes="0"/>
</table>
</file>

<file path=xl/tables/table28.xml><?xml version="1.0" encoding="utf-8"?>
<table xmlns="http://schemas.openxmlformats.org/spreadsheetml/2006/main" id="34" name="tblRevenus35" displayName="tblRevenus35" ref="B6:C10">
  <autoFilter ref="B6:C10"/>
  <tableColumns count="2">
    <tableColumn id="1" name="Élément" totalsRowLabel="Total" dataDxfId="316"/>
    <tableColumn id="2" name="Montant" totalsRowFunction="sum" dataDxfId="315" totalsRowDxfId="314">
      <calculatedColumnFormula>'06 - Crédit'!#REF!</calculatedColumnFormula>
    </tableColumn>
  </tableColumns>
  <tableStyleInfo name="Simple Monthly Budget" showFirstColumn="0" showLastColumn="0" showRowStripes="1" showColumnStripes="0"/>
</table>
</file>

<file path=xl/tables/table29.xml><?xml version="1.0" encoding="utf-8"?>
<table xmlns="http://schemas.openxmlformats.org/spreadsheetml/2006/main" id="35" name="tblDépenses36" displayName="tblDépenses36" ref="B13:C44">
  <autoFilter ref="B13:C44"/>
  <sortState ref="B14:C49">
    <sortCondition ref="B14"/>
  </sortState>
  <tableColumns count="2">
    <tableColumn id="1" name="Élément" totalsRowLabel="Total" dataDxfId="313"/>
    <tableColumn id="2" name="Montant" totalsRowFunction="sum" dataDxfId="312" totalsRowDxfId="311"/>
  </tableColumns>
  <tableStyleInfo name="Simple Monthly Budget" showFirstColumn="0" showLastColumn="0" showRowStripes="1" showColumnStripes="0"/>
</table>
</file>

<file path=xl/tables/table30.xml><?xml version="1.0" encoding="utf-8"?>
<table xmlns="http://schemas.openxmlformats.org/spreadsheetml/2006/main" id="36" name="Tableau337" displayName="Tableau337" ref="B5:H14" totalsRowShown="0" headerRowDxfId="310" dataDxfId="308" headerRowBorderDxfId="309" tableBorderDxfId="307" headerRowCellStyle="Normal" dataCellStyle="Normal">
  <autoFilter ref="B5:H14"/>
  <sortState ref="B6:J18">
    <sortCondition ref="B6"/>
  </sortState>
  <tableColumns count="7">
    <tableColumn id="1" name="DATE" dataDxfId="306" dataCellStyle="Normal 2"/>
    <tableColumn id="2" name="NOM" dataDxfId="305" dataCellStyle="Normal 2"/>
    <tableColumn id="3" name="DESIGNATION" dataDxfId="304" dataCellStyle="Normal 2"/>
    <tableColumn id="4" name="NUMERO" dataDxfId="303" dataCellStyle="Normal 2"/>
    <tableColumn id="6" name="MONTANT HT" dataDxfId="302" dataCellStyle="Normal 2"/>
    <tableColumn id="7" name="MONTANT TTC" dataDxfId="301" dataCellStyle="Normal 2"/>
    <tableColumn id="8" name="MODE PAIEMENT" dataDxfId="300" dataCellStyle="Normal 2"/>
  </tableColumns>
  <tableStyleInfo name="TableStyleMedium6" showFirstColumn="0" showLastColumn="0" showRowStripes="1" showColumnStripes="0"/>
</table>
</file>

<file path=xl/tables/table31.xml><?xml version="1.0" encoding="utf-8"?>
<table xmlns="http://schemas.openxmlformats.org/spreadsheetml/2006/main" id="37" name="Tableau3538" displayName="Tableau3538" ref="B22:H27" totalsRowShown="0" headerRowDxfId="299" dataDxfId="297" headerRowBorderDxfId="298" tableBorderDxfId="296" dataCellStyle="Normal">
  <autoFilter ref="B22:H27"/>
  <tableColumns count="7">
    <tableColumn id="1" name="DATE" dataDxfId="295" dataCellStyle="Normal 2"/>
    <tableColumn id="2" name="NOM" dataDxfId="294" dataCellStyle="Normal 2"/>
    <tableColumn id="3" name="DESIGNATION" dataDxfId="293" dataCellStyle="Normal 2"/>
    <tableColumn id="4" name="NUMERO" dataDxfId="292" dataCellStyle="Normal 2"/>
    <tableColumn id="5" name="MONTANT HT" dataDxfId="291" dataCellStyle="Normal 2"/>
    <tableColumn id="6" name="MONTANT TTC" dataDxfId="290" dataCellStyle="Normal 2"/>
    <tableColumn id="7" name="MODE PAIEMENT" dataDxfId="289" dataCellStyle="Normal 2"/>
  </tableColumns>
  <tableStyleInfo name="TableStyleMedium6" showFirstColumn="0" showLastColumn="0" showRowStripes="1" showColumnStripes="0"/>
</table>
</file>

<file path=xl/tables/table32.xml><?xml version="1.0" encoding="utf-8"?>
<table xmlns="http://schemas.openxmlformats.org/spreadsheetml/2006/main" id="38" name="Tableau539" displayName="Tableau539" ref="B5:M43" totalsRowShown="0" headerRowDxfId="287" dataDxfId="285" headerRowBorderDxfId="286" tableBorderDxfId="284" dataCellStyle="Normal">
  <autoFilter ref="B5:M43"/>
  <sortState ref="B6:L51">
    <sortCondition descending="1" ref="B6"/>
  </sortState>
  <tableColumns count="12">
    <tableColumn id="1" name="DATE " dataDxfId="283" dataCellStyle="Normal 2"/>
    <tableColumn id="3" name="FOURNISSEUR" dataDxfId="282" dataCellStyle="Normal 2"/>
    <tableColumn id="4" name="REFERENCE" dataDxfId="281" dataCellStyle="Normal 2"/>
    <tableColumn id="5" name="MONTANT HT" dataDxfId="280" dataCellStyle="Normal 2"/>
    <tableColumn id="6" name="MONTANT TTC" dataDxfId="279" dataCellStyle="Normal 2"/>
    <tableColumn id="7" name="ECHEANCE" dataDxfId="278" dataCellStyle="Normal 2"/>
    <tableColumn id="8" name="MONTANT PAYE" dataDxfId="277" dataCellStyle="Normal 2"/>
    <tableColumn id="9" name="DATE ENCAISSEMENT" dataDxfId="276" dataCellStyle="Normal 2"/>
    <tableColumn id="10" name="MODE PAIEMENT" dataDxfId="275" dataCellStyle="Normal 2"/>
    <tableColumn id="11" name="STATUT" dataDxfId="274" dataCellStyle="Normal 2"/>
    <tableColumn id="13" name="IMPAYE" dataDxfId="273" dataCellStyle="Normal">
      <calculatedColumnFormula>#REF!</calculatedColumnFormula>
    </tableColumn>
    <tableColumn id="2" name="ENVOI TVA" dataDxfId="272" dataCellStyle="Normal"/>
  </tableColumns>
  <tableStyleInfo name="TableStyleMedium6" showFirstColumn="0" showLastColumn="0" showRowStripes="1" showColumnStripes="0"/>
</table>
</file>

<file path=xl/tables/table33.xml><?xml version="1.0" encoding="utf-8"?>
<table xmlns="http://schemas.openxmlformats.org/spreadsheetml/2006/main" id="8" name="tblRevenus9" displayName="tblRevenus9" ref="B6:C10">
  <autoFilter ref="B6:C10"/>
  <tableColumns count="2">
    <tableColumn id="1" name="Élément" totalsRowLabel="Total" dataDxfId="271"/>
    <tableColumn id="2" name="Montant" totalsRowFunction="sum" dataDxfId="270" totalsRowDxfId="269">
      <calculatedColumnFormula>[1]CREDIT!#REF!</calculatedColumnFormula>
    </tableColumn>
  </tableColumns>
  <tableStyleInfo name="Simple Monthly Budget" showFirstColumn="0" showLastColumn="0" showRowStripes="1" showColumnStripes="0"/>
</table>
</file>

<file path=xl/tables/table34.xml><?xml version="1.0" encoding="utf-8"?>
<table xmlns="http://schemas.openxmlformats.org/spreadsheetml/2006/main" id="9" name="tblDépenses10" displayName="tblDépenses10" ref="B13:C46">
  <autoFilter ref="B13:C46"/>
  <sortState ref="B14:C49">
    <sortCondition ref="B14"/>
  </sortState>
  <tableColumns count="2">
    <tableColumn id="1" name="Élément" totalsRowLabel="Total" dataDxfId="268"/>
    <tableColumn id="2" name="Montant" totalsRowFunction="sum" dataDxfId="267" totalsRowDxfId="266"/>
  </tableColumns>
  <tableStyleInfo name="Simple Monthly Budget" showFirstColumn="0" showLastColumn="0" showRowStripes="1" showColumnStripes="0"/>
</table>
</file>

<file path=xl/tables/table35.xml><?xml version="1.0" encoding="utf-8"?>
<table xmlns="http://schemas.openxmlformats.org/spreadsheetml/2006/main" id="25" name="Tableau326" displayName="Tableau326" ref="B5:H15" totalsRowShown="0" headerRowDxfId="265" dataDxfId="263" headerRowBorderDxfId="264" tableBorderDxfId="262" headerRowCellStyle="Normal" dataCellStyle="Normal">
  <autoFilter ref="B5:H15"/>
  <tableColumns count="7">
    <tableColumn id="1" name="DATE" dataDxfId="261" dataCellStyle="Normal 2"/>
    <tableColumn id="2" name="NOM" dataDxfId="260" dataCellStyle="Normal 2"/>
    <tableColumn id="3" name="DESIGNATION" dataDxfId="259" dataCellStyle="Normal 2"/>
    <tableColumn id="4" name="NUMERO" dataDxfId="258" dataCellStyle="Normal 2"/>
    <tableColumn id="5" name="MONTANT HT" dataDxfId="257" dataCellStyle="Normal 2"/>
    <tableColumn id="6" name="MONTANT TTC" dataDxfId="256" dataCellStyle="Normal 2"/>
    <tableColumn id="7" name="MODE REGLEMENT" dataDxfId="255" dataCellStyle="Normal 2"/>
  </tableColumns>
  <tableStyleInfo name="TableStyleMedium6" showFirstColumn="0" showLastColumn="0" showRowStripes="1" showColumnStripes="0"/>
</table>
</file>

<file path=xl/tables/table36.xml><?xml version="1.0" encoding="utf-8"?>
<table xmlns="http://schemas.openxmlformats.org/spreadsheetml/2006/main" id="26" name="Tableau3527" displayName="Tableau3527" ref="B23:H28" totalsRowShown="0" headerRowDxfId="254" dataDxfId="252" headerRowBorderDxfId="253" tableBorderDxfId="251" dataCellStyle="Normal">
  <autoFilter ref="B23:H28"/>
  <tableColumns count="7">
    <tableColumn id="1" name="DATE" dataDxfId="250" dataCellStyle="Normal 2"/>
    <tableColumn id="2" name="NOM" dataDxfId="249" dataCellStyle="Normal 2"/>
    <tableColumn id="3" name="DESIGNATION" dataDxfId="248" dataCellStyle="Normal 2"/>
    <tableColumn id="4" name="NUMERO" dataDxfId="247" dataCellStyle="Normal 2"/>
    <tableColumn id="5" name="MONTANT HT" dataDxfId="246" dataCellStyle="Normal 2"/>
    <tableColumn id="6" name="MONTANT TTC" dataDxfId="245" dataCellStyle="Normal 2"/>
    <tableColumn id="7" name="MODE REGLEMENT" dataDxfId="244" dataCellStyle="Normal 2"/>
  </tableColumns>
  <tableStyleInfo name="TableStyleMedium6" showFirstColumn="0" showLastColumn="0" showRowStripes="1" showColumnStripes="0"/>
</table>
</file>

<file path=xl/tables/table37.xml><?xml version="1.0" encoding="utf-8"?>
<table xmlns="http://schemas.openxmlformats.org/spreadsheetml/2006/main" id="32" name="Tableau533" displayName="Tableau533" ref="B5:M48" totalsRowShown="0" headerRowDxfId="242" dataDxfId="240" headerRowBorderDxfId="241" tableBorderDxfId="239" dataCellStyle="Normal">
  <autoFilter ref="B5:M48"/>
  <sortState ref="B6:L57">
    <sortCondition ref="B6"/>
  </sortState>
  <tableColumns count="12">
    <tableColumn id="1" name="DATE" dataDxfId="238" dataCellStyle="Normal 2"/>
    <tableColumn id="3" name="FOURNISSEUR" dataDxfId="237" dataCellStyle="Normal 2"/>
    <tableColumn id="4" name="REFERENCE" dataDxfId="236" dataCellStyle="Normal 2"/>
    <tableColumn id="5" name="MONTANT HT" dataDxfId="235" dataCellStyle="Normal 2"/>
    <tableColumn id="6" name="MONTANT TTC" dataDxfId="234" dataCellStyle="Normal 2"/>
    <tableColumn id="7" name="ECHEANCE" dataDxfId="233" dataCellStyle="Normal 2"/>
    <tableColumn id="8" name="MONTANT PAYE" dataDxfId="232" dataCellStyle="Normal 2"/>
    <tableColumn id="9" name="DATE ENCAISSEMENT" dataDxfId="231" dataCellStyle="Normal 2"/>
    <tableColumn id="10" name="MODE PAIEMENT" dataDxfId="230" dataCellStyle="Normal 2"/>
    <tableColumn id="11" name="STATUT" dataDxfId="229" dataCellStyle="Normal 2"/>
    <tableColumn id="13" name="IMPAYE" dataDxfId="228" dataCellStyle="Normal">
      <calculatedColumnFormula>Tableau533[MONTANT TTC]-Tableau533[MONTANT PAYE]</calculatedColumnFormula>
    </tableColumn>
    <tableColumn id="2" name="ENVOI TVA" dataDxfId="227" dataCellStyle="Normal"/>
  </tableColumns>
  <tableStyleInfo name="TableStyleMedium6" showFirstColumn="0" showLastColumn="0" showRowStripes="1" showColumnStripes="0"/>
</table>
</file>

<file path=xl/tables/table38.xml><?xml version="1.0" encoding="utf-8"?>
<table xmlns="http://schemas.openxmlformats.org/spreadsheetml/2006/main" id="33" name="tblRevenus34" displayName="tblRevenus34" ref="B6:C10">
  <autoFilter ref="B6:C10"/>
  <tableColumns count="2">
    <tableColumn id="1" name="Élément" totalsRowLabel="Total" dataDxfId="226"/>
    <tableColumn id="2" name="Montant" totalsRowFunction="sum" dataDxfId="225" totalsRowDxfId="224">
      <calculatedColumnFormula>[2]CREDIT!#REF!</calculatedColumnFormula>
    </tableColumn>
  </tableColumns>
  <tableStyleInfo name="Simple Monthly Budget" showFirstColumn="0" showLastColumn="0" showRowStripes="1" showColumnStripes="0"/>
</table>
</file>

<file path=xl/tables/table39.xml><?xml version="1.0" encoding="utf-8"?>
<table xmlns="http://schemas.openxmlformats.org/spreadsheetml/2006/main" id="39" name="tblDépenses40" displayName="tblDépenses40" ref="B13:C35">
  <autoFilter ref="B13:C35"/>
  <sortState ref="B14:C49">
    <sortCondition ref="B14"/>
  </sortState>
  <tableColumns count="2">
    <tableColumn id="1" name="Élément" totalsRowLabel="Total" dataDxfId="223"/>
    <tableColumn id="2" name="Montant" totalsRowFunction="sum" dataDxfId="222" totalsRowDxfId="221"/>
  </tableColumns>
  <tableStyleInfo name="Simple Monthly Budget" showFirstColumn="0" showLastColumn="0" showRowStripes="1" showColumnStripes="0"/>
</table>
</file>

<file path=xl/tables/table40.xml><?xml version="1.0" encoding="utf-8"?>
<table xmlns="http://schemas.openxmlformats.org/spreadsheetml/2006/main" id="40" name="Tableau341" displayName="Tableau341" ref="B5:H15" totalsRowShown="0" headerRowDxfId="220" dataDxfId="218" headerRowBorderDxfId="219" tableBorderDxfId="217" headerRowCellStyle="Normal" dataCellStyle="Normal">
  <autoFilter ref="B5:H15"/>
  <tableColumns count="7">
    <tableColumn id="1" name="DATE" dataDxfId="216" dataCellStyle="Normal 2"/>
    <tableColumn id="2" name="NOM" dataDxfId="215" dataCellStyle="Normal 2"/>
    <tableColumn id="3" name="DESIGNATION" dataDxfId="214" dataCellStyle="Normal 2"/>
    <tableColumn id="4" name="NUMERO" dataDxfId="213" dataCellStyle="Normal 2"/>
    <tableColumn id="6" name="MONTANT HT" dataDxfId="212" dataCellStyle="Normal 2"/>
    <tableColumn id="7" name="MONTANT TTC" dataDxfId="211" dataCellStyle="Normal 2"/>
    <tableColumn id="8" name="MODE REGLEMENT" dataDxfId="210" dataCellStyle="Normal 2"/>
  </tableColumns>
  <tableStyleInfo name="TableStyleMedium6" showFirstColumn="0" showLastColumn="0" showRowStripes="1" showColumnStripes="0"/>
</table>
</file>

<file path=xl/tables/table41.xml><?xml version="1.0" encoding="utf-8"?>
<table xmlns="http://schemas.openxmlformats.org/spreadsheetml/2006/main" id="41" name="Tableau3542" displayName="Tableau3542" ref="B23:H28" totalsRowShown="0" headerRowDxfId="209" dataDxfId="207" headerRowBorderDxfId="208" tableBorderDxfId="206" dataCellStyle="Normal">
  <autoFilter ref="B23:H28"/>
  <tableColumns count="7">
    <tableColumn id="1" name="DATE" dataDxfId="205" dataCellStyle="Normal 2"/>
    <tableColumn id="2" name="NOM" dataDxfId="204" dataCellStyle="Normal 2"/>
    <tableColumn id="3" name="DESIGNATION" dataDxfId="203" dataCellStyle="Normal 2"/>
    <tableColumn id="4" name="NUMERO" dataDxfId="202" dataCellStyle="Normal 2"/>
    <tableColumn id="5" name="MONTANT HT" dataDxfId="201" dataCellStyle="Normal 2"/>
    <tableColumn id="6" name="MONTANT TTC" dataDxfId="200" dataCellStyle="Normal 2"/>
    <tableColumn id="7" name="MODE REGLEMENT" dataDxfId="199" dataCellStyle="Normal 2"/>
  </tableColumns>
  <tableStyleInfo name="TableStyleMedium6" showFirstColumn="0" showLastColumn="0" showRowStripes="1" showColumnStripes="0"/>
</table>
</file>

<file path=xl/tables/table42.xml><?xml version="1.0" encoding="utf-8"?>
<table xmlns="http://schemas.openxmlformats.org/spreadsheetml/2006/main" id="42" name="Tableau543" displayName="Tableau543" ref="B5:M47" totalsRowShown="0" headerRowDxfId="196" dataDxfId="194" headerRowBorderDxfId="195" tableBorderDxfId="193" dataCellStyle="Normal">
  <autoFilter ref="B5:M47"/>
  <sortState ref="B6:L71">
    <sortCondition descending="1" ref="C6:C71"/>
  </sortState>
  <tableColumns count="12">
    <tableColumn id="1" name="DATE " dataDxfId="192" dataCellStyle="Normal 2"/>
    <tableColumn id="3" name="FOURNISSEUR" dataDxfId="191" dataCellStyle="Normal 2"/>
    <tableColumn id="4" name="REFERENCE" dataDxfId="190" dataCellStyle="Normal 2"/>
    <tableColumn id="5" name="MONTANT HT" dataDxfId="189" dataCellStyle="Normal 2"/>
    <tableColumn id="6" name="MONTANT TTC" dataDxfId="188" dataCellStyle="Normal 2"/>
    <tableColumn id="7" name="ECHEANCE" dataDxfId="187" dataCellStyle="Normal 2"/>
    <tableColumn id="8" name="MONTANT PAYE" dataDxfId="186" dataCellStyle="Normal 2"/>
    <tableColumn id="9" name="DATE ENCAISSEMENT" dataDxfId="185" dataCellStyle="Normal 2"/>
    <tableColumn id="10" name="MODE PAIEMENT" dataDxfId="184" dataCellStyle="Normal 2"/>
    <tableColumn id="11" name="STATUT" dataDxfId="183" dataCellStyle="Normal 2"/>
    <tableColumn id="13" name="IMPAYE" dataDxfId="182" dataCellStyle="Normal">
      <calculatedColumnFormula>Tableau543[MONTANT TTC]-Tableau543[MONTANT PAYE]</calculatedColumnFormula>
    </tableColumn>
    <tableColumn id="2" name="ENVOI TVA" dataDxfId="181" dataCellStyle="Normal"/>
  </tableColumns>
  <tableStyleInfo name="TableStyleMedium6" showFirstColumn="0" showLastColumn="0" showRowStripes="1" showColumnStripes="0"/>
</table>
</file>

<file path=xl/tables/table43.xml><?xml version="1.0" encoding="utf-8"?>
<table xmlns="http://schemas.openxmlformats.org/spreadsheetml/2006/main" id="45" name="tblRevenus46" displayName="tblRevenus46" ref="B6:C10">
  <autoFilter ref="B6:C10"/>
  <tableColumns count="2">
    <tableColumn id="1" name="Élément" totalsRowLabel="Total" dataDxfId="180"/>
    <tableColumn id="2" name="Montant" totalsRowFunction="sum" dataDxfId="179" totalsRowDxfId="178">
      <calculatedColumnFormula>'09 - Crédit'!#REF!</calculatedColumnFormula>
    </tableColumn>
  </tableColumns>
  <tableStyleInfo name="Simple Monthly Budget" showFirstColumn="0" showLastColumn="0" showRowStripes="1" showColumnStripes="0"/>
</table>
</file>

<file path=xl/tables/table44.xml><?xml version="1.0" encoding="utf-8"?>
<table xmlns="http://schemas.openxmlformats.org/spreadsheetml/2006/main" id="46" name="tblDépenses47" displayName="tblDépenses47" ref="B13:C44">
  <autoFilter ref="B13:C44"/>
  <sortState ref="B14:C49">
    <sortCondition ref="B14"/>
  </sortState>
  <tableColumns count="2">
    <tableColumn id="1" name="Élément" totalsRowLabel="Total" dataDxfId="177"/>
    <tableColumn id="2" name="Montant" totalsRowFunction="sum" dataDxfId="176" totalsRowDxfId="175"/>
  </tableColumns>
  <tableStyleInfo name="Simple Monthly Budget" showFirstColumn="0" showLastColumn="0" showRowStripes="1" showColumnStripes="0"/>
</table>
</file>

<file path=xl/tables/table45.xml><?xml version="1.0" encoding="utf-8"?>
<table xmlns="http://schemas.openxmlformats.org/spreadsheetml/2006/main" id="47" name="Tableau348" displayName="Tableau348" ref="B5:H15" totalsRowShown="0" headerRowDxfId="174" dataDxfId="172" headerRowBorderDxfId="173" tableBorderDxfId="171" headerRowCellStyle="Normal" dataCellStyle="Normal">
  <autoFilter ref="B5:H15"/>
  <tableColumns count="7">
    <tableColumn id="1" name="DATE" dataDxfId="170" dataCellStyle="Normal 2"/>
    <tableColumn id="2" name="NOM" dataDxfId="169" dataCellStyle="Normal 2"/>
    <tableColumn id="3" name="DESIGNATION" dataDxfId="168" dataCellStyle="Normal 2"/>
    <tableColumn id="4" name="NUMERO" dataDxfId="167" dataCellStyle="Normal 2"/>
    <tableColumn id="6" name="MONTANT HT" dataDxfId="166" dataCellStyle="Normal 2"/>
    <tableColumn id="7" name="MONTANT TTC" dataDxfId="165" dataCellStyle="Normal 2"/>
    <tableColumn id="8" name="MODE REGLEMENT" dataDxfId="164" dataCellStyle="Normal 2"/>
  </tableColumns>
  <tableStyleInfo name="TableStyleMedium6" showFirstColumn="0" showLastColumn="0" showRowStripes="1" showColumnStripes="0"/>
</table>
</file>

<file path=xl/tables/table46.xml><?xml version="1.0" encoding="utf-8"?>
<table xmlns="http://schemas.openxmlformats.org/spreadsheetml/2006/main" id="48" name="Tableau3549" displayName="Tableau3549" ref="B23:H28" totalsRowShown="0" headerRowDxfId="163" dataDxfId="161" headerRowBorderDxfId="162" tableBorderDxfId="160" dataCellStyle="Normal">
  <autoFilter ref="B23:H28"/>
  <tableColumns count="7">
    <tableColumn id="1" name="DATE" dataDxfId="159" dataCellStyle="Normal 2"/>
    <tableColumn id="2" name="NOM" dataDxfId="158" dataCellStyle="Normal 2"/>
    <tableColumn id="3" name="DESIGNATION" dataDxfId="157" dataCellStyle="Normal 2"/>
    <tableColumn id="4" name="NUMERO" dataDxfId="156" dataCellStyle="Normal 2"/>
    <tableColumn id="5" name="MONTANT HT" dataDxfId="155" dataCellStyle="Normal 2"/>
    <tableColumn id="6" name="MONTANT TTC" dataDxfId="154" dataCellStyle="Normal 2"/>
    <tableColumn id="7" name="MODE REGLEMENT" dataDxfId="153" dataCellStyle="Normal 2"/>
  </tableColumns>
  <tableStyleInfo name="TableStyleMedium6" showFirstColumn="0" showLastColumn="0" showRowStripes="1" showColumnStripes="0"/>
</table>
</file>

<file path=xl/tables/table47.xml><?xml version="1.0" encoding="utf-8"?>
<table xmlns="http://schemas.openxmlformats.org/spreadsheetml/2006/main" id="49" name="Tableau550" displayName="Tableau550" ref="B5:M50" totalsRowShown="0" headerRowDxfId="150" dataDxfId="148" headerRowBorderDxfId="149" tableBorderDxfId="147" dataCellStyle="Normal">
  <autoFilter ref="B5:M50"/>
  <sortState ref="B6:L51">
    <sortCondition descending="1" ref="B6"/>
  </sortState>
  <tableColumns count="12">
    <tableColumn id="1" name="DATE " dataDxfId="146" dataCellStyle="Normal 2"/>
    <tableColumn id="3" name="FOURNISSEUR" dataDxfId="145" dataCellStyle="Normal 2"/>
    <tableColumn id="4" name="REFERENCE" dataDxfId="144" dataCellStyle="Normal 2"/>
    <tableColumn id="5" name="MONTANT HT" dataDxfId="143" dataCellStyle="Normal 2"/>
    <tableColumn id="6" name="MONTANT TTC" dataDxfId="142" dataCellStyle="Normal 2"/>
    <tableColumn id="7" name="ECHEANCE" dataDxfId="141" dataCellStyle="Normal 2"/>
    <tableColumn id="8" name="MONTANT PAYE" dataDxfId="140" dataCellStyle="Normal 2"/>
    <tableColumn id="9" name="DATE ENCAISSEMENT" dataDxfId="139" dataCellStyle="Normal 2"/>
    <tableColumn id="10" name="MODE PAIEMENT" dataDxfId="138" dataCellStyle="Normal 2"/>
    <tableColumn id="11" name="STATUT" dataDxfId="137" dataCellStyle="Normal 2">
      <calculatedColumnFormula>IF(Tableau550[[#This Row],[DATE ENCAISSEMENT]],"REGLEE","")</calculatedColumnFormula>
    </tableColumn>
    <tableColumn id="13" name="IMPAYE" dataDxfId="136" dataCellStyle="Normal"/>
    <tableColumn id="2" name="ENVOI TVA" dataDxfId="135" dataCellStyle="Normal"/>
  </tableColumns>
  <tableStyleInfo name="TableStyleMedium6" showFirstColumn="0" showLastColumn="0" showRowStripes="1" showColumnStripes="0"/>
</table>
</file>

<file path=xl/tables/table48.xml><?xml version="1.0" encoding="utf-8"?>
<table xmlns="http://schemas.openxmlformats.org/spreadsheetml/2006/main" id="50" name="tblRevenus51" displayName="tblRevenus51" ref="B6:C10">
  <autoFilter ref="B6:C10"/>
  <tableColumns count="2">
    <tableColumn id="1" name="Élément" totalsRowLabel="Total" dataDxfId="134"/>
    <tableColumn id="2" name="Montant" totalsRowFunction="sum" dataDxfId="133" totalsRowDxfId="132">
      <calculatedColumnFormula>[3]CREDIT!#REF!</calculatedColumnFormula>
    </tableColumn>
  </tableColumns>
  <tableStyleInfo name="Simple Monthly Budget" showFirstColumn="0" showLastColumn="0" showRowStripes="1" showColumnStripes="0"/>
</table>
</file>

<file path=xl/tables/table49.xml><?xml version="1.0" encoding="utf-8"?>
<table xmlns="http://schemas.openxmlformats.org/spreadsheetml/2006/main" id="51" name="tblDépenses52" displayName="tblDépenses52" ref="B13:C44">
  <autoFilter ref="B13:C44"/>
  <sortState ref="B14:C49">
    <sortCondition ref="B14"/>
  </sortState>
  <tableColumns count="2">
    <tableColumn id="1" name="Élément" totalsRowLabel="Total" dataDxfId="131"/>
    <tableColumn id="2" name="Montant" totalsRowFunction="sum" dataDxfId="130" totalsRowDxfId="129"/>
  </tableColumns>
  <tableStyleInfo name="Simple Monthly Budget" showFirstColumn="0" showLastColumn="0" showRowStripes="1" showColumnStripes="0"/>
</table>
</file>

<file path=xl/tables/table50.xml><?xml version="1.0" encoding="utf-8"?>
<table xmlns="http://schemas.openxmlformats.org/spreadsheetml/2006/main" id="52" name="Tableau353" displayName="Tableau353" ref="B5:H15" totalsRowShown="0" headerRowDxfId="128" dataDxfId="126" headerRowBorderDxfId="127" tableBorderDxfId="125" headerRowCellStyle="Normal" dataCellStyle="Normal">
  <autoFilter ref="B5:H15"/>
  <tableColumns count="7">
    <tableColumn id="1" name="DATE" dataDxfId="124" dataCellStyle="Normal 2"/>
    <tableColumn id="2" name="NOM" dataDxfId="123" dataCellStyle="Normal 2"/>
    <tableColumn id="3" name="DESIGNATION" dataDxfId="122" dataCellStyle="Normal 2"/>
    <tableColumn id="4" name="NUMERO" dataDxfId="121" dataCellStyle="Normal 2"/>
    <tableColumn id="6" name="MONTANT HT" dataDxfId="120" dataCellStyle="Normal 2"/>
    <tableColumn id="7" name="MONTANT TTC" dataDxfId="119" dataCellStyle="Normal 2"/>
    <tableColumn id="8" name="MODE REGLEMENT" dataDxfId="118" dataCellStyle="Normal 2"/>
  </tableColumns>
  <tableStyleInfo name="TableStyleMedium6" showFirstColumn="0" showLastColumn="0" showRowStripes="1" showColumnStripes="0"/>
</table>
</file>

<file path=xl/tables/table51.xml><?xml version="1.0" encoding="utf-8"?>
<table xmlns="http://schemas.openxmlformats.org/spreadsheetml/2006/main" id="53" name="Tableau3554" displayName="Tableau3554" ref="B23:H28" totalsRowShown="0" headerRowDxfId="117" dataDxfId="115" headerRowBorderDxfId="116" tableBorderDxfId="114" dataCellStyle="Normal">
  <autoFilter ref="B23:H28"/>
  <tableColumns count="7">
    <tableColumn id="1" name="DATE" dataDxfId="113" dataCellStyle="Normal 2"/>
    <tableColumn id="2" name="NOM" dataDxfId="112" dataCellStyle="Normal 2"/>
    <tableColumn id="3" name="DESIGNATION" dataDxfId="111" dataCellStyle="Normal 2"/>
    <tableColumn id="4" name="NUMERO" dataDxfId="110" dataCellStyle="Normal 2"/>
    <tableColumn id="5" name="MONTANT HT" dataDxfId="109" dataCellStyle="Normal 2"/>
    <tableColumn id="6" name="MONTANT TTC" dataDxfId="108" dataCellStyle="Normal 2"/>
    <tableColumn id="7" name="MODE REGLEMENT" dataDxfId="107" dataCellStyle="Normal 2"/>
  </tableColumns>
  <tableStyleInfo name="TableStyleMedium6" showFirstColumn="0" showLastColumn="0" showRowStripes="1" showColumnStripes="0"/>
</table>
</file>

<file path=xl/tables/table52.xml><?xml version="1.0" encoding="utf-8"?>
<table xmlns="http://schemas.openxmlformats.org/spreadsheetml/2006/main" id="54" name="Tableau555" displayName="Tableau555" ref="B5:M46" totalsRowShown="0" headerRowDxfId="105" dataDxfId="103" headerRowBorderDxfId="104" tableBorderDxfId="102" dataCellStyle="Normal">
  <autoFilter ref="B5:M46"/>
  <sortState ref="B6:L51">
    <sortCondition descending="1" ref="B6"/>
  </sortState>
  <tableColumns count="12">
    <tableColumn id="1" name="DATE " dataDxfId="101" dataCellStyle="Normal 2"/>
    <tableColumn id="3" name="FOURNISSEUR" dataDxfId="100" dataCellStyle="Normal 2"/>
    <tableColumn id="4" name="REFERENCE" dataDxfId="99" dataCellStyle="Normal 2"/>
    <tableColumn id="5" name="MONTANT HT" dataDxfId="98" dataCellStyle="Normal 2"/>
    <tableColumn id="6" name="MONTANT TTC" dataDxfId="97" dataCellStyle="Normal 2"/>
    <tableColumn id="7" name="ECHEANCE" dataDxfId="96" dataCellStyle="Normal 2"/>
    <tableColumn id="8" name="MONTANT PAYE" dataDxfId="95" dataCellStyle="Normal 2"/>
    <tableColumn id="9" name="DATE ENCAISSEMENT" dataDxfId="94" dataCellStyle="Normal 2"/>
    <tableColumn id="10" name="MODE PAIEMENT" dataDxfId="93" dataCellStyle="Normal 2"/>
    <tableColumn id="11" name="STATUT" dataDxfId="92" dataCellStyle="Normal 2">
      <calculatedColumnFormula>IF(Tableau555[[#This Row],[DATE ENCAISSEMENT]],"REGLEE","")</calculatedColumnFormula>
    </tableColumn>
    <tableColumn id="13" name="IMPAYE" dataDxfId="91" dataCellStyle="Normal"/>
    <tableColumn id="2" name="ENVOI TVA" dataDxfId="90" dataCellStyle="Normal"/>
  </tableColumns>
  <tableStyleInfo name="TableStyleMedium6" showFirstColumn="0" showLastColumn="0" showRowStripes="1" showColumnStripes="0"/>
</table>
</file>

<file path=xl/tables/table53.xml><?xml version="1.0" encoding="utf-8"?>
<table xmlns="http://schemas.openxmlformats.org/spreadsheetml/2006/main" id="55" name="tblRevenus56" displayName="tblRevenus56" ref="B6:C10">
  <autoFilter ref="B6:C10"/>
  <tableColumns count="2">
    <tableColumn id="1" name="Élément" totalsRowLabel="Total" dataDxfId="89"/>
    <tableColumn id="2" name="Montant" totalsRowFunction="sum" dataDxfId="88" totalsRowDxfId="87">
      <calculatedColumnFormula>[4]CREDIT!#REF!</calculatedColumnFormula>
    </tableColumn>
  </tableColumns>
  <tableStyleInfo name="Simple Monthly Budget" showFirstColumn="0" showLastColumn="0" showRowStripes="1" showColumnStripes="0"/>
</table>
</file>

<file path=xl/tables/table54.xml><?xml version="1.0" encoding="utf-8"?>
<table xmlns="http://schemas.openxmlformats.org/spreadsheetml/2006/main" id="56" name="tblDépenses57" displayName="tblDépenses57" ref="B13:C44">
  <autoFilter ref="B13:C44"/>
  <sortState ref="B14:C49">
    <sortCondition ref="B14"/>
  </sortState>
  <tableColumns count="2">
    <tableColumn id="1" name="Élément" totalsRowLabel="Total" dataDxfId="86"/>
    <tableColumn id="2" name="Montant" totalsRowFunction="sum" dataDxfId="85" totalsRowDxfId="84"/>
  </tableColumns>
  <tableStyleInfo name="Simple Monthly Budget" showFirstColumn="0" showLastColumn="0" showRowStripes="1" showColumnStripes="0"/>
</table>
</file>

<file path=xl/tables/table55.xml><?xml version="1.0" encoding="utf-8"?>
<table xmlns="http://schemas.openxmlformats.org/spreadsheetml/2006/main" id="57" name="Tableau358" displayName="Tableau358" ref="B5:H15" totalsRowShown="0" headerRowDxfId="83" dataDxfId="81" headerRowBorderDxfId="82" tableBorderDxfId="80" headerRowCellStyle="Normal" dataCellStyle="Normal">
  <autoFilter ref="B5:H15"/>
  <tableColumns count="7">
    <tableColumn id="1" name="DATE" dataDxfId="79" dataCellStyle="Normal 2"/>
    <tableColumn id="2" name="NOM" dataDxfId="78" dataCellStyle="Normal 2"/>
    <tableColumn id="3" name="DESIGNATION" dataDxfId="77" dataCellStyle="Normal 2"/>
    <tableColumn id="4" name="NUMERO" dataDxfId="76" dataCellStyle="Normal 2"/>
    <tableColumn id="6" name="MONTANT HT" dataDxfId="75" dataCellStyle="Normal 2"/>
    <tableColumn id="7" name="MONTANT TTC" dataDxfId="74" dataCellStyle="Normal 2"/>
    <tableColumn id="8" name="MODE REGLEMENT" dataDxfId="73" dataCellStyle="Normal 2"/>
  </tableColumns>
  <tableStyleInfo name="TableStyleMedium6" showFirstColumn="0" showLastColumn="0" showRowStripes="1" showColumnStripes="0"/>
</table>
</file>

<file path=xl/tables/table56.xml><?xml version="1.0" encoding="utf-8"?>
<table xmlns="http://schemas.openxmlformats.org/spreadsheetml/2006/main" id="58" name="Tableau3559" displayName="Tableau3559" ref="B23:H28" totalsRowShown="0" headerRowDxfId="72" dataDxfId="70" headerRowBorderDxfId="71" tableBorderDxfId="69" dataCellStyle="Normal">
  <autoFilter ref="B23:H28"/>
  <tableColumns count="7">
    <tableColumn id="1" name="DATE" dataDxfId="68" dataCellStyle="Normal 2"/>
    <tableColumn id="2" name="NOM" dataDxfId="67" dataCellStyle="Normal 2"/>
    <tableColumn id="3" name="DESIGNATION" dataDxfId="66" dataCellStyle="Normal 2"/>
    <tableColumn id="4" name="NUMERO" dataDxfId="65" dataCellStyle="Normal 2"/>
    <tableColumn id="5" name="MONTANT HT" dataDxfId="64" dataCellStyle="Normal 2"/>
    <tableColumn id="6" name="MONTANT TTC" dataDxfId="63" dataCellStyle="Normal 2"/>
    <tableColumn id="7" name="MODE REGLEMENT" dataDxfId="62" dataCellStyle="Normal 2"/>
  </tableColumns>
  <tableStyleInfo name="TableStyleMedium6" showFirstColumn="0" showLastColumn="0" showRowStripes="1" showColumnStripes="0"/>
</table>
</file>

<file path=xl/tables/table57.xml><?xml version="1.0" encoding="utf-8"?>
<table xmlns="http://schemas.openxmlformats.org/spreadsheetml/2006/main" id="59" name="Tableau560" displayName="Tableau560" ref="B5:M48" totalsRowShown="0" headerRowDxfId="60" dataDxfId="58" headerRowBorderDxfId="59" tableBorderDxfId="57" dataCellStyle="Normal">
  <autoFilter ref="B5:M48"/>
  <sortState ref="B6:L51">
    <sortCondition descending="1" ref="B6"/>
  </sortState>
  <tableColumns count="12">
    <tableColumn id="1" name="DATE" dataDxfId="56" dataCellStyle="Normal 2"/>
    <tableColumn id="3" name="FOURNISSEUR" dataDxfId="55" dataCellStyle="Normal 2"/>
    <tableColumn id="4" name="REFERENCE" dataDxfId="54" dataCellStyle="Normal 2"/>
    <tableColumn id="5" name="MONTANT HT" dataDxfId="53" dataCellStyle="Normal 2"/>
    <tableColumn id="6" name="MONTANT TTC" dataDxfId="52" dataCellStyle="Normal 2"/>
    <tableColumn id="7" name="ECHEANCE" dataDxfId="51" dataCellStyle="Normal 2"/>
    <tableColumn id="8" name="MONTANT PAYE" dataDxfId="50" dataCellStyle="Normal 2"/>
    <tableColumn id="9" name="DATE ENCAISSEMENT" dataDxfId="49" dataCellStyle="Normal 2"/>
    <tableColumn id="10" name="MODE PAIEMENT" dataDxfId="48" dataCellStyle="Normal 2"/>
    <tableColumn id="11" name="STATUT" dataDxfId="47" dataCellStyle="Normal 2">
      <calculatedColumnFormula>IF(Tableau560[[#This Row],[DATE ENCAISSEMENT]],"REGLEE","")</calculatedColumnFormula>
    </tableColumn>
    <tableColumn id="13" name="IMPAYE" dataDxfId="46" dataCellStyle="Normal"/>
    <tableColumn id="2" name="ENVOI TVA" dataDxfId="45" dataCellStyle="Normal"/>
  </tableColumns>
  <tableStyleInfo name="TableStyleMedium6" showFirstColumn="0" showLastColumn="0" showRowStripes="1" showColumnStripes="0"/>
</table>
</file>

<file path=xl/tables/table58.xml><?xml version="1.0" encoding="utf-8"?>
<table xmlns="http://schemas.openxmlformats.org/spreadsheetml/2006/main" id="60" name="tblRevenus61" displayName="tblRevenus61" ref="B6:C10">
  <autoFilter ref="B6:C10"/>
  <tableColumns count="2">
    <tableColumn id="1" name="Élément" totalsRowLabel="Total" dataDxfId="44"/>
    <tableColumn id="2" name="Montant" totalsRowFunction="sum" dataDxfId="43" totalsRowDxfId="42">
      <calculatedColumnFormula>[5]CREDIT!#REF!</calculatedColumnFormula>
    </tableColumn>
  </tableColumns>
  <tableStyleInfo name="Simple Monthly Budget" showFirstColumn="0" showLastColumn="0" showRowStripes="1" showColumnStripes="0"/>
</table>
</file>

<file path=xl/tables/table59.xml><?xml version="1.0" encoding="utf-8"?>
<table xmlns="http://schemas.openxmlformats.org/spreadsheetml/2006/main" id="61" name="tblDépenses62" displayName="tblDépenses62" ref="B13:C44">
  <autoFilter ref="B13:C44"/>
  <sortState ref="B14:C49">
    <sortCondition ref="B14"/>
  </sortState>
  <tableColumns count="2">
    <tableColumn id="1" name="Élément" totalsRowLabel="Total" dataDxfId="41"/>
    <tableColumn id="2" name="Montant" totalsRowFunction="sum" dataDxfId="40" totalsRowDxfId="39"/>
  </tableColumns>
  <tableStyleInfo name="Simple Monthly Budget" showFirstColumn="0" showLastColumn="0" showRowStripes="1" showColumnStripes="0"/>
</table>
</file>

<file path=xl/tables/table60.xml><?xml version="1.0" encoding="utf-8"?>
<table xmlns="http://schemas.openxmlformats.org/spreadsheetml/2006/main" id="62" name="Tableau363" displayName="Tableau363" ref="B5:H15" totalsRowShown="0" headerRowDxfId="38" dataDxfId="36" headerRowBorderDxfId="37" tableBorderDxfId="35" headerRowCellStyle="Normal" dataCellStyle="Normal">
  <autoFilter ref="B5:H15"/>
  <tableColumns count="7">
    <tableColumn id="1" name="DATE" dataDxfId="34" dataCellStyle="Normal 2"/>
    <tableColumn id="2" name="NOM" dataDxfId="33" dataCellStyle="Normal 2"/>
    <tableColumn id="3" name="DESIGNATION" dataDxfId="32" dataCellStyle="Normal 2"/>
    <tableColumn id="4" name="NUMERO" dataDxfId="31" dataCellStyle="Normal 2"/>
    <tableColumn id="6" name="MONTANT HT" dataDxfId="30" dataCellStyle="Normal 2"/>
    <tableColumn id="7" name="MONTANT TTC" dataDxfId="29" dataCellStyle="Normal 2"/>
    <tableColumn id="8" name="MODE REGLEMENT" dataDxfId="28" dataCellStyle="Normal 2"/>
  </tableColumns>
  <tableStyleInfo name="TableStyleMedium6" showFirstColumn="0" showLastColumn="0" showRowStripes="1" showColumnStripes="0"/>
</table>
</file>

<file path=xl/tables/table61.xml><?xml version="1.0" encoding="utf-8"?>
<table xmlns="http://schemas.openxmlformats.org/spreadsheetml/2006/main" id="63" name="Tableau3564" displayName="Tableau3564" ref="B23:H28" totalsRowShown="0" headerRowDxfId="27" dataDxfId="25" headerRowBorderDxfId="26" tableBorderDxfId="24" dataCellStyle="Normal">
  <autoFilter ref="B23:H28"/>
  <tableColumns count="7">
    <tableColumn id="1" name="DATE" dataDxfId="23" dataCellStyle="Normal 2"/>
    <tableColumn id="2" name="NOM" dataDxfId="22" dataCellStyle="Normal 2"/>
    <tableColumn id="3" name="DESIGNATION" dataDxfId="21" dataCellStyle="Normal 2"/>
    <tableColumn id="4" name="NUMERO" dataDxfId="20" dataCellStyle="Normal 2"/>
    <tableColumn id="5" name="MONTANT HT" dataDxfId="19" dataCellStyle="Normal 2"/>
    <tableColumn id="6" name="MONTANT TTC" dataDxfId="18" dataCellStyle="Normal 2"/>
    <tableColumn id="7" name="MODE REGLEMENT" dataDxfId="17" dataCellStyle="Normal 2"/>
  </tableColumns>
  <tableStyleInfo name="TableStyleMedium6" showFirstColumn="0" showLastColumn="0" showRowStripes="1" showColumnStripes="0"/>
</table>
</file>

<file path=xl/tables/table62.xml><?xml version="1.0" encoding="utf-8"?>
<table xmlns="http://schemas.openxmlformats.org/spreadsheetml/2006/main" id="64" name="Tableau565" displayName="Tableau565" ref="B5:M51" totalsRowShown="0" headerRowDxfId="15" dataDxfId="13" headerRowBorderDxfId="14" tableBorderDxfId="12" dataCellStyle="Normal">
  <autoFilter ref="B5:M51"/>
  <sortState ref="B6:L51">
    <sortCondition descending="1" ref="B6"/>
  </sortState>
  <tableColumns count="12">
    <tableColumn id="1" name="DATE " dataDxfId="11" dataCellStyle="Normal 2"/>
    <tableColumn id="3" name="FOURNISSEUR" dataDxfId="10" dataCellStyle="Normal 2"/>
    <tableColumn id="4" name="REFERENCE" dataDxfId="9" dataCellStyle="Normal 2"/>
    <tableColumn id="5" name="MONTANT HT" dataDxfId="8" dataCellStyle="Normal 2"/>
    <tableColumn id="6" name="MONTANT TTC" dataDxfId="7" dataCellStyle="Normal 2"/>
    <tableColumn id="7" name="ECHEANCE" dataDxfId="6" dataCellStyle="Normal 2"/>
    <tableColumn id="8" name="MONTANT PAYE" dataDxfId="5" dataCellStyle="Normal 2"/>
    <tableColumn id="9" name="DATE ENCAISSEMENT" dataDxfId="4" dataCellStyle="Normal 2"/>
    <tableColumn id="10" name="MODE PAIEMENT" dataDxfId="3" dataCellStyle="Normal 2"/>
    <tableColumn id="11" name="STATUT" dataDxfId="2" dataCellStyle="Normal 2">
      <calculatedColumnFormula>IF(Tableau565[[#This Row],[DATE ENCAISSEMENT]],"REGLEE","")</calculatedColumnFormula>
    </tableColumn>
    <tableColumn id="13" name="IMPAYE" dataDxfId="1" dataCellStyle="Normal"/>
    <tableColumn id="2" name="ENVOI TVA" dataDxfId="0" dataCellStyle="Normal"/>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ION">
      <a:dk1>
        <a:sysClr val="windowText" lastClr="000000"/>
      </a:dk1>
      <a:lt1>
        <a:sysClr val="window" lastClr="FFFFFF"/>
      </a:lt1>
      <a:dk2>
        <a:srgbClr val="2A5155"/>
      </a:dk2>
      <a:lt2>
        <a:srgbClr val="EBEBEB"/>
      </a:lt2>
      <a:accent1>
        <a:srgbClr val="B01513"/>
      </a:accent1>
      <a:accent2>
        <a:srgbClr val="EA6312"/>
      </a:accent2>
      <a:accent3>
        <a:srgbClr val="E6B729"/>
      </a:accent3>
      <a:accent4>
        <a:srgbClr val="6AAC90"/>
      </a:accent4>
      <a:accent5>
        <a:srgbClr val="5F9C9D"/>
      </a:accent5>
      <a:accent6>
        <a:srgbClr val="9E5E9B"/>
      </a:accent6>
      <a:hlink>
        <a:srgbClr val="5F9C9D"/>
      </a:hlink>
      <a:folHlink>
        <a:srgbClr val="9E5E9B"/>
      </a:folHlink>
    </a:clrScheme>
    <a:fontScheme name="ION">
      <a:majorFont>
        <a:latin typeface="Century Gothic"/>
        <a:ea typeface=""/>
        <a:cs typeface=""/>
      </a:majorFont>
      <a:minorFont>
        <a:latin typeface="Century Gothic"/>
        <a:ea typeface=""/>
        <a:cs typeface=""/>
      </a:minorFont>
    </a:fontScheme>
    <a:fmtScheme name="Clarity">
      <a:fillStyleLst>
        <a:solidFill>
          <a:schemeClr val="phClr"/>
        </a:solidFill>
        <a:gradFill rotWithShape="1">
          <a:gsLst>
            <a:gs pos="0">
              <a:schemeClr val="phClr">
                <a:tint val="50000"/>
                <a:shade val="86000"/>
                <a:satMod val="140000"/>
              </a:schemeClr>
            </a:gs>
            <a:gs pos="45000">
              <a:schemeClr val="phClr">
                <a:tint val="48000"/>
                <a:satMod val="150000"/>
              </a:schemeClr>
            </a:gs>
            <a:gs pos="100000">
              <a:schemeClr val="phClr">
                <a:tint val="28000"/>
                <a:satMod val="160000"/>
              </a:schemeClr>
            </a:gs>
          </a:gsLst>
          <a:path path="circle">
            <a:fillToRect l="100000" t="100000" r="100000" b="100000"/>
          </a:path>
        </a:gradFill>
        <a:gradFill rotWithShape="1">
          <a:gsLst>
            <a:gs pos="0">
              <a:schemeClr val="phClr">
                <a:shade val="70000"/>
                <a:satMod val="150000"/>
              </a:schemeClr>
            </a:gs>
            <a:gs pos="34000">
              <a:schemeClr val="phClr">
                <a:shade val="70000"/>
                <a:satMod val="140000"/>
              </a:schemeClr>
            </a:gs>
            <a:gs pos="70000">
              <a:schemeClr val="phClr">
                <a:tint val="100000"/>
                <a:shade val="90000"/>
                <a:satMod val="140000"/>
              </a:schemeClr>
            </a:gs>
            <a:gs pos="100000">
              <a:schemeClr val="phClr">
                <a:tint val="100000"/>
                <a:shade val="100000"/>
                <a:satMod val="100000"/>
              </a:schemeClr>
            </a:gs>
          </a:gsLst>
          <a:path path="circle">
            <a:fillToRect l="100000" t="100000" r="100000" b="100000"/>
          </a:path>
        </a:gradFill>
      </a:fillStyleLst>
      <a:lnStyleLst>
        <a:ln w="9525" cap="flat" cmpd="sng" algn="ctr">
          <a:solidFill>
            <a:schemeClr val="phClr"/>
          </a:solidFill>
          <a:prstDash val="solid"/>
        </a:ln>
        <a:ln w="26425" cap="flat" cmpd="sng" algn="ctr">
          <a:solidFill>
            <a:schemeClr val="phClr"/>
          </a:solidFill>
          <a:prstDash val="solid"/>
        </a:ln>
        <a:ln w="44450" cap="flat" cmpd="sng" algn="ctr">
          <a:solidFill>
            <a:schemeClr val="phClr"/>
          </a:solidFill>
          <a:prstDash val="solid"/>
        </a:ln>
      </a:lnStyleLst>
      <a:effectStyleLst>
        <a:effectStyle>
          <a:effectLst/>
        </a:effectStyle>
        <a:effectStyle>
          <a:effectLst>
            <a:outerShdw blurRad="38100" dist="25400" dir="2700000" algn="br" rotWithShape="0">
              <a:srgbClr val="000000">
                <a:alpha val="60000"/>
              </a:srgbClr>
            </a:outerShdw>
          </a:effectLst>
        </a:effectStyle>
        <a:effectStyle>
          <a:effectLst>
            <a:outerShdw blurRad="38100" dist="25400" dir="2700000" algn="br" rotWithShape="0">
              <a:srgbClr val="000000">
                <a:alpha val="60000"/>
              </a:srgbClr>
            </a:outerShdw>
          </a:effectLst>
          <a:scene3d>
            <a:camera prst="orthographicFront">
              <a:rot lat="0" lon="0" rev="0"/>
            </a:camera>
            <a:lightRig rig="balanced" dir="t">
              <a:rot lat="0" lon="0" rev="5100000"/>
            </a:lightRig>
          </a:scene3d>
          <a:sp3d contourW="6350">
            <a:bevelT w="29210" h="12700"/>
            <a:contourClr>
              <a:schemeClr val="phClr">
                <a:shade val="30000"/>
                <a:satMod val="130000"/>
              </a:schemeClr>
            </a:contourClr>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hyperlink" Target="http://forum.excel-pratique.com/excel/champs-automatique-d-un-onglet-a-un-autre-t57888.html" TargetMode="Externa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table" Target="../tables/table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table" Target="../tables/table6.xml"/></Relationships>
</file>

<file path=xl/worksheets/_rels/sheet6.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table" Target="../tables/table8.x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table" Target="../tables/table10.x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table" Target="../tables/table13.xml"/><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table" Target="../tables/table15.xml"/><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19.xml"/><Relationship Id="rId2" Type="http://schemas.openxmlformats.org/officeDocument/2006/relationships/table" Target="../tables/table18.xml"/><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21.xml"/><Relationship Id="rId2" Type="http://schemas.openxmlformats.org/officeDocument/2006/relationships/table" Target="../tables/table20.xml"/><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table" Target="../tables/table24.xml"/><Relationship Id="rId2" Type="http://schemas.openxmlformats.org/officeDocument/2006/relationships/table" Target="../tables/table23.xml"/><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3" Type="http://schemas.openxmlformats.org/officeDocument/2006/relationships/table" Target="../tables/table26.xml"/><Relationship Id="rId2" Type="http://schemas.openxmlformats.org/officeDocument/2006/relationships/table" Target="../tables/table25.xml"/><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table" Target="../tables/table27.xml"/><Relationship Id="rId2" Type="http://schemas.openxmlformats.org/officeDocument/2006/relationships/drawing" Target="../drawings/drawing18.xml"/><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3" Type="http://schemas.openxmlformats.org/officeDocument/2006/relationships/table" Target="../tables/table29.xml"/><Relationship Id="rId2" Type="http://schemas.openxmlformats.org/officeDocument/2006/relationships/table" Target="../tables/table28.x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3" Type="http://schemas.openxmlformats.org/officeDocument/2006/relationships/table" Target="../tables/table31.xml"/><Relationship Id="rId2" Type="http://schemas.openxmlformats.org/officeDocument/2006/relationships/table" Target="../tables/table30.xml"/><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2" Type="http://schemas.openxmlformats.org/officeDocument/2006/relationships/table" Target="../tables/table32.xml"/><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3" Type="http://schemas.openxmlformats.org/officeDocument/2006/relationships/table" Target="../tables/table34.xml"/><Relationship Id="rId2" Type="http://schemas.openxmlformats.org/officeDocument/2006/relationships/table" Target="../tables/table33.xml"/><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table" Target="../tables/table36.xml"/><Relationship Id="rId2" Type="http://schemas.openxmlformats.org/officeDocument/2006/relationships/table" Target="../tables/table35.x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2" Type="http://schemas.openxmlformats.org/officeDocument/2006/relationships/table" Target="../tables/table37.xml"/><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3" Type="http://schemas.openxmlformats.org/officeDocument/2006/relationships/table" Target="../tables/table39.xml"/><Relationship Id="rId2" Type="http://schemas.openxmlformats.org/officeDocument/2006/relationships/table" Target="../tables/table38.xml"/><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3" Type="http://schemas.openxmlformats.org/officeDocument/2006/relationships/table" Target="../tables/table41.xml"/><Relationship Id="rId2" Type="http://schemas.openxmlformats.org/officeDocument/2006/relationships/table" Target="../tables/table40.xml"/><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2" Type="http://schemas.openxmlformats.org/officeDocument/2006/relationships/table" Target="../tables/table42.xml"/><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3" Type="http://schemas.openxmlformats.org/officeDocument/2006/relationships/table" Target="../tables/table44.xml"/><Relationship Id="rId2" Type="http://schemas.openxmlformats.org/officeDocument/2006/relationships/table" Target="../tables/table43.xml"/><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3" Type="http://schemas.openxmlformats.org/officeDocument/2006/relationships/table" Target="../tables/table46.xml"/><Relationship Id="rId2" Type="http://schemas.openxmlformats.org/officeDocument/2006/relationships/table" Target="../tables/table45.xml"/><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table" Target="../tables/table47.xml"/><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3" Type="http://schemas.openxmlformats.org/officeDocument/2006/relationships/table" Target="../tables/table49.xml"/><Relationship Id="rId2" Type="http://schemas.openxmlformats.org/officeDocument/2006/relationships/table" Target="../tables/table48.xml"/><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3" Type="http://schemas.openxmlformats.org/officeDocument/2006/relationships/table" Target="../tables/table51.xml"/><Relationship Id="rId2" Type="http://schemas.openxmlformats.org/officeDocument/2006/relationships/table" Target="../tables/table50.xml"/><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2" Type="http://schemas.openxmlformats.org/officeDocument/2006/relationships/table" Target="../tables/table52.xml"/><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3" Type="http://schemas.openxmlformats.org/officeDocument/2006/relationships/table" Target="../tables/table54.xml"/><Relationship Id="rId2" Type="http://schemas.openxmlformats.org/officeDocument/2006/relationships/table" Target="../tables/table53.xml"/><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3" Type="http://schemas.openxmlformats.org/officeDocument/2006/relationships/table" Target="../tables/table56.xml"/><Relationship Id="rId2" Type="http://schemas.openxmlformats.org/officeDocument/2006/relationships/table" Target="../tables/table55.xml"/><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table" Target="../tables/table57.xml"/><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3" Type="http://schemas.openxmlformats.org/officeDocument/2006/relationships/table" Target="../tables/table59.xml"/><Relationship Id="rId2" Type="http://schemas.openxmlformats.org/officeDocument/2006/relationships/table" Target="../tables/table58.xml"/><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3" Type="http://schemas.openxmlformats.org/officeDocument/2006/relationships/table" Target="../tables/table61.xml"/><Relationship Id="rId2" Type="http://schemas.openxmlformats.org/officeDocument/2006/relationships/table" Target="../tables/table60.xml"/><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2" Type="http://schemas.openxmlformats.org/officeDocument/2006/relationships/table" Target="../tables/table62.xml"/><Relationship Id="rId1" Type="http://schemas.openxmlformats.org/officeDocument/2006/relationships/drawing" Target="../drawings/drawing3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B2:G23"/>
  <sheetViews>
    <sheetView zoomScaleNormal="100" workbookViewId="0"/>
  </sheetViews>
  <sheetFormatPr baseColWidth="10" defaultRowHeight="13.5" x14ac:dyDescent="0.25"/>
  <cols>
    <col min="1" max="1" width="2.85546875" style="14" customWidth="1"/>
    <col min="2" max="4" width="11.42578125" style="14"/>
    <col min="5" max="5" width="13" style="14" bestFit="1" customWidth="1"/>
    <col min="6" max="16384" width="11.42578125" style="14"/>
  </cols>
  <sheetData>
    <row r="2" spans="2:7" ht="84" customHeight="1" x14ac:dyDescent="0.25"/>
    <row r="6" spans="2:7" x14ac:dyDescent="0.25">
      <c r="B6" s="226"/>
      <c r="C6" s="226"/>
      <c r="D6" s="226"/>
      <c r="E6" s="226"/>
      <c r="F6" s="226"/>
      <c r="G6" s="226"/>
    </row>
    <row r="7" spans="2:7" ht="16.5" x14ac:dyDescent="0.25">
      <c r="B7" s="226"/>
      <c r="C7" s="227" t="s">
        <v>35</v>
      </c>
      <c r="D7" s="226"/>
      <c r="E7" s="228"/>
      <c r="F7" s="226"/>
      <c r="G7" s="226"/>
    </row>
    <row r="8" spans="2:7" ht="16.5" x14ac:dyDescent="0.25">
      <c r="B8" s="226"/>
      <c r="C8" s="229" t="s">
        <v>36</v>
      </c>
      <c r="D8" s="226"/>
      <c r="E8" s="228"/>
      <c r="F8" s="226"/>
      <c r="G8" s="226"/>
    </row>
    <row r="9" spans="2:7" ht="16.5" x14ac:dyDescent="0.25">
      <c r="B9" s="226"/>
      <c r="C9" s="230"/>
      <c r="D9" s="226"/>
      <c r="E9" s="228"/>
      <c r="F9" s="226"/>
      <c r="G9" s="226"/>
    </row>
    <row r="10" spans="2:7" ht="17.25" x14ac:dyDescent="0.25">
      <c r="B10" s="228"/>
      <c r="C10" s="227" t="s">
        <v>23</v>
      </c>
      <c r="D10" s="231"/>
      <c r="E10" s="232" t="s">
        <v>54</v>
      </c>
      <c r="F10" s="232" t="s">
        <v>55</v>
      </c>
      <c r="G10" s="226"/>
    </row>
    <row r="11" spans="2:7" ht="17.25" x14ac:dyDescent="0.25">
      <c r="B11" s="228"/>
      <c r="C11" s="227" t="s">
        <v>24</v>
      </c>
      <c r="D11" s="231"/>
      <c r="E11" s="232" t="s">
        <v>54</v>
      </c>
      <c r="F11" s="232" t="s">
        <v>55</v>
      </c>
      <c r="G11" s="226"/>
    </row>
    <row r="12" spans="2:7" ht="17.25" x14ac:dyDescent="0.25">
      <c r="B12" s="228"/>
      <c r="C12" s="227" t="s">
        <v>25</v>
      </c>
      <c r="D12" s="231"/>
      <c r="E12" s="232" t="s">
        <v>54</v>
      </c>
      <c r="F12" s="232" t="s">
        <v>55</v>
      </c>
      <c r="G12" s="226"/>
    </row>
    <row r="13" spans="2:7" ht="17.25" x14ac:dyDescent="0.25">
      <c r="B13" s="228"/>
      <c r="C13" s="227" t="s">
        <v>26</v>
      </c>
      <c r="D13" s="231"/>
      <c r="E13" s="232" t="s">
        <v>54</v>
      </c>
      <c r="F13" s="232" t="s">
        <v>55</v>
      </c>
      <c r="G13" s="226"/>
    </row>
    <row r="14" spans="2:7" ht="17.25" x14ac:dyDescent="0.25">
      <c r="B14" s="228"/>
      <c r="C14" s="227" t="s">
        <v>27</v>
      </c>
      <c r="D14" s="231"/>
      <c r="E14" s="232" t="s">
        <v>54</v>
      </c>
      <c r="F14" s="232" t="s">
        <v>55</v>
      </c>
      <c r="G14" s="226"/>
    </row>
    <row r="15" spans="2:7" ht="17.25" x14ac:dyDescent="0.25">
      <c r="B15" s="228"/>
      <c r="C15" s="227" t="s">
        <v>28</v>
      </c>
      <c r="D15" s="231"/>
      <c r="E15" s="232" t="s">
        <v>54</v>
      </c>
      <c r="F15" s="232" t="s">
        <v>55</v>
      </c>
      <c r="G15" s="226"/>
    </row>
    <row r="16" spans="2:7" ht="17.25" x14ac:dyDescent="0.25">
      <c r="B16" s="228"/>
      <c r="C16" s="227" t="s">
        <v>29</v>
      </c>
      <c r="D16" s="231"/>
      <c r="E16" s="232" t="s">
        <v>54</v>
      </c>
      <c r="F16" s="232" t="s">
        <v>55</v>
      </c>
      <c r="G16" s="226"/>
    </row>
    <row r="17" spans="2:7" ht="17.25" x14ac:dyDescent="0.25">
      <c r="B17" s="228"/>
      <c r="C17" s="227" t="s">
        <v>30</v>
      </c>
      <c r="D17" s="231"/>
      <c r="E17" s="232" t="s">
        <v>54</v>
      </c>
      <c r="F17" s="232" t="s">
        <v>55</v>
      </c>
      <c r="G17" s="226"/>
    </row>
    <row r="18" spans="2:7" ht="17.25" x14ac:dyDescent="0.25">
      <c r="B18" s="228"/>
      <c r="C18" s="227" t="s">
        <v>31</v>
      </c>
      <c r="D18" s="231"/>
      <c r="E18" s="232" t="s">
        <v>54</v>
      </c>
      <c r="F18" s="232" t="s">
        <v>55</v>
      </c>
      <c r="G18" s="226"/>
    </row>
    <row r="19" spans="2:7" ht="17.25" x14ac:dyDescent="0.25">
      <c r="B19" s="228"/>
      <c r="C19" s="227" t="s">
        <v>32</v>
      </c>
      <c r="D19" s="231"/>
      <c r="E19" s="232" t="s">
        <v>54</v>
      </c>
      <c r="F19" s="232" t="s">
        <v>55</v>
      </c>
      <c r="G19" s="226"/>
    </row>
    <row r="20" spans="2:7" ht="17.25" x14ac:dyDescent="0.25">
      <c r="B20" s="228"/>
      <c r="C20" s="227" t="s">
        <v>33</v>
      </c>
      <c r="D20" s="231"/>
      <c r="E20" s="232" t="s">
        <v>54</v>
      </c>
      <c r="F20" s="232" t="s">
        <v>55</v>
      </c>
      <c r="G20" s="226"/>
    </row>
    <row r="21" spans="2:7" ht="17.25" x14ac:dyDescent="0.25">
      <c r="B21" s="228"/>
      <c r="C21" s="227" t="s">
        <v>34</v>
      </c>
      <c r="D21" s="231"/>
      <c r="E21" s="232" t="s">
        <v>54</v>
      </c>
      <c r="F21" s="232" t="s">
        <v>55</v>
      </c>
      <c r="G21" s="226"/>
    </row>
    <row r="22" spans="2:7" ht="16.5" x14ac:dyDescent="0.25">
      <c r="B22" s="228"/>
      <c r="C22" s="228"/>
      <c r="D22" s="228"/>
      <c r="E22" s="226"/>
      <c r="F22" s="226"/>
      <c r="G22" s="226"/>
    </row>
    <row r="23" spans="2:7" ht="16.5" x14ac:dyDescent="0.25">
      <c r="B23" s="102"/>
      <c r="C23" s="102"/>
      <c r="D23" s="102"/>
    </row>
  </sheetData>
  <hyperlinks>
    <hyperlink ref="C10" location="JANVIER!A1" display="JANVIER"/>
    <hyperlink ref="C11" location="FEVRIER!A1" display="FEVRIER"/>
    <hyperlink ref="C12" location="MARS!A1" display="MARS"/>
    <hyperlink ref="C13" location="AVRIL!A1" display="AVRIL"/>
    <hyperlink ref="C14" location="MAI!A1" display="MAI"/>
    <hyperlink ref="C15" location="JUIN!A1" display="JUIN"/>
    <hyperlink ref="C16" location="JUILLET!A1" display="JUILLET"/>
    <hyperlink ref="C17" location="AOUT!A1" display="AOUT"/>
    <hyperlink ref="C18" location="SEPTEMBRE!A1" display="SEPTEMBRE"/>
    <hyperlink ref="C19" location="OCTOBRE!A1" display="OCTOBRE"/>
    <hyperlink ref="C20" location="NOVEMBRE!A1" display="NOVEMBRE"/>
    <hyperlink ref="C21" location="DECEMBRE!A1" display="DECEMBRE"/>
    <hyperlink ref="C7" location="'ANALYSE ANNUELLE'!A1" display="ANALYSE ANNUELLE"/>
    <hyperlink ref="C8" location="COMPARATIF!A1" display="COMPARATIF"/>
    <hyperlink ref="E10" location="'01 - Crédit'!A1" display="CREDIT"/>
    <hyperlink ref="F10" location="'01 - Débit'!A1" display="DEBIT"/>
    <hyperlink ref="E11" location="'02 - Crédit'!A1" display="CREDIT"/>
    <hyperlink ref="E12" location="'03 - Crédit'!A1" display="CREDIT"/>
    <hyperlink ref="E13" location="'04 - Crédit'!A1" display="CREDIT"/>
    <hyperlink ref="E14" location="'05 - Crédit'!A1" display="CREDIT"/>
    <hyperlink ref="E15" location="'06 - Crédit'!A1" display="CREDIT"/>
    <hyperlink ref="E16" location="'07 - Crédit'!A1" display="CREDIT"/>
    <hyperlink ref="E17" location="'08 - Crédit'!A1" display="CREDIT"/>
    <hyperlink ref="E18" location="'09 - Crédit'!A1" display="CREDIT"/>
    <hyperlink ref="E19" location="'10 - Crédit'!A1" display="CREDIT"/>
    <hyperlink ref="E20" location="'11 - Crédit'!A1" display="CREDIT"/>
    <hyperlink ref="E21" location="'12 - Crédit'!A1" display="CREDIT"/>
    <hyperlink ref="F11" location="'02 - Débit'!A1" display="DEBIT"/>
    <hyperlink ref="F12" location="'03 - Débit'!A1" display="DEBIT"/>
    <hyperlink ref="F13" location="'04 - Débit'!A1" display="DEBIT"/>
    <hyperlink ref="F14" location="'05 - Débit'!A1" display="DEBIT"/>
    <hyperlink ref="F15" location="'06 - Débit'!A1" display="DEBIT"/>
    <hyperlink ref="F16" location="'07 - Débit'!A1" display="DEBIT"/>
    <hyperlink ref="F17" location="'08 - Débit'!A1" display="DEBIT"/>
    <hyperlink ref="F18" location="'09 - Débit'!A1" display="DEBIT"/>
    <hyperlink ref="F19" location="'10 - Débit'!A1" display="DEBIT"/>
    <hyperlink ref="F20" location="'11 - Débit'!A1" display="DEBIT"/>
    <hyperlink ref="F21" location="'12 - Débit'!A1" display="DEBIT"/>
  </hyperlinks>
  <pageMargins left="0.23622047244094491" right="0.23622047244094491" top="0.74803149606299213" bottom="0.7480314960629921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4" tint="0.39997558519241921"/>
  </sheetPr>
  <dimension ref="A1:AL82"/>
  <sheetViews>
    <sheetView workbookViewId="0">
      <selection activeCell="Q13" sqref="Q13"/>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38" width="9.140625" style="14"/>
  </cols>
  <sheetData>
    <row r="1" spans="2:7" ht="15" customHeight="1" x14ac:dyDescent="0.25">
      <c r="B1" s="104" t="s">
        <v>37</v>
      </c>
      <c r="C1" s="107" t="s">
        <v>38</v>
      </c>
      <c r="E1" s="101">
        <f ca="1">TODAY()</f>
        <v>41968</v>
      </c>
      <c r="F1" s="14"/>
      <c r="G1" s="14"/>
    </row>
    <row r="2" spans="2:7" ht="84" customHeight="1" x14ac:dyDescent="0.25"/>
    <row r="3" spans="2:7" s="14" customFormat="1" ht="1.5" customHeight="1" x14ac:dyDescent="0.25"/>
    <row r="4" spans="2:7" ht="26.25" customHeight="1" x14ac:dyDescent="0.25">
      <c r="B4" s="233" t="s">
        <v>59</v>
      </c>
      <c r="C4" s="233"/>
      <c r="E4" s="234" t="s">
        <v>4</v>
      </c>
      <c r="F4" s="234"/>
      <c r="G4" s="234"/>
    </row>
    <row r="5" spans="2:7" ht="1.5" customHeight="1" x14ac:dyDescent="0.25"/>
    <row r="6" spans="2:7" ht="26.25" customHeight="1" x14ac:dyDescent="0.25">
      <c r="B6" s="3" t="s">
        <v>0</v>
      </c>
      <c r="C6" s="5" t="s">
        <v>1</v>
      </c>
      <c r="E6" s="235">
        <f>DépensesMensuellesTotales</f>
        <v>0</v>
      </c>
      <c r="F6" s="236"/>
      <c r="G6" s="10" t="e">
        <f>G10/G9</f>
        <v>#DIV/0!</v>
      </c>
    </row>
    <row r="7" spans="2:7" ht="26.25" customHeight="1" x14ac:dyDescent="0.25">
      <c r="B7" s="90" t="s">
        <v>39</v>
      </c>
      <c r="C7" s="12"/>
      <c r="E7" s="92"/>
      <c r="F7" s="92"/>
      <c r="G7" s="92"/>
    </row>
    <row r="8" spans="2:7" ht="26.25" customHeight="1" x14ac:dyDescent="0.25">
      <c r="B8" s="90" t="s">
        <v>40</v>
      </c>
      <c r="C8" s="12"/>
      <c r="E8" s="237" t="s">
        <v>5</v>
      </c>
      <c r="F8" s="237"/>
      <c r="G8" s="237"/>
    </row>
    <row r="9" spans="2:7" ht="26.25" customHeight="1" thickBot="1" x14ac:dyDescent="0.3">
      <c r="B9" s="90" t="s">
        <v>41</v>
      </c>
      <c r="C9" s="12"/>
      <c r="E9" s="93" t="s">
        <v>3</v>
      </c>
      <c r="F9" s="94"/>
      <c r="G9" s="95">
        <f>SUM(tblRevenus7[Montant])</f>
        <v>0</v>
      </c>
    </row>
    <row r="10" spans="2:7" ht="26.25" customHeight="1" thickBot="1" x14ac:dyDescent="0.3">
      <c r="B10" s="90" t="s">
        <v>42</v>
      </c>
      <c r="C10" s="12"/>
      <c r="E10" s="96" t="s">
        <v>2</v>
      </c>
      <c r="F10" s="97"/>
      <c r="G10" s="98">
        <f>SUM(tblDépenses8[Montant])</f>
        <v>0</v>
      </c>
    </row>
    <row r="11" spans="2:7" ht="26.25" customHeight="1" x14ac:dyDescent="0.25">
      <c r="B11" s="90" t="s">
        <v>43</v>
      </c>
      <c r="C11" s="12"/>
      <c r="E11" s="108"/>
      <c r="F11" s="109"/>
      <c r="G11" s="110"/>
    </row>
    <row r="12" spans="2:7" ht="26.25" customHeight="1" x14ac:dyDescent="0.25">
      <c r="B12" s="90" t="s">
        <v>44</v>
      </c>
      <c r="C12" s="12"/>
      <c r="E12" s="14"/>
      <c r="F12" s="14"/>
      <c r="G12" s="14"/>
    </row>
    <row r="13" spans="2:7" ht="26.25" customHeight="1" x14ac:dyDescent="0.25">
      <c r="B13" s="90" t="s">
        <v>45</v>
      </c>
      <c r="C13" s="12"/>
      <c r="E13" s="1" t="s">
        <v>6</v>
      </c>
      <c r="F13" s="11"/>
      <c r="G13" s="13">
        <f>G9-G10</f>
        <v>0</v>
      </c>
    </row>
    <row r="14" spans="2:7" ht="26.25" customHeight="1" x14ac:dyDescent="0.25">
      <c r="B14" s="90" t="s">
        <v>50</v>
      </c>
      <c r="C14" s="12"/>
      <c r="E14" s="108"/>
      <c r="F14" s="109"/>
      <c r="G14" s="110"/>
    </row>
    <row r="15" spans="2:7" ht="26.25" customHeight="1" x14ac:dyDescent="0.25">
      <c r="B15" s="90" t="s">
        <v>46</v>
      </c>
      <c r="C15" s="12"/>
      <c r="E15" s="108"/>
      <c r="F15" s="109"/>
      <c r="G15" s="110"/>
    </row>
    <row r="16" spans="2:7" ht="26.25" customHeight="1" x14ac:dyDescent="0.25">
      <c r="B16" s="90" t="s">
        <v>47</v>
      </c>
      <c r="C16" s="12"/>
      <c r="E16" s="108"/>
      <c r="F16" s="109"/>
      <c r="G16" s="110"/>
    </row>
    <row r="17" spans="2:10" ht="26.25" customHeight="1" x14ac:dyDescent="0.25">
      <c r="B17" s="90" t="s">
        <v>48</v>
      </c>
      <c r="C17" s="12"/>
      <c r="E17" s="108"/>
      <c r="F17" s="109"/>
      <c r="G17" s="110"/>
    </row>
    <row r="18" spans="2:10" ht="26.25" customHeight="1" x14ac:dyDescent="0.25">
      <c r="B18" s="90" t="s">
        <v>49</v>
      </c>
      <c r="C18" s="12"/>
      <c r="E18" s="108"/>
      <c r="F18" s="109"/>
      <c r="G18" s="110"/>
    </row>
    <row r="19" spans="2:10" ht="26.25" customHeight="1" x14ac:dyDescent="0.25">
      <c r="B19" s="238"/>
      <c r="C19" s="238"/>
      <c r="E19" s="14"/>
      <c r="F19" s="14"/>
      <c r="G19" s="14"/>
    </row>
    <row r="20" spans="2:10" ht="26.25" customHeight="1" x14ac:dyDescent="0.25">
      <c r="B20" s="233" t="s">
        <v>60</v>
      </c>
      <c r="C20" s="233"/>
      <c r="E20" s="14"/>
      <c r="F20" s="14"/>
      <c r="G20" s="14"/>
      <c r="J20" s="91"/>
    </row>
    <row r="21" spans="2:10" ht="26.25" customHeight="1" x14ac:dyDescent="0.25">
      <c r="B21" s="3" t="s">
        <v>0</v>
      </c>
      <c r="C21" s="5" t="s">
        <v>1</v>
      </c>
      <c r="E21" s="14"/>
      <c r="F21" s="14"/>
      <c r="G21" s="14"/>
    </row>
    <row r="22" spans="2:10" ht="26.25" customHeight="1" x14ac:dyDescent="0.25">
      <c r="B22" s="90" t="s">
        <v>39</v>
      </c>
      <c r="C22" s="12"/>
      <c r="E22" s="14"/>
      <c r="F22" s="14"/>
      <c r="G22" s="14"/>
    </row>
    <row r="23" spans="2:10" ht="26.25" customHeight="1" x14ac:dyDescent="0.25">
      <c r="B23" s="90" t="s">
        <v>40</v>
      </c>
      <c r="C23" s="12"/>
      <c r="E23" s="14"/>
      <c r="F23" s="14"/>
      <c r="G23" s="14"/>
    </row>
    <row r="24" spans="2:10" ht="26.25" customHeight="1" x14ac:dyDescent="0.25">
      <c r="B24" s="90" t="s">
        <v>41</v>
      </c>
      <c r="C24" s="12"/>
      <c r="E24" s="14"/>
      <c r="F24" s="14"/>
      <c r="G24" s="14"/>
    </row>
    <row r="25" spans="2:10" ht="26.25" customHeight="1" x14ac:dyDescent="0.25">
      <c r="B25" s="90" t="s">
        <v>42</v>
      </c>
      <c r="C25" s="12"/>
      <c r="E25" s="14"/>
      <c r="F25" s="14"/>
      <c r="G25" s="14"/>
    </row>
    <row r="26" spans="2:10" ht="26.25" customHeight="1" x14ac:dyDescent="0.25">
      <c r="B26" s="90" t="s">
        <v>43</v>
      </c>
      <c r="C26" s="12"/>
      <c r="E26" s="14"/>
      <c r="F26" s="14"/>
      <c r="G26" s="14"/>
    </row>
    <row r="27" spans="2:10" ht="26.25" customHeight="1" x14ac:dyDescent="0.25">
      <c r="B27" s="90" t="s">
        <v>44</v>
      </c>
      <c r="C27" s="12"/>
      <c r="E27" s="14"/>
      <c r="F27" s="14"/>
      <c r="G27" s="14"/>
    </row>
    <row r="28" spans="2:10" ht="26.25" customHeight="1" x14ac:dyDescent="0.25">
      <c r="B28" s="90" t="s">
        <v>45</v>
      </c>
      <c r="C28" s="12"/>
      <c r="E28" s="14"/>
      <c r="F28" s="14"/>
      <c r="G28" s="14"/>
    </row>
    <row r="29" spans="2:10" ht="26.25" customHeight="1" x14ac:dyDescent="0.25">
      <c r="B29" s="66" t="s">
        <v>50</v>
      </c>
      <c r="C29" s="65"/>
      <c r="E29" s="14"/>
      <c r="F29" s="14"/>
      <c r="G29" s="14"/>
    </row>
    <row r="30" spans="2:10" ht="26.25" customHeight="1" x14ac:dyDescent="0.25">
      <c r="B30" s="3" t="s">
        <v>46</v>
      </c>
      <c r="C30" s="65"/>
      <c r="E30" s="14"/>
      <c r="F30" s="14"/>
      <c r="G30" s="14"/>
    </row>
    <row r="31" spans="2:10" ht="26.25" customHeight="1" x14ac:dyDescent="0.25">
      <c r="B31" s="3" t="s">
        <v>47</v>
      </c>
      <c r="C31" s="65"/>
      <c r="E31" s="14"/>
      <c r="F31" s="14"/>
      <c r="G31" s="14"/>
    </row>
    <row r="32" spans="2:10" ht="26.25" customHeight="1" x14ac:dyDescent="0.25">
      <c r="B32" s="90" t="s">
        <v>48</v>
      </c>
      <c r="C32" s="12"/>
      <c r="E32" s="14"/>
      <c r="F32" s="14"/>
      <c r="G32" s="14"/>
    </row>
    <row r="33" spans="2:7" ht="26.25" customHeight="1" x14ac:dyDescent="0.25">
      <c r="B33" s="3" t="s">
        <v>49</v>
      </c>
      <c r="C33" s="65"/>
      <c r="E33" s="14"/>
      <c r="F33" s="14"/>
      <c r="G33" s="14"/>
    </row>
    <row r="34" spans="2:7" s="14" customFormat="1" ht="26.25" customHeight="1" x14ac:dyDescent="0.25"/>
    <row r="35" spans="2:7" s="14" customFormat="1" ht="26.25" customHeight="1" x14ac:dyDescent="0.25"/>
    <row r="36" spans="2:7" s="14" customFormat="1" ht="26.25" customHeight="1" x14ac:dyDescent="0.25"/>
    <row r="37" spans="2:7" s="14" customFormat="1" ht="26.25" customHeight="1" x14ac:dyDescent="0.25"/>
    <row r="38" spans="2:7" s="14" customFormat="1" ht="26.25" customHeight="1" x14ac:dyDescent="0.25"/>
    <row r="39" spans="2:7" s="14" customFormat="1" ht="26.25" customHeight="1" x14ac:dyDescent="0.25"/>
    <row r="40" spans="2:7" s="14" customFormat="1" ht="26.25" customHeight="1" x14ac:dyDescent="0.25"/>
    <row r="41" spans="2:7" s="14" customFormat="1" ht="26.25" customHeight="1" x14ac:dyDescent="0.25"/>
    <row r="42" spans="2:7" s="14" customFormat="1" ht="26.25" customHeight="1" x14ac:dyDescent="0.25"/>
    <row r="43" spans="2:7" s="14" customFormat="1" ht="26.25" customHeight="1" x14ac:dyDescent="0.25"/>
    <row r="44" spans="2:7" s="14" customFormat="1" ht="26.25" customHeight="1" x14ac:dyDescent="0.25"/>
    <row r="45" spans="2:7" s="14" customFormat="1" ht="26.25" customHeight="1" x14ac:dyDescent="0.25"/>
    <row r="46" spans="2:7" s="14" customFormat="1" ht="26.25" customHeight="1" x14ac:dyDescent="0.25"/>
    <row r="47" spans="2:7" s="14" customFormat="1" ht="26.25" customHeight="1" x14ac:dyDescent="0.25"/>
    <row r="48" spans="2:7"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sheetData>
  <mergeCells count="6">
    <mergeCell ref="B20:C20"/>
    <mergeCell ref="B4:C4"/>
    <mergeCell ref="E4:G4"/>
    <mergeCell ref="E6:F6"/>
    <mergeCell ref="E8:G8"/>
    <mergeCell ref="B19:C19"/>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J82"/>
  <sheetViews>
    <sheetView tabSelected="1" zoomScaleNormal="100" workbookViewId="0">
      <selection activeCell="D15" sqref="D15"/>
    </sheetView>
  </sheetViews>
  <sheetFormatPr baseColWidth="10" defaultColWidth="9.140625" defaultRowHeight="26.25" customHeight="1" x14ac:dyDescent="0.25"/>
  <cols>
    <col min="1" max="1" width="2.85546875" style="14" customWidth="1"/>
    <col min="2" max="2" width="15.28515625" customWidth="1"/>
    <col min="3" max="6" width="10.7109375" customWidth="1"/>
    <col min="7" max="14" width="10.7109375" style="14" customWidth="1"/>
    <col min="15" max="15" width="10.7109375" style="14" bestFit="1" customWidth="1"/>
    <col min="16" max="16" width="4.140625" style="14" bestFit="1" customWidth="1"/>
    <col min="17" max="36" width="9.140625" style="14"/>
  </cols>
  <sheetData>
    <row r="1" spans="2:19" ht="15" customHeight="1" x14ac:dyDescent="0.25">
      <c r="B1" s="104" t="s">
        <v>37</v>
      </c>
      <c r="C1" s="107" t="s">
        <v>38</v>
      </c>
      <c r="D1" s="101">
        <f ca="1">TODAY()</f>
        <v>41968</v>
      </c>
      <c r="E1" s="14"/>
      <c r="F1" s="14"/>
    </row>
    <row r="2" spans="2:19" ht="84" customHeight="1" x14ac:dyDescent="0.25"/>
    <row r="3" spans="2:19" s="14" customFormat="1" ht="1.5" customHeight="1" x14ac:dyDescent="0.25"/>
    <row r="4" spans="2:19" s="109" customFormat="1" ht="26.25" customHeight="1" x14ac:dyDescent="0.25">
      <c r="B4" s="239"/>
      <c r="C4" s="239"/>
      <c r="D4" s="240"/>
      <c r="E4" s="240"/>
      <c r="F4" s="240"/>
      <c r="S4" s="246" t="s">
        <v>76</v>
      </c>
    </row>
    <row r="5" spans="2:19" s="109" customFormat="1" ht="1.5" customHeight="1" x14ac:dyDescent="0.25"/>
    <row r="6" spans="2:19" s="109" customFormat="1" ht="26.25" customHeight="1" thickBot="1" x14ac:dyDescent="0.3">
      <c r="B6" s="120"/>
      <c r="C6" s="118"/>
      <c r="D6" s="241"/>
      <c r="E6" s="241"/>
      <c r="F6" s="117"/>
    </row>
    <row r="7" spans="2:19" s="119" customFormat="1" ht="26.25" customHeight="1" thickBot="1" x14ac:dyDescent="0.3">
      <c r="B7" s="125"/>
      <c r="C7" s="123" t="s">
        <v>23</v>
      </c>
      <c r="D7" s="121" t="s">
        <v>24</v>
      </c>
      <c r="E7" s="125" t="s">
        <v>25</v>
      </c>
      <c r="F7" s="121" t="s">
        <v>26</v>
      </c>
      <c r="G7" s="122" t="s">
        <v>27</v>
      </c>
      <c r="H7" s="125" t="s">
        <v>28</v>
      </c>
      <c r="I7" s="121" t="s">
        <v>29</v>
      </c>
      <c r="J7" s="125" t="s">
        <v>30</v>
      </c>
      <c r="K7" s="121" t="s">
        <v>31</v>
      </c>
      <c r="L7" s="125" t="s">
        <v>32</v>
      </c>
      <c r="M7" s="121" t="s">
        <v>33</v>
      </c>
      <c r="N7" s="125" t="s">
        <v>34</v>
      </c>
    </row>
    <row r="8" spans="2:19" s="109" customFormat="1" ht="26.25" customHeight="1" x14ac:dyDescent="0.25">
      <c r="B8" s="126" t="s">
        <v>69</v>
      </c>
      <c r="C8" s="247">
        <v>598</v>
      </c>
      <c r="D8" s="248">
        <v>450</v>
      </c>
      <c r="E8" s="249"/>
      <c r="F8" s="250"/>
      <c r="G8" s="251"/>
      <c r="H8" s="252"/>
      <c r="I8" s="251"/>
      <c r="J8" s="252"/>
      <c r="K8" s="251"/>
      <c r="L8" s="252"/>
      <c r="M8" s="251"/>
      <c r="N8" s="252"/>
      <c r="O8" s="223">
        <f>SUM(C8:N8)</f>
        <v>1048</v>
      </c>
      <c r="P8" s="109" t="s">
        <v>68</v>
      </c>
      <c r="Q8" s="225">
        <f>O8/O45</f>
        <v>7.4601366742596806E-2</v>
      </c>
    </row>
    <row r="9" spans="2:19" s="109" customFormat="1" ht="26.25" customHeight="1" x14ac:dyDescent="0.25">
      <c r="B9" s="127" t="s">
        <v>70</v>
      </c>
      <c r="C9" s="253">
        <v>600</v>
      </c>
      <c r="D9" s="254"/>
      <c r="E9" s="255"/>
      <c r="F9" s="256"/>
      <c r="G9" s="257"/>
      <c r="H9" s="255"/>
      <c r="I9" s="257"/>
      <c r="J9" s="255"/>
      <c r="K9" s="257"/>
      <c r="L9" s="255"/>
      <c r="M9" s="257"/>
      <c r="N9" s="255"/>
      <c r="O9" s="223">
        <f t="shared" ref="O9:O44" si="0">SUM(C9:N9)</f>
        <v>600</v>
      </c>
      <c r="P9" s="109" t="s">
        <v>68</v>
      </c>
      <c r="Q9" s="225">
        <f>O9/O45</f>
        <v>4.2710706150341685E-2</v>
      </c>
    </row>
    <row r="10" spans="2:19" s="109" customFormat="1" ht="26.25" customHeight="1" x14ac:dyDescent="0.25">
      <c r="B10" s="127" t="s">
        <v>71</v>
      </c>
      <c r="C10" s="253">
        <v>100</v>
      </c>
      <c r="D10" s="254"/>
      <c r="E10" s="255"/>
      <c r="F10" s="256"/>
      <c r="G10" s="257"/>
      <c r="H10" s="255"/>
      <c r="I10" s="257"/>
      <c r="J10" s="255"/>
      <c r="K10" s="257"/>
      <c r="L10" s="255"/>
      <c r="M10" s="257"/>
      <c r="N10" s="255"/>
      <c r="O10" s="223">
        <f t="shared" si="0"/>
        <v>100</v>
      </c>
      <c r="P10" s="109" t="s">
        <v>68</v>
      </c>
      <c r="Q10" s="225">
        <f>O10/O45</f>
        <v>7.1184510250569474E-3</v>
      </c>
    </row>
    <row r="11" spans="2:19" s="109" customFormat="1" ht="26.25" customHeight="1" x14ac:dyDescent="0.25">
      <c r="B11" s="127" t="s">
        <v>72</v>
      </c>
      <c r="C11" s="253">
        <v>100</v>
      </c>
      <c r="D11" s="254"/>
      <c r="E11" s="255"/>
      <c r="F11" s="256"/>
      <c r="G11" s="257"/>
      <c r="H11" s="255"/>
      <c r="I11" s="257"/>
      <c r="J11" s="255"/>
      <c r="K11" s="257"/>
      <c r="L11" s="255"/>
      <c r="M11" s="257"/>
      <c r="N11" s="255"/>
      <c r="O11" s="223">
        <f t="shared" si="0"/>
        <v>100</v>
      </c>
      <c r="P11" s="109" t="s">
        <v>68</v>
      </c>
      <c r="Q11" s="225">
        <f>O11/O45</f>
        <v>7.1184510250569474E-3</v>
      </c>
    </row>
    <row r="12" spans="2:19" s="109" customFormat="1" ht="26.25" customHeight="1" x14ac:dyDescent="0.25">
      <c r="B12" s="127" t="s">
        <v>73</v>
      </c>
      <c r="C12" s="253">
        <v>100</v>
      </c>
      <c r="D12" s="254"/>
      <c r="E12" s="255"/>
      <c r="F12" s="258"/>
      <c r="G12" s="257"/>
      <c r="H12" s="255"/>
      <c r="I12" s="257"/>
      <c r="J12" s="255"/>
      <c r="K12" s="257"/>
      <c r="L12" s="255"/>
      <c r="M12" s="257"/>
      <c r="N12" s="255"/>
      <c r="O12" s="223">
        <f t="shared" si="0"/>
        <v>100</v>
      </c>
      <c r="P12" s="109" t="s">
        <v>68</v>
      </c>
      <c r="Q12" s="225">
        <f>O12/O45</f>
        <v>7.1184510250569474E-3</v>
      </c>
    </row>
    <row r="13" spans="2:19" s="109" customFormat="1" ht="26.25" customHeight="1" x14ac:dyDescent="0.25">
      <c r="B13" s="127" t="s">
        <v>74</v>
      </c>
      <c r="C13" s="253">
        <v>100</v>
      </c>
      <c r="D13" s="259"/>
      <c r="E13" s="260"/>
      <c r="F13" s="261"/>
      <c r="G13" s="257"/>
      <c r="H13" s="255"/>
      <c r="I13" s="257"/>
      <c r="J13" s="255"/>
      <c r="K13" s="257"/>
      <c r="L13" s="255"/>
      <c r="M13" s="257"/>
      <c r="N13" s="255"/>
      <c r="O13" s="223">
        <f t="shared" si="0"/>
        <v>100</v>
      </c>
      <c r="P13" s="109" t="s">
        <v>68</v>
      </c>
      <c r="Q13" s="225">
        <f>O13/O45</f>
        <v>7.1184510250569474E-3</v>
      </c>
    </row>
    <row r="14" spans="2:19" s="109" customFormat="1" ht="26.25" customHeight="1" x14ac:dyDescent="0.25">
      <c r="B14" s="127" t="s">
        <v>77</v>
      </c>
      <c r="C14" s="253"/>
      <c r="D14" s="254"/>
      <c r="E14" s="255"/>
      <c r="F14" s="256"/>
      <c r="G14" s="257">
        <v>2000</v>
      </c>
      <c r="H14" s="255"/>
      <c r="I14" s="257"/>
      <c r="J14" s="255"/>
      <c r="K14" s="257"/>
      <c r="L14" s="255"/>
      <c r="M14" s="257"/>
      <c r="N14" s="255"/>
      <c r="O14" s="223">
        <f t="shared" si="0"/>
        <v>2000</v>
      </c>
      <c r="P14" s="109" t="s">
        <v>68</v>
      </c>
      <c r="Q14" s="225">
        <f>O14/O45</f>
        <v>0.14236902050113895</v>
      </c>
    </row>
    <row r="15" spans="2:19" s="109" customFormat="1" ht="26.25" customHeight="1" x14ac:dyDescent="0.25">
      <c r="B15" s="127" t="s">
        <v>78</v>
      </c>
      <c r="C15" s="253"/>
      <c r="D15" s="254"/>
      <c r="E15" s="255"/>
      <c r="F15" s="256"/>
      <c r="G15" s="257"/>
      <c r="H15" s="255"/>
      <c r="I15" s="257"/>
      <c r="J15" s="255"/>
      <c r="K15" s="257"/>
      <c r="L15" s="255"/>
      <c r="M15" s="257"/>
      <c r="N15" s="255">
        <v>10000</v>
      </c>
      <c r="O15" s="223">
        <f t="shared" si="0"/>
        <v>10000</v>
      </c>
      <c r="P15" s="109" t="s">
        <v>68</v>
      </c>
      <c r="Q15" s="225">
        <f>O15/O45</f>
        <v>0.71184510250569477</v>
      </c>
    </row>
    <row r="16" spans="2:19" s="109" customFormat="1" ht="26.25" customHeight="1" x14ac:dyDescent="0.25">
      <c r="B16" s="127"/>
      <c r="C16" s="253"/>
      <c r="D16" s="254"/>
      <c r="E16" s="255"/>
      <c r="F16" s="256"/>
      <c r="G16" s="257"/>
      <c r="H16" s="255"/>
      <c r="I16" s="257"/>
      <c r="J16" s="255"/>
      <c r="K16" s="257"/>
      <c r="L16" s="255"/>
      <c r="M16" s="257"/>
      <c r="N16" s="255"/>
      <c r="O16" s="223">
        <f t="shared" si="0"/>
        <v>0</v>
      </c>
      <c r="P16" s="109" t="s">
        <v>68</v>
      </c>
      <c r="Q16" s="225">
        <f>O16/O45</f>
        <v>0</v>
      </c>
    </row>
    <row r="17" spans="2:17" s="109" customFormat="1" ht="26.25" customHeight="1" x14ac:dyDescent="0.25">
      <c r="B17" s="127"/>
      <c r="C17" s="253"/>
      <c r="D17" s="254"/>
      <c r="E17" s="255"/>
      <c r="F17" s="256"/>
      <c r="G17" s="257"/>
      <c r="H17" s="255"/>
      <c r="I17" s="257"/>
      <c r="J17" s="255"/>
      <c r="K17" s="257"/>
      <c r="L17" s="255"/>
      <c r="M17" s="257"/>
      <c r="N17" s="255"/>
      <c r="O17" s="223">
        <f t="shared" si="0"/>
        <v>0</v>
      </c>
      <c r="P17" s="109" t="s">
        <v>68</v>
      </c>
      <c r="Q17" s="225">
        <f>O17/O45</f>
        <v>0</v>
      </c>
    </row>
    <row r="18" spans="2:17" s="109" customFormat="1" ht="26.25" customHeight="1" x14ac:dyDescent="0.25">
      <c r="B18" s="127"/>
      <c r="C18" s="253"/>
      <c r="D18" s="254"/>
      <c r="E18" s="255"/>
      <c r="F18" s="256"/>
      <c r="G18" s="257"/>
      <c r="H18" s="255"/>
      <c r="I18" s="257"/>
      <c r="J18" s="255"/>
      <c r="K18" s="257"/>
      <c r="L18" s="255"/>
      <c r="M18" s="257"/>
      <c r="N18" s="255"/>
      <c r="O18" s="223">
        <f t="shared" si="0"/>
        <v>0</v>
      </c>
      <c r="P18" s="109" t="s">
        <v>68</v>
      </c>
      <c r="Q18" s="225">
        <f>O18/O45</f>
        <v>0</v>
      </c>
    </row>
    <row r="19" spans="2:17" s="109" customFormat="1" ht="26.25" customHeight="1" x14ac:dyDescent="0.25">
      <c r="B19" s="128"/>
      <c r="C19" s="262"/>
      <c r="D19" s="254"/>
      <c r="E19" s="255"/>
      <c r="F19" s="258"/>
      <c r="G19" s="257"/>
      <c r="H19" s="255"/>
      <c r="I19" s="257"/>
      <c r="J19" s="255"/>
      <c r="K19" s="257"/>
      <c r="L19" s="255"/>
      <c r="M19" s="257"/>
      <c r="N19" s="255"/>
      <c r="O19" s="223">
        <f t="shared" si="0"/>
        <v>0</v>
      </c>
      <c r="P19" s="109" t="s">
        <v>68</v>
      </c>
      <c r="Q19" s="225">
        <f>O19/O45</f>
        <v>0</v>
      </c>
    </row>
    <row r="20" spans="2:17" s="109" customFormat="1" ht="26.25" customHeight="1" x14ac:dyDescent="0.25">
      <c r="B20" s="129"/>
      <c r="C20" s="263"/>
      <c r="D20" s="254"/>
      <c r="E20" s="255"/>
      <c r="F20" s="258"/>
      <c r="G20" s="257"/>
      <c r="H20" s="255"/>
      <c r="I20" s="257"/>
      <c r="J20" s="255"/>
      <c r="K20" s="257"/>
      <c r="L20" s="255"/>
      <c r="M20" s="257"/>
      <c r="N20" s="255"/>
      <c r="O20" s="223">
        <f t="shared" si="0"/>
        <v>0</v>
      </c>
      <c r="P20" s="109" t="s">
        <v>68</v>
      </c>
      <c r="Q20" s="225">
        <f>O20/O45</f>
        <v>0</v>
      </c>
    </row>
    <row r="21" spans="2:17" s="109" customFormat="1" ht="26.25" customHeight="1" x14ac:dyDescent="0.25">
      <c r="B21" s="124"/>
      <c r="C21" s="255"/>
      <c r="D21" s="254"/>
      <c r="E21" s="255"/>
      <c r="F21" s="258"/>
      <c r="G21" s="257"/>
      <c r="H21" s="255"/>
      <c r="I21" s="257"/>
      <c r="J21" s="255"/>
      <c r="K21" s="257"/>
      <c r="L21" s="255"/>
      <c r="M21" s="257"/>
      <c r="N21" s="255"/>
      <c r="O21" s="223">
        <f t="shared" si="0"/>
        <v>0</v>
      </c>
      <c r="P21" s="109" t="s">
        <v>68</v>
      </c>
      <c r="Q21" s="225">
        <f>O21/O45</f>
        <v>0</v>
      </c>
    </row>
    <row r="22" spans="2:17" s="109" customFormat="1" ht="26.25" customHeight="1" x14ac:dyDescent="0.25">
      <c r="B22" s="124"/>
      <c r="C22" s="264"/>
      <c r="D22" s="254"/>
      <c r="E22" s="255"/>
      <c r="F22" s="258"/>
      <c r="G22" s="257"/>
      <c r="H22" s="255"/>
      <c r="I22" s="257"/>
      <c r="J22" s="255"/>
      <c r="K22" s="257"/>
      <c r="L22" s="255"/>
      <c r="M22" s="257"/>
      <c r="N22" s="255"/>
      <c r="O22" s="223">
        <f t="shared" si="0"/>
        <v>0</v>
      </c>
      <c r="P22" s="109" t="s">
        <v>68</v>
      </c>
      <c r="Q22" s="225">
        <f>O22/O45</f>
        <v>0</v>
      </c>
    </row>
    <row r="23" spans="2:17" s="109" customFormat="1" ht="26.25" customHeight="1" x14ac:dyDescent="0.25">
      <c r="B23" s="127"/>
      <c r="C23" s="253"/>
      <c r="D23" s="254"/>
      <c r="E23" s="255"/>
      <c r="F23" s="258"/>
      <c r="G23" s="257"/>
      <c r="H23" s="255"/>
      <c r="I23" s="257"/>
      <c r="J23" s="255"/>
      <c r="K23" s="257"/>
      <c r="L23" s="255"/>
      <c r="M23" s="257"/>
      <c r="N23" s="255"/>
      <c r="O23" s="223">
        <f t="shared" si="0"/>
        <v>0</v>
      </c>
      <c r="P23" s="109" t="s">
        <v>68</v>
      </c>
      <c r="Q23" s="225">
        <f>O23/O45</f>
        <v>0</v>
      </c>
    </row>
    <row r="24" spans="2:17" s="109" customFormat="1" ht="26.25" customHeight="1" x14ac:dyDescent="0.25">
      <c r="B24" s="127"/>
      <c r="C24" s="253"/>
      <c r="D24" s="254"/>
      <c r="E24" s="255"/>
      <c r="F24" s="258"/>
      <c r="G24" s="257"/>
      <c r="H24" s="255"/>
      <c r="I24" s="257"/>
      <c r="J24" s="255"/>
      <c r="K24" s="257"/>
      <c r="L24" s="255"/>
      <c r="M24" s="257"/>
      <c r="N24" s="255"/>
      <c r="O24" s="223">
        <f t="shared" si="0"/>
        <v>0</v>
      </c>
      <c r="P24" s="109" t="s">
        <v>68</v>
      </c>
      <c r="Q24" s="225">
        <f>O24/O45</f>
        <v>0</v>
      </c>
    </row>
    <row r="25" spans="2:17" s="109" customFormat="1" ht="26.25" customHeight="1" x14ac:dyDescent="0.25">
      <c r="B25" s="127"/>
      <c r="C25" s="253"/>
      <c r="D25" s="254"/>
      <c r="E25" s="255"/>
      <c r="F25" s="258"/>
      <c r="G25" s="257"/>
      <c r="H25" s="255"/>
      <c r="I25" s="257"/>
      <c r="J25" s="255"/>
      <c r="K25" s="257"/>
      <c r="L25" s="255"/>
      <c r="M25" s="257"/>
      <c r="N25" s="255"/>
      <c r="O25" s="223">
        <f t="shared" si="0"/>
        <v>0</v>
      </c>
      <c r="P25" s="109" t="s">
        <v>68</v>
      </c>
      <c r="Q25" s="225">
        <f>O25/O45</f>
        <v>0</v>
      </c>
    </row>
    <row r="26" spans="2:17" s="109" customFormat="1" ht="26.25" customHeight="1" x14ac:dyDescent="0.25">
      <c r="B26" s="127"/>
      <c r="C26" s="253"/>
      <c r="D26" s="254"/>
      <c r="E26" s="255"/>
      <c r="F26" s="258"/>
      <c r="G26" s="257"/>
      <c r="H26" s="255"/>
      <c r="I26" s="257"/>
      <c r="J26" s="255"/>
      <c r="K26" s="257"/>
      <c r="L26" s="255"/>
      <c r="M26" s="257"/>
      <c r="N26" s="255"/>
      <c r="O26" s="223">
        <f t="shared" si="0"/>
        <v>0</v>
      </c>
      <c r="P26" s="109" t="s">
        <v>68</v>
      </c>
      <c r="Q26" s="225">
        <f>O26/O45</f>
        <v>0</v>
      </c>
    </row>
    <row r="27" spans="2:17" s="109" customFormat="1" ht="26.25" customHeight="1" x14ac:dyDescent="0.25">
      <c r="B27" s="124"/>
      <c r="C27" s="264"/>
      <c r="D27" s="254"/>
      <c r="E27" s="255"/>
      <c r="F27" s="258"/>
      <c r="G27" s="257"/>
      <c r="H27" s="255"/>
      <c r="I27" s="257"/>
      <c r="J27" s="255"/>
      <c r="K27" s="257"/>
      <c r="L27" s="255"/>
      <c r="M27" s="257"/>
      <c r="N27" s="255"/>
      <c r="O27" s="223">
        <f t="shared" si="0"/>
        <v>0</v>
      </c>
      <c r="P27" s="109" t="s">
        <v>68</v>
      </c>
      <c r="Q27" s="225">
        <f>O27/O45</f>
        <v>0</v>
      </c>
    </row>
    <row r="28" spans="2:17" s="109" customFormat="1" ht="26.25" customHeight="1" x14ac:dyDescent="0.25">
      <c r="B28" s="127"/>
      <c r="C28" s="253"/>
      <c r="D28" s="254"/>
      <c r="E28" s="255"/>
      <c r="F28" s="258"/>
      <c r="G28" s="257"/>
      <c r="H28" s="255"/>
      <c r="I28" s="257"/>
      <c r="J28" s="255"/>
      <c r="K28" s="257"/>
      <c r="L28" s="255"/>
      <c r="M28" s="257"/>
      <c r="N28" s="255"/>
      <c r="O28" s="223">
        <f t="shared" si="0"/>
        <v>0</v>
      </c>
      <c r="P28" s="109" t="s">
        <v>68</v>
      </c>
      <c r="Q28" s="225">
        <f>O28/O45</f>
        <v>0</v>
      </c>
    </row>
    <row r="29" spans="2:17" s="109" customFormat="1" ht="26.25" customHeight="1" x14ac:dyDescent="0.25">
      <c r="B29" s="130"/>
      <c r="C29" s="258"/>
      <c r="D29" s="254"/>
      <c r="E29" s="255"/>
      <c r="F29" s="258"/>
      <c r="G29" s="257"/>
      <c r="H29" s="255"/>
      <c r="I29" s="257"/>
      <c r="J29" s="255"/>
      <c r="K29" s="257"/>
      <c r="L29" s="255"/>
      <c r="M29" s="257"/>
      <c r="N29" s="255"/>
      <c r="O29" s="223">
        <f t="shared" si="0"/>
        <v>0</v>
      </c>
      <c r="P29" s="109" t="s">
        <v>68</v>
      </c>
      <c r="Q29" s="225">
        <f>O29/O45</f>
        <v>0</v>
      </c>
    </row>
    <row r="30" spans="2:17" s="109" customFormat="1" ht="26.25" customHeight="1" x14ac:dyDescent="0.25">
      <c r="B30" s="124"/>
      <c r="C30" s="255"/>
      <c r="D30" s="254"/>
      <c r="E30" s="255"/>
      <c r="F30" s="258"/>
      <c r="G30" s="257"/>
      <c r="H30" s="255"/>
      <c r="I30" s="257"/>
      <c r="J30" s="255"/>
      <c r="K30" s="257"/>
      <c r="L30" s="255"/>
      <c r="M30" s="257"/>
      <c r="N30" s="255"/>
      <c r="O30" s="223">
        <f t="shared" si="0"/>
        <v>0</v>
      </c>
      <c r="P30" s="109" t="s">
        <v>68</v>
      </c>
      <c r="Q30" s="225">
        <f>O30/O45</f>
        <v>0</v>
      </c>
    </row>
    <row r="31" spans="2:17" s="109" customFormat="1" ht="26.25" customHeight="1" x14ac:dyDescent="0.25">
      <c r="B31" s="127"/>
      <c r="C31" s="258"/>
      <c r="D31" s="254"/>
      <c r="E31" s="255"/>
      <c r="F31" s="258"/>
      <c r="G31" s="257"/>
      <c r="H31" s="255"/>
      <c r="I31" s="257"/>
      <c r="J31" s="255"/>
      <c r="K31" s="257"/>
      <c r="L31" s="255"/>
      <c r="M31" s="257"/>
      <c r="N31" s="255"/>
      <c r="O31" s="223">
        <f t="shared" si="0"/>
        <v>0</v>
      </c>
      <c r="P31" s="109" t="s">
        <v>68</v>
      </c>
      <c r="Q31" s="225">
        <f>O31/O45</f>
        <v>0</v>
      </c>
    </row>
    <row r="32" spans="2:17" s="109" customFormat="1" ht="26.25" customHeight="1" x14ac:dyDescent="0.25">
      <c r="B32" s="124"/>
      <c r="C32" s="264"/>
      <c r="D32" s="254"/>
      <c r="E32" s="255"/>
      <c r="F32" s="258"/>
      <c r="G32" s="257"/>
      <c r="H32" s="255"/>
      <c r="I32" s="257"/>
      <c r="J32" s="255"/>
      <c r="K32" s="257"/>
      <c r="L32" s="255"/>
      <c r="M32" s="257"/>
      <c r="N32" s="255"/>
      <c r="O32" s="223">
        <f t="shared" si="0"/>
        <v>0</v>
      </c>
      <c r="P32" s="109" t="s">
        <v>68</v>
      </c>
      <c r="Q32" s="225">
        <f>O32/O45</f>
        <v>0</v>
      </c>
    </row>
    <row r="33" spans="2:17" s="109" customFormat="1" ht="26.25" customHeight="1" x14ac:dyDescent="0.25">
      <c r="B33" s="127"/>
      <c r="C33" s="258"/>
      <c r="D33" s="254"/>
      <c r="E33" s="255"/>
      <c r="F33" s="258"/>
      <c r="G33" s="257"/>
      <c r="H33" s="255"/>
      <c r="I33" s="257"/>
      <c r="J33" s="255"/>
      <c r="K33" s="257"/>
      <c r="L33" s="255"/>
      <c r="M33" s="257"/>
      <c r="N33" s="255"/>
      <c r="O33" s="223">
        <f t="shared" si="0"/>
        <v>0</v>
      </c>
      <c r="P33" s="109" t="s">
        <v>68</v>
      </c>
      <c r="Q33" s="225">
        <f>O33/O45</f>
        <v>0</v>
      </c>
    </row>
    <row r="34" spans="2:17" s="109" customFormat="1" ht="26.25" customHeight="1" x14ac:dyDescent="0.25">
      <c r="B34" s="131"/>
      <c r="C34" s="265"/>
      <c r="D34" s="266"/>
      <c r="E34" s="267"/>
      <c r="F34" s="265"/>
      <c r="G34" s="268"/>
      <c r="H34" s="267"/>
      <c r="I34" s="268"/>
      <c r="J34" s="267"/>
      <c r="K34" s="268"/>
      <c r="L34" s="267"/>
      <c r="M34" s="268"/>
      <c r="N34" s="267"/>
      <c r="O34" s="223">
        <f t="shared" si="0"/>
        <v>0</v>
      </c>
      <c r="P34" s="109" t="s">
        <v>68</v>
      </c>
      <c r="Q34" s="225">
        <f>O34/O45</f>
        <v>0</v>
      </c>
    </row>
    <row r="35" spans="2:17" s="109" customFormat="1" ht="26.25" customHeight="1" x14ac:dyDescent="0.25">
      <c r="B35" s="132"/>
      <c r="C35" s="258"/>
      <c r="D35" s="254"/>
      <c r="E35" s="255"/>
      <c r="F35" s="258"/>
      <c r="G35" s="257"/>
      <c r="H35" s="255"/>
      <c r="I35" s="257"/>
      <c r="J35" s="255"/>
      <c r="K35" s="257"/>
      <c r="L35" s="255"/>
      <c r="M35" s="257"/>
      <c r="N35" s="255"/>
      <c r="O35" s="223">
        <f t="shared" si="0"/>
        <v>0</v>
      </c>
      <c r="P35" s="109" t="s">
        <v>68</v>
      </c>
      <c r="Q35" s="225">
        <f>O35/O45</f>
        <v>0</v>
      </c>
    </row>
    <row r="36" spans="2:17" s="109" customFormat="1" ht="26.25" customHeight="1" x14ac:dyDescent="0.25">
      <c r="B36" s="132"/>
      <c r="C36" s="258"/>
      <c r="D36" s="254"/>
      <c r="E36" s="255"/>
      <c r="F36" s="258"/>
      <c r="G36" s="257"/>
      <c r="H36" s="255"/>
      <c r="I36" s="257"/>
      <c r="J36" s="255"/>
      <c r="K36" s="257"/>
      <c r="L36" s="255"/>
      <c r="M36" s="257"/>
      <c r="N36" s="255"/>
      <c r="O36" s="223">
        <f>SUM(C36:N36)</f>
        <v>0</v>
      </c>
      <c r="P36" s="109" t="s">
        <v>68</v>
      </c>
      <c r="Q36" s="225">
        <f>O36/O45</f>
        <v>0</v>
      </c>
    </row>
    <row r="37" spans="2:17" s="109" customFormat="1" ht="26.25" customHeight="1" x14ac:dyDescent="0.25">
      <c r="B37" s="132"/>
      <c r="C37" s="258"/>
      <c r="D37" s="254"/>
      <c r="E37" s="255"/>
      <c r="F37" s="258"/>
      <c r="G37" s="257"/>
      <c r="H37" s="255"/>
      <c r="I37" s="257"/>
      <c r="J37" s="255"/>
      <c r="K37" s="257"/>
      <c r="L37" s="255"/>
      <c r="M37" s="257"/>
      <c r="N37" s="255"/>
      <c r="O37" s="223">
        <f t="shared" si="0"/>
        <v>0</v>
      </c>
      <c r="P37" s="109" t="s">
        <v>68</v>
      </c>
      <c r="Q37" s="225">
        <f>O37/O45</f>
        <v>0</v>
      </c>
    </row>
    <row r="38" spans="2:17" s="109" customFormat="1" ht="26.25" customHeight="1" x14ac:dyDescent="0.25">
      <c r="B38" s="132"/>
      <c r="C38" s="258"/>
      <c r="D38" s="254"/>
      <c r="E38" s="255"/>
      <c r="F38" s="258"/>
      <c r="G38" s="257"/>
      <c r="H38" s="255"/>
      <c r="I38" s="257"/>
      <c r="J38" s="255"/>
      <c r="K38" s="257"/>
      <c r="L38" s="255"/>
      <c r="M38" s="257"/>
      <c r="N38" s="255"/>
      <c r="O38" s="223">
        <f t="shared" si="0"/>
        <v>0</v>
      </c>
      <c r="P38" s="109" t="s">
        <v>68</v>
      </c>
      <c r="Q38" s="225">
        <f>O38/O45</f>
        <v>0</v>
      </c>
    </row>
    <row r="39" spans="2:17" s="109" customFormat="1" ht="26.25" customHeight="1" x14ac:dyDescent="0.25">
      <c r="B39" s="132"/>
      <c r="C39" s="258"/>
      <c r="D39" s="254"/>
      <c r="E39" s="255"/>
      <c r="F39" s="258"/>
      <c r="G39" s="257"/>
      <c r="H39" s="255"/>
      <c r="I39" s="257"/>
      <c r="J39" s="255"/>
      <c r="K39" s="257"/>
      <c r="L39" s="255"/>
      <c r="M39" s="257"/>
      <c r="N39" s="255"/>
      <c r="O39" s="223">
        <f t="shared" si="0"/>
        <v>0</v>
      </c>
      <c r="P39" s="109" t="s">
        <v>68</v>
      </c>
      <c r="Q39" s="225">
        <f>O39/O45</f>
        <v>0</v>
      </c>
    </row>
    <row r="40" spans="2:17" s="109" customFormat="1" ht="26.25" customHeight="1" x14ac:dyDescent="0.25">
      <c r="B40" s="132"/>
      <c r="C40" s="258"/>
      <c r="D40" s="254"/>
      <c r="E40" s="255"/>
      <c r="F40" s="258"/>
      <c r="G40" s="257"/>
      <c r="H40" s="255"/>
      <c r="I40" s="257"/>
      <c r="J40" s="255"/>
      <c r="K40" s="257"/>
      <c r="L40" s="255"/>
      <c r="M40" s="257"/>
      <c r="N40" s="255"/>
      <c r="O40" s="223">
        <f t="shared" si="0"/>
        <v>0</v>
      </c>
      <c r="P40" s="109" t="s">
        <v>68</v>
      </c>
      <c r="Q40" s="225">
        <f>O40/O45</f>
        <v>0</v>
      </c>
    </row>
    <row r="41" spans="2:17" s="109" customFormat="1" ht="26.25" customHeight="1" x14ac:dyDescent="0.25">
      <c r="B41" s="132"/>
      <c r="C41" s="258"/>
      <c r="D41" s="254"/>
      <c r="E41" s="255"/>
      <c r="F41" s="258"/>
      <c r="G41" s="257"/>
      <c r="H41" s="255"/>
      <c r="I41" s="257"/>
      <c r="J41" s="255"/>
      <c r="K41" s="257"/>
      <c r="L41" s="255"/>
      <c r="M41" s="257"/>
      <c r="N41" s="255"/>
      <c r="O41" s="223">
        <f t="shared" si="0"/>
        <v>0</v>
      </c>
      <c r="P41" s="109" t="s">
        <v>68</v>
      </c>
      <c r="Q41" s="225">
        <f>O41/O45</f>
        <v>0</v>
      </c>
    </row>
    <row r="42" spans="2:17" s="109" customFormat="1" ht="26.25" customHeight="1" x14ac:dyDescent="0.25">
      <c r="B42" s="132"/>
      <c r="C42" s="258"/>
      <c r="D42" s="254"/>
      <c r="E42" s="255"/>
      <c r="F42" s="258"/>
      <c r="G42" s="257"/>
      <c r="H42" s="255"/>
      <c r="I42" s="257"/>
      <c r="J42" s="255"/>
      <c r="K42" s="257"/>
      <c r="L42" s="255"/>
      <c r="M42" s="257"/>
      <c r="N42" s="255"/>
      <c r="O42" s="223">
        <f t="shared" si="0"/>
        <v>0</v>
      </c>
      <c r="P42" s="109" t="s">
        <v>68</v>
      </c>
      <c r="Q42" s="225">
        <f>O42/O45</f>
        <v>0</v>
      </c>
    </row>
    <row r="43" spans="2:17" s="109" customFormat="1" ht="26.25" customHeight="1" x14ac:dyDescent="0.25">
      <c r="B43" s="132"/>
      <c r="C43" s="258"/>
      <c r="D43" s="254"/>
      <c r="E43" s="255"/>
      <c r="F43" s="258"/>
      <c r="G43" s="257"/>
      <c r="H43" s="255"/>
      <c r="I43" s="257"/>
      <c r="J43" s="255"/>
      <c r="K43" s="257"/>
      <c r="L43" s="255"/>
      <c r="M43" s="257"/>
      <c r="N43" s="255"/>
      <c r="O43" s="223">
        <f t="shared" si="0"/>
        <v>0</v>
      </c>
      <c r="P43" s="109" t="s">
        <v>68</v>
      </c>
      <c r="Q43" s="225">
        <f>O43/O45</f>
        <v>0</v>
      </c>
    </row>
    <row r="44" spans="2:17" s="109" customFormat="1" ht="26.25" customHeight="1" thickBot="1" x14ac:dyDescent="0.3">
      <c r="B44" s="133"/>
      <c r="C44" s="269"/>
      <c r="D44" s="270"/>
      <c r="E44" s="271"/>
      <c r="F44" s="269"/>
      <c r="G44" s="272"/>
      <c r="H44" s="271"/>
      <c r="I44" s="272"/>
      <c r="J44" s="271"/>
      <c r="K44" s="272"/>
      <c r="L44" s="271"/>
      <c r="M44" s="272"/>
      <c r="N44" s="271"/>
      <c r="O44" s="223">
        <f t="shared" si="0"/>
        <v>0</v>
      </c>
      <c r="P44" s="109" t="s">
        <v>68</v>
      </c>
      <c r="Q44" s="225">
        <f>O44/O45</f>
        <v>0</v>
      </c>
    </row>
    <row r="45" spans="2:17" s="109" customFormat="1" ht="26.25" customHeight="1" x14ac:dyDescent="0.25">
      <c r="C45" s="223">
        <f>SUM(C8:C44)</f>
        <v>1598</v>
      </c>
      <c r="D45" s="223">
        <f>SUM(D8:D44)</f>
        <v>450</v>
      </c>
      <c r="E45" s="223">
        <f t="shared" ref="E45:N45" si="1">SUM(E8:E44)</f>
        <v>0</v>
      </c>
      <c r="F45" s="223">
        <f t="shared" si="1"/>
        <v>0</v>
      </c>
      <c r="G45" s="223">
        <f t="shared" si="1"/>
        <v>2000</v>
      </c>
      <c r="H45" s="223">
        <f t="shared" si="1"/>
        <v>0</v>
      </c>
      <c r="I45" s="223">
        <f t="shared" si="1"/>
        <v>0</v>
      </c>
      <c r="J45" s="223">
        <f t="shared" si="1"/>
        <v>0</v>
      </c>
      <c r="K45" s="223">
        <f t="shared" si="1"/>
        <v>0</v>
      </c>
      <c r="L45" s="223">
        <f>SUM(L8:L44)</f>
        <v>0</v>
      </c>
      <c r="M45" s="223">
        <f t="shared" si="1"/>
        <v>0</v>
      </c>
      <c r="N45" s="223">
        <f t="shared" si="1"/>
        <v>10000</v>
      </c>
      <c r="O45" s="224">
        <f>SUM(O8:O44)</f>
        <v>14048</v>
      </c>
    </row>
    <row r="46" spans="2:17" s="109" customFormat="1" ht="26.25" customHeight="1" x14ac:dyDescent="0.25"/>
    <row r="47" spans="2:17" s="109" customFormat="1" ht="26.25" customHeight="1" x14ac:dyDescent="0.25"/>
    <row r="48" spans="2:17" s="109" customFormat="1" ht="26.25" customHeight="1" x14ac:dyDescent="0.25"/>
    <row r="49" s="109" customFormat="1" ht="13.5" x14ac:dyDescent="0.25"/>
    <row r="50" s="109" customFormat="1" ht="13.5" x14ac:dyDescent="0.25"/>
    <row r="51" s="109" customFormat="1" ht="13.5" x14ac:dyDescent="0.25"/>
    <row r="52" s="14" customFormat="1" ht="13.5" x14ac:dyDescent="0.25"/>
    <row r="53" s="14" customFormat="1" ht="13.5" x14ac:dyDescent="0.25"/>
    <row r="54" s="14" customFormat="1" ht="13.5" x14ac:dyDescent="0.25"/>
    <row r="55" s="14" customFormat="1" ht="13.5" x14ac:dyDescent="0.25"/>
    <row r="56" s="14" customFormat="1" ht="13.5" x14ac:dyDescent="0.25"/>
    <row r="57" s="14" customFormat="1" ht="13.5" x14ac:dyDescent="0.25"/>
    <row r="58" s="14" customFormat="1" ht="13.5" x14ac:dyDescent="0.25"/>
    <row r="59" s="14" customFormat="1" ht="13.5" x14ac:dyDescent="0.25"/>
    <row r="60" s="14" customFormat="1" ht="13.5" x14ac:dyDescent="0.25"/>
    <row r="61" s="14" customFormat="1" ht="13.5" x14ac:dyDescent="0.25"/>
    <row r="62" s="14" customFormat="1" ht="13.5" x14ac:dyDescent="0.25"/>
    <row r="63" s="14" customFormat="1" ht="13.5" x14ac:dyDescent="0.25"/>
    <row r="64" s="14" customFormat="1" ht="13.5" x14ac:dyDescent="0.25"/>
    <row r="65" s="14" customFormat="1" ht="13.5" x14ac:dyDescent="0.25"/>
    <row r="66" s="14" customFormat="1" ht="13.5" x14ac:dyDescent="0.25"/>
    <row r="67" s="14" customFormat="1" ht="13.5" x14ac:dyDescent="0.25"/>
    <row r="68" s="14" customFormat="1" ht="13.5" x14ac:dyDescent="0.25"/>
    <row r="69" s="14" customFormat="1" ht="13.5" x14ac:dyDescent="0.25"/>
    <row r="70" s="14" customFormat="1" ht="13.5" x14ac:dyDescent="0.25"/>
    <row r="71" s="14" customFormat="1" ht="13.5" x14ac:dyDescent="0.25"/>
    <row r="72" s="14" customFormat="1" ht="13.5" x14ac:dyDescent="0.25"/>
    <row r="73" s="14" customFormat="1" ht="13.5" x14ac:dyDescent="0.25"/>
    <row r="74" s="14" customFormat="1" ht="13.5" x14ac:dyDescent="0.25"/>
    <row r="75" s="14" customFormat="1" ht="13.5" x14ac:dyDescent="0.25"/>
    <row r="76" s="14" customFormat="1" ht="13.5" x14ac:dyDescent="0.25"/>
    <row r="77" s="14" customFormat="1" ht="13.5" x14ac:dyDescent="0.25"/>
    <row r="78" s="14" customFormat="1" ht="13.5" x14ac:dyDescent="0.25"/>
    <row r="79" s="14" customFormat="1" ht="13.5" x14ac:dyDescent="0.25"/>
    <row r="80" s="14" customFormat="1" ht="13.5" x14ac:dyDescent="0.25"/>
    <row r="81" s="14" customFormat="1" ht="13.5" x14ac:dyDescent="0.25"/>
    <row r="82" s="14" customFormat="1" ht="13.5" x14ac:dyDescent="0.25"/>
  </sheetData>
  <mergeCells count="3">
    <mergeCell ref="B4:C4"/>
    <mergeCell ref="D4:F4"/>
    <mergeCell ref="D6:E6"/>
  </mergeCells>
  <conditionalFormatting sqref="D6">
    <cfRule type="dataBar" priority="1">
      <dataBar showValue="0">
        <cfvo type="num" val="0"/>
        <cfvo type="num" val="RevenuMensuelTotal"/>
        <color theme="3" tint="0.39997558519241921"/>
      </dataBar>
    </cfRule>
  </conditionalFormatting>
  <hyperlinks>
    <hyperlink ref="B1" location="MENU!A1" display="MENU"/>
    <hyperlink ref="S4" r:id="rId1"/>
  </hyperlinks>
  <pageMargins left="0.19685039370078741" right="0.15748031496062992" top="0.19685039370078741" bottom="0.74803149606299213" header="0.31496062992125984" footer="0.31496062992125984"/>
  <pageSetup paperSize="8"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3"/>
    <pageSetUpPr autoPageBreaks="0" fitToPage="1"/>
  </sheetPr>
  <dimension ref="B1:J42"/>
  <sheetViews>
    <sheetView showGridLines="0" topLeftCell="A4" zoomScaleNormal="100" workbookViewId="0">
      <selection activeCell="B22" sqref="B22"/>
    </sheetView>
  </sheetViews>
  <sheetFormatPr baseColWidth="10" defaultColWidth="9.140625" defaultRowHeight="26.25" customHeight="1" x14ac:dyDescent="0.25"/>
  <cols>
    <col min="1" max="1" width="2.85546875" customWidth="1"/>
    <col min="2" max="2" width="33.28515625" customWidth="1"/>
    <col min="3" max="3" width="22.42578125" customWidth="1"/>
    <col min="4" max="4" width="1" customWidth="1"/>
    <col min="5" max="6" width="25.5703125" customWidth="1"/>
    <col min="7" max="7" width="14.28515625" customWidth="1"/>
    <col min="8" max="8" width="1" customWidth="1"/>
    <col min="10" max="10" width="11.7109375" bestFit="1" customWidth="1"/>
  </cols>
  <sheetData>
    <row r="1" spans="2:10" ht="15" customHeight="1" x14ac:dyDescent="0.25">
      <c r="B1" s="104" t="s">
        <v>37</v>
      </c>
      <c r="C1" s="103" t="s">
        <v>38</v>
      </c>
      <c r="E1" s="100">
        <f ca="1">TODAY()</f>
        <v>41968</v>
      </c>
    </row>
    <row r="2" spans="2:10" ht="84" customHeight="1" x14ac:dyDescent="0.25"/>
    <row r="3" spans="2:10" s="14" customFormat="1" ht="1.5" customHeight="1" x14ac:dyDescent="0.25"/>
    <row r="4" spans="2:10" ht="26.25" customHeight="1" x14ac:dyDescent="0.25">
      <c r="B4" s="233" t="s">
        <v>59</v>
      </c>
      <c r="C4" s="233"/>
      <c r="E4" s="234" t="s">
        <v>4</v>
      </c>
      <c r="F4" s="234"/>
      <c r="G4" s="234"/>
    </row>
    <row r="5" spans="2:10" s="14" customFormat="1" ht="1.5" customHeight="1" x14ac:dyDescent="0.25"/>
    <row r="6" spans="2:10" ht="26.25" customHeight="1" x14ac:dyDescent="0.25">
      <c r="B6" s="3" t="s">
        <v>0</v>
      </c>
      <c r="C6" s="5" t="s">
        <v>1</v>
      </c>
      <c r="E6" s="235">
        <f>DépensesMensuellesTotales</f>
        <v>0</v>
      </c>
      <c r="F6" s="236"/>
      <c r="G6" s="10" t="e">
        <f>DépensesMensuellesTotales/RevenuMensuelTotal</f>
        <v>#DIV/0!</v>
      </c>
    </row>
    <row r="7" spans="2:10" ht="26.25" customHeight="1" x14ac:dyDescent="0.25">
      <c r="B7" s="4" t="s">
        <v>7</v>
      </c>
      <c r="C7" s="12">
        <f>'01 - Crédit'!H21</f>
        <v>0</v>
      </c>
      <c r="E7" s="2"/>
      <c r="F7" s="2"/>
      <c r="G7" s="2"/>
    </row>
    <row r="8" spans="2:10" ht="26.25" customHeight="1" x14ac:dyDescent="0.25">
      <c r="B8" s="4" t="s">
        <v>22</v>
      </c>
      <c r="C8" s="12">
        <f>'01 - Crédit'!H35</f>
        <v>0</v>
      </c>
      <c r="E8" s="237" t="s">
        <v>5</v>
      </c>
      <c r="F8" s="237"/>
      <c r="G8" s="237"/>
    </row>
    <row r="9" spans="2:10" ht="26.25" customHeight="1" thickBot="1" x14ac:dyDescent="0.3">
      <c r="B9" s="4"/>
      <c r="C9" s="12"/>
      <c r="E9" s="6" t="s">
        <v>3</v>
      </c>
      <c r="F9" s="7"/>
      <c r="G9" s="15">
        <f>SUM(tblRevenus[Montant])</f>
        <v>0</v>
      </c>
    </row>
    <row r="10" spans="2:10" ht="26.25" customHeight="1" thickBot="1" x14ac:dyDescent="0.3">
      <c r="B10" s="4"/>
      <c r="C10" s="12"/>
      <c r="E10" s="8" t="s">
        <v>2</v>
      </c>
      <c r="F10" s="9"/>
      <c r="G10" s="16">
        <f>SUM(tblDépenses[Montant])</f>
        <v>0</v>
      </c>
    </row>
    <row r="11" spans="2:10" ht="26.25" customHeight="1" x14ac:dyDescent="0.25">
      <c r="B11" s="238"/>
      <c r="C11" s="238"/>
    </row>
    <row r="12" spans="2:10" ht="26.25" customHeight="1" x14ac:dyDescent="0.25">
      <c r="B12" s="233" t="s">
        <v>60</v>
      </c>
      <c r="C12" s="233"/>
      <c r="E12" s="1" t="s">
        <v>6</v>
      </c>
      <c r="F12" s="11"/>
      <c r="G12" s="13">
        <f>RevenuMensuelTotal-DépensesMensuellesTotales</f>
        <v>0</v>
      </c>
      <c r="J12" s="55"/>
    </row>
    <row r="13" spans="2:10" ht="26.25" customHeight="1" x14ac:dyDescent="0.25">
      <c r="B13" s="3" t="s">
        <v>0</v>
      </c>
      <c r="C13" s="5" t="s">
        <v>1</v>
      </c>
    </row>
    <row r="14" spans="2:10" ht="26.25" customHeight="1" x14ac:dyDescent="0.25">
      <c r="B14" s="90" t="s">
        <v>69</v>
      </c>
      <c r="C14" s="12"/>
    </row>
    <row r="15" spans="2:10" ht="26.25" customHeight="1" x14ac:dyDescent="0.25">
      <c r="B15" s="90" t="s">
        <v>75</v>
      </c>
      <c r="C15" s="12"/>
    </row>
    <row r="16" spans="2:10" ht="26.25" customHeight="1" x14ac:dyDescent="0.25">
      <c r="B16" s="4" t="s">
        <v>71</v>
      </c>
      <c r="C16" s="12"/>
    </row>
    <row r="17" spans="2:3" ht="26.25" customHeight="1" x14ac:dyDescent="0.25">
      <c r="B17" s="90" t="s">
        <v>72</v>
      </c>
      <c r="C17" s="12"/>
    </row>
    <row r="18" spans="2:3" ht="26.25" customHeight="1" x14ac:dyDescent="0.25">
      <c r="B18" s="90" t="s">
        <v>73</v>
      </c>
      <c r="C18" s="12"/>
    </row>
    <row r="19" spans="2:3" ht="26.25" customHeight="1" x14ac:dyDescent="0.25">
      <c r="B19" s="90" t="s">
        <v>74</v>
      </c>
      <c r="C19" s="12"/>
    </row>
    <row r="20" spans="2:3" ht="26.25" customHeight="1" x14ac:dyDescent="0.25">
      <c r="B20" s="90"/>
      <c r="C20" s="12"/>
    </row>
    <row r="21" spans="2:3" ht="26.25" customHeight="1" x14ac:dyDescent="0.25">
      <c r="B21" s="66"/>
      <c r="C21" s="65"/>
    </row>
    <row r="22" spans="2:3" ht="26.25" customHeight="1" x14ac:dyDescent="0.25">
      <c r="B22" s="3"/>
      <c r="C22" s="65"/>
    </row>
    <row r="23" spans="2:3" ht="26.25" customHeight="1" x14ac:dyDescent="0.25">
      <c r="B23" s="3"/>
      <c r="C23" s="65"/>
    </row>
    <row r="24" spans="2:3" ht="26.25" customHeight="1" x14ac:dyDescent="0.25">
      <c r="B24" s="90"/>
      <c r="C24" s="12"/>
    </row>
    <row r="25" spans="2:3" ht="26.25" customHeight="1" x14ac:dyDescent="0.25">
      <c r="B25" s="3"/>
      <c r="C25" s="65"/>
    </row>
    <row r="26" spans="2:3" ht="26.25" customHeight="1" x14ac:dyDescent="0.25">
      <c r="B26" s="3"/>
      <c r="C26" s="65"/>
    </row>
    <row r="27" spans="2:3" ht="26.25" customHeight="1" x14ac:dyDescent="0.25">
      <c r="B27" s="3"/>
      <c r="C27" s="65"/>
    </row>
    <row r="28" spans="2:3" ht="26.25" customHeight="1" x14ac:dyDescent="0.25">
      <c r="B28" s="3"/>
      <c r="C28" s="65"/>
    </row>
    <row r="29" spans="2:3" ht="26.25" customHeight="1" x14ac:dyDescent="0.25">
      <c r="B29" s="3"/>
      <c r="C29" s="65"/>
    </row>
    <row r="30" spans="2:3" ht="26.25" customHeight="1" x14ac:dyDescent="0.25">
      <c r="B30" s="3"/>
      <c r="C30" s="65"/>
    </row>
    <row r="31" spans="2:3" ht="26.25" customHeight="1" x14ac:dyDescent="0.25">
      <c r="B31" s="3"/>
      <c r="C31" s="65"/>
    </row>
    <row r="32" spans="2:3" ht="26.25" customHeight="1" x14ac:dyDescent="0.25">
      <c r="B32" s="3"/>
      <c r="C32" s="65"/>
    </row>
    <row r="33" spans="2:3" ht="26.25" customHeight="1" x14ac:dyDescent="0.25">
      <c r="B33" s="3"/>
      <c r="C33" s="65"/>
    </row>
    <row r="34" spans="2:3" ht="26.25" customHeight="1" x14ac:dyDescent="0.25">
      <c r="B34" s="90"/>
      <c r="C34" s="12"/>
    </row>
    <row r="35" spans="2:3" ht="26.25" customHeight="1" x14ac:dyDescent="0.25">
      <c r="B35" s="3"/>
      <c r="C35" s="65"/>
    </row>
    <row r="36" spans="2:3" ht="26.25" customHeight="1" x14ac:dyDescent="0.25">
      <c r="B36" s="3"/>
      <c r="C36" s="65"/>
    </row>
    <row r="37" spans="2:3" ht="26.25" customHeight="1" x14ac:dyDescent="0.25">
      <c r="B37" s="3"/>
      <c r="C37" s="65"/>
    </row>
    <row r="38" spans="2:3" ht="26.25" customHeight="1" x14ac:dyDescent="0.25">
      <c r="B38" s="3"/>
      <c r="C38" s="65"/>
    </row>
    <row r="39" spans="2:3" ht="26.25" customHeight="1" x14ac:dyDescent="0.25">
      <c r="B39" s="3"/>
      <c r="C39" s="65"/>
    </row>
    <row r="40" spans="2:3" ht="26.25" customHeight="1" x14ac:dyDescent="0.25">
      <c r="B40" s="3"/>
      <c r="C40" s="65"/>
    </row>
    <row r="41" spans="2:3" ht="26.25" customHeight="1" x14ac:dyDescent="0.25">
      <c r="B41" s="3"/>
      <c r="C41" s="65"/>
    </row>
    <row r="42" spans="2:3" ht="26.25" customHeight="1" x14ac:dyDescent="0.25">
      <c r="B42" s="3"/>
      <c r="C42" s="65"/>
    </row>
  </sheetData>
  <mergeCells count="6">
    <mergeCell ref="B4:C4"/>
    <mergeCell ref="B12:C12"/>
    <mergeCell ref="E4:G4"/>
    <mergeCell ref="E6:F6"/>
    <mergeCell ref="E8:G8"/>
    <mergeCell ref="B11:C11"/>
  </mergeCells>
  <conditionalFormatting sqref="E6">
    <cfRule type="dataBar" priority="1">
      <dataBar showValue="0">
        <cfvo type="num" val="0"/>
        <cfvo type="num" val="RevenuMensuelTotal"/>
        <color theme="3" tint="0.39997558519241921"/>
      </dataBar>
      <extLst>
        <ext xmlns:x14="http://schemas.microsoft.com/office/spreadsheetml/2009/9/main" uri="{B025F937-C7B1-47D3-B67F-A62EFF666E3E}">
          <x14:id>{24C4A4E8-E0A5-44E6-A920-4BA8985B0684}</x14:id>
        </ext>
      </extLst>
    </cfRule>
  </conditionalFormatting>
  <hyperlinks>
    <hyperlink ref="B1" location="MENU!A1" display="MENU"/>
  </hyperlinks>
  <printOptions horizontalCentered="1"/>
  <pageMargins left="0.17" right="0.25" top="0.17" bottom="0.17" header="0.3" footer="0.3"/>
  <pageSetup fitToWidth="0" orientation="portrait" r:id="rId1"/>
  <drawing r:id="rId2"/>
  <tableParts count="2">
    <tablePart r:id="rId3"/>
    <tablePart r:id="rId4"/>
  </tableParts>
  <extLst>
    <ext xmlns:x14="http://schemas.microsoft.com/office/spreadsheetml/2009/9/main" uri="{78C0D931-6437-407d-A8EE-F0AAD7539E65}">
      <x14:conditionalFormattings>
        <x14:conditionalFormatting xmlns:xm="http://schemas.microsoft.com/office/excel/2006/main">
          <x14:cfRule type="dataBar" id="{24C4A4E8-E0A5-44E6-A920-4BA8985B0684}">
            <x14:dataBar minLength="0" maxLength="100" border="1">
              <x14:cfvo type="num">
                <xm:f>0</xm:f>
              </x14:cfvo>
              <x14:cfvo type="num">
                <xm:f>RevenuMensuelTotal</xm:f>
              </x14:cfvo>
              <x14:borderColor theme="0"/>
              <x14:negativeFillColor rgb="FFFF0000"/>
              <x14:axisColor rgb="FF000000"/>
            </x14:dataBar>
          </x14:cfRule>
          <xm:sqref>E6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B1:I35"/>
  <sheetViews>
    <sheetView topLeftCell="A4" zoomScaleNormal="100" workbookViewId="0">
      <selection activeCell="H6" sqref="H6"/>
    </sheetView>
  </sheetViews>
  <sheetFormatPr baseColWidth="10" defaultRowHeight="13.5" x14ac:dyDescent="0.25"/>
  <cols>
    <col min="1" max="1" width="2.85546875" style="17" customWidth="1"/>
    <col min="2" max="2" width="11.7109375" style="17" customWidth="1"/>
    <col min="3" max="3" width="9.7109375" style="17" bestFit="1" customWidth="1"/>
    <col min="4" max="4" width="43" style="17" bestFit="1" customWidth="1"/>
    <col min="5" max="5" width="13" style="17" bestFit="1" customWidth="1"/>
    <col min="6" max="6" width="18" style="17" bestFit="1" customWidth="1"/>
    <col min="7" max="7" width="18.5703125" style="17" bestFit="1" customWidth="1"/>
    <col min="8" max="8" width="26.5703125" style="17" customWidth="1"/>
    <col min="9" max="9" width="23.28515625" style="17" bestFit="1" customWidth="1"/>
    <col min="10" max="16384" width="11.42578125" style="17"/>
  </cols>
  <sheetData>
    <row r="1" spans="2:9" ht="14.25" x14ac:dyDescent="0.25">
      <c r="B1" s="137" t="s">
        <v>37</v>
      </c>
      <c r="C1" s="136"/>
    </row>
    <row r="2" spans="2:9" s="14" customFormat="1" ht="84" customHeight="1" x14ac:dyDescent="0.25"/>
    <row r="3" spans="2:9" s="14" customFormat="1" ht="1.5" customHeight="1" x14ac:dyDescent="0.25"/>
    <row r="4" spans="2:9" x14ac:dyDescent="0.3">
      <c r="B4" s="18" t="s">
        <v>9</v>
      </c>
      <c r="C4" s="19">
        <f ca="1">+TODAY()</f>
        <v>41968</v>
      </c>
      <c r="D4" s="20"/>
      <c r="E4" s="21"/>
      <c r="F4" s="22"/>
      <c r="G4" s="22"/>
      <c r="H4" s="22"/>
      <c r="I4" s="20"/>
    </row>
    <row r="5" spans="2:9" x14ac:dyDescent="0.25">
      <c r="B5" s="50" t="s">
        <v>18</v>
      </c>
      <c r="C5" s="50" t="s">
        <v>20</v>
      </c>
      <c r="D5" s="50" t="s">
        <v>19</v>
      </c>
      <c r="E5" s="50" t="s">
        <v>11</v>
      </c>
      <c r="F5" s="88" t="s">
        <v>12</v>
      </c>
      <c r="G5" s="88" t="s">
        <v>13</v>
      </c>
      <c r="H5" s="50" t="s">
        <v>16</v>
      </c>
    </row>
    <row r="6" spans="2:9" x14ac:dyDescent="0.25">
      <c r="B6" s="80"/>
      <c r="C6" s="72"/>
      <c r="D6" s="49"/>
      <c r="E6" s="82"/>
      <c r="F6" s="83"/>
      <c r="G6" s="83"/>
      <c r="H6" s="80"/>
    </row>
    <row r="7" spans="2:9" x14ac:dyDescent="0.25">
      <c r="B7" s="80"/>
      <c r="C7" s="56"/>
      <c r="D7" s="49"/>
      <c r="E7" s="73"/>
      <c r="F7" s="83"/>
      <c r="G7" s="83"/>
      <c r="H7" s="71"/>
    </row>
    <row r="8" spans="2:9" x14ac:dyDescent="0.25">
      <c r="B8" s="30"/>
      <c r="C8" s="56"/>
      <c r="D8" s="49"/>
      <c r="E8" s="76"/>
      <c r="F8" s="33"/>
      <c r="G8" s="83"/>
      <c r="H8" s="30"/>
    </row>
    <row r="9" spans="2:9" x14ac:dyDescent="0.25">
      <c r="B9" s="24"/>
      <c r="C9" s="56"/>
      <c r="D9" s="49"/>
      <c r="E9" s="73"/>
      <c r="F9" s="33"/>
      <c r="G9" s="83"/>
      <c r="H9" s="24"/>
    </row>
    <row r="10" spans="2:9" x14ac:dyDescent="0.25">
      <c r="B10" s="30"/>
      <c r="C10" s="56"/>
      <c r="D10" s="49"/>
      <c r="E10" s="76"/>
      <c r="F10" s="33"/>
      <c r="G10" s="83"/>
      <c r="H10" s="30"/>
    </row>
    <row r="11" spans="2:9" x14ac:dyDescent="0.25">
      <c r="B11" s="74"/>
      <c r="C11" s="56"/>
      <c r="D11" s="49"/>
      <c r="E11" s="84"/>
      <c r="F11" s="77"/>
      <c r="G11" s="83"/>
      <c r="H11" s="35"/>
    </row>
    <row r="12" spans="2:9" x14ac:dyDescent="0.25">
      <c r="B12" s="30"/>
      <c r="C12" s="56"/>
      <c r="D12" s="49"/>
      <c r="E12" s="76"/>
      <c r="F12" s="33"/>
      <c r="G12" s="83"/>
      <c r="H12" s="30"/>
    </row>
    <row r="13" spans="2:9" x14ac:dyDescent="0.25">
      <c r="B13" s="74"/>
      <c r="C13" s="56"/>
      <c r="D13" s="79"/>
      <c r="E13" s="84"/>
      <c r="F13" s="33"/>
      <c r="G13" s="83"/>
      <c r="H13" s="35"/>
    </row>
    <row r="14" spans="2:9" x14ac:dyDescent="0.25">
      <c r="B14" s="57"/>
      <c r="C14" s="56"/>
      <c r="D14" s="59"/>
      <c r="E14" s="64"/>
      <c r="F14" s="58"/>
      <c r="G14" s="83"/>
      <c r="H14" s="59"/>
    </row>
    <row r="15" spans="2:9" x14ac:dyDescent="0.25">
      <c r="B15" s="57"/>
      <c r="C15" s="56"/>
      <c r="D15" s="59"/>
      <c r="E15" s="64"/>
      <c r="F15" s="58"/>
      <c r="G15" s="83"/>
      <c r="H15" s="59"/>
    </row>
    <row r="16" spans="2:9" x14ac:dyDescent="0.25">
      <c r="B16" s="57"/>
      <c r="C16" s="56"/>
      <c r="D16" s="59"/>
      <c r="E16" s="64"/>
      <c r="F16" s="58"/>
      <c r="G16" s="83"/>
      <c r="H16" s="59"/>
    </row>
    <row r="17" spans="2:9" ht="14.25" x14ac:dyDescent="0.3">
      <c r="B17" s="57"/>
      <c r="C17" s="56"/>
      <c r="D17" s="59"/>
      <c r="E17" s="64"/>
      <c r="F17" s="58"/>
      <c r="G17" s="83"/>
      <c r="H17" s="41"/>
    </row>
    <row r="18" spans="2:9" ht="14.25" x14ac:dyDescent="0.3">
      <c r="B18" s="57"/>
      <c r="C18" s="89"/>
      <c r="D18" s="59"/>
      <c r="E18" s="64"/>
      <c r="F18" s="58"/>
      <c r="G18" s="77"/>
      <c r="H18" s="196"/>
    </row>
    <row r="19" spans="2:9" ht="14.25" x14ac:dyDescent="0.3">
      <c r="B19" s="67"/>
      <c r="C19" s="67"/>
      <c r="D19" s="68"/>
      <c r="E19" s="69"/>
      <c r="F19" s="70"/>
      <c r="G19" s="199"/>
      <c r="H19" s="197"/>
    </row>
    <row r="20" spans="2:9" ht="14.25" x14ac:dyDescent="0.3">
      <c r="B20" s="203"/>
      <c r="C20" s="203"/>
      <c r="D20" s="204"/>
      <c r="E20" s="205"/>
      <c r="F20" s="206"/>
      <c r="G20" s="207"/>
      <c r="H20" s="208"/>
    </row>
    <row r="21" spans="2:9" ht="14.25" x14ac:dyDescent="0.3">
      <c r="B21" s="42"/>
      <c r="C21" s="42"/>
      <c r="D21" s="43"/>
      <c r="E21" s="44"/>
      <c r="F21" s="45"/>
      <c r="G21" s="210" t="s">
        <v>62</v>
      </c>
      <c r="H21" s="211">
        <f>SUM(Tableau3[MONTANT HT])</f>
        <v>0</v>
      </c>
    </row>
    <row r="22" spans="2:9" ht="14.25" x14ac:dyDescent="0.3">
      <c r="B22" s="203"/>
      <c r="C22" s="203"/>
      <c r="D22" s="204"/>
      <c r="E22" s="205"/>
      <c r="F22" s="206"/>
      <c r="G22" s="207"/>
      <c r="H22" s="208"/>
    </row>
    <row r="23" spans="2:9" ht="14.25" x14ac:dyDescent="0.3">
      <c r="B23" s="42"/>
      <c r="C23" s="42"/>
      <c r="D23" s="43"/>
      <c r="E23" s="44"/>
      <c r="F23" s="45"/>
      <c r="G23" s="45"/>
      <c r="H23" s="46"/>
      <c r="I23" s="48"/>
    </row>
    <row r="25" spans="2:9" s="14" customFormat="1" ht="84" customHeight="1" x14ac:dyDescent="0.25"/>
    <row r="26" spans="2:9" s="14" customFormat="1" ht="1.5" customHeight="1" x14ac:dyDescent="0.25"/>
    <row r="27" spans="2:9" x14ac:dyDescent="0.3">
      <c r="B27" s="18" t="s">
        <v>9</v>
      </c>
      <c r="C27" s="19">
        <f ca="1">TODAY()</f>
        <v>41968</v>
      </c>
      <c r="D27" s="20"/>
      <c r="E27" s="21"/>
      <c r="F27" s="22"/>
      <c r="G27" s="22"/>
      <c r="H27" s="22"/>
      <c r="I27" s="20"/>
    </row>
    <row r="28" spans="2:9" x14ac:dyDescent="0.25">
      <c r="B28" s="50" t="s">
        <v>18</v>
      </c>
      <c r="C28" s="50" t="s">
        <v>20</v>
      </c>
      <c r="D28" s="50" t="s">
        <v>19</v>
      </c>
      <c r="E28" s="50" t="s">
        <v>11</v>
      </c>
      <c r="F28" s="50" t="s">
        <v>12</v>
      </c>
      <c r="G28" s="50" t="s">
        <v>13</v>
      </c>
      <c r="H28" s="50" t="s">
        <v>16</v>
      </c>
    </row>
    <row r="29" spans="2:9" x14ac:dyDescent="0.25">
      <c r="B29" s="74"/>
      <c r="C29" s="74"/>
      <c r="D29" s="75"/>
      <c r="E29" s="76"/>
      <c r="F29" s="77"/>
      <c r="G29" s="77"/>
      <c r="H29" s="78"/>
    </row>
    <row r="30" spans="2:9" x14ac:dyDescent="0.25">
      <c r="B30" s="24"/>
      <c r="C30" s="24"/>
      <c r="D30" s="25"/>
      <c r="E30" s="26"/>
      <c r="F30" s="27"/>
      <c r="G30" s="54"/>
      <c r="H30" s="28"/>
    </row>
    <row r="31" spans="2:9" x14ac:dyDescent="0.25">
      <c r="B31" s="30"/>
      <c r="C31" s="30"/>
      <c r="D31" s="31"/>
      <c r="E31" s="32"/>
      <c r="F31" s="33"/>
      <c r="G31" s="30"/>
      <c r="H31" s="34"/>
    </row>
    <row r="32" spans="2:9" x14ac:dyDescent="0.25">
      <c r="B32" s="24"/>
      <c r="C32" s="24"/>
      <c r="D32" s="25"/>
      <c r="E32" s="26"/>
      <c r="F32" s="27"/>
      <c r="G32" s="24"/>
      <c r="H32" s="29"/>
    </row>
    <row r="33" spans="2:8" ht="14.25" x14ac:dyDescent="0.3">
      <c r="B33" s="36"/>
      <c r="C33" s="36"/>
      <c r="D33" s="37"/>
      <c r="E33" s="38"/>
      <c r="F33" s="39"/>
      <c r="G33" s="86"/>
      <c r="H33" s="195"/>
    </row>
    <row r="35" spans="2:8" x14ac:dyDescent="0.2">
      <c r="G35" s="210" t="s">
        <v>62</v>
      </c>
      <c r="H35" s="211">
        <f>SUM(Tableau35[MONTANT HT])</f>
        <v>0</v>
      </c>
    </row>
  </sheetData>
  <hyperlinks>
    <hyperlink ref="B1" location="MENU!A1" display="MENU"/>
  </hyperlinks>
  <pageMargins left="0.17" right="0.17" top="0.25" bottom="0.24" header="0.3" footer="0.3"/>
  <pageSetup paperSize="9" scale="86" orientation="landscape" r:id="rId1"/>
  <drawing r:id="rId2"/>
  <tableParts count="2">
    <tablePart r:id="rId3"/>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B1:M645"/>
  <sheetViews>
    <sheetView zoomScaleNormal="100" workbookViewId="0">
      <selection activeCell="D13" sqref="D13"/>
    </sheetView>
  </sheetViews>
  <sheetFormatPr baseColWidth="10" defaultRowHeight="13.5" x14ac:dyDescent="0.25"/>
  <cols>
    <col min="1" max="1" width="2.85546875" style="17" customWidth="1"/>
    <col min="2" max="2" width="10.7109375" style="17" bestFit="1" customWidth="1"/>
    <col min="3" max="3" width="27.85546875" style="17" bestFit="1" customWidth="1"/>
    <col min="4" max="4" width="29.140625" style="17" bestFit="1" customWidth="1"/>
    <col min="5" max="5" width="15.140625" style="17" customWidth="1"/>
    <col min="6" max="6" width="16.140625" style="17" customWidth="1"/>
    <col min="7" max="7" width="14.28515625" style="17" bestFit="1" customWidth="1"/>
    <col min="8" max="8" width="14.28515625" style="17" customWidth="1"/>
    <col min="9" max="9" width="19" style="17" bestFit="1" customWidth="1"/>
    <col min="10" max="10" width="14.28515625" customWidth="1"/>
    <col min="12" max="12" width="16" bestFit="1" customWidth="1"/>
    <col min="13" max="13" width="9.85546875" style="17" customWidth="1"/>
    <col min="14" max="14" width="13.42578125" style="17" bestFit="1" customWidth="1"/>
    <col min="15" max="16384" width="11.42578125" style="17"/>
  </cols>
  <sheetData>
    <row r="1" spans="2:13" ht="14.25" x14ac:dyDescent="0.25">
      <c r="B1" s="137" t="s">
        <v>37</v>
      </c>
      <c r="J1" s="17"/>
      <c r="K1" s="17"/>
      <c r="L1" s="17"/>
    </row>
    <row r="2" spans="2:13" s="14" customFormat="1" ht="84" customHeight="1" x14ac:dyDescent="0.25"/>
    <row r="3" spans="2:13" s="14" customFormat="1" ht="1.5" customHeight="1" x14ac:dyDescent="0.25"/>
    <row r="4" spans="2:13" x14ac:dyDescent="0.3">
      <c r="B4" s="18" t="s">
        <v>9</v>
      </c>
      <c r="C4" s="19">
        <f ca="1">TODAY()</f>
        <v>41968</v>
      </c>
      <c r="D4" s="21"/>
      <c r="E4" s="22"/>
      <c r="F4" s="22"/>
      <c r="G4" s="22"/>
      <c r="H4" s="22"/>
      <c r="I4" s="20"/>
      <c r="J4" s="20"/>
      <c r="K4" s="23"/>
      <c r="L4" s="17"/>
    </row>
    <row r="5" spans="2:13" ht="27" x14ac:dyDescent="0.25">
      <c r="B5" s="139" t="s">
        <v>18</v>
      </c>
      <c r="C5" s="139" t="s">
        <v>10</v>
      </c>
      <c r="D5" s="139" t="s">
        <v>56</v>
      </c>
      <c r="E5" s="140" t="s">
        <v>12</v>
      </c>
      <c r="F5" s="139" t="s">
        <v>13</v>
      </c>
      <c r="G5" s="139" t="s">
        <v>14</v>
      </c>
      <c r="H5" s="138" t="s">
        <v>51</v>
      </c>
      <c r="I5" s="138" t="s">
        <v>57</v>
      </c>
      <c r="J5" s="142" t="s">
        <v>16</v>
      </c>
      <c r="K5" s="139" t="s">
        <v>17</v>
      </c>
      <c r="L5" s="141" t="s">
        <v>52</v>
      </c>
      <c r="M5" s="142" t="s">
        <v>21</v>
      </c>
    </row>
    <row r="6" spans="2:13" x14ac:dyDescent="0.25">
      <c r="B6" s="74"/>
      <c r="C6" s="158" t="s">
        <v>69</v>
      </c>
      <c r="D6" s="85"/>
      <c r="E6" s="151">
        <v>100</v>
      </c>
      <c r="F6" s="151"/>
      <c r="G6" s="156"/>
      <c r="H6" s="157"/>
      <c r="I6" s="74"/>
      <c r="J6" s="79"/>
      <c r="K6" s="159" t="str">
        <f>IF(Tableau5[[#This Row],[DATE ENCAISSEMENT]],"REGLEE","")</f>
        <v/>
      </c>
      <c r="L6" s="77">
        <f>Tableau5[MONTANT TTC]-Tableau5[MONTANT PAYE]</f>
        <v>0</v>
      </c>
      <c r="M6" s="99"/>
    </row>
    <row r="7" spans="2:13" x14ac:dyDescent="0.25">
      <c r="B7" s="74"/>
      <c r="C7" s="158" t="s">
        <v>70</v>
      </c>
      <c r="D7" s="85"/>
      <c r="E7" s="151">
        <v>100</v>
      </c>
      <c r="F7" s="151"/>
      <c r="G7" s="87"/>
      <c r="H7" s="153"/>
      <c r="I7" s="74"/>
      <c r="J7" s="79"/>
      <c r="K7" s="159" t="str">
        <f>IF(Tableau5[[#This Row],[DATE ENCAISSEMENT]],"REGLEE","")</f>
        <v/>
      </c>
      <c r="L7" s="77">
        <f>Tableau5[MONTANT TTC]-Tableau5[MONTANT PAYE]</f>
        <v>0</v>
      </c>
      <c r="M7" s="99"/>
    </row>
    <row r="8" spans="2:13" x14ac:dyDescent="0.25">
      <c r="B8" s="74"/>
      <c r="C8" s="158" t="s">
        <v>71</v>
      </c>
      <c r="D8" s="85"/>
      <c r="E8" s="151">
        <v>100</v>
      </c>
      <c r="F8" s="151"/>
      <c r="G8" s="87"/>
      <c r="H8" s="154"/>
      <c r="I8" s="74"/>
      <c r="J8" s="79"/>
      <c r="K8" s="159" t="str">
        <f>IF(Tableau5[[#This Row],[DATE ENCAISSEMENT]],"REGLEE","")</f>
        <v/>
      </c>
      <c r="L8" s="77">
        <f>Tableau5[MONTANT TTC]-Tableau5[MONTANT PAYE]</f>
        <v>0</v>
      </c>
      <c r="M8" s="99"/>
    </row>
    <row r="9" spans="2:13" x14ac:dyDescent="0.25">
      <c r="B9" s="74"/>
      <c r="C9" s="158" t="s">
        <v>72</v>
      </c>
      <c r="D9" s="85"/>
      <c r="E9" s="151">
        <v>100</v>
      </c>
      <c r="F9" s="151"/>
      <c r="G9" s="87"/>
      <c r="H9" s="154"/>
      <c r="I9" s="74"/>
      <c r="J9" s="79"/>
      <c r="K9" s="159" t="str">
        <f>IF(Tableau5[[#This Row],[DATE ENCAISSEMENT]],"REGLEE","")</f>
        <v/>
      </c>
      <c r="L9" s="77">
        <f>Tableau5[MONTANT TTC]-Tableau5[MONTANT PAYE]</f>
        <v>0</v>
      </c>
      <c r="M9" s="99"/>
    </row>
    <row r="10" spans="2:13" x14ac:dyDescent="0.25">
      <c r="B10" s="74"/>
      <c r="C10" s="158" t="s">
        <v>73</v>
      </c>
      <c r="D10" s="85"/>
      <c r="E10" s="151">
        <v>100</v>
      </c>
      <c r="F10" s="151"/>
      <c r="G10" s="87"/>
      <c r="H10" s="154"/>
      <c r="I10" s="74"/>
      <c r="J10" s="79"/>
      <c r="K10" s="159" t="str">
        <f>IF(Tableau5[[#This Row],[DATE ENCAISSEMENT]],"REGLEE","")</f>
        <v/>
      </c>
      <c r="L10" s="77">
        <f>Tableau5[MONTANT TTC]-Tableau5[MONTANT PAYE]</f>
        <v>0</v>
      </c>
      <c r="M10" s="99"/>
    </row>
    <row r="11" spans="2:13" x14ac:dyDescent="0.25">
      <c r="B11" s="74"/>
      <c r="C11" s="158" t="s">
        <v>74</v>
      </c>
      <c r="D11" s="85"/>
      <c r="E11" s="151">
        <v>100</v>
      </c>
      <c r="F11" s="151"/>
      <c r="G11" s="87"/>
      <c r="H11" s="154"/>
      <c r="I11" s="74"/>
      <c r="J11" s="79"/>
      <c r="K11" s="159" t="str">
        <f>IF(Tableau5[[#This Row],[DATE ENCAISSEMENT]],"REGLEE","")</f>
        <v/>
      </c>
      <c r="L11" s="77">
        <f>Tableau5[MONTANT TTC]-Tableau5[MONTANT PAYE]</f>
        <v>0</v>
      </c>
      <c r="M11" s="99"/>
    </row>
    <row r="12" spans="2:13" x14ac:dyDescent="0.25">
      <c r="B12" s="74"/>
      <c r="C12" s="158" t="s">
        <v>69</v>
      </c>
      <c r="D12" s="85"/>
      <c r="E12" s="151">
        <v>398</v>
      </c>
      <c r="F12" s="151"/>
      <c r="G12" s="87"/>
      <c r="H12" s="154"/>
      <c r="I12" s="74"/>
      <c r="J12" s="79"/>
      <c r="K12" s="159" t="str">
        <f>IF(Tableau5[[#This Row],[DATE ENCAISSEMENT]],"REGLEE","")</f>
        <v/>
      </c>
      <c r="L12" s="77">
        <f>Tableau5[MONTANT TTC]-Tableau5[MONTANT PAYE]</f>
        <v>0</v>
      </c>
      <c r="M12" s="99"/>
    </row>
    <row r="13" spans="2:13" x14ac:dyDescent="0.25">
      <c r="B13" s="74"/>
      <c r="C13" s="158" t="s">
        <v>69</v>
      </c>
      <c r="D13" s="85"/>
      <c r="E13" s="151">
        <v>100</v>
      </c>
      <c r="F13" s="151"/>
      <c r="G13" s="87"/>
      <c r="H13" s="154"/>
      <c r="I13" s="74"/>
      <c r="J13" s="79"/>
      <c r="K13" s="159" t="str">
        <f>IF(Tableau5[[#This Row],[DATE ENCAISSEMENT]],"REGLEE","")</f>
        <v/>
      </c>
      <c r="L13" s="77">
        <f>Tableau5[MONTANT TTC]-Tableau5[MONTANT PAYE]</f>
        <v>0</v>
      </c>
      <c r="M13" s="99"/>
    </row>
    <row r="14" spans="2:13" x14ac:dyDescent="0.25">
      <c r="B14" s="74"/>
      <c r="C14" s="158" t="s">
        <v>70</v>
      </c>
      <c r="D14" s="85"/>
      <c r="E14" s="151">
        <v>500</v>
      </c>
      <c r="F14" s="151"/>
      <c r="G14" s="87"/>
      <c r="H14" s="154"/>
      <c r="I14" s="74"/>
      <c r="J14" s="79"/>
      <c r="K14" s="159" t="str">
        <f>IF(Tableau5[[#This Row],[DATE ENCAISSEMENT]],"REGLEE","")</f>
        <v/>
      </c>
      <c r="L14" s="77">
        <f>Tableau5[MONTANT TTC]-Tableau5[MONTANT PAYE]</f>
        <v>0</v>
      </c>
      <c r="M14" s="99"/>
    </row>
    <row r="15" spans="2:13" x14ac:dyDescent="0.25">
      <c r="B15" s="74"/>
      <c r="C15" s="158"/>
      <c r="D15" s="85"/>
      <c r="E15" s="151"/>
      <c r="F15" s="151"/>
      <c r="G15" s="87"/>
      <c r="H15" s="154"/>
      <c r="I15" s="74"/>
      <c r="J15" s="79"/>
      <c r="K15" s="159" t="str">
        <f>IF(Tableau5[[#This Row],[DATE ENCAISSEMENT]],"REGLEE","")</f>
        <v/>
      </c>
      <c r="L15" s="77">
        <f>Tableau5[MONTANT TTC]-Tableau5[MONTANT PAYE]</f>
        <v>0</v>
      </c>
      <c r="M15" s="99"/>
    </row>
    <row r="16" spans="2:13" x14ac:dyDescent="0.25">
      <c r="B16" s="74"/>
      <c r="C16" s="158"/>
      <c r="D16" s="85"/>
      <c r="E16" s="151"/>
      <c r="F16" s="151"/>
      <c r="G16" s="87"/>
      <c r="H16" s="154"/>
      <c r="I16" s="74"/>
      <c r="J16" s="79"/>
      <c r="K16" s="159" t="str">
        <f>IF(Tableau5[[#This Row],[DATE ENCAISSEMENT]],"REGLEE","")</f>
        <v/>
      </c>
      <c r="L16" s="77">
        <f>Tableau5[MONTANT TTC]-Tableau5[MONTANT PAYE]</f>
        <v>0</v>
      </c>
      <c r="M16" s="99"/>
    </row>
    <row r="17" spans="2:13" x14ac:dyDescent="0.25">
      <c r="B17" s="74"/>
      <c r="C17" s="158"/>
      <c r="D17" s="85"/>
      <c r="E17" s="151"/>
      <c r="F17" s="151"/>
      <c r="G17" s="87"/>
      <c r="H17" s="154"/>
      <c r="I17" s="74"/>
      <c r="J17" s="79"/>
      <c r="K17" s="159" t="str">
        <f>IF(Tableau5[[#This Row],[DATE ENCAISSEMENT]],"REGLEE","")</f>
        <v/>
      </c>
      <c r="L17" s="77">
        <f>Tableau5[MONTANT TTC]-Tableau5[MONTANT PAYE]</f>
        <v>0</v>
      </c>
      <c r="M17" s="99"/>
    </row>
    <row r="18" spans="2:13" x14ac:dyDescent="0.25">
      <c r="B18" s="74"/>
      <c r="C18" s="158"/>
      <c r="D18" s="85"/>
      <c r="E18" s="151"/>
      <c r="F18" s="151"/>
      <c r="G18" s="87"/>
      <c r="H18" s="154"/>
      <c r="I18" s="74"/>
      <c r="J18" s="79"/>
      <c r="K18" s="159" t="str">
        <f>IF(Tableau5[[#This Row],[DATE ENCAISSEMENT]],"REGLEE","")</f>
        <v/>
      </c>
      <c r="L18" s="77">
        <f>Tableau5[MONTANT TTC]-Tableau5[MONTANT PAYE]</f>
        <v>0</v>
      </c>
      <c r="M18" s="99"/>
    </row>
    <row r="19" spans="2:13" x14ac:dyDescent="0.25">
      <c r="B19" s="74"/>
      <c r="C19" s="158"/>
      <c r="D19" s="85"/>
      <c r="E19" s="151"/>
      <c r="F19" s="151"/>
      <c r="G19" s="87"/>
      <c r="H19" s="154"/>
      <c r="I19" s="74"/>
      <c r="J19" s="79"/>
      <c r="K19" s="159" t="str">
        <f>IF(Tableau5[[#This Row],[DATE ENCAISSEMENT]],"REGLEE","")</f>
        <v/>
      </c>
      <c r="L19" s="77">
        <f>Tableau5[MONTANT TTC]-Tableau5[MONTANT PAYE]</f>
        <v>0</v>
      </c>
      <c r="M19" s="99"/>
    </row>
    <row r="20" spans="2:13" x14ac:dyDescent="0.25">
      <c r="B20" s="74"/>
      <c r="C20" s="158"/>
      <c r="D20" s="85"/>
      <c r="E20" s="151"/>
      <c r="F20" s="151"/>
      <c r="G20" s="87"/>
      <c r="H20" s="154"/>
      <c r="I20" s="74"/>
      <c r="J20" s="79"/>
      <c r="K20" s="159" t="str">
        <f>IF(Tableau5[[#This Row],[DATE ENCAISSEMENT]],"REGLEE","")</f>
        <v/>
      </c>
      <c r="L20" s="77">
        <f>Tableau5[MONTANT TTC]-Tableau5[MONTANT PAYE]</f>
        <v>0</v>
      </c>
      <c r="M20" s="99"/>
    </row>
    <row r="21" spans="2:13" x14ac:dyDescent="0.25">
      <c r="B21" s="74"/>
      <c r="C21" s="158"/>
      <c r="D21" s="85"/>
      <c r="E21" s="151"/>
      <c r="F21" s="151"/>
      <c r="G21" s="87"/>
      <c r="H21" s="154"/>
      <c r="I21" s="74"/>
      <c r="J21" s="79"/>
      <c r="K21" s="159" t="str">
        <f>IF(Tableau5[[#This Row],[DATE ENCAISSEMENT]],"REGLEE","")</f>
        <v/>
      </c>
      <c r="L21" s="77">
        <f>Tableau5[MONTANT TTC]-Tableau5[MONTANT PAYE]</f>
        <v>0</v>
      </c>
      <c r="M21" s="99"/>
    </row>
    <row r="22" spans="2:13" x14ac:dyDescent="0.25">
      <c r="B22" s="74"/>
      <c r="C22" s="158"/>
      <c r="D22" s="85"/>
      <c r="E22" s="151"/>
      <c r="F22" s="151"/>
      <c r="G22" s="87"/>
      <c r="H22" s="154"/>
      <c r="I22" s="74"/>
      <c r="J22" s="79"/>
      <c r="K22" s="159" t="str">
        <f>IF(Tableau5[[#This Row],[DATE ENCAISSEMENT]],"REGLEE","")</f>
        <v/>
      </c>
      <c r="L22" s="77">
        <f>Tableau5[MONTANT TTC]-Tableau5[MONTANT PAYE]</f>
        <v>0</v>
      </c>
      <c r="M22" s="99"/>
    </row>
    <row r="23" spans="2:13" x14ac:dyDescent="0.25">
      <c r="B23" s="74"/>
      <c r="C23" s="158"/>
      <c r="D23" s="85"/>
      <c r="E23" s="151"/>
      <c r="F23" s="151"/>
      <c r="G23" s="87"/>
      <c r="H23" s="154"/>
      <c r="I23" s="74"/>
      <c r="J23" s="79"/>
      <c r="K23" s="159" t="str">
        <f>IF(Tableau5[[#This Row],[DATE ENCAISSEMENT]],"REGLEE","")</f>
        <v/>
      </c>
      <c r="L23" s="77">
        <f>Tableau5[MONTANT TTC]-Tableau5[MONTANT PAYE]</f>
        <v>0</v>
      </c>
      <c r="M23" s="99"/>
    </row>
    <row r="24" spans="2:13" x14ac:dyDescent="0.25">
      <c r="B24" s="74"/>
      <c r="C24" s="158"/>
      <c r="D24" s="85"/>
      <c r="E24" s="151"/>
      <c r="F24" s="151"/>
      <c r="G24" s="87"/>
      <c r="H24" s="154"/>
      <c r="I24" s="74"/>
      <c r="J24" s="79"/>
      <c r="K24" s="159" t="str">
        <f>IF(Tableau5[[#This Row],[DATE ENCAISSEMENT]],"REGLEE","")</f>
        <v/>
      </c>
      <c r="L24" s="77">
        <f>Tableau5[MONTANT TTC]-Tableau5[MONTANT PAYE]</f>
        <v>0</v>
      </c>
      <c r="M24" s="99"/>
    </row>
    <row r="25" spans="2:13" x14ac:dyDescent="0.25">
      <c r="B25" s="74"/>
      <c r="C25" s="158"/>
      <c r="D25" s="85"/>
      <c r="E25" s="151"/>
      <c r="F25" s="151"/>
      <c r="G25" s="87"/>
      <c r="H25" s="154"/>
      <c r="I25" s="74"/>
      <c r="J25" s="79"/>
      <c r="K25" s="159" t="str">
        <f>IF(Tableau5[[#This Row],[DATE ENCAISSEMENT]],"REGLEE","")</f>
        <v/>
      </c>
      <c r="L25" s="77">
        <f>Tableau5[MONTANT TTC]-Tableau5[MONTANT PAYE]</f>
        <v>0</v>
      </c>
      <c r="M25" s="99"/>
    </row>
    <row r="26" spans="2:13" x14ac:dyDescent="0.25">
      <c r="B26" s="74"/>
      <c r="C26" s="158"/>
      <c r="D26" s="85"/>
      <c r="E26" s="151"/>
      <c r="F26" s="151"/>
      <c r="G26" s="87"/>
      <c r="H26" s="154"/>
      <c r="I26" s="74"/>
      <c r="J26" s="79"/>
      <c r="K26" s="159"/>
      <c r="L26" s="77">
        <f>Tableau5[MONTANT TTC]-Tableau5[MONTANT PAYE]</f>
        <v>0</v>
      </c>
      <c r="M26" s="99"/>
    </row>
    <row r="27" spans="2:13" x14ac:dyDescent="0.25">
      <c r="B27" s="74"/>
      <c r="C27" s="158"/>
      <c r="D27" s="85"/>
      <c r="E27" s="151"/>
      <c r="F27" s="151"/>
      <c r="G27" s="87"/>
      <c r="H27" s="154"/>
      <c r="I27" s="74"/>
      <c r="J27" s="79"/>
      <c r="K27" s="159"/>
      <c r="L27" s="77">
        <f>Tableau5[MONTANT TTC]-Tableau5[MONTANT PAYE]</f>
        <v>0</v>
      </c>
      <c r="M27" s="99"/>
    </row>
    <row r="28" spans="2:13" x14ac:dyDescent="0.25">
      <c r="B28" s="74"/>
      <c r="C28" s="158"/>
      <c r="D28" s="85"/>
      <c r="E28" s="151"/>
      <c r="F28" s="151"/>
      <c r="G28" s="87"/>
      <c r="H28" s="154"/>
      <c r="I28" s="74"/>
      <c r="J28" s="79"/>
      <c r="K28" s="159"/>
      <c r="L28" s="77">
        <f>Tableau5[MONTANT TTC]-Tableau5[MONTANT PAYE]</f>
        <v>0</v>
      </c>
      <c r="M28" s="99"/>
    </row>
    <row r="29" spans="2:13" x14ac:dyDescent="0.25">
      <c r="B29" s="74"/>
      <c r="C29" s="158"/>
      <c r="D29" s="85"/>
      <c r="E29" s="151"/>
      <c r="F29" s="151"/>
      <c r="G29" s="87"/>
      <c r="H29" s="154"/>
      <c r="I29" s="74"/>
      <c r="J29" s="79"/>
      <c r="K29" s="159"/>
      <c r="L29" s="77">
        <f>Tableau5[MONTANT TTC]-Tableau5[MONTANT PAYE]</f>
        <v>0</v>
      </c>
      <c r="M29" s="99"/>
    </row>
    <row r="30" spans="2:13" x14ac:dyDescent="0.25">
      <c r="B30" s="74"/>
      <c r="C30" s="158"/>
      <c r="D30" s="85"/>
      <c r="E30" s="151"/>
      <c r="F30" s="151"/>
      <c r="G30" s="87"/>
      <c r="H30" s="154"/>
      <c r="I30" s="74"/>
      <c r="J30" s="79"/>
      <c r="K30" s="159" t="str">
        <f>IF(Tableau5[[#This Row],[DATE ENCAISSEMENT]],"REGLEE","")</f>
        <v/>
      </c>
      <c r="L30" s="77">
        <f>Tableau5[MONTANT TTC]-Tableau5[MONTANT PAYE]</f>
        <v>0</v>
      </c>
      <c r="M30" s="99"/>
    </row>
    <row r="31" spans="2:13" x14ac:dyDescent="0.25">
      <c r="B31" s="74"/>
      <c r="C31" s="158"/>
      <c r="D31" s="85"/>
      <c r="E31" s="151"/>
      <c r="F31" s="151"/>
      <c r="G31" s="87"/>
      <c r="H31" s="154"/>
      <c r="I31" s="74"/>
      <c r="J31" s="79"/>
      <c r="K31" s="159" t="str">
        <f>IF(Tableau5[[#This Row],[DATE ENCAISSEMENT]],"REGLEE","")</f>
        <v/>
      </c>
      <c r="L31" s="77">
        <f>Tableau5[MONTANT TTC]-Tableau5[MONTANT PAYE]</f>
        <v>0</v>
      </c>
      <c r="M31" s="99"/>
    </row>
    <row r="32" spans="2:13" x14ac:dyDescent="0.25">
      <c r="B32" s="74"/>
      <c r="C32" s="158"/>
      <c r="D32" s="85"/>
      <c r="E32" s="151"/>
      <c r="F32" s="151"/>
      <c r="G32" s="87"/>
      <c r="H32" s="154"/>
      <c r="I32" s="74"/>
      <c r="J32" s="79"/>
      <c r="K32" s="159" t="str">
        <f>IF(Tableau5[[#This Row],[DATE ENCAISSEMENT]],"REGLEE","")</f>
        <v/>
      </c>
      <c r="L32" s="77">
        <f>Tableau5[MONTANT TTC]-Tableau5[MONTANT PAYE]</f>
        <v>0</v>
      </c>
      <c r="M32" s="99"/>
    </row>
    <row r="33" spans="2:13" x14ac:dyDescent="0.25">
      <c r="B33" s="74"/>
      <c r="C33" s="158"/>
      <c r="D33" s="85"/>
      <c r="E33" s="151"/>
      <c r="F33" s="151"/>
      <c r="G33" s="87"/>
      <c r="H33" s="154"/>
      <c r="I33" s="74"/>
      <c r="J33" s="79"/>
      <c r="K33" s="159" t="str">
        <f>IF(Tableau5[[#This Row],[DATE ENCAISSEMENT]],"REGLEE","")</f>
        <v/>
      </c>
      <c r="L33" s="77">
        <f>Tableau5[MONTANT TTC]-Tableau5[MONTANT PAYE]</f>
        <v>0</v>
      </c>
      <c r="M33" s="99"/>
    </row>
    <row r="34" spans="2:13" x14ac:dyDescent="0.25">
      <c r="B34" s="74"/>
      <c r="C34" s="158"/>
      <c r="D34" s="85"/>
      <c r="E34" s="151"/>
      <c r="F34" s="151"/>
      <c r="G34" s="87"/>
      <c r="H34" s="154"/>
      <c r="I34" s="74"/>
      <c r="J34" s="79"/>
      <c r="K34" s="159" t="str">
        <f>IF(Tableau5[[#This Row],[DATE ENCAISSEMENT]],"REGLEE","")</f>
        <v/>
      </c>
      <c r="L34" s="77">
        <f>Tableau5[MONTANT TTC]-Tableau5[MONTANT PAYE]</f>
        <v>0</v>
      </c>
      <c r="M34" s="99"/>
    </row>
    <row r="35" spans="2:13" x14ac:dyDescent="0.25">
      <c r="B35" s="74"/>
      <c r="C35" s="158"/>
      <c r="D35" s="85"/>
      <c r="E35" s="151"/>
      <c r="F35" s="151"/>
      <c r="G35" s="87"/>
      <c r="H35" s="154"/>
      <c r="I35" s="74"/>
      <c r="J35" s="79"/>
      <c r="K35" s="159" t="str">
        <f>IF(Tableau5[[#This Row],[DATE ENCAISSEMENT]],"REGLEE","")</f>
        <v/>
      </c>
      <c r="L35" s="77">
        <f>Tableau5[MONTANT TTC]-Tableau5[MONTANT PAYE]</f>
        <v>0</v>
      </c>
      <c r="M35" s="99"/>
    </row>
    <row r="36" spans="2:13" x14ac:dyDescent="0.25">
      <c r="B36" s="74"/>
      <c r="C36" s="158"/>
      <c r="D36" s="85"/>
      <c r="E36" s="151"/>
      <c r="F36" s="151"/>
      <c r="G36" s="87"/>
      <c r="H36" s="154"/>
      <c r="I36" s="74"/>
      <c r="J36" s="79"/>
      <c r="K36" s="159" t="str">
        <f>IF(Tableau5[[#This Row],[DATE ENCAISSEMENT]],"REGLEE","")</f>
        <v/>
      </c>
      <c r="L36" s="77">
        <f>Tableau5[MONTANT TTC]-Tableau5[MONTANT PAYE]</f>
        <v>0</v>
      </c>
      <c r="M36" s="99"/>
    </row>
    <row r="37" spans="2:13" x14ac:dyDescent="0.25">
      <c r="B37" s="74"/>
      <c r="C37" s="158"/>
      <c r="D37" s="85"/>
      <c r="E37" s="151"/>
      <c r="F37" s="151"/>
      <c r="G37" s="87"/>
      <c r="H37" s="154"/>
      <c r="I37" s="74"/>
      <c r="J37" s="79"/>
      <c r="K37" s="159" t="str">
        <f>IF(Tableau5[[#This Row],[DATE ENCAISSEMENT]],"REGLEE","")</f>
        <v/>
      </c>
      <c r="L37" s="77">
        <f>Tableau5[MONTANT TTC]-Tableau5[MONTANT PAYE]</f>
        <v>0</v>
      </c>
      <c r="M37" s="99"/>
    </row>
    <row r="38" spans="2:13" x14ac:dyDescent="0.25">
      <c r="B38" s="74"/>
      <c r="C38" s="158"/>
      <c r="D38" s="85"/>
      <c r="E38" s="151"/>
      <c r="F38" s="151"/>
      <c r="G38" s="87"/>
      <c r="H38" s="154"/>
      <c r="I38" s="74"/>
      <c r="J38" s="79"/>
      <c r="K38" s="159" t="str">
        <f>IF(Tableau5[[#This Row],[DATE ENCAISSEMENT]],"REGLEE","")</f>
        <v/>
      </c>
      <c r="L38" s="77">
        <f>Tableau5[MONTANT TTC]-Tableau5[MONTANT PAYE]</f>
        <v>0</v>
      </c>
      <c r="M38" s="99"/>
    </row>
    <row r="39" spans="2:13" x14ac:dyDescent="0.25">
      <c r="B39" s="74"/>
      <c r="C39" s="158"/>
      <c r="D39" s="85"/>
      <c r="E39" s="151"/>
      <c r="F39" s="151"/>
      <c r="G39" s="87"/>
      <c r="H39" s="154"/>
      <c r="I39" s="74"/>
      <c r="J39" s="79"/>
      <c r="K39" s="159" t="str">
        <f>IF(Tableau5[[#This Row],[DATE ENCAISSEMENT]],"REGLEE","")</f>
        <v/>
      </c>
      <c r="L39" s="77">
        <f>Tableau5[MONTANT TTC]-Tableau5[MONTANT PAYE]</f>
        <v>0</v>
      </c>
      <c r="M39" s="99"/>
    </row>
    <row r="40" spans="2:13" x14ac:dyDescent="0.25">
      <c r="B40" s="74"/>
      <c r="C40" s="158"/>
      <c r="D40" s="85"/>
      <c r="E40" s="151"/>
      <c r="F40" s="151"/>
      <c r="G40" s="87"/>
      <c r="H40" s="154"/>
      <c r="I40" s="74"/>
      <c r="J40" s="79"/>
      <c r="K40" s="159" t="str">
        <f>IF(Tableau5[[#This Row],[DATE ENCAISSEMENT]],"REGLEE","")</f>
        <v/>
      </c>
      <c r="L40" s="77">
        <f>Tableau5[MONTANT TTC]-Tableau5[MONTANT PAYE]</f>
        <v>0</v>
      </c>
      <c r="M40" s="99"/>
    </row>
    <row r="41" spans="2:13" x14ac:dyDescent="0.25">
      <c r="B41" s="74"/>
      <c r="C41" s="158"/>
      <c r="D41" s="85"/>
      <c r="E41" s="151"/>
      <c r="F41" s="151"/>
      <c r="G41" s="87"/>
      <c r="H41" s="154"/>
      <c r="I41" s="74"/>
      <c r="J41" s="79"/>
      <c r="K41" s="159" t="str">
        <f>IF(Tableau5[[#This Row],[DATE ENCAISSEMENT]],"REGLEE","")</f>
        <v/>
      </c>
      <c r="L41" s="77">
        <f>Tableau5[MONTANT TTC]-Tableau5[MONTANT PAYE]</f>
        <v>0</v>
      </c>
      <c r="M41" s="99"/>
    </row>
    <row r="42" spans="2:13" x14ac:dyDescent="0.25">
      <c r="B42" s="74"/>
      <c r="C42" s="158"/>
      <c r="D42" s="85"/>
      <c r="E42" s="151"/>
      <c r="F42" s="151"/>
      <c r="G42" s="87"/>
      <c r="H42" s="154"/>
      <c r="I42" s="74"/>
      <c r="J42" s="79"/>
      <c r="K42" s="159" t="str">
        <f>IF(Tableau5[[#This Row],[DATE ENCAISSEMENT]],"REGLEE","")</f>
        <v/>
      </c>
      <c r="L42" s="77">
        <f>Tableau5[MONTANT TTC]-Tableau5[MONTANT PAYE]</f>
        <v>0</v>
      </c>
      <c r="M42" s="99"/>
    </row>
    <row r="43" spans="2:13" x14ac:dyDescent="0.25">
      <c r="B43" s="74"/>
      <c r="C43" s="158"/>
      <c r="D43" s="85"/>
      <c r="E43" s="151"/>
      <c r="F43" s="151"/>
      <c r="G43" s="87"/>
      <c r="H43" s="154"/>
      <c r="I43" s="74"/>
      <c r="J43" s="79"/>
      <c r="K43" s="159" t="str">
        <f>IF(Tableau5[[#This Row],[DATE ENCAISSEMENT]],"REGLEE","")</f>
        <v/>
      </c>
      <c r="L43" s="77">
        <f>Tableau5[MONTANT TTC]-Tableau5[MONTANT PAYE]</f>
        <v>0</v>
      </c>
      <c r="M43" s="99"/>
    </row>
    <row r="44" spans="2:13" x14ac:dyDescent="0.25">
      <c r="B44" s="74"/>
      <c r="C44" s="158"/>
      <c r="D44" s="85"/>
      <c r="E44" s="151"/>
      <c r="F44" s="151"/>
      <c r="G44" s="87"/>
      <c r="H44" s="154"/>
      <c r="I44" s="74"/>
      <c r="J44" s="79"/>
      <c r="K44" s="159" t="str">
        <f>IF(Tableau5[[#This Row],[DATE ENCAISSEMENT]],"REGLEE","")</f>
        <v/>
      </c>
      <c r="L44" s="77">
        <f>Tableau5[MONTANT TTC]-Tableau5[MONTANT PAYE]</f>
        <v>0</v>
      </c>
      <c r="M44" s="99"/>
    </row>
    <row r="45" spans="2:13" x14ac:dyDescent="0.25">
      <c r="B45" s="74"/>
      <c r="C45" s="158"/>
      <c r="D45" s="85"/>
      <c r="E45" s="151"/>
      <c r="F45" s="151"/>
      <c r="G45" s="87"/>
      <c r="H45" s="154"/>
      <c r="I45" s="74"/>
      <c r="J45" s="79"/>
      <c r="K45" s="159" t="str">
        <f>IF(Tableau5[[#This Row],[DATE ENCAISSEMENT]],"REGLEE","")</f>
        <v/>
      </c>
      <c r="L45" s="77">
        <f>Tableau5[MONTANT TTC]-Tableau5[MONTANT PAYE]</f>
        <v>0</v>
      </c>
      <c r="M45" s="99"/>
    </row>
    <row r="46" spans="2:13" x14ac:dyDescent="0.25">
      <c r="B46" s="74"/>
      <c r="C46" s="158"/>
      <c r="D46" s="85"/>
      <c r="E46" s="151"/>
      <c r="F46" s="151"/>
      <c r="G46" s="87"/>
      <c r="H46" s="154"/>
      <c r="I46" s="74"/>
      <c r="J46" s="79"/>
      <c r="K46" s="159" t="str">
        <f>IF(Tableau5[[#This Row],[DATE ENCAISSEMENT]],"REGLEE","")</f>
        <v/>
      </c>
      <c r="L46" s="77">
        <f>Tableau5[MONTANT TTC]-Tableau5[MONTANT PAYE]</f>
        <v>0</v>
      </c>
      <c r="M46" s="99"/>
    </row>
    <row r="47" spans="2:13" x14ac:dyDescent="0.25">
      <c r="B47" s="74"/>
      <c r="C47" s="158"/>
      <c r="D47" s="85"/>
      <c r="E47" s="151"/>
      <c r="F47" s="151"/>
      <c r="G47" s="87"/>
      <c r="H47" s="154"/>
      <c r="I47" s="74"/>
      <c r="J47" s="79"/>
      <c r="K47" s="159" t="str">
        <f>IF(Tableau5[[#This Row],[DATE ENCAISSEMENT]],"REGLEE","")</f>
        <v/>
      </c>
      <c r="L47" s="77">
        <f>Tableau5[MONTANT TTC]-Tableau5[MONTANT PAYE]</f>
        <v>0</v>
      </c>
      <c r="M47" s="99"/>
    </row>
    <row r="48" spans="2:13" x14ac:dyDescent="0.25">
      <c r="B48" s="74"/>
      <c r="C48" s="158"/>
      <c r="D48" s="85"/>
      <c r="E48" s="151"/>
      <c r="F48" s="152"/>
      <c r="G48" s="87"/>
      <c r="H48" s="155"/>
      <c r="I48" s="74"/>
      <c r="J48" s="59"/>
      <c r="K48" s="159" t="str">
        <f>IF(Tableau5[[#This Row],[DATE ENCAISSEMENT]],"REGLEE","")</f>
        <v/>
      </c>
      <c r="L48" s="58">
        <f>Tableau5[MONTANT TTC]-Tableau5[MONTANT PAYE]</f>
        <v>0</v>
      </c>
      <c r="M48" s="99"/>
    </row>
    <row r="49" spans="2:13" x14ac:dyDescent="0.25">
      <c r="B49" s="57"/>
      <c r="C49" s="63"/>
      <c r="D49" s="64"/>
      <c r="E49" s="143"/>
      <c r="F49" s="61"/>
      <c r="G49" s="145"/>
      <c r="H49" s="146"/>
      <c r="I49" s="79"/>
      <c r="J49" s="144"/>
      <c r="K49" s="145"/>
      <c r="L49" s="146"/>
      <c r="M49" s="79"/>
    </row>
    <row r="50" spans="2:13" x14ac:dyDescent="0.25">
      <c r="J50" s="14"/>
      <c r="K50" s="14"/>
      <c r="L50" s="14"/>
    </row>
    <row r="51" spans="2:13" x14ac:dyDescent="0.25">
      <c r="F51" s="242" t="s">
        <v>63</v>
      </c>
      <c r="G51" s="242"/>
      <c r="H51" s="212">
        <f>SUM(Tableau5[MONTANT HT])</f>
        <v>1598</v>
      </c>
      <c r="J51" s="242" t="s">
        <v>53</v>
      </c>
      <c r="K51" s="242"/>
      <c r="L51" s="212">
        <f>SUM(L6:L48)</f>
        <v>0</v>
      </c>
    </row>
    <row r="52" spans="2:13" x14ac:dyDescent="0.25">
      <c r="J52" s="14"/>
      <c r="K52" s="14"/>
      <c r="L52" s="14"/>
    </row>
    <row r="53" spans="2:13" x14ac:dyDescent="0.25">
      <c r="J53" s="14"/>
      <c r="K53" s="14"/>
      <c r="L53" s="14"/>
    </row>
    <row r="54" spans="2:13" x14ac:dyDescent="0.25">
      <c r="J54" s="14"/>
      <c r="K54" s="14"/>
      <c r="L54" s="14"/>
    </row>
    <row r="55" spans="2:13" x14ac:dyDescent="0.25">
      <c r="J55" s="14"/>
      <c r="K55" s="14"/>
      <c r="L55" s="14"/>
    </row>
    <row r="56" spans="2:13" x14ac:dyDescent="0.25">
      <c r="J56" s="14"/>
      <c r="K56" s="14"/>
      <c r="L56" s="14"/>
    </row>
    <row r="57" spans="2:13" x14ac:dyDescent="0.25">
      <c r="J57" s="14"/>
      <c r="K57" s="14"/>
      <c r="L57" s="14"/>
    </row>
    <row r="58" spans="2:13" x14ac:dyDescent="0.25">
      <c r="J58" s="14"/>
      <c r="K58" s="14"/>
      <c r="L58" s="14"/>
    </row>
    <row r="59" spans="2:13" x14ac:dyDescent="0.25">
      <c r="J59" s="14"/>
      <c r="K59" s="14"/>
      <c r="L59" s="14"/>
    </row>
    <row r="60" spans="2:13" x14ac:dyDescent="0.25">
      <c r="J60" s="14"/>
      <c r="K60" s="14"/>
      <c r="L60" s="14"/>
    </row>
    <row r="61" spans="2:13" x14ac:dyDescent="0.25">
      <c r="J61" s="14"/>
      <c r="K61" s="14"/>
      <c r="L61" s="14"/>
    </row>
    <row r="62" spans="2:13" x14ac:dyDescent="0.25">
      <c r="J62" s="14"/>
      <c r="K62" s="14"/>
      <c r="L62" s="14"/>
    </row>
    <row r="63" spans="2:13" x14ac:dyDescent="0.25">
      <c r="J63" s="14"/>
      <c r="K63" s="14"/>
      <c r="L63" s="14"/>
    </row>
    <row r="64" spans="2:13" x14ac:dyDescent="0.25">
      <c r="J64" s="14"/>
      <c r="K64" s="14"/>
      <c r="L64" s="14"/>
    </row>
    <row r="65" spans="10:12" x14ac:dyDescent="0.25">
      <c r="J65" s="14"/>
      <c r="K65" s="14"/>
      <c r="L65" s="14"/>
    </row>
    <row r="66" spans="10:12" x14ac:dyDescent="0.25">
      <c r="J66" s="14"/>
      <c r="K66" s="14"/>
      <c r="L66" s="14"/>
    </row>
    <row r="67" spans="10:12" x14ac:dyDescent="0.25">
      <c r="J67" s="14"/>
      <c r="K67" s="14"/>
      <c r="L67" s="14"/>
    </row>
    <row r="68" spans="10:12" x14ac:dyDescent="0.25">
      <c r="J68" s="14"/>
      <c r="K68" s="14"/>
      <c r="L68" s="14"/>
    </row>
    <row r="69" spans="10:12" x14ac:dyDescent="0.25">
      <c r="J69" s="14"/>
      <c r="K69" s="14"/>
      <c r="L69" s="14"/>
    </row>
    <row r="70" spans="10:12" x14ac:dyDescent="0.25">
      <c r="J70" s="14"/>
      <c r="K70" s="14"/>
      <c r="L70" s="14"/>
    </row>
    <row r="71" spans="10:12" x14ac:dyDescent="0.25">
      <c r="J71" s="14"/>
      <c r="K71" s="14"/>
      <c r="L71" s="14"/>
    </row>
    <row r="72" spans="10:12" x14ac:dyDescent="0.25">
      <c r="J72" s="14"/>
      <c r="K72" s="14"/>
      <c r="L72" s="14"/>
    </row>
    <row r="73" spans="10:12" x14ac:dyDescent="0.25">
      <c r="J73" s="14"/>
      <c r="K73" s="14"/>
      <c r="L73" s="14"/>
    </row>
    <row r="74" spans="10:12" x14ac:dyDescent="0.25">
      <c r="J74" s="14"/>
      <c r="K74" s="14"/>
      <c r="L74" s="14"/>
    </row>
    <row r="75" spans="10:12" x14ac:dyDescent="0.25">
      <c r="J75" s="14"/>
      <c r="K75" s="14"/>
      <c r="L75" s="14"/>
    </row>
    <row r="76" spans="10:12" x14ac:dyDescent="0.25">
      <c r="J76" s="14"/>
      <c r="K76" s="14"/>
      <c r="L76" s="14"/>
    </row>
    <row r="77" spans="10:12" x14ac:dyDescent="0.25">
      <c r="J77" s="14"/>
      <c r="K77" s="14"/>
      <c r="L77" s="14"/>
    </row>
    <row r="78" spans="10:12" x14ac:dyDescent="0.25">
      <c r="J78" s="14"/>
      <c r="K78" s="14"/>
      <c r="L78" s="14"/>
    </row>
    <row r="79" spans="10:12" x14ac:dyDescent="0.25">
      <c r="J79" s="14"/>
      <c r="K79" s="14"/>
      <c r="L79" s="14"/>
    </row>
    <row r="80" spans="10:12" x14ac:dyDescent="0.25">
      <c r="J80" s="14"/>
      <c r="K80" s="14"/>
      <c r="L80" s="14"/>
    </row>
    <row r="81" spans="10:12" x14ac:dyDescent="0.25">
      <c r="J81" s="14"/>
      <c r="K81" s="14"/>
      <c r="L81" s="14"/>
    </row>
    <row r="82" spans="10:12" x14ac:dyDescent="0.25">
      <c r="J82" s="14"/>
      <c r="K82" s="14"/>
      <c r="L82" s="14"/>
    </row>
    <row r="83" spans="10:12" x14ac:dyDescent="0.25">
      <c r="J83" s="14"/>
      <c r="K83" s="14"/>
      <c r="L83" s="14"/>
    </row>
    <row r="84" spans="10:12" x14ac:dyDescent="0.25">
      <c r="J84" s="14"/>
      <c r="K84" s="14"/>
      <c r="L84" s="14"/>
    </row>
    <row r="85" spans="10:12" x14ac:dyDescent="0.25">
      <c r="J85" s="14"/>
      <c r="K85" s="14"/>
      <c r="L85" s="14"/>
    </row>
    <row r="86" spans="10:12" x14ac:dyDescent="0.25">
      <c r="J86" s="14"/>
      <c r="K86" s="14"/>
      <c r="L86" s="14"/>
    </row>
    <row r="87" spans="10:12" x14ac:dyDescent="0.25">
      <c r="J87" s="14"/>
      <c r="K87" s="14"/>
      <c r="L87" s="14"/>
    </row>
    <row r="88" spans="10:12" x14ac:dyDescent="0.25">
      <c r="J88" s="14"/>
      <c r="K88" s="14"/>
      <c r="L88" s="14"/>
    </row>
    <row r="89" spans="10:12" x14ac:dyDescent="0.25">
      <c r="J89" s="14"/>
      <c r="K89" s="14"/>
      <c r="L89" s="14"/>
    </row>
    <row r="90" spans="10:12" x14ac:dyDescent="0.25">
      <c r="J90" s="14"/>
      <c r="K90" s="14"/>
      <c r="L90" s="14"/>
    </row>
    <row r="91" spans="10:12" x14ac:dyDescent="0.25">
      <c r="J91" s="14"/>
      <c r="K91" s="14"/>
      <c r="L91" s="14"/>
    </row>
    <row r="92" spans="10:12" x14ac:dyDescent="0.25">
      <c r="J92" s="14"/>
      <c r="K92" s="14"/>
      <c r="L92" s="14"/>
    </row>
    <row r="93" spans="10:12" x14ac:dyDescent="0.25">
      <c r="J93" s="14"/>
      <c r="K93" s="14"/>
      <c r="L93" s="14"/>
    </row>
    <row r="94" spans="10:12" x14ac:dyDescent="0.25">
      <c r="J94" s="14"/>
      <c r="K94" s="14"/>
      <c r="L94" s="14"/>
    </row>
    <row r="95" spans="10:12" x14ac:dyDescent="0.25">
      <c r="J95" s="14"/>
      <c r="K95" s="14"/>
      <c r="L95" s="14"/>
    </row>
    <row r="96" spans="10:12" x14ac:dyDescent="0.25">
      <c r="J96" s="14"/>
      <c r="K96" s="14"/>
      <c r="L96" s="14"/>
    </row>
    <row r="97" spans="10:12" x14ac:dyDescent="0.25">
      <c r="J97" s="14"/>
      <c r="K97" s="14"/>
      <c r="L97" s="14"/>
    </row>
    <row r="98" spans="10:12" x14ac:dyDescent="0.25">
      <c r="J98" s="14"/>
      <c r="K98" s="14"/>
      <c r="L98" s="14"/>
    </row>
    <row r="99" spans="10:12" x14ac:dyDescent="0.25">
      <c r="J99" s="14"/>
      <c r="K99" s="14"/>
      <c r="L99" s="14"/>
    </row>
    <row r="100" spans="10:12" x14ac:dyDescent="0.25">
      <c r="J100" s="14"/>
      <c r="K100" s="14"/>
      <c r="L100" s="14"/>
    </row>
    <row r="101" spans="10:12" x14ac:dyDescent="0.25">
      <c r="J101" s="14"/>
      <c r="K101" s="14"/>
      <c r="L101" s="14"/>
    </row>
    <row r="102" spans="10:12" x14ac:dyDescent="0.25">
      <c r="J102" s="14"/>
      <c r="K102" s="14"/>
      <c r="L102" s="14"/>
    </row>
    <row r="103" spans="10:12" x14ac:dyDescent="0.25">
      <c r="J103" s="14"/>
      <c r="K103" s="14"/>
      <c r="L103" s="14"/>
    </row>
    <row r="104" spans="10:12" x14ac:dyDescent="0.25">
      <c r="J104" s="14"/>
      <c r="K104" s="14"/>
      <c r="L104" s="14"/>
    </row>
    <row r="105" spans="10:12" x14ac:dyDescent="0.25">
      <c r="J105" s="14"/>
      <c r="K105" s="14"/>
      <c r="L105" s="14"/>
    </row>
    <row r="106" spans="10:12" x14ac:dyDescent="0.25">
      <c r="J106" s="14"/>
      <c r="K106" s="14"/>
      <c r="L106" s="14"/>
    </row>
    <row r="107" spans="10:12" x14ac:dyDescent="0.25">
      <c r="J107" s="14"/>
      <c r="K107" s="14"/>
      <c r="L107" s="14"/>
    </row>
    <row r="108" spans="10:12" x14ac:dyDescent="0.25">
      <c r="J108" s="14"/>
      <c r="K108" s="14"/>
      <c r="L108" s="14"/>
    </row>
    <row r="109" spans="10:12" x14ac:dyDescent="0.25">
      <c r="J109" s="14"/>
      <c r="K109" s="14"/>
      <c r="L109" s="14"/>
    </row>
    <row r="110" spans="10:12" x14ac:dyDescent="0.25">
      <c r="J110" s="14"/>
      <c r="K110" s="14"/>
      <c r="L110" s="14"/>
    </row>
    <row r="111" spans="10:12" x14ac:dyDescent="0.25">
      <c r="J111" s="14"/>
      <c r="K111" s="14"/>
      <c r="L111" s="14"/>
    </row>
    <row r="112" spans="10:12" x14ac:dyDescent="0.25">
      <c r="J112" s="14"/>
      <c r="K112" s="14"/>
      <c r="L112" s="14"/>
    </row>
    <row r="113" spans="10:12" x14ac:dyDescent="0.25">
      <c r="J113" s="14"/>
      <c r="K113" s="14"/>
      <c r="L113" s="14"/>
    </row>
    <row r="114" spans="10:12" x14ac:dyDescent="0.25">
      <c r="J114" s="14"/>
      <c r="K114" s="14"/>
      <c r="L114" s="14"/>
    </row>
    <row r="115" spans="10:12" x14ac:dyDescent="0.25">
      <c r="J115" s="14"/>
      <c r="K115" s="14"/>
      <c r="L115" s="14"/>
    </row>
    <row r="116" spans="10:12" x14ac:dyDescent="0.25">
      <c r="J116" s="14"/>
      <c r="K116" s="14"/>
      <c r="L116" s="14"/>
    </row>
    <row r="117" spans="10:12" x14ac:dyDescent="0.25">
      <c r="J117" s="14"/>
      <c r="K117" s="14"/>
      <c r="L117" s="14"/>
    </row>
    <row r="118" spans="10:12" x14ac:dyDescent="0.25">
      <c r="J118" s="14"/>
      <c r="K118" s="14"/>
      <c r="L118" s="14"/>
    </row>
    <row r="119" spans="10:12" x14ac:dyDescent="0.25">
      <c r="J119" s="14"/>
      <c r="K119" s="14"/>
      <c r="L119" s="14"/>
    </row>
    <row r="120" spans="10:12" x14ac:dyDescent="0.25">
      <c r="J120" s="14"/>
      <c r="K120" s="14"/>
      <c r="L120" s="14"/>
    </row>
    <row r="121" spans="10:12" x14ac:dyDescent="0.25">
      <c r="J121" s="14"/>
      <c r="K121" s="14"/>
      <c r="L121" s="14"/>
    </row>
    <row r="122" spans="10:12" x14ac:dyDescent="0.25">
      <c r="J122" s="14"/>
      <c r="K122" s="14"/>
      <c r="L122" s="14"/>
    </row>
    <row r="123" spans="10:12" x14ac:dyDescent="0.25">
      <c r="J123" s="14"/>
      <c r="K123" s="14"/>
      <c r="L123" s="14"/>
    </row>
    <row r="124" spans="10:12" x14ac:dyDescent="0.25">
      <c r="J124" s="14"/>
      <c r="K124" s="14"/>
      <c r="L124" s="14"/>
    </row>
    <row r="125" spans="10:12" x14ac:dyDescent="0.25">
      <c r="J125" s="14"/>
      <c r="K125" s="14"/>
      <c r="L125" s="14"/>
    </row>
    <row r="126" spans="10:12" x14ac:dyDescent="0.25">
      <c r="J126" s="14"/>
      <c r="K126" s="14"/>
      <c r="L126" s="14"/>
    </row>
    <row r="127" spans="10:12" x14ac:dyDescent="0.25">
      <c r="J127" s="14"/>
      <c r="K127" s="14"/>
      <c r="L127" s="14"/>
    </row>
    <row r="128" spans="10:12" x14ac:dyDescent="0.25">
      <c r="J128" s="14"/>
      <c r="K128" s="14"/>
      <c r="L128" s="14"/>
    </row>
    <row r="129" spans="10:12" x14ac:dyDescent="0.25">
      <c r="J129" s="14"/>
      <c r="K129" s="14"/>
      <c r="L129" s="14"/>
    </row>
    <row r="130" spans="10:12" x14ac:dyDescent="0.25">
      <c r="J130" s="14"/>
      <c r="K130" s="14"/>
      <c r="L130" s="14"/>
    </row>
    <row r="131" spans="10:12" x14ac:dyDescent="0.25">
      <c r="J131" s="14"/>
      <c r="K131" s="14"/>
      <c r="L131" s="14"/>
    </row>
    <row r="132" spans="10:12" x14ac:dyDescent="0.25">
      <c r="J132" s="14"/>
      <c r="K132" s="14"/>
      <c r="L132" s="14"/>
    </row>
    <row r="133" spans="10:12" x14ac:dyDescent="0.25">
      <c r="J133" s="14"/>
      <c r="K133" s="14"/>
      <c r="L133" s="14"/>
    </row>
    <row r="134" spans="10:12" x14ac:dyDescent="0.25">
      <c r="J134" s="14"/>
      <c r="K134" s="14"/>
      <c r="L134" s="14"/>
    </row>
    <row r="135" spans="10:12" x14ac:dyDescent="0.25">
      <c r="J135" s="14"/>
      <c r="K135" s="14"/>
      <c r="L135" s="14"/>
    </row>
    <row r="136" spans="10:12" x14ac:dyDescent="0.25">
      <c r="J136" s="14"/>
      <c r="K136" s="14"/>
      <c r="L136" s="14"/>
    </row>
    <row r="137" spans="10:12" x14ac:dyDescent="0.25">
      <c r="J137" s="14"/>
      <c r="K137" s="14"/>
      <c r="L137" s="14"/>
    </row>
    <row r="138" spans="10:12" x14ac:dyDescent="0.25">
      <c r="J138" s="14"/>
      <c r="K138" s="14"/>
      <c r="L138" s="14"/>
    </row>
    <row r="139" spans="10:12" x14ac:dyDescent="0.25">
      <c r="J139" s="14"/>
      <c r="K139" s="14"/>
      <c r="L139" s="14"/>
    </row>
    <row r="140" spans="10:12" x14ac:dyDescent="0.25">
      <c r="J140" s="14"/>
      <c r="K140" s="14"/>
      <c r="L140" s="14"/>
    </row>
    <row r="141" spans="10:12" x14ac:dyDescent="0.25">
      <c r="J141" s="14"/>
      <c r="K141" s="14"/>
      <c r="L141" s="14"/>
    </row>
    <row r="142" spans="10:12" x14ac:dyDescent="0.25">
      <c r="J142" s="14"/>
      <c r="K142" s="14"/>
      <c r="L142" s="14"/>
    </row>
    <row r="143" spans="10:12" x14ac:dyDescent="0.25">
      <c r="J143" s="14"/>
      <c r="K143" s="14"/>
      <c r="L143" s="14"/>
    </row>
    <row r="144" spans="10:12" x14ac:dyDescent="0.25">
      <c r="J144" s="14"/>
      <c r="K144" s="14"/>
      <c r="L144" s="14"/>
    </row>
    <row r="145" spans="10:12" x14ac:dyDescent="0.25">
      <c r="J145" s="14"/>
      <c r="K145" s="14"/>
      <c r="L145" s="14"/>
    </row>
    <row r="146" spans="10:12" x14ac:dyDescent="0.25">
      <c r="J146" s="14"/>
      <c r="K146" s="14"/>
      <c r="L146" s="14"/>
    </row>
    <row r="147" spans="10:12" x14ac:dyDescent="0.25">
      <c r="J147" s="14"/>
      <c r="K147" s="14"/>
      <c r="L147" s="14"/>
    </row>
    <row r="148" spans="10:12" x14ac:dyDescent="0.25">
      <c r="J148" s="14"/>
      <c r="K148" s="14"/>
      <c r="L148" s="14"/>
    </row>
    <row r="149" spans="10:12" x14ac:dyDescent="0.25">
      <c r="J149" s="14"/>
      <c r="K149" s="14"/>
      <c r="L149" s="14"/>
    </row>
    <row r="150" spans="10:12" x14ac:dyDescent="0.25">
      <c r="J150" s="14"/>
      <c r="K150" s="14"/>
      <c r="L150" s="14"/>
    </row>
    <row r="151" spans="10:12" x14ac:dyDescent="0.25">
      <c r="J151" s="14"/>
      <c r="K151" s="14"/>
      <c r="L151" s="14"/>
    </row>
    <row r="152" spans="10:12" x14ac:dyDescent="0.25">
      <c r="J152" s="14"/>
      <c r="K152" s="14"/>
      <c r="L152" s="14"/>
    </row>
    <row r="153" spans="10:12" x14ac:dyDescent="0.25">
      <c r="J153" s="14"/>
      <c r="K153" s="14"/>
      <c r="L153" s="14"/>
    </row>
    <row r="154" spans="10:12" x14ac:dyDescent="0.25">
      <c r="J154" s="14"/>
      <c r="K154" s="14"/>
      <c r="L154" s="14"/>
    </row>
    <row r="155" spans="10:12" x14ac:dyDescent="0.25">
      <c r="J155" s="14"/>
      <c r="K155" s="14"/>
      <c r="L155" s="14"/>
    </row>
    <row r="156" spans="10:12" x14ac:dyDescent="0.25">
      <c r="J156" s="14"/>
      <c r="K156" s="14"/>
      <c r="L156" s="14"/>
    </row>
    <row r="157" spans="10:12" x14ac:dyDescent="0.25">
      <c r="J157" s="14"/>
      <c r="K157" s="14"/>
      <c r="L157" s="14"/>
    </row>
    <row r="158" spans="10:12" x14ac:dyDescent="0.25">
      <c r="J158" s="14"/>
      <c r="K158" s="14"/>
      <c r="L158" s="14"/>
    </row>
    <row r="159" spans="10:12" x14ac:dyDescent="0.25">
      <c r="J159" s="14"/>
      <c r="K159" s="14"/>
      <c r="L159" s="14"/>
    </row>
    <row r="160" spans="10:12" x14ac:dyDescent="0.25">
      <c r="J160" s="14"/>
      <c r="K160" s="14"/>
      <c r="L160" s="14"/>
    </row>
    <row r="161" spans="10:12" x14ac:dyDescent="0.25">
      <c r="J161" s="14"/>
      <c r="K161" s="14"/>
      <c r="L161" s="14"/>
    </row>
    <row r="162" spans="10:12" x14ac:dyDescent="0.25">
      <c r="J162" s="14"/>
      <c r="K162" s="14"/>
      <c r="L162" s="14"/>
    </row>
    <row r="163" spans="10:12" x14ac:dyDescent="0.25">
      <c r="J163" s="14"/>
      <c r="K163" s="14"/>
      <c r="L163" s="14"/>
    </row>
    <row r="164" spans="10:12" x14ac:dyDescent="0.25">
      <c r="J164" s="14"/>
      <c r="K164" s="14"/>
      <c r="L164" s="14"/>
    </row>
    <row r="165" spans="10:12" x14ac:dyDescent="0.25">
      <c r="J165" s="14"/>
      <c r="K165" s="14"/>
      <c r="L165" s="14"/>
    </row>
    <row r="166" spans="10:12" x14ac:dyDescent="0.25">
      <c r="J166" s="14"/>
      <c r="K166" s="14"/>
      <c r="L166" s="14"/>
    </row>
    <row r="167" spans="10:12" x14ac:dyDescent="0.25">
      <c r="J167" s="14"/>
      <c r="K167" s="14"/>
      <c r="L167" s="14"/>
    </row>
    <row r="168" spans="10:12" x14ac:dyDescent="0.25">
      <c r="J168" s="14"/>
      <c r="K168" s="14"/>
      <c r="L168" s="14"/>
    </row>
    <row r="169" spans="10:12" x14ac:dyDescent="0.25">
      <c r="J169" s="14"/>
      <c r="K169" s="14"/>
      <c r="L169" s="14"/>
    </row>
    <row r="170" spans="10:12" x14ac:dyDescent="0.25">
      <c r="J170" s="14"/>
      <c r="K170" s="14"/>
      <c r="L170" s="14"/>
    </row>
    <row r="171" spans="10:12" x14ac:dyDescent="0.25">
      <c r="J171" s="14"/>
      <c r="K171" s="14"/>
      <c r="L171" s="14"/>
    </row>
    <row r="172" spans="10:12" x14ac:dyDescent="0.25">
      <c r="J172" s="14"/>
      <c r="K172" s="14"/>
      <c r="L172" s="14"/>
    </row>
    <row r="173" spans="10:12" x14ac:dyDescent="0.25">
      <c r="J173" s="14"/>
      <c r="K173" s="14"/>
      <c r="L173" s="14"/>
    </row>
    <row r="174" spans="10:12" x14ac:dyDescent="0.25">
      <c r="J174" s="14"/>
      <c r="K174" s="14"/>
      <c r="L174" s="14"/>
    </row>
    <row r="175" spans="10:12" x14ac:dyDescent="0.25">
      <c r="J175" s="14"/>
      <c r="K175" s="14"/>
      <c r="L175" s="14"/>
    </row>
    <row r="176" spans="10:12" x14ac:dyDescent="0.25">
      <c r="J176" s="14"/>
      <c r="K176" s="14"/>
      <c r="L176" s="14"/>
    </row>
    <row r="177" spans="10:12" x14ac:dyDescent="0.25">
      <c r="J177" s="14"/>
      <c r="K177" s="14"/>
      <c r="L177" s="14"/>
    </row>
    <row r="178" spans="10:12" x14ac:dyDescent="0.25">
      <c r="J178" s="14"/>
      <c r="K178" s="14"/>
      <c r="L178" s="14"/>
    </row>
    <row r="179" spans="10:12" x14ac:dyDescent="0.25">
      <c r="J179" s="14"/>
      <c r="K179" s="14"/>
      <c r="L179" s="14"/>
    </row>
    <row r="180" spans="10:12" x14ac:dyDescent="0.25">
      <c r="J180" s="14"/>
      <c r="K180" s="14"/>
      <c r="L180" s="14"/>
    </row>
    <row r="181" spans="10:12" x14ac:dyDescent="0.25">
      <c r="J181" s="14"/>
      <c r="K181" s="14"/>
      <c r="L181" s="14"/>
    </row>
    <row r="182" spans="10:12" x14ac:dyDescent="0.25">
      <c r="J182" s="14"/>
      <c r="K182" s="14"/>
      <c r="L182" s="14"/>
    </row>
    <row r="183" spans="10:12" x14ac:dyDescent="0.25">
      <c r="J183" s="14"/>
      <c r="K183" s="14"/>
      <c r="L183" s="14"/>
    </row>
    <row r="184" spans="10:12" x14ac:dyDescent="0.25">
      <c r="J184" s="14"/>
      <c r="K184" s="14"/>
      <c r="L184" s="14"/>
    </row>
    <row r="185" spans="10:12" x14ac:dyDescent="0.25">
      <c r="J185" s="14"/>
      <c r="K185" s="14"/>
      <c r="L185" s="14"/>
    </row>
    <row r="186" spans="10:12" x14ac:dyDescent="0.25">
      <c r="J186" s="14"/>
      <c r="K186" s="14"/>
      <c r="L186" s="14"/>
    </row>
    <row r="187" spans="10:12" x14ac:dyDescent="0.25">
      <c r="J187" s="14"/>
      <c r="K187" s="14"/>
      <c r="L187" s="14"/>
    </row>
    <row r="188" spans="10:12" x14ac:dyDescent="0.25">
      <c r="J188" s="14"/>
      <c r="K188" s="14"/>
      <c r="L188" s="14"/>
    </row>
    <row r="189" spans="10:12" x14ac:dyDescent="0.25">
      <c r="J189" s="14"/>
      <c r="K189" s="14"/>
      <c r="L189" s="14"/>
    </row>
    <row r="190" spans="10:12" x14ac:dyDescent="0.25">
      <c r="J190" s="14"/>
      <c r="K190" s="14"/>
      <c r="L190" s="14"/>
    </row>
    <row r="191" spans="10:12" x14ac:dyDescent="0.25">
      <c r="J191" s="14"/>
      <c r="K191" s="14"/>
      <c r="L191" s="14"/>
    </row>
    <row r="192" spans="10:12" x14ac:dyDescent="0.25">
      <c r="J192" s="14"/>
      <c r="K192" s="14"/>
      <c r="L192" s="14"/>
    </row>
    <row r="193" spans="10:12" x14ac:dyDescent="0.25">
      <c r="J193" s="14"/>
      <c r="K193" s="14"/>
      <c r="L193" s="14"/>
    </row>
    <row r="194" spans="10:12" x14ac:dyDescent="0.25">
      <c r="J194" s="14"/>
      <c r="K194" s="14"/>
      <c r="L194" s="14"/>
    </row>
    <row r="195" spans="10:12" x14ac:dyDescent="0.25">
      <c r="J195" s="14"/>
      <c r="K195" s="14"/>
      <c r="L195" s="14"/>
    </row>
    <row r="196" spans="10:12" x14ac:dyDescent="0.25">
      <c r="J196" s="14"/>
      <c r="K196" s="14"/>
      <c r="L196" s="14"/>
    </row>
    <row r="197" spans="10:12" x14ac:dyDescent="0.25">
      <c r="J197" s="14"/>
      <c r="K197" s="14"/>
      <c r="L197" s="14"/>
    </row>
    <row r="198" spans="10:12" x14ac:dyDescent="0.25">
      <c r="J198" s="14"/>
      <c r="K198" s="14"/>
      <c r="L198" s="14"/>
    </row>
    <row r="199" spans="10:12" x14ac:dyDescent="0.25">
      <c r="J199" s="14"/>
      <c r="K199" s="14"/>
      <c r="L199" s="14"/>
    </row>
    <row r="200" spans="10:12" x14ac:dyDescent="0.25">
      <c r="J200" s="14"/>
      <c r="K200" s="14"/>
      <c r="L200" s="14"/>
    </row>
    <row r="201" spans="10:12" x14ac:dyDescent="0.25">
      <c r="J201" s="14"/>
      <c r="K201" s="14"/>
      <c r="L201" s="14"/>
    </row>
    <row r="202" spans="10:12" x14ac:dyDescent="0.25">
      <c r="J202" s="14"/>
      <c r="K202" s="14"/>
      <c r="L202" s="14"/>
    </row>
    <row r="203" spans="10:12" x14ac:dyDescent="0.25">
      <c r="J203" s="14"/>
      <c r="K203" s="14"/>
      <c r="L203" s="14"/>
    </row>
    <row r="204" spans="10:12" x14ac:dyDescent="0.25">
      <c r="J204" s="14"/>
      <c r="K204" s="14"/>
      <c r="L204" s="14"/>
    </row>
    <row r="205" spans="10:12" x14ac:dyDescent="0.25">
      <c r="J205" s="14"/>
      <c r="K205" s="14"/>
      <c r="L205" s="14"/>
    </row>
    <row r="206" spans="10:12" x14ac:dyDescent="0.25">
      <c r="J206" s="14"/>
      <c r="K206" s="14"/>
      <c r="L206" s="14"/>
    </row>
    <row r="207" spans="10:12" x14ac:dyDescent="0.25">
      <c r="J207" s="14"/>
      <c r="K207" s="14"/>
      <c r="L207" s="14"/>
    </row>
    <row r="208" spans="10:12" x14ac:dyDescent="0.25">
      <c r="J208" s="14"/>
      <c r="K208" s="14"/>
      <c r="L208" s="14"/>
    </row>
    <row r="209" spans="10:12" x14ac:dyDescent="0.25">
      <c r="J209" s="14"/>
      <c r="K209" s="14"/>
      <c r="L209" s="14"/>
    </row>
    <row r="210" spans="10:12" x14ac:dyDescent="0.25">
      <c r="J210" s="14"/>
      <c r="K210" s="14"/>
      <c r="L210" s="14"/>
    </row>
    <row r="211" spans="10:12" x14ac:dyDescent="0.25">
      <c r="J211" s="14"/>
      <c r="K211" s="14"/>
      <c r="L211" s="14"/>
    </row>
    <row r="212" spans="10:12" x14ac:dyDescent="0.25">
      <c r="J212" s="14"/>
      <c r="K212" s="14"/>
      <c r="L212" s="14"/>
    </row>
    <row r="213" spans="10:12" x14ac:dyDescent="0.25">
      <c r="J213" s="14"/>
      <c r="K213" s="14"/>
      <c r="L213" s="14"/>
    </row>
    <row r="214" spans="10:12" x14ac:dyDescent="0.25">
      <c r="J214" s="14"/>
      <c r="K214" s="14"/>
      <c r="L214" s="14"/>
    </row>
    <row r="215" spans="10:12" x14ac:dyDescent="0.25">
      <c r="J215" s="14"/>
      <c r="K215" s="14"/>
      <c r="L215" s="14"/>
    </row>
    <row r="216" spans="10:12" x14ac:dyDescent="0.25">
      <c r="J216" s="14"/>
      <c r="K216" s="14"/>
      <c r="L216" s="14"/>
    </row>
    <row r="217" spans="10:12" x14ac:dyDescent="0.25">
      <c r="J217" s="14"/>
      <c r="K217" s="14"/>
      <c r="L217" s="14"/>
    </row>
    <row r="218" spans="10:12" x14ac:dyDescent="0.25">
      <c r="J218" s="14"/>
      <c r="K218" s="14"/>
      <c r="L218" s="14"/>
    </row>
    <row r="219" spans="10:12" x14ac:dyDescent="0.25">
      <c r="J219" s="14"/>
      <c r="K219" s="14"/>
      <c r="L219" s="14"/>
    </row>
    <row r="220" spans="10:12" x14ac:dyDescent="0.25">
      <c r="J220" s="14"/>
      <c r="K220" s="14"/>
      <c r="L220" s="14"/>
    </row>
    <row r="221" spans="10:12" x14ac:dyDescent="0.25">
      <c r="J221" s="14"/>
      <c r="K221" s="14"/>
      <c r="L221" s="14"/>
    </row>
    <row r="222" spans="10:12" x14ac:dyDescent="0.25">
      <c r="J222" s="14"/>
      <c r="K222" s="14"/>
      <c r="L222" s="14"/>
    </row>
    <row r="223" spans="10:12" x14ac:dyDescent="0.25">
      <c r="J223" s="14"/>
      <c r="K223" s="14"/>
      <c r="L223" s="14"/>
    </row>
    <row r="224" spans="10:12" x14ac:dyDescent="0.25">
      <c r="J224" s="14"/>
      <c r="K224" s="14"/>
      <c r="L224" s="14"/>
    </row>
    <row r="225" spans="10:12" x14ac:dyDescent="0.25">
      <c r="J225" s="14"/>
      <c r="K225" s="14"/>
      <c r="L225" s="14"/>
    </row>
    <row r="226" spans="10:12" x14ac:dyDescent="0.25">
      <c r="J226" s="14"/>
      <c r="K226" s="14"/>
      <c r="L226" s="14"/>
    </row>
    <row r="227" spans="10:12" x14ac:dyDescent="0.25">
      <c r="J227" s="14"/>
      <c r="K227" s="14"/>
      <c r="L227" s="14"/>
    </row>
    <row r="228" spans="10:12" x14ac:dyDescent="0.25">
      <c r="J228" s="14"/>
      <c r="K228" s="14"/>
      <c r="L228" s="14"/>
    </row>
    <row r="229" spans="10:12" x14ac:dyDescent="0.25">
      <c r="J229" s="14"/>
      <c r="K229" s="14"/>
      <c r="L229" s="14"/>
    </row>
    <row r="230" spans="10:12" x14ac:dyDescent="0.25">
      <c r="J230" s="14"/>
      <c r="K230" s="14"/>
      <c r="L230" s="14"/>
    </row>
    <row r="231" spans="10:12" x14ac:dyDescent="0.25">
      <c r="J231" s="14"/>
      <c r="K231" s="14"/>
      <c r="L231" s="14"/>
    </row>
    <row r="232" spans="10:12" x14ac:dyDescent="0.25">
      <c r="J232" s="14"/>
      <c r="K232" s="14"/>
      <c r="L232" s="14"/>
    </row>
    <row r="233" spans="10:12" x14ac:dyDescent="0.25">
      <c r="J233" s="14"/>
      <c r="K233" s="14"/>
      <c r="L233" s="14"/>
    </row>
    <row r="234" spans="10:12" x14ac:dyDescent="0.25">
      <c r="J234" s="14"/>
      <c r="K234" s="14"/>
      <c r="L234" s="14"/>
    </row>
    <row r="235" spans="10:12" x14ac:dyDescent="0.25">
      <c r="J235" s="14"/>
      <c r="K235" s="14"/>
      <c r="L235" s="14"/>
    </row>
    <row r="236" spans="10:12" x14ac:dyDescent="0.25">
      <c r="J236" s="14"/>
      <c r="K236" s="14"/>
      <c r="L236" s="14"/>
    </row>
    <row r="237" spans="10:12" x14ac:dyDescent="0.25">
      <c r="J237" s="14"/>
      <c r="K237" s="14"/>
      <c r="L237" s="14"/>
    </row>
    <row r="238" spans="10:12" x14ac:dyDescent="0.25">
      <c r="J238" s="14"/>
      <c r="K238" s="14"/>
      <c r="L238" s="14"/>
    </row>
    <row r="239" spans="10:12" x14ac:dyDescent="0.25">
      <c r="J239" s="14"/>
      <c r="K239" s="14"/>
      <c r="L239" s="14"/>
    </row>
    <row r="240" spans="10:12" x14ac:dyDescent="0.25">
      <c r="J240" s="14"/>
      <c r="K240" s="14"/>
      <c r="L240" s="14"/>
    </row>
    <row r="241" spans="10:12" x14ac:dyDescent="0.25">
      <c r="J241" s="14"/>
      <c r="K241" s="14"/>
      <c r="L241" s="14"/>
    </row>
    <row r="242" spans="10:12" x14ac:dyDescent="0.25">
      <c r="J242" s="14"/>
      <c r="K242" s="14"/>
      <c r="L242" s="14"/>
    </row>
    <row r="243" spans="10:12" x14ac:dyDescent="0.25">
      <c r="J243" s="14"/>
      <c r="K243" s="14"/>
      <c r="L243" s="14"/>
    </row>
    <row r="244" spans="10:12" x14ac:dyDescent="0.25">
      <c r="J244" s="14"/>
      <c r="K244" s="14"/>
      <c r="L244" s="14"/>
    </row>
    <row r="245" spans="10:12" x14ac:dyDescent="0.25">
      <c r="J245" s="14"/>
      <c r="K245" s="14"/>
      <c r="L245" s="14"/>
    </row>
    <row r="246" spans="10:12" x14ac:dyDescent="0.25">
      <c r="J246" s="14"/>
      <c r="K246" s="14"/>
      <c r="L246" s="14"/>
    </row>
    <row r="247" spans="10:12" x14ac:dyDescent="0.25">
      <c r="J247" s="14"/>
      <c r="K247" s="14"/>
      <c r="L247" s="14"/>
    </row>
    <row r="248" spans="10:12" x14ac:dyDescent="0.25">
      <c r="J248" s="14"/>
      <c r="K248" s="14"/>
      <c r="L248" s="14"/>
    </row>
    <row r="249" spans="10:12" x14ac:dyDescent="0.25">
      <c r="J249" s="14"/>
      <c r="K249" s="14"/>
      <c r="L249" s="14"/>
    </row>
    <row r="250" spans="10:12" x14ac:dyDescent="0.25">
      <c r="J250" s="14"/>
      <c r="K250" s="14"/>
      <c r="L250" s="14"/>
    </row>
    <row r="251" spans="10:12" x14ac:dyDescent="0.25">
      <c r="J251" s="14"/>
      <c r="K251" s="14"/>
      <c r="L251" s="14"/>
    </row>
    <row r="252" spans="10:12" x14ac:dyDescent="0.25">
      <c r="J252" s="14"/>
      <c r="K252" s="14"/>
      <c r="L252" s="14"/>
    </row>
    <row r="253" spans="10:12" x14ac:dyDescent="0.25">
      <c r="J253" s="14"/>
      <c r="K253" s="14"/>
      <c r="L253" s="14"/>
    </row>
    <row r="254" spans="10:12" x14ac:dyDescent="0.25">
      <c r="J254" s="14"/>
      <c r="K254" s="14"/>
      <c r="L254" s="14"/>
    </row>
    <row r="255" spans="10:12" x14ac:dyDescent="0.25">
      <c r="J255" s="14"/>
      <c r="K255" s="14"/>
      <c r="L255" s="14"/>
    </row>
    <row r="256" spans="10:12" x14ac:dyDescent="0.25">
      <c r="J256" s="14"/>
      <c r="K256" s="14"/>
      <c r="L256" s="14"/>
    </row>
    <row r="257" spans="10:12" x14ac:dyDescent="0.25">
      <c r="J257" s="14"/>
      <c r="K257" s="14"/>
      <c r="L257" s="14"/>
    </row>
    <row r="258" spans="10:12" x14ac:dyDescent="0.25">
      <c r="J258" s="14"/>
      <c r="K258" s="14"/>
      <c r="L258" s="14"/>
    </row>
    <row r="259" spans="10:12" x14ac:dyDescent="0.25">
      <c r="J259" s="14"/>
      <c r="K259" s="14"/>
      <c r="L259" s="14"/>
    </row>
    <row r="260" spans="10:12" x14ac:dyDescent="0.25">
      <c r="J260" s="14"/>
      <c r="K260" s="14"/>
      <c r="L260" s="14"/>
    </row>
    <row r="261" spans="10:12" x14ac:dyDescent="0.25">
      <c r="J261" s="14"/>
      <c r="K261" s="14"/>
      <c r="L261" s="14"/>
    </row>
    <row r="262" spans="10:12" x14ac:dyDescent="0.25">
      <c r="J262" s="14"/>
      <c r="K262" s="14"/>
      <c r="L262" s="14"/>
    </row>
    <row r="263" spans="10:12" x14ac:dyDescent="0.25">
      <c r="J263" s="14"/>
      <c r="K263" s="14"/>
      <c r="L263" s="14"/>
    </row>
    <row r="264" spans="10:12" x14ac:dyDescent="0.25">
      <c r="J264" s="14"/>
      <c r="K264" s="14"/>
      <c r="L264" s="14"/>
    </row>
    <row r="265" spans="10:12" x14ac:dyDescent="0.25">
      <c r="J265" s="14"/>
      <c r="K265" s="14"/>
      <c r="L265" s="14"/>
    </row>
    <row r="266" spans="10:12" x14ac:dyDescent="0.25">
      <c r="J266" s="14"/>
      <c r="K266" s="14"/>
      <c r="L266" s="14"/>
    </row>
    <row r="267" spans="10:12" x14ac:dyDescent="0.25">
      <c r="J267" s="14"/>
      <c r="K267" s="14"/>
      <c r="L267" s="14"/>
    </row>
    <row r="268" spans="10:12" x14ac:dyDescent="0.25">
      <c r="J268" s="14"/>
      <c r="K268" s="14"/>
      <c r="L268" s="14"/>
    </row>
    <row r="269" spans="10:12" x14ac:dyDescent="0.25">
      <c r="J269" s="14"/>
      <c r="K269" s="14"/>
      <c r="L269" s="14"/>
    </row>
    <row r="270" spans="10:12" x14ac:dyDescent="0.25">
      <c r="J270" s="14"/>
      <c r="K270" s="14"/>
      <c r="L270" s="14"/>
    </row>
    <row r="271" spans="10:12" x14ac:dyDescent="0.25">
      <c r="J271" s="14"/>
      <c r="K271" s="14"/>
      <c r="L271" s="14"/>
    </row>
    <row r="272" spans="10:12" x14ac:dyDescent="0.25">
      <c r="J272" s="14"/>
      <c r="K272" s="14"/>
      <c r="L272" s="14"/>
    </row>
    <row r="273" spans="10:12" x14ac:dyDescent="0.25">
      <c r="J273" s="14"/>
      <c r="K273" s="14"/>
      <c r="L273" s="14"/>
    </row>
    <row r="274" spans="10:12" x14ac:dyDescent="0.25">
      <c r="J274" s="14"/>
      <c r="K274" s="14"/>
      <c r="L274" s="14"/>
    </row>
    <row r="275" spans="10:12" x14ac:dyDescent="0.25">
      <c r="J275" s="14"/>
      <c r="K275" s="14"/>
      <c r="L275" s="14"/>
    </row>
    <row r="276" spans="10:12" x14ac:dyDescent="0.25">
      <c r="J276" s="14"/>
      <c r="K276" s="14"/>
      <c r="L276" s="14"/>
    </row>
    <row r="277" spans="10:12" x14ac:dyDescent="0.25">
      <c r="J277" s="14"/>
      <c r="K277" s="14"/>
      <c r="L277" s="14"/>
    </row>
    <row r="278" spans="10:12" x14ac:dyDescent="0.25">
      <c r="J278" s="14"/>
      <c r="K278" s="14"/>
      <c r="L278" s="14"/>
    </row>
    <row r="279" spans="10:12" x14ac:dyDescent="0.25">
      <c r="J279" s="14"/>
      <c r="K279" s="14"/>
      <c r="L279" s="14"/>
    </row>
    <row r="280" spans="10:12" x14ac:dyDescent="0.25">
      <c r="J280" s="14"/>
      <c r="K280" s="14"/>
      <c r="L280" s="14"/>
    </row>
    <row r="281" spans="10:12" x14ac:dyDescent="0.25">
      <c r="J281" s="14"/>
      <c r="K281" s="14"/>
      <c r="L281" s="14"/>
    </row>
    <row r="282" spans="10:12" x14ac:dyDescent="0.25">
      <c r="J282" s="14"/>
      <c r="K282" s="14"/>
      <c r="L282" s="14"/>
    </row>
    <row r="283" spans="10:12" x14ac:dyDescent="0.25">
      <c r="J283" s="14"/>
      <c r="K283" s="14"/>
      <c r="L283" s="14"/>
    </row>
    <row r="284" spans="10:12" x14ac:dyDescent="0.25">
      <c r="J284" s="14"/>
      <c r="K284" s="14"/>
      <c r="L284" s="14"/>
    </row>
    <row r="285" spans="10:12" x14ac:dyDescent="0.25">
      <c r="J285" s="14"/>
      <c r="K285" s="14"/>
      <c r="L285" s="14"/>
    </row>
    <row r="286" spans="10:12" x14ac:dyDescent="0.25">
      <c r="J286" s="14"/>
      <c r="K286" s="14"/>
      <c r="L286" s="14"/>
    </row>
    <row r="287" spans="10:12" x14ac:dyDescent="0.25">
      <c r="J287" s="14"/>
      <c r="K287" s="14"/>
      <c r="L287" s="14"/>
    </row>
    <row r="288" spans="10:12" x14ac:dyDescent="0.25">
      <c r="J288" s="14"/>
      <c r="K288" s="14"/>
      <c r="L288" s="14"/>
    </row>
    <row r="289" spans="10:12" x14ac:dyDescent="0.25">
      <c r="J289" s="14"/>
      <c r="K289" s="14"/>
      <c r="L289" s="14"/>
    </row>
    <row r="290" spans="10:12" x14ac:dyDescent="0.25">
      <c r="J290" s="14"/>
      <c r="K290" s="14"/>
      <c r="L290" s="14"/>
    </row>
    <row r="291" spans="10:12" x14ac:dyDescent="0.25">
      <c r="J291" s="14"/>
      <c r="K291" s="14"/>
      <c r="L291" s="14"/>
    </row>
    <row r="292" spans="10:12" x14ac:dyDescent="0.25">
      <c r="J292" s="14"/>
      <c r="K292" s="14"/>
      <c r="L292" s="14"/>
    </row>
    <row r="293" spans="10:12" x14ac:dyDescent="0.25">
      <c r="J293" s="14"/>
      <c r="K293" s="14"/>
      <c r="L293" s="14"/>
    </row>
    <row r="294" spans="10:12" x14ac:dyDescent="0.25">
      <c r="J294" s="14"/>
      <c r="K294" s="14"/>
      <c r="L294" s="14"/>
    </row>
    <row r="295" spans="10:12" x14ac:dyDescent="0.25">
      <c r="J295" s="14"/>
      <c r="K295" s="14"/>
      <c r="L295" s="14"/>
    </row>
    <row r="296" spans="10:12" x14ac:dyDescent="0.25">
      <c r="J296" s="14"/>
      <c r="K296" s="14"/>
      <c r="L296" s="14"/>
    </row>
    <row r="297" spans="10:12" x14ac:dyDescent="0.25">
      <c r="J297" s="14"/>
      <c r="K297" s="14"/>
      <c r="L297" s="14"/>
    </row>
    <row r="298" spans="10:12" x14ac:dyDescent="0.25">
      <c r="J298" s="14"/>
      <c r="K298" s="14"/>
      <c r="L298" s="14"/>
    </row>
    <row r="299" spans="10:12" x14ac:dyDescent="0.25">
      <c r="J299" s="14"/>
      <c r="K299" s="14"/>
      <c r="L299" s="14"/>
    </row>
    <row r="300" spans="10:12" x14ac:dyDescent="0.25">
      <c r="J300" s="14"/>
      <c r="K300" s="14"/>
      <c r="L300" s="14"/>
    </row>
    <row r="301" spans="10:12" x14ac:dyDescent="0.25">
      <c r="J301" s="14"/>
      <c r="K301" s="14"/>
      <c r="L301" s="14"/>
    </row>
    <row r="302" spans="10:12" x14ac:dyDescent="0.25">
      <c r="J302" s="14"/>
      <c r="K302" s="14"/>
      <c r="L302" s="14"/>
    </row>
    <row r="303" spans="10:12" x14ac:dyDescent="0.25">
      <c r="J303" s="14"/>
      <c r="K303" s="14"/>
      <c r="L303" s="14"/>
    </row>
    <row r="304" spans="10:12" x14ac:dyDescent="0.25">
      <c r="J304" s="14"/>
      <c r="K304" s="14"/>
      <c r="L304" s="14"/>
    </row>
    <row r="305" spans="10:12" x14ac:dyDescent="0.25">
      <c r="J305" s="14"/>
      <c r="K305" s="14"/>
      <c r="L305" s="14"/>
    </row>
    <row r="306" spans="10:12" x14ac:dyDescent="0.25">
      <c r="J306" s="14"/>
      <c r="K306" s="14"/>
      <c r="L306" s="14"/>
    </row>
    <row r="307" spans="10:12" x14ac:dyDescent="0.25">
      <c r="J307" s="14"/>
      <c r="K307" s="14"/>
      <c r="L307" s="14"/>
    </row>
    <row r="308" spans="10:12" x14ac:dyDescent="0.25">
      <c r="J308" s="14"/>
      <c r="K308" s="14"/>
      <c r="L308" s="14"/>
    </row>
    <row r="309" spans="10:12" x14ac:dyDescent="0.25">
      <c r="J309" s="14"/>
      <c r="K309" s="14"/>
      <c r="L309" s="14"/>
    </row>
    <row r="310" spans="10:12" x14ac:dyDescent="0.25">
      <c r="J310" s="14"/>
      <c r="K310" s="14"/>
      <c r="L310" s="14"/>
    </row>
    <row r="311" spans="10:12" x14ac:dyDescent="0.25">
      <c r="J311" s="14"/>
      <c r="K311" s="14"/>
      <c r="L311" s="14"/>
    </row>
    <row r="312" spans="10:12" x14ac:dyDescent="0.25">
      <c r="J312" s="14"/>
      <c r="K312" s="14"/>
      <c r="L312" s="14"/>
    </row>
    <row r="313" spans="10:12" x14ac:dyDescent="0.25">
      <c r="J313" s="14"/>
      <c r="K313" s="14"/>
      <c r="L313" s="14"/>
    </row>
    <row r="314" spans="10:12" x14ac:dyDescent="0.25">
      <c r="J314" s="14"/>
      <c r="K314" s="14"/>
      <c r="L314" s="14"/>
    </row>
    <row r="315" spans="10:12" x14ac:dyDescent="0.25">
      <c r="J315" s="14"/>
      <c r="K315" s="14"/>
      <c r="L315" s="14"/>
    </row>
    <row r="316" spans="10:12" x14ac:dyDescent="0.25">
      <c r="J316" s="14"/>
      <c r="K316" s="14"/>
      <c r="L316" s="14"/>
    </row>
    <row r="317" spans="10:12" x14ac:dyDescent="0.25">
      <c r="J317" s="14"/>
      <c r="K317" s="14"/>
      <c r="L317" s="14"/>
    </row>
    <row r="318" spans="10:12" x14ac:dyDescent="0.25">
      <c r="J318" s="14"/>
      <c r="K318" s="14"/>
      <c r="L318" s="14"/>
    </row>
    <row r="319" spans="10:12" x14ac:dyDescent="0.25">
      <c r="J319" s="14"/>
      <c r="K319" s="14"/>
      <c r="L319" s="14"/>
    </row>
    <row r="320" spans="10:12" x14ac:dyDescent="0.25">
      <c r="J320" s="14"/>
      <c r="K320" s="14"/>
      <c r="L320" s="14"/>
    </row>
    <row r="321" spans="10:12" x14ac:dyDescent="0.25">
      <c r="J321" s="14"/>
      <c r="K321" s="14"/>
      <c r="L321" s="14"/>
    </row>
    <row r="322" spans="10:12" x14ac:dyDescent="0.25">
      <c r="J322" s="14"/>
      <c r="K322" s="14"/>
      <c r="L322" s="14"/>
    </row>
    <row r="323" spans="10:12" x14ac:dyDescent="0.25">
      <c r="J323" s="14"/>
      <c r="K323" s="14"/>
      <c r="L323" s="14"/>
    </row>
    <row r="324" spans="10:12" x14ac:dyDescent="0.25">
      <c r="J324" s="14"/>
      <c r="K324" s="14"/>
      <c r="L324" s="14"/>
    </row>
    <row r="325" spans="10:12" x14ac:dyDescent="0.25">
      <c r="J325" s="14"/>
      <c r="K325" s="14"/>
      <c r="L325" s="14"/>
    </row>
    <row r="326" spans="10:12" x14ac:dyDescent="0.25">
      <c r="J326" s="14"/>
      <c r="K326" s="14"/>
      <c r="L326" s="14"/>
    </row>
    <row r="327" spans="10:12" x14ac:dyDescent="0.25">
      <c r="J327" s="14"/>
      <c r="K327" s="14"/>
      <c r="L327" s="14"/>
    </row>
    <row r="328" spans="10:12" x14ac:dyDescent="0.25">
      <c r="J328" s="14"/>
      <c r="K328" s="14"/>
      <c r="L328" s="14"/>
    </row>
    <row r="329" spans="10:12" x14ac:dyDescent="0.25">
      <c r="J329" s="14"/>
      <c r="K329" s="14"/>
      <c r="L329" s="14"/>
    </row>
    <row r="330" spans="10:12" x14ac:dyDescent="0.25">
      <c r="J330" s="14"/>
      <c r="K330" s="14"/>
      <c r="L330" s="14"/>
    </row>
    <row r="331" spans="10:12" x14ac:dyDescent="0.25">
      <c r="J331" s="14"/>
      <c r="K331" s="14"/>
      <c r="L331" s="14"/>
    </row>
    <row r="332" spans="10:12" x14ac:dyDescent="0.25">
      <c r="J332" s="14"/>
      <c r="K332" s="14"/>
      <c r="L332" s="14"/>
    </row>
    <row r="333" spans="10:12" x14ac:dyDescent="0.25">
      <c r="J333" s="14"/>
      <c r="K333" s="14"/>
      <c r="L333" s="14"/>
    </row>
    <row r="334" spans="10:12" x14ac:dyDescent="0.25">
      <c r="J334" s="14"/>
      <c r="K334" s="14"/>
      <c r="L334" s="14"/>
    </row>
    <row r="335" spans="10:12" x14ac:dyDescent="0.25">
      <c r="J335" s="14"/>
      <c r="K335" s="14"/>
      <c r="L335" s="14"/>
    </row>
    <row r="336" spans="10:12" x14ac:dyDescent="0.25">
      <c r="J336" s="14"/>
      <c r="K336" s="14"/>
      <c r="L336" s="14"/>
    </row>
    <row r="337" spans="10:12" x14ac:dyDescent="0.25">
      <c r="J337" s="14"/>
      <c r="K337" s="14"/>
      <c r="L337" s="14"/>
    </row>
    <row r="338" spans="10:12" x14ac:dyDescent="0.25">
      <c r="J338" s="14"/>
      <c r="K338" s="14"/>
      <c r="L338" s="14"/>
    </row>
    <row r="339" spans="10:12" x14ac:dyDescent="0.25">
      <c r="J339" s="14"/>
      <c r="K339" s="14"/>
      <c r="L339" s="14"/>
    </row>
    <row r="340" spans="10:12" x14ac:dyDescent="0.25">
      <c r="J340" s="14"/>
      <c r="K340" s="14"/>
      <c r="L340" s="14"/>
    </row>
    <row r="341" spans="10:12" x14ac:dyDescent="0.25">
      <c r="J341" s="14"/>
      <c r="K341" s="14"/>
      <c r="L341" s="14"/>
    </row>
    <row r="342" spans="10:12" x14ac:dyDescent="0.25">
      <c r="J342" s="14"/>
      <c r="K342" s="14"/>
      <c r="L342" s="14"/>
    </row>
    <row r="343" spans="10:12" x14ac:dyDescent="0.25">
      <c r="J343" s="14"/>
      <c r="K343" s="14"/>
      <c r="L343" s="14"/>
    </row>
    <row r="344" spans="10:12" x14ac:dyDescent="0.25">
      <c r="J344" s="14"/>
      <c r="K344" s="14"/>
      <c r="L344" s="14"/>
    </row>
    <row r="345" spans="10:12" x14ac:dyDescent="0.25">
      <c r="J345" s="14"/>
      <c r="K345" s="14"/>
      <c r="L345" s="14"/>
    </row>
    <row r="346" spans="10:12" x14ac:dyDescent="0.25">
      <c r="J346" s="14"/>
      <c r="K346" s="14"/>
      <c r="L346" s="14"/>
    </row>
    <row r="347" spans="10:12" x14ac:dyDescent="0.25">
      <c r="J347" s="14"/>
      <c r="K347" s="14"/>
      <c r="L347" s="14"/>
    </row>
    <row r="348" spans="10:12" x14ac:dyDescent="0.25">
      <c r="J348" s="14"/>
      <c r="K348" s="14"/>
      <c r="L348" s="14"/>
    </row>
    <row r="349" spans="10:12" x14ac:dyDescent="0.25">
      <c r="J349" s="14"/>
      <c r="K349" s="14"/>
      <c r="L349" s="14"/>
    </row>
    <row r="350" spans="10:12" x14ac:dyDescent="0.25">
      <c r="J350" s="14"/>
      <c r="K350" s="14"/>
      <c r="L350" s="14"/>
    </row>
    <row r="351" spans="10:12" x14ac:dyDescent="0.25">
      <c r="J351" s="14"/>
      <c r="K351" s="14"/>
      <c r="L351" s="14"/>
    </row>
    <row r="352" spans="10:12" x14ac:dyDescent="0.25">
      <c r="J352" s="14"/>
      <c r="K352" s="14"/>
      <c r="L352" s="14"/>
    </row>
    <row r="353" spans="10:12" x14ac:dyDescent="0.25">
      <c r="J353" s="14"/>
      <c r="K353" s="14"/>
      <c r="L353" s="14"/>
    </row>
    <row r="354" spans="10:12" x14ac:dyDescent="0.25">
      <c r="J354" s="14"/>
      <c r="K354" s="14"/>
      <c r="L354" s="14"/>
    </row>
    <row r="355" spans="10:12" x14ac:dyDescent="0.25">
      <c r="J355" s="14"/>
      <c r="K355" s="14"/>
      <c r="L355" s="14"/>
    </row>
    <row r="356" spans="10:12" x14ac:dyDescent="0.25">
      <c r="J356" s="14"/>
      <c r="K356" s="14"/>
      <c r="L356" s="14"/>
    </row>
    <row r="357" spans="10:12" x14ac:dyDescent="0.25">
      <c r="J357" s="14"/>
      <c r="K357" s="14"/>
      <c r="L357" s="14"/>
    </row>
    <row r="358" spans="10:12" x14ac:dyDescent="0.25">
      <c r="J358" s="14"/>
      <c r="K358" s="14"/>
      <c r="L358" s="14"/>
    </row>
    <row r="359" spans="10:12" x14ac:dyDescent="0.25">
      <c r="J359" s="14"/>
      <c r="K359" s="14"/>
      <c r="L359" s="14"/>
    </row>
    <row r="360" spans="10:12" x14ac:dyDescent="0.25">
      <c r="J360" s="14"/>
      <c r="K360" s="14"/>
      <c r="L360" s="14"/>
    </row>
    <row r="361" spans="10:12" x14ac:dyDescent="0.25">
      <c r="J361" s="14"/>
      <c r="K361" s="14"/>
      <c r="L361" s="14"/>
    </row>
    <row r="362" spans="10:12" x14ac:dyDescent="0.25">
      <c r="J362" s="14"/>
      <c r="K362" s="14"/>
      <c r="L362" s="14"/>
    </row>
    <row r="363" spans="10:12" x14ac:dyDescent="0.25">
      <c r="J363" s="14"/>
      <c r="K363" s="14"/>
      <c r="L363" s="14"/>
    </row>
    <row r="364" spans="10:12" x14ac:dyDescent="0.25">
      <c r="J364" s="14"/>
      <c r="K364" s="14"/>
      <c r="L364" s="14"/>
    </row>
    <row r="365" spans="10:12" x14ac:dyDescent="0.25">
      <c r="J365" s="14"/>
      <c r="K365" s="14"/>
      <c r="L365" s="14"/>
    </row>
    <row r="366" spans="10:12" x14ac:dyDescent="0.25">
      <c r="J366" s="14"/>
      <c r="K366" s="14"/>
      <c r="L366" s="14"/>
    </row>
    <row r="367" spans="10:12" x14ac:dyDescent="0.25">
      <c r="J367" s="14"/>
      <c r="K367" s="14"/>
      <c r="L367" s="14"/>
    </row>
    <row r="368" spans="10:12" x14ac:dyDescent="0.25">
      <c r="J368" s="14"/>
      <c r="K368" s="14"/>
      <c r="L368" s="14"/>
    </row>
    <row r="369" spans="10:12" x14ac:dyDescent="0.25">
      <c r="J369" s="14"/>
      <c r="K369" s="14"/>
      <c r="L369" s="14"/>
    </row>
    <row r="370" spans="10:12" x14ac:dyDescent="0.25">
      <c r="J370" s="14"/>
      <c r="K370" s="14"/>
      <c r="L370" s="14"/>
    </row>
    <row r="371" spans="10:12" x14ac:dyDescent="0.25">
      <c r="J371" s="14"/>
      <c r="K371" s="14"/>
      <c r="L371" s="14"/>
    </row>
    <row r="372" spans="10:12" x14ac:dyDescent="0.25">
      <c r="J372" s="14"/>
      <c r="K372" s="14"/>
      <c r="L372" s="14"/>
    </row>
    <row r="373" spans="10:12" x14ac:dyDescent="0.25">
      <c r="J373" s="14"/>
      <c r="K373" s="14"/>
      <c r="L373" s="14"/>
    </row>
    <row r="374" spans="10:12" x14ac:dyDescent="0.25">
      <c r="J374" s="14"/>
      <c r="K374" s="14"/>
      <c r="L374" s="14"/>
    </row>
    <row r="375" spans="10:12" x14ac:dyDescent="0.25">
      <c r="J375" s="14"/>
      <c r="K375" s="14"/>
      <c r="L375" s="14"/>
    </row>
    <row r="376" spans="10:12" x14ac:dyDescent="0.25">
      <c r="J376" s="14"/>
      <c r="K376" s="14"/>
      <c r="L376" s="14"/>
    </row>
    <row r="377" spans="10:12" x14ac:dyDescent="0.25">
      <c r="J377" s="14"/>
      <c r="K377" s="14"/>
      <c r="L377" s="14"/>
    </row>
    <row r="378" spans="10:12" x14ac:dyDescent="0.25">
      <c r="J378" s="14"/>
      <c r="K378" s="14"/>
      <c r="L378" s="14"/>
    </row>
    <row r="379" spans="10:12" x14ac:dyDescent="0.25">
      <c r="J379" s="14"/>
      <c r="K379" s="14"/>
      <c r="L379" s="14"/>
    </row>
    <row r="380" spans="10:12" x14ac:dyDescent="0.25">
      <c r="J380" s="14"/>
      <c r="K380" s="14"/>
      <c r="L380" s="14"/>
    </row>
    <row r="381" spans="10:12" x14ac:dyDescent="0.25">
      <c r="J381" s="14"/>
      <c r="K381" s="14"/>
      <c r="L381" s="14"/>
    </row>
    <row r="382" spans="10:12" x14ac:dyDescent="0.25">
      <c r="J382" s="14"/>
      <c r="K382" s="14"/>
      <c r="L382" s="14"/>
    </row>
    <row r="383" spans="10:12" x14ac:dyDescent="0.25">
      <c r="J383" s="14"/>
      <c r="K383" s="14"/>
      <c r="L383" s="14"/>
    </row>
    <row r="384" spans="10:12" x14ac:dyDescent="0.25">
      <c r="J384" s="14"/>
      <c r="K384" s="14"/>
      <c r="L384" s="14"/>
    </row>
    <row r="385" spans="10:12" x14ac:dyDescent="0.25">
      <c r="J385" s="14"/>
      <c r="K385" s="14"/>
      <c r="L385" s="14"/>
    </row>
    <row r="386" spans="10:12" x14ac:dyDescent="0.25">
      <c r="J386" s="14"/>
      <c r="K386" s="14"/>
      <c r="L386" s="14"/>
    </row>
    <row r="387" spans="10:12" x14ac:dyDescent="0.25">
      <c r="J387" s="14"/>
      <c r="K387" s="14"/>
      <c r="L387" s="14"/>
    </row>
    <row r="388" spans="10:12" x14ac:dyDescent="0.25">
      <c r="J388" s="14"/>
      <c r="K388" s="14"/>
      <c r="L388" s="14"/>
    </row>
    <row r="389" spans="10:12" x14ac:dyDescent="0.25">
      <c r="J389" s="14"/>
      <c r="K389" s="14"/>
      <c r="L389" s="14"/>
    </row>
    <row r="390" spans="10:12" x14ac:dyDescent="0.25">
      <c r="J390" s="14"/>
      <c r="K390" s="14"/>
      <c r="L390" s="14"/>
    </row>
    <row r="391" spans="10:12" x14ac:dyDescent="0.25">
      <c r="J391" s="14"/>
      <c r="K391" s="14"/>
      <c r="L391" s="14"/>
    </row>
    <row r="392" spans="10:12" x14ac:dyDescent="0.25">
      <c r="J392" s="14"/>
      <c r="K392" s="14"/>
      <c r="L392" s="14"/>
    </row>
    <row r="393" spans="10:12" x14ac:dyDescent="0.25">
      <c r="J393" s="14"/>
      <c r="K393" s="14"/>
      <c r="L393" s="14"/>
    </row>
    <row r="394" spans="10:12" x14ac:dyDescent="0.25">
      <c r="J394" s="14"/>
      <c r="K394" s="14"/>
      <c r="L394" s="14"/>
    </row>
    <row r="395" spans="10:12" x14ac:dyDescent="0.25">
      <c r="J395" s="14"/>
      <c r="K395" s="14"/>
      <c r="L395" s="14"/>
    </row>
    <row r="396" spans="10:12" x14ac:dyDescent="0.25">
      <c r="J396" s="14"/>
      <c r="K396" s="14"/>
      <c r="L396" s="14"/>
    </row>
    <row r="397" spans="10:12" x14ac:dyDescent="0.25">
      <c r="J397" s="14"/>
      <c r="K397" s="14"/>
      <c r="L397" s="14"/>
    </row>
    <row r="398" spans="10:12" x14ac:dyDescent="0.25">
      <c r="J398" s="14"/>
      <c r="K398" s="14"/>
      <c r="L398" s="14"/>
    </row>
    <row r="399" spans="10:12" x14ac:dyDescent="0.25">
      <c r="J399" s="14"/>
      <c r="K399" s="14"/>
      <c r="L399" s="14"/>
    </row>
    <row r="400" spans="10:12" x14ac:dyDescent="0.25">
      <c r="J400" s="14"/>
      <c r="K400" s="14"/>
      <c r="L400" s="14"/>
    </row>
    <row r="401" spans="10:12" x14ac:dyDescent="0.25">
      <c r="J401" s="14"/>
      <c r="K401" s="14"/>
      <c r="L401" s="14"/>
    </row>
    <row r="402" spans="10:12" x14ac:dyDescent="0.25">
      <c r="J402" s="14"/>
      <c r="K402" s="14"/>
      <c r="L402" s="14"/>
    </row>
    <row r="403" spans="10:12" x14ac:dyDescent="0.25">
      <c r="J403" s="14"/>
      <c r="K403" s="14"/>
      <c r="L403" s="14"/>
    </row>
    <row r="404" spans="10:12" x14ac:dyDescent="0.25">
      <c r="J404" s="14"/>
      <c r="K404" s="14"/>
      <c r="L404" s="14"/>
    </row>
    <row r="405" spans="10:12" x14ac:dyDescent="0.25">
      <c r="J405" s="14"/>
      <c r="K405" s="14"/>
      <c r="L405" s="14"/>
    </row>
    <row r="406" spans="10:12" x14ac:dyDescent="0.25">
      <c r="J406" s="14"/>
      <c r="K406" s="14"/>
      <c r="L406" s="14"/>
    </row>
    <row r="407" spans="10:12" x14ac:dyDescent="0.25">
      <c r="J407" s="14"/>
      <c r="K407" s="14"/>
      <c r="L407" s="14"/>
    </row>
    <row r="408" spans="10:12" x14ac:dyDescent="0.25">
      <c r="J408" s="14"/>
      <c r="K408" s="14"/>
      <c r="L408" s="14"/>
    </row>
    <row r="409" spans="10:12" x14ac:dyDescent="0.25">
      <c r="J409" s="14"/>
      <c r="K409" s="14"/>
      <c r="L409" s="14"/>
    </row>
    <row r="410" spans="10:12" x14ac:dyDescent="0.25">
      <c r="J410" s="14"/>
      <c r="K410" s="14"/>
      <c r="L410" s="14"/>
    </row>
    <row r="411" spans="10:12" x14ac:dyDescent="0.25">
      <c r="J411" s="14"/>
      <c r="K411" s="14"/>
      <c r="L411" s="14"/>
    </row>
    <row r="412" spans="10:12" x14ac:dyDescent="0.25">
      <c r="J412" s="14"/>
      <c r="K412" s="14"/>
      <c r="L412" s="14"/>
    </row>
    <row r="413" spans="10:12" x14ac:dyDescent="0.25">
      <c r="J413" s="14"/>
      <c r="K413" s="14"/>
      <c r="L413" s="14"/>
    </row>
    <row r="414" spans="10:12" x14ac:dyDescent="0.25">
      <c r="J414" s="14"/>
      <c r="K414" s="14"/>
      <c r="L414" s="14"/>
    </row>
    <row r="415" spans="10:12" x14ac:dyDescent="0.25">
      <c r="J415" s="14"/>
      <c r="K415" s="14"/>
      <c r="L415" s="14"/>
    </row>
    <row r="416" spans="10:12" x14ac:dyDescent="0.25">
      <c r="J416" s="14"/>
      <c r="K416" s="14"/>
      <c r="L416" s="14"/>
    </row>
    <row r="417" spans="10:12" x14ac:dyDescent="0.25">
      <c r="J417" s="14"/>
      <c r="K417" s="14"/>
      <c r="L417" s="14"/>
    </row>
    <row r="418" spans="10:12" x14ac:dyDescent="0.25">
      <c r="J418" s="14"/>
      <c r="K418" s="14"/>
      <c r="L418" s="14"/>
    </row>
    <row r="419" spans="10:12" x14ac:dyDescent="0.25">
      <c r="J419" s="14"/>
      <c r="K419" s="14"/>
      <c r="L419" s="14"/>
    </row>
    <row r="420" spans="10:12" x14ac:dyDescent="0.25">
      <c r="J420" s="14"/>
      <c r="K420" s="14"/>
      <c r="L420" s="14"/>
    </row>
    <row r="421" spans="10:12" x14ac:dyDescent="0.25">
      <c r="J421" s="14"/>
      <c r="K421" s="14"/>
      <c r="L421" s="14"/>
    </row>
    <row r="422" spans="10:12" x14ac:dyDescent="0.25">
      <c r="J422" s="14"/>
      <c r="K422" s="14"/>
      <c r="L422" s="14"/>
    </row>
    <row r="423" spans="10:12" x14ac:dyDescent="0.25">
      <c r="J423" s="14"/>
      <c r="K423" s="14"/>
      <c r="L423" s="14"/>
    </row>
    <row r="424" spans="10:12" x14ac:dyDescent="0.25">
      <c r="J424" s="14"/>
      <c r="K424" s="14"/>
      <c r="L424" s="14"/>
    </row>
    <row r="425" spans="10:12" x14ac:dyDescent="0.25">
      <c r="J425" s="14"/>
      <c r="K425" s="14"/>
      <c r="L425" s="14"/>
    </row>
    <row r="426" spans="10:12" x14ac:dyDescent="0.25">
      <c r="J426" s="14"/>
      <c r="K426" s="14"/>
      <c r="L426" s="14"/>
    </row>
    <row r="427" spans="10:12" x14ac:dyDescent="0.25">
      <c r="J427" s="14"/>
      <c r="K427" s="14"/>
      <c r="L427" s="14"/>
    </row>
    <row r="428" spans="10:12" x14ac:dyDescent="0.25">
      <c r="J428" s="14"/>
      <c r="K428" s="14"/>
      <c r="L428" s="14"/>
    </row>
    <row r="429" spans="10:12" x14ac:dyDescent="0.25">
      <c r="J429" s="14"/>
      <c r="K429" s="14"/>
      <c r="L429" s="14"/>
    </row>
    <row r="430" spans="10:12" x14ac:dyDescent="0.25">
      <c r="J430" s="14"/>
      <c r="K430" s="14"/>
      <c r="L430" s="14"/>
    </row>
    <row r="431" spans="10:12" x14ac:dyDescent="0.25">
      <c r="J431" s="14"/>
      <c r="K431" s="14"/>
      <c r="L431" s="14"/>
    </row>
    <row r="432" spans="10:12" x14ac:dyDescent="0.25">
      <c r="J432" s="14"/>
      <c r="K432" s="14"/>
      <c r="L432" s="14"/>
    </row>
    <row r="433" spans="10:12" x14ac:dyDescent="0.25">
      <c r="J433" s="14"/>
      <c r="K433" s="14"/>
      <c r="L433" s="14"/>
    </row>
    <row r="434" spans="10:12" x14ac:dyDescent="0.25">
      <c r="J434" s="14"/>
      <c r="K434" s="14"/>
      <c r="L434" s="14"/>
    </row>
    <row r="435" spans="10:12" x14ac:dyDescent="0.25">
      <c r="J435" s="14"/>
      <c r="K435" s="14"/>
      <c r="L435" s="14"/>
    </row>
    <row r="436" spans="10:12" x14ac:dyDescent="0.25">
      <c r="J436" s="14"/>
      <c r="K436" s="14"/>
      <c r="L436" s="14"/>
    </row>
    <row r="437" spans="10:12" x14ac:dyDescent="0.25">
      <c r="J437" s="14"/>
      <c r="K437" s="14"/>
      <c r="L437" s="14"/>
    </row>
    <row r="438" spans="10:12" x14ac:dyDescent="0.25">
      <c r="J438" s="14"/>
      <c r="K438" s="14"/>
      <c r="L438" s="14"/>
    </row>
    <row r="439" spans="10:12" x14ac:dyDescent="0.25">
      <c r="J439" s="14"/>
      <c r="K439" s="14"/>
      <c r="L439" s="14"/>
    </row>
    <row r="440" spans="10:12" x14ac:dyDescent="0.25">
      <c r="J440" s="14"/>
      <c r="K440" s="14"/>
      <c r="L440" s="14"/>
    </row>
    <row r="441" spans="10:12" x14ac:dyDescent="0.25">
      <c r="J441" s="14"/>
      <c r="K441" s="14"/>
      <c r="L441" s="14"/>
    </row>
    <row r="442" spans="10:12" x14ac:dyDescent="0.25">
      <c r="J442" s="14"/>
      <c r="K442" s="14"/>
      <c r="L442" s="14"/>
    </row>
    <row r="443" spans="10:12" x14ac:dyDescent="0.25">
      <c r="J443" s="14"/>
      <c r="K443" s="14"/>
      <c r="L443" s="14"/>
    </row>
    <row r="444" spans="10:12" x14ac:dyDescent="0.25">
      <c r="J444" s="14"/>
      <c r="K444" s="14"/>
      <c r="L444" s="14"/>
    </row>
    <row r="445" spans="10:12" x14ac:dyDescent="0.25">
      <c r="J445" s="14"/>
      <c r="K445" s="14"/>
      <c r="L445" s="14"/>
    </row>
    <row r="446" spans="10:12" x14ac:dyDescent="0.25">
      <c r="J446" s="14"/>
      <c r="K446" s="14"/>
      <c r="L446" s="14"/>
    </row>
    <row r="447" spans="10:12" x14ac:dyDescent="0.25">
      <c r="J447" s="14"/>
      <c r="K447" s="14"/>
      <c r="L447" s="14"/>
    </row>
    <row r="448" spans="10:12" x14ac:dyDescent="0.25">
      <c r="J448" s="14"/>
      <c r="K448" s="14"/>
      <c r="L448" s="14"/>
    </row>
    <row r="449" spans="10:12" x14ac:dyDescent="0.25">
      <c r="J449" s="14"/>
      <c r="K449" s="14"/>
      <c r="L449" s="14"/>
    </row>
    <row r="450" spans="10:12" x14ac:dyDescent="0.25">
      <c r="J450" s="14"/>
      <c r="K450" s="14"/>
      <c r="L450" s="14"/>
    </row>
    <row r="451" spans="10:12" x14ac:dyDescent="0.25">
      <c r="J451" s="14"/>
      <c r="K451" s="14"/>
      <c r="L451" s="14"/>
    </row>
    <row r="452" spans="10:12" x14ac:dyDescent="0.25">
      <c r="J452" s="14"/>
      <c r="K452" s="14"/>
      <c r="L452" s="14"/>
    </row>
    <row r="453" spans="10:12" x14ac:dyDescent="0.25">
      <c r="J453" s="14"/>
      <c r="K453" s="14"/>
      <c r="L453" s="14"/>
    </row>
    <row r="454" spans="10:12" x14ac:dyDescent="0.25">
      <c r="J454" s="14"/>
      <c r="K454" s="14"/>
      <c r="L454" s="14"/>
    </row>
    <row r="455" spans="10:12" x14ac:dyDescent="0.25">
      <c r="J455" s="14"/>
      <c r="K455" s="14"/>
      <c r="L455" s="14"/>
    </row>
    <row r="456" spans="10:12" x14ac:dyDescent="0.25">
      <c r="J456" s="14"/>
      <c r="K456" s="14"/>
      <c r="L456" s="14"/>
    </row>
    <row r="457" spans="10:12" x14ac:dyDescent="0.25">
      <c r="J457" s="14"/>
      <c r="K457" s="14"/>
      <c r="L457" s="14"/>
    </row>
    <row r="458" spans="10:12" x14ac:dyDescent="0.25">
      <c r="J458" s="14"/>
      <c r="K458" s="14"/>
      <c r="L458" s="14"/>
    </row>
    <row r="459" spans="10:12" x14ac:dyDescent="0.25">
      <c r="J459" s="14"/>
      <c r="K459" s="14"/>
      <c r="L459" s="14"/>
    </row>
    <row r="460" spans="10:12" x14ac:dyDescent="0.25">
      <c r="J460" s="14"/>
      <c r="K460" s="14"/>
      <c r="L460" s="14"/>
    </row>
    <row r="461" spans="10:12" x14ac:dyDescent="0.25">
      <c r="J461" s="14"/>
      <c r="K461" s="14"/>
      <c r="L461" s="14"/>
    </row>
    <row r="462" spans="10:12" x14ac:dyDescent="0.25">
      <c r="J462" s="14"/>
      <c r="K462" s="14"/>
      <c r="L462" s="14"/>
    </row>
    <row r="463" spans="10:12" x14ac:dyDescent="0.25">
      <c r="J463" s="14"/>
      <c r="K463" s="14"/>
      <c r="L463" s="14"/>
    </row>
    <row r="464" spans="10:12" x14ac:dyDescent="0.25">
      <c r="J464" s="14"/>
      <c r="K464" s="14"/>
      <c r="L464" s="14"/>
    </row>
    <row r="465" spans="10:12" x14ac:dyDescent="0.25">
      <c r="J465" s="14"/>
      <c r="K465" s="14"/>
      <c r="L465" s="14"/>
    </row>
    <row r="466" spans="10:12" x14ac:dyDescent="0.25">
      <c r="J466" s="14"/>
      <c r="K466" s="14"/>
      <c r="L466" s="14"/>
    </row>
    <row r="467" spans="10:12" x14ac:dyDescent="0.25">
      <c r="J467" s="14"/>
      <c r="K467" s="14"/>
      <c r="L467" s="14"/>
    </row>
    <row r="468" spans="10:12" x14ac:dyDescent="0.25">
      <c r="J468" s="14"/>
      <c r="K468" s="14"/>
      <c r="L468" s="14"/>
    </row>
    <row r="469" spans="10:12" x14ac:dyDescent="0.25">
      <c r="J469" s="14"/>
      <c r="K469" s="14"/>
      <c r="L469" s="14"/>
    </row>
    <row r="470" spans="10:12" x14ac:dyDescent="0.25">
      <c r="J470" s="14"/>
      <c r="K470" s="14"/>
      <c r="L470" s="14"/>
    </row>
    <row r="471" spans="10:12" x14ac:dyDescent="0.25">
      <c r="J471" s="14"/>
      <c r="K471" s="14"/>
      <c r="L471" s="14"/>
    </row>
    <row r="472" spans="10:12" x14ac:dyDescent="0.25">
      <c r="J472" s="14"/>
      <c r="K472" s="14"/>
      <c r="L472" s="14"/>
    </row>
    <row r="473" spans="10:12" x14ac:dyDescent="0.25">
      <c r="J473" s="14"/>
      <c r="K473" s="14"/>
      <c r="L473" s="14"/>
    </row>
    <row r="474" spans="10:12" x14ac:dyDescent="0.25">
      <c r="J474" s="14"/>
      <c r="K474" s="14"/>
      <c r="L474" s="14"/>
    </row>
    <row r="475" spans="10:12" x14ac:dyDescent="0.25">
      <c r="J475" s="14"/>
      <c r="K475" s="14"/>
      <c r="L475" s="14"/>
    </row>
    <row r="476" spans="10:12" x14ac:dyDescent="0.25">
      <c r="J476" s="14"/>
      <c r="K476" s="14"/>
      <c r="L476" s="14"/>
    </row>
    <row r="477" spans="10:12" x14ac:dyDescent="0.25">
      <c r="J477" s="14"/>
      <c r="K477" s="14"/>
      <c r="L477" s="14"/>
    </row>
    <row r="478" spans="10:12" x14ac:dyDescent="0.25">
      <c r="J478" s="14"/>
      <c r="K478" s="14"/>
      <c r="L478" s="14"/>
    </row>
    <row r="479" spans="10:12" x14ac:dyDescent="0.25">
      <c r="J479" s="14"/>
      <c r="K479" s="14"/>
      <c r="L479" s="14"/>
    </row>
    <row r="480" spans="10:12" x14ac:dyDescent="0.25">
      <c r="J480" s="14"/>
      <c r="K480" s="14"/>
      <c r="L480" s="14"/>
    </row>
    <row r="481" spans="10:12" x14ac:dyDescent="0.25">
      <c r="J481" s="14"/>
      <c r="K481" s="14"/>
      <c r="L481" s="14"/>
    </row>
    <row r="482" spans="10:12" x14ac:dyDescent="0.25">
      <c r="J482" s="14"/>
      <c r="K482" s="14"/>
      <c r="L482" s="14"/>
    </row>
    <row r="483" spans="10:12" x14ac:dyDescent="0.25">
      <c r="J483" s="14"/>
      <c r="K483" s="14"/>
      <c r="L483" s="14"/>
    </row>
    <row r="484" spans="10:12" x14ac:dyDescent="0.25">
      <c r="J484" s="14"/>
      <c r="K484" s="14"/>
      <c r="L484" s="14"/>
    </row>
    <row r="485" spans="10:12" x14ac:dyDescent="0.25">
      <c r="J485" s="14"/>
      <c r="K485" s="14"/>
      <c r="L485" s="14"/>
    </row>
    <row r="486" spans="10:12" x14ac:dyDescent="0.25">
      <c r="J486" s="14"/>
      <c r="K486" s="14"/>
      <c r="L486" s="14"/>
    </row>
    <row r="487" spans="10:12" x14ac:dyDescent="0.25">
      <c r="J487" s="14"/>
      <c r="K487" s="14"/>
      <c r="L487" s="14"/>
    </row>
    <row r="488" spans="10:12" x14ac:dyDescent="0.25">
      <c r="J488" s="14"/>
      <c r="K488" s="14"/>
      <c r="L488" s="14"/>
    </row>
    <row r="489" spans="10:12" x14ac:dyDescent="0.25">
      <c r="J489" s="14"/>
      <c r="K489" s="14"/>
      <c r="L489" s="14"/>
    </row>
    <row r="490" spans="10:12" x14ac:dyDescent="0.25">
      <c r="J490" s="14"/>
      <c r="K490" s="14"/>
      <c r="L490" s="14"/>
    </row>
    <row r="491" spans="10:12" x14ac:dyDescent="0.25">
      <c r="J491" s="14"/>
      <c r="K491" s="14"/>
      <c r="L491" s="14"/>
    </row>
    <row r="492" spans="10:12" x14ac:dyDescent="0.25">
      <c r="J492" s="14"/>
      <c r="K492" s="14"/>
      <c r="L492" s="14"/>
    </row>
    <row r="493" spans="10:12" x14ac:dyDescent="0.25">
      <c r="J493" s="14"/>
      <c r="K493" s="14"/>
      <c r="L493" s="14"/>
    </row>
    <row r="494" spans="10:12" x14ac:dyDescent="0.25">
      <c r="J494" s="14"/>
      <c r="K494" s="14"/>
      <c r="L494" s="14"/>
    </row>
    <row r="495" spans="10:12" x14ac:dyDescent="0.25">
      <c r="J495" s="14"/>
      <c r="K495" s="14"/>
      <c r="L495" s="14"/>
    </row>
    <row r="496" spans="10:12" x14ac:dyDescent="0.25">
      <c r="J496" s="14"/>
      <c r="K496" s="14"/>
      <c r="L496" s="14"/>
    </row>
    <row r="497" spans="10:12" x14ac:dyDescent="0.25">
      <c r="J497" s="14"/>
      <c r="K497" s="14"/>
      <c r="L497" s="14"/>
    </row>
    <row r="498" spans="10:12" x14ac:dyDescent="0.25">
      <c r="J498" s="14"/>
      <c r="K498" s="14"/>
      <c r="L498" s="14"/>
    </row>
    <row r="499" spans="10:12" x14ac:dyDescent="0.25">
      <c r="J499" s="14"/>
      <c r="K499" s="14"/>
      <c r="L499" s="14"/>
    </row>
    <row r="500" spans="10:12" x14ac:dyDescent="0.25">
      <c r="J500" s="14"/>
      <c r="K500" s="14"/>
      <c r="L500" s="14"/>
    </row>
    <row r="501" spans="10:12" x14ac:dyDescent="0.25">
      <c r="J501" s="14"/>
      <c r="K501" s="14"/>
      <c r="L501" s="14"/>
    </row>
    <row r="502" spans="10:12" x14ac:dyDescent="0.25">
      <c r="J502" s="14"/>
      <c r="K502" s="14"/>
      <c r="L502" s="14"/>
    </row>
    <row r="503" spans="10:12" x14ac:dyDescent="0.25">
      <c r="J503" s="14"/>
      <c r="K503" s="14"/>
      <c r="L503" s="14"/>
    </row>
    <row r="504" spans="10:12" x14ac:dyDescent="0.25">
      <c r="J504" s="14"/>
      <c r="K504" s="14"/>
      <c r="L504" s="14"/>
    </row>
    <row r="505" spans="10:12" x14ac:dyDescent="0.25">
      <c r="J505" s="14"/>
      <c r="K505" s="14"/>
      <c r="L505" s="14"/>
    </row>
    <row r="506" spans="10:12" x14ac:dyDescent="0.25">
      <c r="J506" s="14"/>
      <c r="K506" s="14"/>
      <c r="L506" s="14"/>
    </row>
    <row r="507" spans="10:12" x14ac:dyDescent="0.25">
      <c r="J507" s="14"/>
      <c r="K507" s="14"/>
      <c r="L507" s="14"/>
    </row>
    <row r="508" spans="10:12" x14ac:dyDescent="0.25">
      <c r="J508" s="14"/>
      <c r="K508" s="14"/>
      <c r="L508" s="14"/>
    </row>
    <row r="509" spans="10:12" x14ac:dyDescent="0.25">
      <c r="J509" s="14"/>
      <c r="K509" s="14"/>
      <c r="L509" s="14"/>
    </row>
    <row r="510" spans="10:12" x14ac:dyDescent="0.25">
      <c r="J510" s="14"/>
      <c r="K510" s="14"/>
      <c r="L510" s="14"/>
    </row>
    <row r="511" spans="10:12" x14ac:dyDescent="0.25">
      <c r="J511" s="14"/>
      <c r="K511" s="14"/>
      <c r="L511" s="14"/>
    </row>
    <row r="512" spans="10:12" x14ac:dyDescent="0.25">
      <c r="J512" s="14"/>
      <c r="K512" s="14"/>
      <c r="L512" s="14"/>
    </row>
    <row r="513" spans="10:12" x14ac:dyDescent="0.25">
      <c r="J513" s="14"/>
      <c r="K513" s="14"/>
      <c r="L513" s="14"/>
    </row>
    <row r="514" spans="10:12" x14ac:dyDescent="0.25">
      <c r="J514" s="14"/>
      <c r="K514" s="14"/>
      <c r="L514" s="14"/>
    </row>
    <row r="515" spans="10:12" x14ac:dyDescent="0.25">
      <c r="J515" s="14"/>
      <c r="K515" s="14"/>
      <c r="L515" s="14"/>
    </row>
    <row r="516" spans="10:12" x14ac:dyDescent="0.25">
      <c r="J516" s="14"/>
      <c r="K516" s="14"/>
      <c r="L516" s="14"/>
    </row>
    <row r="517" spans="10:12" x14ac:dyDescent="0.25">
      <c r="J517" s="14"/>
      <c r="K517" s="14"/>
      <c r="L517" s="14"/>
    </row>
    <row r="518" spans="10:12" x14ac:dyDescent="0.25">
      <c r="J518" s="14"/>
      <c r="K518" s="14"/>
      <c r="L518" s="14"/>
    </row>
    <row r="519" spans="10:12" x14ac:dyDescent="0.25">
      <c r="J519" s="14"/>
      <c r="K519" s="14"/>
      <c r="L519" s="14"/>
    </row>
    <row r="520" spans="10:12" x14ac:dyDescent="0.25">
      <c r="J520" s="14"/>
      <c r="K520" s="14"/>
      <c r="L520" s="14"/>
    </row>
    <row r="521" spans="10:12" x14ac:dyDescent="0.25">
      <c r="J521" s="14"/>
      <c r="K521" s="14"/>
      <c r="L521" s="14"/>
    </row>
    <row r="522" spans="10:12" x14ac:dyDescent="0.25">
      <c r="J522" s="14"/>
      <c r="K522" s="14"/>
      <c r="L522" s="14"/>
    </row>
    <row r="523" spans="10:12" x14ac:dyDescent="0.25">
      <c r="J523" s="14"/>
      <c r="K523" s="14"/>
      <c r="L523" s="14"/>
    </row>
    <row r="524" spans="10:12" x14ac:dyDescent="0.25">
      <c r="J524" s="14"/>
      <c r="K524" s="14"/>
      <c r="L524" s="14"/>
    </row>
    <row r="525" spans="10:12" x14ac:dyDescent="0.25">
      <c r="J525" s="14"/>
      <c r="K525" s="14"/>
      <c r="L525" s="14"/>
    </row>
    <row r="526" spans="10:12" x14ac:dyDescent="0.25">
      <c r="J526" s="14"/>
      <c r="K526" s="14"/>
      <c r="L526" s="14"/>
    </row>
    <row r="527" spans="10:12" x14ac:dyDescent="0.25">
      <c r="J527" s="14"/>
      <c r="K527" s="14"/>
      <c r="L527" s="14"/>
    </row>
    <row r="528" spans="10:12" x14ac:dyDescent="0.25">
      <c r="J528" s="14"/>
      <c r="K528" s="14"/>
      <c r="L528" s="14"/>
    </row>
    <row r="529" spans="10:12" x14ac:dyDescent="0.25">
      <c r="J529" s="14"/>
      <c r="K529" s="14"/>
      <c r="L529" s="14"/>
    </row>
    <row r="530" spans="10:12" x14ac:dyDescent="0.25">
      <c r="J530" s="14"/>
      <c r="K530" s="14"/>
      <c r="L530" s="14"/>
    </row>
    <row r="531" spans="10:12" x14ac:dyDescent="0.25">
      <c r="J531" s="14"/>
      <c r="K531" s="14"/>
      <c r="L531" s="14"/>
    </row>
    <row r="532" spans="10:12" x14ac:dyDescent="0.25">
      <c r="J532" s="14"/>
      <c r="K532" s="14"/>
      <c r="L532" s="14"/>
    </row>
    <row r="533" spans="10:12" x14ac:dyDescent="0.25">
      <c r="J533" s="14"/>
      <c r="K533" s="14"/>
      <c r="L533" s="14"/>
    </row>
    <row r="534" spans="10:12" x14ac:dyDescent="0.25">
      <c r="J534" s="14"/>
      <c r="K534" s="14"/>
      <c r="L534" s="14"/>
    </row>
    <row r="535" spans="10:12" x14ac:dyDescent="0.25">
      <c r="J535" s="14"/>
      <c r="K535" s="14"/>
      <c r="L535" s="14"/>
    </row>
    <row r="536" spans="10:12" x14ac:dyDescent="0.25">
      <c r="J536" s="14"/>
      <c r="K536" s="14"/>
      <c r="L536" s="14"/>
    </row>
    <row r="537" spans="10:12" x14ac:dyDescent="0.25">
      <c r="J537" s="14"/>
      <c r="K537" s="14"/>
      <c r="L537" s="14"/>
    </row>
    <row r="538" spans="10:12" x14ac:dyDescent="0.25">
      <c r="J538" s="14"/>
      <c r="K538" s="14"/>
      <c r="L538" s="14"/>
    </row>
    <row r="539" spans="10:12" x14ac:dyDescent="0.25">
      <c r="J539" s="14"/>
      <c r="K539" s="14"/>
      <c r="L539" s="14"/>
    </row>
    <row r="540" spans="10:12" x14ac:dyDescent="0.25">
      <c r="J540" s="14"/>
      <c r="K540" s="14"/>
      <c r="L540" s="14"/>
    </row>
    <row r="541" spans="10:12" x14ac:dyDescent="0.25">
      <c r="J541" s="14"/>
      <c r="K541" s="14"/>
      <c r="L541" s="14"/>
    </row>
    <row r="542" spans="10:12" x14ac:dyDescent="0.25">
      <c r="J542" s="14"/>
      <c r="K542" s="14"/>
      <c r="L542" s="14"/>
    </row>
    <row r="543" spans="10:12" x14ac:dyDescent="0.25">
      <c r="J543" s="14"/>
      <c r="K543" s="14"/>
      <c r="L543" s="14"/>
    </row>
    <row r="544" spans="10:12" x14ac:dyDescent="0.25">
      <c r="J544" s="14"/>
      <c r="K544" s="14"/>
      <c r="L544" s="14"/>
    </row>
    <row r="545" spans="10:12" x14ac:dyDescent="0.25">
      <c r="J545" s="14"/>
      <c r="K545" s="14"/>
      <c r="L545" s="14"/>
    </row>
    <row r="546" spans="10:12" x14ac:dyDescent="0.25">
      <c r="J546" s="14"/>
      <c r="K546" s="14"/>
      <c r="L546" s="14"/>
    </row>
    <row r="547" spans="10:12" x14ac:dyDescent="0.25">
      <c r="J547" s="14"/>
      <c r="K547" s="14"/>
      <c r="L547" s="14"/>
    </row>
    <row r="548" spans="10:12" x14ac:dyDescent="0.25">
      <c r="J548" s="14"/>
      <c r="K548" s="14"/>
      <c r="L548" s="14"/>
    </row>
    <row r="549" spans="10:12" x14ac:dyDescent="0.25">
      <c r="J549" s="14"/>
      <c r="K549" s="14"/>
      <c r="L549" s="14"/>
    </row>
    <row r="550" spans="10:12" x14ac:dyDescent="0.25">
      <c r="J550" s="14"/>
      <c r="K550" s="14"/>
      <c r="L550" s="14"/>
    </row>
    <row r="551" spans="10:12" x14ac:dyDescent="0.25">
      <c r="J551" s="14"/>
      <c r="K551" s="14"/>
      <c r="L551" s="14"/>
    </row>
    <row r="552" spans="10:12" x14ac:dyDescent="0.25">
      <c r="J552" s="14"/>
      <c r="K552" s="14"/>
      <c r="L552" s="14"/>
    </row>
    <row r="553" spans="10:12" x14ac:dyDescent="0.25">
      <c r="J553" s="14"/>
      <c r="K553" s="14"/>
      <c r="L553" s="14"/>
    </row>
    <row r="554" spans="10:12" x14ac:dyDescent="0.25">
      <c r="J554" s="14"/>
      <c r="K554" s="14"/>
      <c r="L554" s="14"/>
    </row>
    <row r="555" spans="10:12" x14ac:dyDescent="0.25">
      <c r="J555" s="14"/>
      <c r="K555" s="14"/>
      <c r="L555" s="14"/>
    </row>
    <row r="556" spans="10:12" x14ac:dyDescent="0.25">
      <c r="J556" s="14"/>
      <c r="K556" s="14"/>
      <c r="L556" s="14"/>
    </row>
    <row r="557" spans="10:12" x14ac:dyDescent="0.25">
      <c r="J557" s="14"/>
      <c r="K557" s="14"/>
      <c r="L557" s="14"/>
    </row>
    <row r="558" spans="10:12" x14ac:dyDescent="0.25">
      <c r="J558" s="14"/>
      <c r="K558" s="14"/>
      <c r="L558" s="14"/>
    </row>
    <row r="559" spans="10:12" x14ac:dyDescent="0.25">
      <c r="J559" s="14"/>
      <c r="K559" s="14"/>
      <c r="L559" s="14"/>
    </row>
    <row r="560" spans="10:12" x14ac:dyDescent="0.25">
      <c r="J560" s="14"/>
      <c r="K560" s="14"/>
      <c r="L560" s="14"/>
    </row>
    <row r="561" spans="10:12" x14ac:dyDescent="0.25">
      <c r="J561" s="14"/>
      <c r="K561" s="14"/>
      <c r="L561" s="14"/>
    </row>
    <row r="562" spans="10:12" x14ac:dyDescent="0.25">
      <c r="J562" s="14"/>
      <c r="K562" s="14"/>
      <c r="L562" s="14"/>
    </row>
    <row r="563" spans="10:12" x14ac:dyDescent="0.25">
      <c r="J563" s="14"/>
      <c r="K563" s="14"/>
      <c r="L563" s="14"/>
    </row>
    <row r="564" spans="10:12" x14ac:dyDescent="0.25">
      <c r="J564" s="14"/>
      <c r="K564" s="14"/>
      <c r="L564" s="14"/>
    </row>
    <row r="565" spans="10:12" x14ac:dyDescent="0.25">
      <c r="J565" s="14"/>
      <c r="K565" s="14"/>
      <c r="L565" s="14"/>
    </row>
    <row r="566" spans="10:12" x14ac:dyDescent="0.25">
      <c r="J566" s="14"/>
      <c r="K566" s="14"/>
      <c r="L566" s="14"/>
    </row>
    <row r="567" spans="10:12" x14ac:dyDescent="0.25">
      <c r="J567" s="14"/>
      <c r="K567" s="14"/>
      <c r="L567" s="14"/>
    </row>
    <row r="568" spans="10:12" x14ac:dyDescent="0.25">
      <c r="J568" s="14"/>
      <c r="K568" s="14"/>
      <c r="L568" s="14"/>
    </row>
    <row r="569" spans="10:12" x14ac:dyDescent="0.25">
      <c r="J569" s="14"/>
      <c r="K569" s="14"/>
      <c r="L569" s="14"/>
    </row>
    <row r="570" spans="10:12" x14ac:dyDescent="0.25">
      <c r="J570" s="14"/>
      <c r="K570" s="14"/>
      <c r="L570" s="14"/>
    </row>
    <row r="571" spans="10:12" x14ac:dyDescent="0.25">
      <c r="J571" s="14"/>
      <c r="K571" s="14"/>
      <c r="L571" s="14"/>
    </row>
    <row r="572" spans="10:12" x14ac:dyDescent="0.25">
      <c r="J572" s="14"/>
      <c r="K572" s="14"/>
      <c r="L572" s="14"/>
    </row>
    <row r="573" spans="10:12" x14ac:dyDescent="0.25">
      <c r="J573" s="14"/>
      <c r="K573" s="14"/>
      <c r="L573" s="14"/>
    </row>
    <row r="574" spans="10:12" x14ac:dyDescent="0.25">
      <c r="J574" s="14"/>
      <c r="K574" s="14"/>
      <c r="L574" s="14"/>
    </row>
    <row r="575" spans="10:12" x14ac:dyDescent="0.25">
      <c r="J575" s="14"/>
      <c r="K575" s="14"/>
      <c r="L575" s="14"/>
    </row>
    <row r="576" spans="10:12" x14ac:dyDescent="0.25">
      <c r="J576" s="14"/>
      <c r="K576" s="14"/>
      <c r="L576" s="14"/>
    </row>
    <row r="577" spans="10:12" x14ac:dyDescent="0.25">
      <c r="J577" s="14"/>
      <c r="K577" s="14"/>
      <c r="L577" s="14"/>
    </row>
    <row r="578" spans="10:12" x14ac:dyDescent="0.25">
      <c r="J578" s="14"/>
      <c r="K578" s="14"/>
      <c r="L578" s="14"/>
    </row>
    <row r="579" spans="10:12" x14ac:dyDescent="0.25">
      <c r="J579" s="14"/>
      <c r="K579" s="14"/>
      <c r="L579" s="14"/>
    </row>
    <row r="580" spans="10:12" x14ac:dyDescent="0.25">
      <c r="J580" s="14"/>
      <c r="K580" s="14"/>
      <c r="L580" s="14"/>
    </row>
    <row r="581" spans="10:12" x14ac:dyDescent="0.25">
      <c r="J581" s="14"/>
      <c r="K581" s="14"/>
      <c r="L581" s="14"/>
    </row>
    <row r="582" spans="10:12" x14ac:dyDescent="0.25">
      <c r="J582" s="14"/>
      <c r="K582" s="14"/>
      <c r="L582" s="14"/>
    </row>
    <row r="583" spans="10:12" x14ac:dyDescent="0.25">
      <c r="J583" s="14"/>
      <c r="K583" s="14"/>
      <c r="L583" s="14"/>
    </row>
    <row r="584" spans="10:12" x14ac:dyDescent="0.25">
      <c r="J584" s="14"/>
      <c r="K584" s="14"/>
      <c r="L584" s="14"/>
    </row>
    <row r="585" spans="10:12" x14ac:dyDescent="0.25">
      <c r="J585" s="14"/>
      <c r="K585" s="14"/>
      <c r="L585" s="14"/>
    </row>
    <row r="586" spans="10:12" x14ac:dyDescent="0.25">
      <c r="J586" s="14"/>
      <c r="K586" s="14"/>
      <c r="L586" s="14"/>
    </row>
    <row r="587" spans="10:12" x14ac:dyDescent="0.25">
      <c r="J587" s="14"/>
      <c r="K587" s="14"/>
      <c r="L587" s="14"/>
    </row>
    <row r="588" spans="10:12" x14ac:dyDescent="0.25">
      <c r="J588" s="14"/>
      <c r="K588" s="14"/>
      <c r="L588" s="14"/>
    </row>
    <row r="589" spans="10:12" x14ac:dyDescent="0.25">
      <c r="J589" s="14"/>
      <c r="K589" s="14"/>
      <c r="L589" s="14"/>
    </row>
    <row r="590" spans="10:12" x14ac:dyDescent="0.25">
      <c r="J590" s="14"/>
      <c r="K590" s="14"/>
      <c r="L590" s="14"/>
    </row>
    <row r="591" spans="10:12" x14ac:dyDescent="0.25">
      <c r="J591" s="14"/>
      <c r="K591" s="14"/>
      <c r="L591" s="14"/>
    </row>
    <row r="592" spans="10:12" x14ac:dyDescent="0.25">
      <c r="J592" s="14"/>
      <c r="K592" s="14"/>
      <c r="L592" s="14"/>
    </row>
    <row r="593" spans="10:12" x14ac:dyDescent="0.25">
      <c r="J593" s="14"/>
      <c r="K593" s="14"/>
      <c r="L593" s="14"/>
    </row>
    <row r="594" spans="10:12" x14ac:dyDescent="0.25">
      <c r="J594" s="14"/>
      <c r="K594" s="14"/>
      <c r="L594" s="14"/>
    </row>
    <row r="595" spans="10:12" x14ac:dyDescent="0.25">
      <c r="J595" s="14"/>
      <c r="K595" s="14"/>
      <c r="L595" s="14"/>
    </row>
    <row r="596" spans="10:12" x14ac:dyDescent="0.25">
      <c r="J596" s="14"/>
      <c r="K596" s="14"/>
      <c r="L596" s="14"/>
    </row>
    <row r="597" spans="10:12" x14ac:dyDescent="0.25">
      <c r="J597" s="14"/>
      <c r="K597" s="14"/>
      <c r="L597" s="14"/>
    </row>
    <row r="598" spans="10:12" x14ac:dyDescent="0.25">
      <c r="J598" s="14"/>
      <c r="K598" s="14"/>
      <c r="L598" s="14"/>
    </row>
    <row r="599" spans="10:12" x14ac:dyDescent="0.25">
      <c r="J599" s="14"/>
      <c r="K599" s="14"/>
      <c r="L599" s="14"/>
    </row>
    <row r="600" spans="10:12" x14ac:dyDescent="0.25">
      <c r="J600" s="14"/>
      <c r="K600" s="14"/>
      <c r="L600" s="14"/>
    </row>
    <row r="601" spans="10:12" x14ac:dyDescent="0.25">
      <c r="J601" s="14"/>
      <c r="K601" s="14"/>
      <c r="L601" s="14"/>
    </row>
    <row r="602" spans="10:12" x14ac:dyDescent="0.25">
      <c r="J602" s="14"/>
      <c r="K602" s="14"/>
      <c r="L602" s="14"/>
    </row>
    <row r="603" spans="10:12" x14ac:dyDescent="0.25">
      <c r="J603" s="14"/>
      <c r="K603" s="14"/>
      <c r="L603" s="14"/>
    </row>
    <row r="604" spans="10:12" x14ac:dyDescent="0.25">
      <c r="J604" s="14"/>
      <c r="K604" s="14"/>
      <c r="L604" s="14"/>
    </row>
    <row r="605" spans="10:12" x14ac:dyDescent="0.25">
      <c r="J605" s="14"/>
      <c r="K605" s="14"/>
      <c r="L605" s="14"/>
    </row>
    <row r="606" spans="10:12" x14ac:dyDescent="0.25">
      <c r="J606" s="14"/>
      <c r="K606" s="14"/>
      <c r="L606" s="14"/>
    </row>
    <row r="607" spans="10:12" x14ac:dyDescent="0.25">
      <c r="J607" s="14"/>
      <c r="K607" s="14"/>
      <c r="L607" s="14"/>
    </row>
    <row r="608" spans="10:12" x14ac:dyDescent="0.25">
      <c r="J608" s="14"/>
      <c r="K608" s="14"/>
      <c r="L608" s="14"/>
    </row>
    <row r="609" spans="10:12" x14ac:dyDescent="0.25">
      <c r="J609" s="14"/>
      <c r="K609" s="14"/>
      <c r="L609" s="14"/>
    </row>
    <row r="610" spans="10:12" x14ac:dyDescent="0.25">
      <c r="J610" s="14"/>
      <c r="K610" s="14"/>
      <c r="L610" s="14"/>
    </row>
    <row r="611" spans="10:12" x14ac:dyDescent="0.25">
      <c r="J611" s="14"/>
      <c r="K611" s="14"/>
      <c r="L611" s="14"/>
    </row>
    <row r="612" spans="10:12" x14ac:dyDescent="0.25">
      <c r="J612" s="14"/>
      <c r="K612" s="14"/>
      <c r="L612" s="14"/>
    </row>
    <row r="613" spans="10:12" x14ac:dyDescent="0.25">
      <c r="J613" s="14"/>
      <c r="K613" s="14"/>
      <c r="L613" s="14"/>
    </row>
    <row r="614" spans="10:12" x14ac:dyDescent="0.25">
      <c r="J614" s="14"/>
      <c r="K614" s="14"/>
      <c r="L614" s="14"/>
    </row>
    <row r="615" spans="10:12" x14ac:dyDescent="0.25">
      <c r="J615" s="14"/>
      <c r="K615" s="14"/>
      <c r="L615" s="14"/>
    </row>
    <row r="616" spans="10:12" x14ac:dyDescent="0.25">
      <c r="J616" s="14"/>
      <c r="K616" s="14"/>
      <c r="L616" s="14"/>
    </row>
    <row r="617" spans="10:12" x14ac:dyDescent="0.25">
      <c r="J617" s="14"/>
      <c r="K617" s="14"/>
      <c r="L617" s="14"/>
    </row>
    <row r="618" spans="10:12" x14ac:dyDescent="0.25">
      <c r="J618" s="14"/>
      <c r="K618" s="14"/>
      <c r="L618" s="14"/>
    </row>
    <row r="619" spans="10:12" x14ac:dyDescent="0.25">
      <c r="J619" s="14"/>
      <c r="K619" s="14"/>
      <c r="L619" s="14"/>
    </row>
    <row r="620" spans="10:12" x14ac:dyDescent="0.25">
      <c r="J620" s="14"/>
      <c r="K620" s="14"/>
      <c r="L620" s="14"/>
    </row>
    <row r="621" spans="10:12" x14ac:dyDescent="0.25">
      <c r="J621" s="14"/>
      <c r="K621" s="14"/>
      <c r="L621" s="14"/>
    </row>
    <row r="622" spans="10:12" x14ac:dyDescent="0.25">
      <c r="J622" s="14"/>
      <c r="K622" s="14"/>
      <c r="L622" s="14"/>
    </row>
    <row r="623" spans="10:12" x14ac:dyDescent="0.25">
      <c r="J623" s="14"/>
      <c r="K623" s="14"/>
      <c r="L623" s="14"/>
    </row>
    <row r="624" spans="10:12" x14ac:dyDescent="0.25">
      <c r="J624" s="14"/>
      <c r="K624" s="14"/>
      <c r="L624" s="14"/>
    </row>
    <row r="625" spans="10:12" x14ac:dyDescent="0.25">
      <c r="J625" s="14"/>
      <c r="K625" s="14"/>
      <c r="L625" s="14"/>
    </row>
    <row r="626" spans="10:12" x14ac:dyDescent="0.25">
      <c r="J626" s="14"/>
      <c r="K626" s="14"/>
      <c r="L626" s="14"/>
    </row>
    <row r="627" spans="10:12" x14ac:dyDescent="0.25">
      <c r="J627" s="14"/>
      <c r="K627" s="14"/>
      <c r="L627" s="14"/>
    </row>
    <row r="628" spans="10:12" x14ac:dyDescent="0.25">
      <c r="J628" s="14"/>
      <c r="K628" s="14"/>
      <c r="L628" s="14"/>
    </row>
    <row r="629" spans="10:12" x14ac:dyDescent="0.25">
      <c r="J629" s="14"/>
      <c r="K629" s="14"/>
      <c r="L629" s="14"/>
    </row>
    <row r="630" spans="10:12" x14ac:dyDescent="0.25">
      <c r="J630" s="14"/>
      <c r="K630" s="14"/>
      <c r="L630" s="14"/>
    </row>
    <row r="631" spans="10:12" x14ac:dyDescent="0.25">
      <c r="J631" s="14"/>
      <c r="K631" s="14"/>
      <c r="L631" s="14"/>
    </row>
    <row r="632" spans="10:12" x14ac:dyDescent="0.25">
      <c r="J632" s="14"/>
      <c r="K632" s="14"/>
      <c r="L632" s="14"/>
    </row>
    <row r="633" spans="10:12" x14ac:dyDescent="0.25">
      <c r="J633" s="14"/>
      <c r="K633" s="14"/>
      <c r="L633" s="14"/>
    </row>
    <row r="634" spans="10:12" x14ac:dyDescent="0.25">
      <c r="J634" s="14"/>
      <c r="K634" s="14"/>
      <c r="L634" s="14"/>
    </row>
    <row r="635" spans="10:12" x14ac:dyDescent="0.25">
      <c r="J635" s="14"/>
      <c r="K635" s="14"/>
      <c r="L635" s="14"/>
    </row>
    <row r="636" spans="10:12" x14ac:dyDescent="0.25">
      <c r="J636" s="14"/>
      <c r="K636" s="14"/>
      <c r="L636" s="14"/>
    </row>
    <row r="637" spans="10:12" x14ac:dyDescent="0.25">
      <c r="J637" s="14"/>
      <c r="K637" s="14"/>
      <c r="L637" s="14"/>
    </row>
    <row r="638" spans="10:12" x14ac:dyDescent="0.25">
      <c r="J638" s="14"/>
      <c r="K638" s="14"/>
      <c r="L638" s="14"/>
    </row>
    <row r="639" spans="10:12" x14ac:dyDescent="0.25">
      <c r="J639" s="14"/>
      <c r="K639" s="14"/>
      <c r="L639" s="14"/>
    </row>
    <row r="640" spans="10:12" x14ac:dyDescent="0.25">
      <c r="J640" s="14"/>
      <c r="K640" s="14"/>
      <c r="L640" s="14"/>
    </row>
    <row r="641" spans="10:12" x14ac:dyDescent="0.25">
      <c r="J641" s="14"/>
      <c r="K641" s="14"/>
      <c r="L641" s="14"/>
    </row>
    <row r="642" spans="10:12" x14ac:dyDescent="0.25">
      <c r="J642" s="14"/>
      <c r="K642" s="14"/>
      <c r="L642" s="14"/>
    </row>
    <row r="643" spans="10:12" x14ac:dyDescent="0.25">
      <c r="J643" s="14"/>
      <c r="K643" s="14"/>
      <c r="L643" s="14"/>
    </row>
    <row r="644" spans="10:12" x14ac:dyDescent="0.25">
      <c r="J644" s="14"/>
      <c r="K644" s="14"/>
      <c r="L644" s="14"/>
    </row>
    <row r="645" spans="10:12" x14ac:dyDescent="0.25">
      <c r="J645" s="14"/>
      <c r="K645" s="14"/>
      <c r="L645" s="14"/>
    </row>
  </sheetData>
  <mergeCells count="2">
    <mergeCell ref="F51:G51"/>
    <mergeCell ref="J51:K51"/>
  </mergeCells>
  <conditionalFormatting sqref="L6:L48">
    <cfRule type="cellIs" dxfId="515" priority="4" operator="greaterThan">
      <formula>0</formula>
    </cfRule>
  </conditionalFormatting>
  <conditionalFormatting sqref="K6:K48">
    <cfRule type="iconSet" priority="2">
      <iconSet iconSet="3Symbols">
        <cfvo type="percent" val="0"/>
        <cfvo type="percent" val="33"/>
        <cfvo type="percent" val="67"/>
      </iconSet>
    </cfRule>
  </conditionalFormatting>
  <hyperlinks>
    <hyperlink ref="B1" location="MENU!A1" display="MENU"/>
  </hyperlinks>
  <pageMargins left="0.15748031496062992" right="0.15748031496062992" top="0.27559055118110237" bottom="0.15748031496062992" header="0.31496062992125984" footer="0.31496062992125984"/>
  <pageSetup paperSize="9" scale="73" orientation="landscape"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3"/>
  </sheetPr>
  <dimension ref="A1:AR149"/>
  <sheetViews>
    <sheetView topLeftCell="A4" zoomScaleNormal="100" workbookViewId="0">
      <selection activeCell="C9" sqref="C9"/>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44" width="9.140625" style="14"/>
  </cols>
  <sheetData>
    <row r="1" spans="1:44" ht="15" customHeight="1" x14ac:dyDescent="0.25">
      <c r="A1"/>
      <c r="B1" s="104" t="s">
        <v>37</v>
      </c>
      <c r="C1" s="107" t="s">
        <v>38</v>
      </c>
      <c r="E1" s="101">
        <f ca="1">TODAY()</f>
        <v>41968</v>
      </c>
      <c r="F1" s="14"/>
      <c r="G1" s="14"/>
      <c r="AH1"/>
      <c r="AI1"/>
      <c r="AJ1"/>
      <c r="AK1"/>
      <c r="AL1"/>
      <c r="AM1"/>
      <c r="AN1"/>
      <c r="AO1"/>
      <c r="AP1"/>
      <c r="AQ1"/>
      <c r="AR1"/>
    </row>
    <row r="2" spans="1:44" ht="84" customHeight="1" x14ac:dyDescent="0.25"/>
    <row r="3" spans="1:44" s="14" customFormat="1" ht="1.5" customHeight="1" x14ac:dyDescent="0.25"/>
    <row r="4" spans="1:44" ht="26.25" customHeight="1" x14ac:dyDescent="0.25">
      <c r="B4" s="233" t="s">
        <v>59</v>
      </c>
      <c r="C4" s="233"/>
      <c r="E4" s="234" t="s">
        <v>4</v>
      </c>
      <c r="F4" s="234"/>
      <c r="G4" s="234"/>
    </row>
    <row r="5" spans="1:44" s="14" customFormat="1" ht="1.5" customHeight="1" x14ac:dyDescent="0.25"/>
    <row r="6" spans="1:44" ht="26.25" customHeight="1" x14ac:dyDescent="0.25">
      <c r="B6" s="3" t="s">
        <v>0</v>
      </c>
      <c r="C6" s="5" t="s">
        <v>1</v>
      </c>
      <c r="E6" s="235">
        <f>DépensesMensuellesTotales</f>
        <v>0</v>
      </c>
      <c r="F6" s="236"/>
      <c r="G6" s="10" t="e">
        <f>G10/G9</f>
        <v>#DIV/0!</v>
      </c>
    </row>
    <row r="7" spans="1:44" ht="26.25" customHeight="1" x14ac:dyDescent="0.25">
      <c r="B7" s="4" t="s">
        <v>7</v>
      </c>
      <c r="C7" s="12">
        <f>'02 - Crédit'!H18</f>
        <v>0</v>
      </c>
      <c r="E7" s="92"/>
      <c r="F7" s="92"/>
      <c r="G7" s="92"/>
    </row>
    <row r="8" spans="1:44" ht="26.25" customHeight="1" x14ac:dyDescent="0.25">
      <c r="B8" s="4" t="s">
        <v>22</v>
      </c>
      <c r="C8" s="12">
        <f>'02 - Crédit'!H33</f>
        <v>0</v>
      </c>
      <c r="E8" s="237" t="s">
        <v>5</v>
      </c>
      <c r="F8" s="237"/>
      <c r="G8" s="237"/>
    </row>
    <row r="9" spans="1:44" ht="26.25" customHeight="1" thickBot="1" x14ac:dyDescent="0.3">
      <c r="B9" s="4" t="s">
        <v>8</v>
      </c>
      <c r="C9" s="12"/>
      <c r="E9" s="93" t="s">
        <v>3</v>
      </c>
      <c r="F9" s="94"/>
      <c r="G9" s="95">
        <f>SUM(tblRevenus14[Montant])</f>
        <v>0</v>
      </c>
    </row>
    <row r="10" spans="1:44" ht="26.25" customHeight="1" thickBot="1" x14ac:dyDescent="0.3">
      <c r="B10" s="4" t="s">
        <v>8</v>
      </c>
      <c r="C10" s="12"/>
      <c r="E10" s="96" t="s">
        <v>2</v>
      </c>
      <c r="F10" s="97"/>
      <c r="G10" s="98">
        <f>SUM(tblDépenses15[Montant])</f>
        <v>0</v>
      </c>
    </row>
    <row r="11" spans="1:44" ht="26.25" customHeight="1" x14ac:dyDescent="0.25">
      <c r="B11" s="238"/>
      <c r="C11" s="238"/>
      <c r="E11" s="14"/>
      <c r="F11" s="14"/>
      <c r="G11" s="14"/>
    </row>
    <row r="12" spans="1:44" ht="26.25" customHeight="1" x14ac:dyDescent="0.25">
      <c r="B12" s="233" t="s">
        <v>60</v>
      </c>
      <c r="C12" s="233"/>
      <c r="E12" s="1" t="s">
        <v>6</v>
      </c>
      <c r="F12" s="11"/>
      <c r="G12" s="13">
        <f>G9-G10</f>
        <v>0</v>
      </c>
      <c r="J12" s="91"/>
    </row>
    <row r="13" spans="1:44" ht="26.25" customHeight="1" x14ac:dyDescent="0.25">
      <c r="B13" s="3" t="s">
        <v>0</v>
      </c>
      <c r="C13" s="5" t="s">
        <v>1</v>
      </c>
      <c r="E13" s="14"/>
      <c r="F13" s="14"/>
      <c r="G13" s="14"/>
    </row>
    <row r="14" spans="1:44" ht="26.25" customHeight="1" x14ac:dyDescent="0.25">
      <c r="B14" s="4"/>
      <c r="C14" s="111"/>
      <c r="E14" s="14"/>
      <c r="F14" s="14"/>
      <c r="G14" s="14"/>
    </row>
    <row r="15" spans="1:44" ht="26.25" customHeight="1" x14ac:dyDescent="0.25">
      <c r="B15" s="4"/>
      <c r="C15" s="12"/>
      <c r="E15" s="14"/>
      <c r="F15" s="14"/>
      <c r="G15" s="14"/>
    </row>
    <row r="16" spans="1:44" ht="26.25" customHeight="1" x14ac:dyDescent="0.25">
      <c r="B16" s="90"/>
      <c r="C16" s="12"/>
      <c r="E16" s="14"/>
      <c r="F16" s="14"/>
      <c r="G16" s="14"/>
    </row>
    <row r="17" spans="2:7" ht="26.25" customHeight="1" x14ac:dyDescent="0.25">
      <c r="B17" s="90"/>
      <c r="C17" s="12"/>
      <c r="E17" s="14"/>
      <c r="F17" s="14"/>
      <c r="G17" s="14"/>
    </row>
    <row r="18" spans="2:7" ht="26.25" customHeight="1" x14ac:dyDescent="0.25">
      <c r="B18" s="90"/>
      <c r="C18" s="12"/>
      <c r="E18" s="14"/>
      <c r="F18" s="14"/>
      <c r="G18" s="14"/>
    </row>
    <row r="19" spans="2:7" ht="26.25" customHeight="1" x14ac:dyDescent="0.25">
      <c r="B19" s="90"/>
      <c r="C19" s="12"/>
      <c r="E19" s="14"/>
      <c r="F19" s="14"/>
      <c r="G19" s="14"/>
    </row>
    <row r="20" spans="2:7" ht="26.25" customHeight="1" x14ac:dyDescent="0.25">
      <c r="B20" s="90"/>
      <c r="C20" s="12"/>
      <c r="E20" s="14"/>
      <c r="F20" s="14"/>
      <c r="G20" s="14"/>
    </row>
    <row r="21" spans="2:7" ht="26.25" customHeight="1" x14ac:dyDescent="0.25">
      <c r="B21" s="90"/>
      <c r="C21" s="12"/>
      <c r="E21" s="14"/>
      <c r="F21" s="14"/>
      <c r="G21" s="14"/>
    </row>
    <row r="22" spans="2:7" ht="26.25" customHeight="1" x14ac:dyDescent="0.25">
      <c r="B22" s="90"/>
      <c r="C22" s="12"/>
      <c r="E22" s="14"/>
      <c r="F22" s="14"/>
      <c r="G22" s="14"/>
    </row>
    <row r="23" spans="2:7" ht="26.25" customHeight="1" x14ac:dyDescent="0.25">
      <c r="B23" s="66"/>
      <c r="C23" s="65"/>
      <c r="E23" s="14"/>
      <c r="F23" s="14"/>
      <c r="G23" s="14"/>
    </row>
    <row r="24" spans="2:7" ht="26.25" customHeight="1" x14ac:dyDescent="0.25">
      <c r="B24" s="3"/>
      <c r="C24" s="65"/>
      <c r="E24" s="14"/>
      <c r="F24" s="14"/>
      <c r="G24" s="14"/>
    </row>
    <row r="25" spans="2:7" ht="26.25" customHeight="1" x14ac:dyDescent="0.25">
      <c r="B25" s="3"/>
      <c r="C25" s="65"/>
      <c r="E25" s="14"/>
      <c r="F25" s="14"/>
      <c r="G25" s="14"/>
    </row>
    <row r="26" spans="2:7" ht="26.25" customHeight="1" x14ac:dyDescent="0.25">
      <c r="B26" s="3"/>
      <c r="C26" s="65"/>
      <c r="E26" s="14"/>
      <c r="F26" s="14"/>
      <c r="G26" s="14"/>
    </row>
    <row r="27" spans="2:7" ht="26.25" customHeight="1" x14ac:dyDescent="0.25">
      <c r="B27" s="3"/>
      <c r="C27" s="65"/>
      <c r="E27" s="14"/>
      <c r="F27" s="14"/>
      <c r="G27" s="14"/>
    </row>
    <row r="28" spans="2:7" ht="26.25" customHeight="1" x14ac:dyDescent="0.25">
      <c r="B28" s="3"/>
      <c r="C28" s="65"/>
      <c r="E28" s="14"/>
      <c r="F28" s="14"/>
      <c r="G28" s="14"/>
    </row>
    <row r="29" spans="2:7" ht="26.25" customHeight="1" x14ac:dyDescent="0.25">
      <c r="B29" s="3"/>
      <c r="C29" s="65"/>
      <c r="E29" s="14"/>
      <c r="F29" s="14"/>
      <c r="G29" s="14"/>
    </row>
    <row r="30" spans="2:7" s="14" customFormat="1" ht="26.25" customHeight="1" x14ac:dyDescent="0.25"/>
    <row r="31" spans="2:7" s="14" customFormat="1" ht="26.25" customHeight="1" x14ac:dyDescent="0.25"/>
    <row r="32" spans="2:7" s="14" customFormat="1" ht="26.25" customHeight="1" x14ac:dyDescent="0.25"/>
    <row r="33" s="14" customFormat="1" ht="26.25" customHeight="1" x14ac:dyDescent="0.25"/>
    <row r="34" s="14" customFormat="1" ht="26.25" customHeight="1" x14ac:dyDescent="0.25"/>
    <row r="35" s="14" customFormat="1" ht="26.25" customHeight="1" x14ac:dyDescent="0.25"/>
    <row r="36" s="14" customFormat="1" ht="26.25" customHeight="1" x14ac:dyDescent="0.25"/>
    <row r="37" s="14" customFormat="1" ht="26.25" customHeight="1" x14ac:dyDescent="0.25"/>
    <row r="38" s="14" customFormat="1" ht="26.25" customHeight="1" x14ac:dyDescent="0.25"/>
    <row r="39" s="14" customFormat="1" ht="26.25" customHeight="1" x14ac:dyDescent="0.25"/>
    <row r="40" s="14" customFormat="1" ht="26.25" customHeight="1" x14ac:dyDescent="0.25"/>
    <row r="41" s="14" customFormat="1" ht="26.25" customHeight="1" x14ac:dyDescent="0.25"/>
    <row r="42" s="14" customFormat="1" ht="26.25" customHeight="1" x14ac:dyDescent="0.25"/>
    <row r="43" s="14" customFormat="1" ht="26.25" customHeight="1" x14ac:dyDescent="0.25"/>
    <row r="44" s="14" customFormat="1" ht="26.25" customHeight="1" x14ac:dyDescent="0.25"/>
    <row r="45" s="14" customFormat="1" ht="26.25" customHeight="1" x14ac:dyDescent="0.25"/>
    <row r="46" s="14" customFormat="1" ht="26.25" customHeight="1" x14ac:dyDescent="0.25"/>
    <row r="47" s="14" customFormat="1" ht="26.25" customHeight="1" x14ac:dyDescent="0.25"/>
    <row r="48"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row r="83" s="14" customFormat="1" ht="26.25" customHeight="1" x14ac:dyDescent="0.25"/>
    <row r="84" s="14" customFormat="1" ht="26.25" customHeight="1" x14ac:dyDescent="0.25"/>
    <row r="85" s="14" customFormat="1" ht="26.25" customHeight="1" x14ac:dyDescent="0.25"/>
    <row r="86" s="14" customFormat="1" ht="26.25" customHeight="1" x14ac:dyDescent="0.25"/>
    <row r="87" s="14" customFormat="1" ht="26.25" customHeight="1" x14ac:dyDescent="0.25"/>
    <row r="88" s="14" customFormat="1" ht="26.25" customHeight="1" x14ac:dyDescent="0.25"/>
    <row r="89" s="14" customFormat="1" ht="26.25" customHeight="1" x14ac:dyDescent="0.25"/>
    <row r="90" s="14" customFormat="1" ht="26.25" customHeight="1" x14ac:dyDescent="0.25"/>
    <row r="91" s="14" customFormat="1" ht="26.25" customHeight="1" x14ac:dyDescent="0.25"/>
    <row r="92" s="14" customFormat="1" ht="26.25" customHeight="1" x14ac:dyDescent="0.25"/>
    <row r="93" s="14" customFormat="1" ht="26.25" customHeight="1" x14ac:dyDescent="0.25"/>
    <row r="94" s="14" customFormat="1" ht="26.25" customHeight="1" x14ac:dyDescent="0.25"/>
    <row r="95" s="14" customFormat="1" ht="26.25" customHeight="1" x14ac:dyDescent="0.25"/>
    <row r="96" s="14" customFormat="1" ht="26.25" customHeight="1" x14ac:dyDescent="0.25"/>
    <row r="97" s="14" customFormat="1" ht="26.25" customHeight="1" x14ac:dyDescent="0.25"/>
    <row r="98" s="14" customFormat="1" ht="26.25" customHeight="1" x14ac:dyDescent="0.25"/>
    <row r="99" s="14" customFormat="1" ht="26.25" customHeight="1" x14ac:dyDescent="0.25"/>
    <row r="100" s="14" customFormat="1" ht="26.25" customHeight="1" x14ac:dyDescent="0.25"/>
    <row r="101" s="14" customFormat="1" ht="26.25" customHeight="1" x14ac:dyDescent="0.25"/>
    <row r="102" s="14" customFormat="1" ht="26.25" customHeight="1" x14ac:dyDescent="0.25"/>
    <row r="103" s="14" customFormat="1" ht="26.25" customHeight="1" x14ac:dyDescent="0.25"/>
    <row r="104" s="14" customFormat="1" ht="26.25" customHeight="1" x14ac:dyDescent="0.25"/>
    <row r="105" s="14" customFormat="1" ht="26.25" customHeight="1" x14ac:dyDescent="0.25"/>
    <row r="106" s="14" customFormat="1" ht="26.25" customHeight="1" x14ac:dyDescent="0.25"/>
    <row r="107" s="14" customFormat="1" ht="26.25" customHeight="1" x14ac:dyDescent="0.25"/>
    <row r="108" s="14" customFormat="1" ht="26.25" customHeight="1" x14ac:dyDescent="0.25"/>
    <row r="109" s="14" customFormat="1" ht="26.25" customHeight="1" x14ac:dyDescent="0.25"/>
    <row r="110" s="14" customFormat="1" ht="26.25" customHeight="1" x14ac:dyDescent="0.25"/>
    <row r="111" s="14" customFormat="1" ht="26.25" customHeight="1" x14ac:dyDescent="0.25"/>
    <row r="112" s="14" customFormat="1" ht="26.25" customHeight="1" x14ac:dyDescent="0.25"/>
    <row r="113" s="14" customFormat="1" ht="26.25" customHeight="1" x14ac:dyDescent="0.25"/>
    <row r="114" s="14" customFormat="1" ht="26.25" customHeight="1" x14ac:dyDescent="0.25"/>
    <row r="115" s="14" customFormat="1" ht="26.25" customHeight="1" x14ac:dyDescent="0.25"/>
    <row r="116" s="14" customFormat="1" ht="26.25" customHeight="1" x14ac:dyDescent="0.25"/>
    <row r="117" s="14" customFormat="1" ht="26.25" customHeight="1" x14ac:dyDescent="0.25"/>
    <row r="118" s="14" customFormat="1" ht="26.25" customHeight="1" x14ac:dyDescent="0.25"/>
    <row r="119" s="14" customFormat="1" ht="26.25" customHeight="1" x14ac:dyDescent="0.25"/>
    <row r="120" s="14" customFormat="1" ht="26.25" customHeight="1" x14ac:dyDescent="0.25"/>
    <row r="121" s="14" customFormat="1" ht="26.25" customHeight="1" x14ac:dyDescent="0.25"/>
    <row r="122" s="14" customFormat="1" ht="26.25" customHeight="1" x14ac:dyDescent="0.25"/>
    <row r="123" s="14" customFormat="1" ht="26.25" customHeight="1" x14ac:dyDescent="0.25"/>
    <row r="124" s="14" customFormat="1" ht="26.25" customHeight="1" x14ac:dyDescent="0.25"/>
    <row r="125" s="14" customFormat="1" ht="26.25" customHeight="1" x14ac:dyDescent="0.25"/>
    <row r="126" s="14" customFormat="1" ht="26.25" customHeight="1" x14ac:dyDescent="0.25"/>
    <row r="127" s="14" customFormat="1" ht="26.25" customHeight="1" x14ac:dyDescent="0.25"/>
    <row r="128" s="14" customFormat="1" ht="26.25" customHeight="1" x14ac:dyDescent="0.25"/>
    <row r="129" s="14" customFormat="1" ht="26.25" customHeight="1" x14ac:dyDescent="0.25"/>
    <row r="130" s="14" customFormat="1" ht="26.25" customHeight="1" x14ac:dyDescent="0.25"/>
    <row r="131" s="14" customFormat="1" ht="26.25" customHeight="1" x14ac:dyDescent="0.25"/>
    <row r="132" s="14" customFormat="1" ht="26.25" customHeight="1" x14ac:dyDescent="0.25"/>
    <row r="133" s="14" customFormat="1" ht="26.25" customHeight="1" x14ac:dyDescent="0.25"/>
    <row r="134" s="14" customFormat="1" ht="26.25" customHeight="1" x14ac:dyDescent="0.25"/>
    <row r="135" s="14" customFormat="1" ht="26.25" customHeight="1" x14ac:dyDescent="0.25"/>
    <row r="136" s="14" customFormat="1" ht="26.25" customHeight="1" x14ac:dyDescent="0.25"/>
    <row r="137" s="14" customFormat="1" ht="26.25" customHeight="1" x14ac:dyDescent="0.25"/>
    <row r="138" s="14" customFormat="1" ht="26.25" customHeight="1" x14ac:dyDescent="0.25"/>
    <row r="139" s="14" customFormat="1" ht="26.25" customHeight="1" x14ac:dyDescent="0.25"/>
    <row r="140" s="14" customFormat="1" ht="26.25" customHeight="1" x14ac:dyDescent="0.25"/>
    <row r="141" s="14" customFormat="1" ht="26.25" customHeight="1" x14ac:dyDescent="0.25"/>
    <row r="142" s="14" customFormat="1" ht="26.25" customHeight="1" x14ac:dyDescent="0.25"/>
    <row r="143" s="14" customFormat="1" ht="26.25" customHeight="1" x14ac:dyDescent="0.25"/>
    <row r="144" s="14" customFormat="1" ht="26.25" customHeight="1" x14ac:dyDescent="0.25"/>
    <row r="145" s="14" customFormat="1" ht="26.25" customHeight="1" x14ac:dyDescent="0.25"/>
    <row r="146" s="14" customFormat="1" ht="26.25" customHeight="1" x14ac:dyDescent="0.25"/>
    <row r="147" s="14" customFormat="1" ht="26.25" customHeight="1" x14ac:dyDescent="0.25"/>
    <row r="148" s="14" customFormat="1" ht="26.25" customHeight="1" x14ac:dyDescent="0.25"/>
    <row r="149" s="14" customFormat="1" ht="26.25" customHeight="1" x14ac:dyDescent="0.25"/>
  </sheetData>
  <mergeCells count="6">
    <mergeCell ref="B12:C12"/>
    <mergeCell ref="B4:C4"/>
    <mergeCell ref="E4:G4"/>
    <mergeCell ref="E6:F6"/>
    <mergeCell ref="E8:G8"/>
    <mergeCell ref="B11:C11"/>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1:I33"/>
  <sheetViews>
    <sheetView workbookViewId="0">
      <selection activeCell="H19" sqref="H19"/>
    </sheetView>
  </sheetViews>
  <sheetFormatPr baseColWidth="10" defaultRowHeight="13.5" x14ac:dyDescent="0.25"/>
  <cols>
    <col min="1" max="1" width="2.85546875" style="17" customWidth="1"/>
    <col min="2" max="2" width="11.7109375" style="17" customWidth="1"/>
    <col min="3" max="3" width="9.7109375" style="17" bestFit="1" customWidth="1"/>
    <col min="4" max="4" width="43" style="17" bestFit="1" customWidth="1"/>
    <col min="5" max="5" width="13" style="17" bestFit="1" customWidth="1"/>
    <col min="6" max="6" width="18" style="17" bestFit="1" customWidth="1"/>
    <col min="7" max="7" width="18.5703125" style="17" bestFit="1" customWidth="1"/>
    <col min="8" max="8" width="22.7109375" style="17" customWidth="1"/>
    <col min="9" max="9" width="23.28515625" style="17" bestFit="1" customWidth="1"/>
    <col min="10" max="16384" width="11.42578125" style="17"/>
  </cols>
  <sheetData>
    <row r="1" spans="2:9" ht="14.25" x14ac:dyDescent="0.25">
      <c r="B1" s="137" t="s">
        <v>37</v>
      </c>
      <c r="C1" s="136"/>
    </row>
    <row r="2" spans="2:9" s="14" customFormat="1" ht="84" customHeight="1" x14ac:dyDescent="0.25"/>
    <row r="3" spans="2:9" s="14" customFormat="1" ht="1.5" customHeight="1" x14ac:dyDescent="0.25"/>
    <row r="4" spans="2:9" x14ac:dyDescent="0.3">
      <c r="B4" s="18" t="s">
        <v>9</v>
      </c>
      <c r="C4" s="19">
        <f ca="1">+TODAY()</f>
        <v>41968</v>
      </c>
      <c r="D4" s="20"/>
      <c r="E4" s="21"/>
      <c r="F4" s="22"/>
      <c r="G4" s="22"/>
      <c r="H4" s="22"/>
      <c r="I4" s="20"/>
    </row>
    <row r="5" spans="2:9" x14ac:dyDescent="0.25">
      <c r="B5" s="81" t="s">
        <v>18</v>
      </c>
      <c r="C5" s="81" t="s">
        <v>20</v>
      </c>
      <c r="D5" s="81" t="s">
        <v>19</v>
      </c>
      <c r="E5" s="81" t="s">
        <v>11</v>
      </c>
      <c r="F5" s="88" t="s">
        <v>12</v>
      </c>
      <c r="G5" s="88" t="s">
        <v>13</v>
      </c>
      <c r="H5" s="81" t="s">
        <v>15</v>
      </c>
    </row>
    <row r="6" spans="2:9" x14ac:dyDescent="0.25">
      <c r="B6" s="80"/>
      <c r="C6" s="72"/>
      <c r="D6" s="49"/>
      <c r="E6" s="82"/>
      <c r="F6" s="83"/>
      <c r="G6" s="83"/>
      <c r="H6" s="80"/>
    </row>
    <row r="7" spans="2:9" x14ac:dyDescent="0.25">
      <c r="B7" s="80"/>
      <c r="C7" s="56"/>
      <c r="D7" s="49"/>
      <c r="E7" s="73"/>
      <c r="F7" s="83"/>
      <c r="G7" s="83"/>
      <c r="H7" s="71"/>
    </row>
    <row r="8" spans="2:9" x14ac:dyDescent="0.25">
      <c r="B8" s="80"/>
      <c r="C8" s="56"/>
      <c r="D8" s="49"/>
      <c r="E8" s="76"/>
      <c r="F8" s="77"/>
      <c r="G8" s="83"/>
      <c r="H8" s="74"/>
    </row>
    <row r="9" spans="2:9" x14ac:dyDescent="0.25">
      <c r="B9" s="71"/>
      <c r="C9" s="56"/>
      <c r="D9" s="49"/>
      <c r="E9" s="73"/>
      <c r="F9" s="77"/>
      <c r="G9" s="83"/>
      <c r="H9" s="71"/>
    </row>
    <row r="10" spans="2:9" x14ac:dyDescent="0.25">
      <c r="B10" s="80"/>
      <c r="C10" s="56"/>
      <c r="D10" s="49"/>
      <c r="E10" s="76"/>
      <c r="F10" s="77"/>
      <c r="G10" s="83"/>
      <c r="H10" s="74"/>
    </row>
    <row r="11" spans="2:9" x14ac:dyDescent="0.25">
      <c r="B11" s="74"/>
      <c r="C11" s="56"/>
      <c r="D11" s="49"/>
      <c r="E11" s="84"/>
      <c r="F11" s="77"/>
      <c r="G11" s="83"/>
      <c r="H11" s="79"/>
    </row>
    <row r="12" spans="2:9" x14ac:dyDescent="0.25">
      <c r="B12" s="74"/>
      <c r="C12" s="56"/>
      <c r="D12" s="49"/>
      <c r="E12" s="76"/>
      <c r="F12" s="77"/>
      <c r="G12" s="83"/>
      <c r="H12" s="74"/>
    </row>
    <row r="13" spans="2:9" x14ac:dyDescent="0.25">
      <c r="B13" s="74"/>
      <c r="C13" s="56"/>
      <c r="D13" s="79"/>
      <c r="E13" s="84"/>
      <c r="F13" s="77"/>
      <c r="G13" s="83"/>
      <c r="H13" s="79"/>
    </row>
    <row r="14" spans="2:9" x14ac:dyDescent="0.25">
      <c r="B14" s="57"/>
      <c r="C14" s="56"/>
      <c r="D14" s="59"/>
      <c r="E14" s="64"/>
      <c r="F14" s="58"/>
      <c r="G14" s="83"/>
      <c r="H14" s="59"/>
    </row>
    <row r="15" spans="2:9" x14ac:dyDescent="0.25">
      <c r="B15" s="57"/>
      <c r="C15" s="56"/>
      <c r="D15" s="59"/>
      <c r="E15" s="64"/>
      <c r="F15" s="58"/>
      <c r="G15" s="83"/>
      <c r="H15" s="59"/>
    </row>
    <row r="16" spans="2:9" x14ac:dyDescent="0.25">
      <c r="B16" s="57"/>
      <c r="C16" s="56"/>
      <c r="D16" s="59"/>
      <c r="E16" s="64"/>
      <c r="F16" s="58"/>
      <c r="G16" s="83"/>
      <c r="H16" s="59"/>
    </row>
    <row r="17" spans="2:9" ht="14.25" x14ac:dyDescent="0.3">
      <c r="B17" s="42"/>
      <c r="C17" s="42"/>
      <c r="D17" s="43"/>
      <c r="E17" s="44"/>
      <c r="F17" s="45"/>
      <c r="G17" s="45"/>
      <c r="H17" s="46"/>
      <c r="I17" s="48"/>
    </row>
    <row r="18" spans="2:9" ht="14.25" x14ac:dyDescent="0.3">
      <c r="B18" s="42"/>
      <c r="C18" s="42"/>
      <c r="D18" s="43"/>
      <c r="E18" s="44"/>
      <c r="G18" s="210" t="s">
        <v>62</v>
      </c>
      <c r="H18" s="211">
        <f>SUM(Tableau316[MONTANT HT])</f>
        <v>0</v>
      </c>
      <c r="I18" s="48"/>
    </row>
    <row r="19" spans="2:9" ht="14.25" x14ac:dyDescent="0.3">
      <c r="B19" s="42"/>
      <c r="C19" s="42"/>
      <c r="D19" s="43"/>
      <c r="E19" s="44"/>
      <c r="F19" s="45"/>
      <c r="G19" s="45"/>
      <c r="H19" s="46"/>
      <c r="I19" s="48"/>
    </row>
    <row r="20" spans="2:9" ht="14.25" x14ac:dyDescent="0.3">
      <c r="B20" s="42"/>
      <c r="C20" s="42"/>
      <c r="D20" s="43"/>
      <c r="E20" s="44"/>
      <c r="F20" s="45"/>
      <c r="G20" s="45"/>
      <c r="H20" s="46"/>
      <c r="I20" s="48"/>
    </row>
    <row r="21" spans="2:9" ht="14.25" x14ac:dyDescent="0.3">
      <c r="B21" s="42"/>
      <c r="C21" s="42"/>
      <c r="D21" s="43"/>
      <c r="E21" s="44"/>
      <c r="F21" s="45"/>
      <c r="G21" s="45"/>
      <c r="H21" s="46"/>
      <c r="I21" s="48"/>
    </row>
    <row r="23" spans="2:9" s="14" customFormat="1" ht="84" customHeight="1" x14ac:dyDescent="0.25"/>
    <row r="24" spans="2:9" s="14" customFormat="1" ht="1.5" customHeight="1" x14ac:dyDescent="0.25"/>
    <row r="25" spans="2:9" x14ac:dyDescent="0.3">
      <c r="B25" s="18" t="s">
        <v>9</v>
      </c>
      <c r="C25" s="19">
        <f ca="1">TODAY()</f>
        <v>41968</v>
      </c>
      <c r="D25" s="20"/>
      <c r="E25" s="21"/>
      <c r="F25" s="22"/>
      <c r="G25" s="22"/>
      <c r="H25" s="22"/>
      <c r="I25" s="20"/>
    </row>
    <row r="26" spans="2:9" x14ac:dyDescent="0.25">
      <c r="B26" s="81" t="s">
        <v>18</v>
      </c>
      <c r="C26" s="81" t="s">
        <v>20</v>
      </c>
      <c r="D26" s="81" t="s">
        <v>19</v>
      </c>
      <c r="E26" s="81" t="s">
        <v>11</v>
      </c>
      <c r="F26" s="81" t="s">
        <v>12</v>
      </c>
      <c r="G26" s="81" t="s">
        <v>13</v>
      </c>
      <c r="H26" s="81" t="s">
        <v>61</v>
      </c>
    </row>
    <row r="27" spans="2:9" x14ac:dyDescent="0.25">
      <c r="B27" s="74"/>
      <c r="C27" s="74"/>
      <c r="D27" s="75"/>
      <c r="E27" s="76"/>
      <c r="F27" s="77"/>
      <c r="G27" s="77"/>
      <c r="H27" s="200"/>
    </row>
    <row r="28" spans="2:9" x14ac:dyDescent="0.25">
      <c r="B28" s="71"/>
      <c r="C28" s="71"/>
      <c r="D28" s="25"/>
      <c r="E28" s="73"/>
      <c r="F28" s="27"/>
      <c r="G28" s="54"/>
      <c r="H28" s="201"/>
    </row>
    <row r="29" spans="2:9" x14ac:dyDescent="0.25">
      <c r="B29" s="74"/>
      <c r="C29" s="74"/>
      <c r="D29" s="75"/>
      <c r="E29" s="76"/>
      <c r="F29" s="77"/>
      <c r="G29" s="74"/>
      <c r="H29" s="200"/>
    </row>
    <row r="30" spans="2:9" x14ac:dyDescent="0.25">
      <c r="B30" s="71"/>
      <c r="C30" s="71"/>
      <c r="D30" s="25"/>
      <c r="E30" s="73"/>
      <c r="F30" s="27"/>
      <c r="G30" s="71"/>
      <c r="H30" s="202"/>
    </row>
    <row r="31" spans="2:9" ht="14.25" x14ac:dyDescent="0.3">
      <c r="B31" s="36"/>
      <c r="C31" s="36"/>
      <c r="D31" s="37"/>
      <c r="E31" s="38"/>
      <c r="F31" s="39"/>
      <c r="G31" s="199"/>
      <c r="H31" s="198"/>
    </row>
    <row r="33" spans="7:8" x14ac:dyDescent="0.2">
      <c r="G33" s="210" t="s">
        <v>62</v>
      </c>
      <c r="H33" s="211">
        <f>SUM(Tableau3517[MONTANT HT])</f>
        <v>0</v>
      </c>
    </row>
  </sheetData>
  <hyperlinks>
    <hyperlink ref="B1" location="MENU!A1" display="MENU"/>
  </hyperlinks>
  <pageMargins left="0.7" right="0.7" top="0.75" bottom="0.75" header="0.3" footer="0.3"/>
  <drawing r:id="rId1"/>
  <tableParts count="2">
    <tablePart r:id="rId2"/>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B1:M39"/>
  <sheetViews>
    <sheetView zoomScaleNormal="100" workbookViewId="0">
      <selection activeCell="E7" sqref="E7"/>
    </sheetView>
  </sheetViews>
  <sheetFormatPr baseColWidth="10" defaultRowHeight="13.5" x14ac:dyDescent="0.25"/>
  <cols>
    <col min="1" max="1" width="2.85546875" style="17" customWidth="1"/>
    <col min="2" max="2" width="10.140625" style="17" bestFit="1" customWidth="1"/>
    <col min="3" max="3" width="27.85546875" style="17" bestFit="1" customWidth="1"/>
    <col min="4" max="4" width="29.140625" style="17" bestFit="1" customWidth="1"/>
    <col min="5" max="5" width="17" style="17" bestFit="1" customWidth="1"/>
    <col min="6" max="6" width="18" style="17" bestFit="1" customWidth="1"/>
    <col min="7" max="7" width="15" style="17" bestFit="1" customWidth="1"/>
    <col min="8" max="8" width="13.7109375" style="17" customWidth="1"/>
    <col min="9" max="9" width="19" style="17" bestFit="1" customWidth="1"/>
    <col min="10" max="10" width="14.7109375" style="17" customWidth="1"/>
    <col min="11" max="11" width="13.140625" style="17" bestFit="1" customWidth="1"/>
    <col min="12" max="12" width="11.42578125" style="17"/>
    <col min="13" max="13" width="9.140625" style="17" customWidth="1"/>
    <col min="14" max="16384" width="11.42578125" style="17"/>
  </cols>
  <sheetData>
    <row r="1" spans="2:13" ht="14.25" x14ac:dyDescent="0.25">
      <c r="B1" s="137" t="s">
        <v>37</v>
      </c>
    </row>
    <row r="2" spans="2:13" s="14" customFormat="1" ht="84" customHeight="1" x14ac:dyDescent="0.25"/>
    <row r="3" spans="2:13" s="14" customFormat="1" ht="1.5" customHeight="1" x14ac:dyDescent="0.25"/>
    <row r="4" spans="2:13" x14ac:dyDescent="0.3">
      <c r="B4" s="18" t="s">
        <v>9</v>
      </c>
      <c r="C4" s="19">
        <f ca="1">TODAY()</f>
        <v>41968</v>
      </c>
      <c r="D4" s="21"/>
      <c r="E4" s="22"/>
      <c r="F4" s="22"/>
      <c r="G4" s="22"/>
      <c r="H4" s="20"/>
      <c r="I4" s="20"/>
      <c r="J4" s="20"/>
      <c r="K4" s="23"/>
    </row>
    <row r="5" spans="2:13" ht="27" x14ac:dyDescent="0.25">
      <c r="B5" s="148" t="s">
        <v>58</v>
      </c>
      <c r="C5" s="148" t="s">
        <v>10</v>
      </c>
      <c r="D5" s="148" t="s">
        <v>56</v>
      </c>
      <c r="E5" s="149" t="s">
        <v>12</v>
      </c>
      <c r="F5" s="148" t="s">
        <v>13</v>
      </c>
      <c r="G5" s="148" t="s">
        <v>14</v>
      </c>
      <c r="H5" s="147" t="s">
        <v>51</v>
      </c>
      <c r="I5" s="147" t="s">
        <v>57</v>
      </c>
      <c r="J5" s="160" t="s">
        <v>16</v>
      </c>
      <c r="K5" s="148" t="s">
        <v>17</v>
      </c>
      <c r="L5" s="150" t="s">
        <v>52</v>
      </c>
      <c r="M5" s="161" t="s">
        <v>21</v>
      </c>
    </row>
    <row r="6" spans="2:13" x14ac:dyDescent="0.25">
      <c r="B6" s="74"/>
      <c r="C6" s="158" t="s">
        <v>69</v>
      </c>
      <c r="D6" s="85"/>
      <c r="E6" s="157">
        <v>450</v>
      </c>
      <c r="F6" s="157"/>
      <c r="G6" s="156"/>
      <c r="H6" s="157"/>
      <c r="I6" s="74"/>
      <c r="J6" s="79"/>
      <c r="K6" s="86" t="str">
        <f>IF(Tableau518[[#This Row],[DATE ENCAISSEMENT]],"REGLEE","")</f>
        <v/>
      </c>
      <c r="L6" s="77">
        <f>Tableau518[MONTANT TTC]-Tableau518[MONTANT PAYE]</f>
        <v>0</v>
      </c>
      <c r="M6" s="162"/>
    </row>
    <row r="7" spans="2:13" x14ac:dyDescent="0.25">
      <c r="B7" s="74"/>
      <c r="C7" s="75"/>
      <c r="D7" s="85"/>
      <c r="E7" s="157"/>
      <c r="F7" s="157"/>
      <c r="G7" s="156"/>
      <c r="H7" s="157"/>
      <c r="I7" s="74"/>
      <c r="J7" s="79"/>
      <c r="K7" s="86" t="str">
        <f>IF(Tableau518[[#This Row],[DATE ENCAISSEMENT]],"REGLEE","")</f>
        <v/>
      </c>
      <c r="L7" s="77">
        <f>Tableau518[MONTANT TTC]-Tableau518[MONTANT PAYE]</f>
        <v>0</v>
      </c>
      <c r="M7" s="162"/>
    </row>
    <row r="8" spans="2:13" x14ac:dyDescent="0.25">
      <c r="B8" s="74"/>
      <c r="C8" s="75"/>
      <c r="D8" s="85"/>
      <c r="E8" s="157"/>
      <c r="F8" s="157"/>
      <c r="G8" s="156"/>
      <c r="H8" s="157"/>
      <c r="I8" s="74"/>
      <c r="J8" s="79"/>
      <c r="K8" s="86" t="str">
        <f>IF(Tableau518[[#This Row],[DATE ENCAISSEMENT]],"REGLEE","")</f>
        <v/>
      </c>
      <c r="L8" s="77">
        <f>Tableau518[MONTANT TTC]-Tableau518[MONTANT PAYE]</f>
        <v>0</v>
      </c>
      <c r="M8" s="162"/>
    </row>
    <row r="9" spans="2:13" x14ac:dyDescent="0.25">
      <c r="B9" s="74"/>
      <c r="C9" s="75"/>
      <c r="D9" s="85"/>
      <c r="E9" s="157"/>
      <c r="F9" s="157"/>
      <c r="G9" s="156"/>
      <c r="H9" s="157"/>
      <c r="I9" s="74"/>
      <c r="J9" s="79"/>
      <c r="K9" s="86" t="str">
        <f>IF(Tableau518[[#This Row],[DATE ENCAISSEMENT]],"REGLEE","")</f>
        <v/>
      </c>
      <c r="L9" s="77">
        <f>Tableau518[MONTANT TTC]-Tableau518[MONTANT PAYE]</f>
        <v>0</v>
      </c>
      <c r="M9" s="162"/>
    </row>
    <row r="10" spans="2:13" x14ac:dyDescent="0.25">
      <c r="B10" s="74"/>
      <c r="C10" s="75"/>
      <c r="D10" s="85"/>
      <c r="E10" s="157"/>
      <c r="F10" s="157"/>
      <c r="G10" s="156"/>
      <c r="H10" s="157"/>
      <c r="I10" s="74"/>
      <c r="J10" s="79"/>
      <c r="K10" s="86" t="str">
        <f>IF(Tableau518[[#This Row],[DATE ENCAISSEMENT]],"REGLEE","")</f>
        <v/>
      </c>
      <c r="L10" s="77">
        <f>Tableau518[MONTANT TTC]-Tableau518[MONTANT PAYE]</f>
        <v>0</v>
      </c>
      <c r="M10" s="162"/>
    </row>
    <row r="11" spans="2:13" x14ac:dyDescent="0.25">
      <c r="B11" s="74"/>
      <c r="C11" s="75"/>
      <c r="D11" s="85"/>
      <c r="E11" s="157"/>
      <c r="F11" s="157"/>
      <c r="G11" s="156"/>
      <c r="H11" s="157"/>
      <c r="I11" s="74"/>
      <c r="J11" s="79"/>
      <c r="K11" s="86" t="str">
        <f>IF(Tableau518[[#This Row],[DATE ENCAISSEMENT]],"REGLEE","")</f>
        <v/>
      </c>
      <c r="L11" s="77">
        <f>Tableau518[MONTANT TTC]-Tableau518[MONTANT PAYE]</f>
        <v>0</v>
      </c>
      <c r="M11" s="162"/>
    </row>
    <row r="12" spans="2:13" x14ac:dyDescent="0.25">
      <c r="B12" s="74"/>
      <c r="C12" s="75"/>
      <c r="D12" s="85"/>
      <c r="E12" s="157"/>
      <c r="F12" s="157"/>
      <c r="G12" s="156"/>
      <c r="H12" s="157"/>
      <c r="I12" s="74"/>
      <c r="J12" s="79"/>
      <c r="K12" s="86" t="str">
        <f>IF(Tableau518[[#This Row],[DATE ENCAISSEMENT]],"REGLEE","")</f>
        <v/>
      </c>
      <c r="L12" s="77">
        <f>Tableau518[MONTANT TTC]-Tableau518[MONTANT PAYE]</f>
        <v>0</v>
      </c>
      <c r="M12" s="162"/>
    </row>
    <row r="13" spans="2:13" x14ac:dyDescent="0.25">
      <c r="B13" s="74"/>
      <c r="C13" s="75"/>
      <c r="D13" s="85"/>
      <c r="E13" s="157"/>
      <c r="F13" s="157"/>
      <c r="G13" s="156"/>
      <c r="H13" s="157"/>
      <c r="I13" s="74"/>
      <c r="J13" s="79"/>
      <c r="K13" s="86" t="str">
        <f>IF(Tableau518[[#This Row],[DATE ENCAISSEMENT]],"REGLEE","")</f>
        <v/>
      </c>
      <c r="L13" s="77">
        <f>Tableau518[MONTANT TTC]-Tableau518[MONTANT PAYE]</f>
        <v>0</v>
      </c>
      <c r="M13" s="162"/>
    </row>
    <row r="14" spans="2:13" x14ac:dyDescent="0.25">
      <c r="B14" s="74"/>
      <c r="C14" s="75"/>
      <c r="D14" s="85"/>
      <c r="E14" s="157"/>
      <c r="F14" s="157"/>
      <c r="G14" s="156"/>
      <c r="H14" s="157"/>
      <c r="I14" s="74"/>
      <c r="J14" s="79"/>
      <c r="K14" s="86" t="str">
        <f>IF(Tableau518[[#This Row],[DATE ENCAISSEMENT]],"REGLEE","")</f>
        <v/>
      </c>
      <c r="L14" s="77">
        <f>Tableau518[MONTANT TTC]-Tableau518[MONTANT PAYE]</f>
        <v>0</v>
      </c>
      <c r="M14" s="162"/>
    </row>
    <row r="15" spans="2:13" x14ac:dyDescent="0.25">
      <c r="B15" s="74"/>
      <c r="C15" s="75"/>
      <c r="D15" s="85"/>
      <c r="E15" s="157"/>
      <c r="F15" s="157"/>
      <c r="G15" s="156"/>
      <c r="H15" s="157"/>
      <c r="I15" s="74"/>
      <c r="J15" s="79"/>
      <c r="K15" s="86" t="str">
        <f>IF(Tableau518[[#This Row],[DATE ENCAISSEMENT]],"REGLEE","")</f>
        <v/>
      </c>
      <c r="L15" s="77">
        <f>Tableau518[MONTANT TTC]-Tableau518[MONTANT PAYE]</f>
        <v>0</v>
      </c>
      <c r="M15" s="162"/>
    </row>
    <row r="16" spans="2:13" x14ac:dyDescent="0.25">
      <c r="B16" s="74"/>
      <c r="C16" s="75"/>
      <c r="D16" s="85"/>
      <c r="E16" s="157"/>
      <c r="F16" s="157"/>
      <c r="G16" s="156"/>
      <c r="H16" s="157"/>
      <c r="I16" s="74"/>
      <c r="J16" s="79"/>
      <c r="K16" s="86" t="str">
        <f>IF(Tableau518[[#This Row],[DATE ENCAISSEMENT]],"REGLEE","")</f>
        <v/>
      </c>
      <c r="L16" s="77">
        <f>Tableau518[MONTANT TTC]-Tableau518[MONTANT PAYE]</f>
        <v>0</v>
      </c>
      <c r="M16" s="162"/>
    </row>
    <row r="17" spans="2:13" x14ac:dyDescent="0.25">
      <c r="B17" s="74"/>
      <c r="C17" s="75"/>
      <c r="D17" s="85"/>
      <c r="E17" s="157"/>
      <c r="F17" s="157"/>
      <c r="G17" s="156"/>
      <c r="H17" s="157"/>
      <c r="I17" s="74"/>
      <c r="J17" s="79"/>
      <c r="K17" s="86" t="str">
        <f>IF(Tableau518[[#This Row],[DATE ENCAISSEMENT]],"REGLEE","")</f>
        <v/>
      </c>
      <c r="L17" s="77">
        <f>Tableau518[MONTANT TTC]-Tableau518[MONTANT PAYE]</f>
        <v>0</v>
      </c>
      <c r="M17" s="162"/>
    </row>
    <row r="18" spans="2:13" x14ac:dyDescent="0.25">
      <c r="B18" s="74"/>
      <c r="C18" s="75"/>
      <c r="D18" s="85"/>
      <c r="E18" s="157"/>
      <c r="F18" s="157"/>
      <c r="G18" s="156"/>
      <c r="H18" s="157"/>
      <c r="I18" s="74"/>
      <c r="J18" s="79"/>
      <c r="K18" s="86" t="str">
        <f>IF(Tableau518[[#This Row],[DATE ENCAISSEMENT]],"REGLEE","")</f>
        <v/>
      </c>
      <c r="L18" s="77">
        <f>Tableau518[MONTANT TTC]-Tableau518[MONTANT PAYE]</f>
        <v>0</v>
      </c>
      <c r="M18" s="162"/>
    </row>
    <row r="19" spans="2:13" x14ac:dyDescent="0.25">
      <c r="B19" s="74"/>
      <c r="C19" s="75"/>
      <c r="D19" s="85"/>
      <c r="E19" s="157"/>
      <c r="F19" s="157"/>
      <c r="G19" s="156"/>
      <c r="H19" s="157"/>
      <c r="I19" s="74"/>
      <c r="J19" s="79"/>
      <c r="K19" s="86" t="str">
        <f>IF(Tableau518[[#This Row],[DATE ENCAISSEMENT]],"REGLEE","")</f>
        <v/>
      </c>
      <c r="L19" s="77">
        <f>Tableau518[MONTANT TTC]-Tableau518[MONTANT PAYE]</f>
        <v>0</v>
      </c>
      <c r="M19" s="162"/>
    </row>
    <row r="20" spans="2:13" x14ac:dyDescent="0.25">
      <c r="B20" s="74"/>
      <c r="C20" s="75"/>
      <c r="D20" s="85"/>
      <c r="E20" s="157"/>
      <c r="F20" s="157"/>
      <c r="G20" s="156"/>
      <c r="H20" s="157"/>
      <c r="I20" s="74"/>
      <c r="J20" s="79"/>
      <c r="K20" s="86" t="str">
        <f>IF(Tableau518[[#This Row],[DATE ENCAISSEMENT]],"REGLEE","")</f>
        <v/>
      </c>
      <c r="L20" s="77">
        <f>Tableau518[MONTANT TTC]-Tableau518[MONTANT PAYE]</f>
        <v>0</v>
      </c>
      <c r="M20" s="162"/>
    </row>
    <row r="21" spans="2:13" x14ac:dyDescent="0.25">
      <c r="B21" s="74"/>
      <c r="C21" s="75"/>
      <c r="D21" s="85"/>
      <c r="E21" s="157"/>
      <c r="F21" s="157"/>
      <c r="G21" s="156"/>
      <c r="H21" s="157"/>
      <c r="I21" s="74"/>
      <c r="J21" s="79"/>
      <c r="K21" s="86" t="str">
        <f>IF(Tableau518[[#This Row],[DATE ENCAISSEMENT]],"REGLEE","")</f>
        <v/>
      </c>
      <c r="L21" s="77">
        <f>Tableau518[MONTANT TTC]-Tableau518[MONTANT PAYE]</f>
        <v>0</v>
      </c>
      <c r="M21" s="162"/>
    </row>
    <row r="22" spans="2:13" x14ac:dyDescent="0.25">
      <c r="B22" s="74"/>
      <c r="C22" s="75"/>
      <c r="D22" s="85"/>
      <c r="E22" s="157"/>
      <c r="F22" s="157"/>
      <c r="G22" s="156"/>
      <c r="H22" s="157"/>
      <c r="I22" s="74"/>
      <c r="J22" s="79"/>
      <c r="K22" s="86" t="str">
        <f>IF(Tableau518[[#This Row],[DATE ENCAISSEMENT]],"REGLEE","")</f>
        <v/>
      </c>
      <c r="L22" s="77">
        <f>Tableau518[MONTANT TTC]-Tableau518[MONTANT PAYE]</f>
        <v>0</v>
      </c>
      <c r="M22" s="162"/>
    </row>
    <row r="23" spans="2:13" x14ac:dyDescent="0.25">
      <c r="B23" s="74"/>
      <c r="C23" s="75"/>
      <c r="D23" s="85"/>
      <c r="E23" s="157"/>
      <c r="F23" s="157"/>
      <c r="G23" s="156"/>
      <c r="H23" s="157"/>
      <c r="I23" s="74"/>
      <c r="J23" s="79"/>
      <c r="K23" s="86" t="str">
        <f>IF(Tableau518[[#This Row],[DATE ENCAISSEMENT]],"REGLEE","")</f>
        <v/>
      </c>
      <c r="L23" s="77">
        <f>Tableau518[MONTANT TTC]-Tableau518[MONTANT PAYE]</f>
        <v>0</v>
      </c>
      <c r="M23" s="162"/>
    </row>
    <row r="24" spans="2:13" x14ac:dyDescent="0.25">
      <c r="B24" s="74"/>
      <c r="C24" s="75"/>
      <c r="D24" s="85"/>
      <c r="E24" s="157"/>
      <c r="F24" s="157"/>
      <c r="G24" s="156"/>
      <c r="H24" s="157"/>
      <c r="I24" s="74"/>
      <c r="J24" s="79"/>
      <c r="K24" s="86" t="str">
        <f>IF(Tableau518[[#This Row],[DATE ENCAISSEMENT]],"REGLEE","")</f>
        <v/>
      </c>
      <c r="L24" s="77">
        <f>Tableau518[MONTANT TTC]-Tableau518[MONTANT PAYE]</f>
        <v>0</v>
      </c>
      <c r="M24" s="162"/>
    </row>
    <row r="25" spans="2:13" x14ac:dyDescent="0.25">
      <c r="B25" s="74"/>
      <c r="C25" s="75"/>
      <c r="D25" s="85"/>
      <c r="E25" s="157"/>
      <c r="F25" s="157"/>
      <c r="G25" s="156"/>
      <c r="H25" s="157"/>
      <c r="I25" s="74"/>
      <c r="J25" s="79"/>
      <c r="K25" s="86" t="str">
        <f>IF(Tableau518[[#This Row],[DATE ENCAISSEMENT]],"REGLEE","")</f>
        <v/>
      </c>
      <c r="L25" s="77">
        <f>Tableau518[MONTANT TTC]-Tableau518[MONTANT PAYE]</f>
        <v>0</v>
      </c>
      <c r="M25" s="162"/>
    </row>
    <row r="26" spans="2:13" x14ac:dyDescent="0.25">
      <c r="B26" s="74"/>
      <c r="C26" s="75"/>
      <c r="D26" s="85"/>
      <c r="E26" s="157"/>
      <c r="F26" s="157"/>
      <c r="G26" s="156"/>
      <c r="H26" s="157"/>
      <c r="I26" s="74"/>
      <c r="J26" s="79"/>
      <c r="K26" s="86" t="str">
        <f>IF(Tableau518[[#This Row],[DATE ENCAISSEMENT]],"REGLEE","")</f>
        <v/>
      </c>
      <c r="L26" s="77">
        <f>Tableau518[MONTANT TTC]-Tableau518[MONTANT PAYE]</f>
        <v>0</v>
      </c>
      <c r="M26" s="162"/>
    </row>
    <row r="27" spans="2:13" x14ac:dyDescent="0.25">
      <c r="B27" s="74"/>
      <c r="C27" s="75"/>
      <c r="D27" s="85"/>
      <c r="E27" s="157"/>
      <c r="F27" s="157"/>
      <c r="G27" s="156"/>
      <c r="H27" s="157"/>
      <c r="I27" s="74"/>
      <c r="J27" s="79"/>
      <c r="K27" s="86" t="str">
        <f>IF(Tableau518[[#This Row],[DATE ENCAISSEMENT]],"REGLEE","")</f>
        <v/>
      </c>
      <c r="L27" s="77">
        <f>Tableau518[MONTANT TTC]-Tableau518[MONTANT PAYE]</f>
        <v>0</v>
      </c>
      <c r="M27" s="162"/>
    </row>
    <row r="28" spans="2:13" x14ac:dyDescent="0.25">
      <c r="B28" s="74"/>
      <c r="C28" s="75"/>
      <c r="D28" s="85"/>
      <c r="E28" s="157"/>
      <c r="F28" s="157"/>
      <c r="G28" s="156"/>
      <c r="H28" s="157"/>
      <c r="I28" s="74"/>
      <c r="J28" s="79"/>
      <c r="K28" s="86" t="str">
        <f>IF(Tableau518[[#This Row],[DATE ENCAISSEMENT]],"REGLEE","")</f>
        <v/>
      </c>
      <c r="L28" s="77">
        <f>Tableau518[MONTANT TTC]-Tableau518[MONTANT PAYE]</f>
        <v>0</v>
      </c>
      <c r="M28" s="162"/>
    </row>
    <row r="29" spans="2:13" x14ac:dyDescent="0.25">
      <c r="B29" s="74"/>
      <c r="C29" s="75"/>
      <c r="D29" s="85"/>
      <c r="E29" s="157"/>
      <c r="F29" s="157"/>
      <c r="G29" s="156"/>
      <c r="H29" s="157"/>
      <c r="I29" s="74"/>
      <c r="J29" s="79"/>
      <c r="K29" s="86" t="str">
        <f>IF(Tableau518[[#This Row],[DATE ENCAISSEMENT]],"REGLEE","")</f>
        <v/>
      </c>
      <c r="L29" s="77">
        <f>Tableau518[MONTANT TTC]-Tableau518[MONTANT PAYE]</f>
        <v>0</v>
      </c>
      <c r="M29" s="162"/>
    </row>
    <row r="30" spans="2:13" x14ac:dyDescent="0.25">
      <c r="B30" s="74"/>
      <c r="C30" s="75"/>
      <c r="D30" s="85"/>
      <c r="E30" s="157"/>
      <c r="F30" s="157"/>
      <c r="G30" s="156"/>
      <c r="H30" s="157"/>
      <c r="I30" s="74"/>
      <c r="J30" s="79"/>
      <c r="K30" s="86" t="str">
        <f>IF(Tableau518[[#This Row],[DATE ENCAISSEMENT]],"REGLEE","")</f>
        <v/>
      </c>
      <c r="L30" s="77">
        <f>Tableau518[MONTANT TTC]-Tableau518[MONTANT PAYE]</f>
        <v>0</v>
      </c>
      <c r="M30" s="162"/>
    </row>
    <row r="31" spans="2:13" x14ac:dyDescent="0.25">
      <c r="B31" s="74"/>
      <c r="C31" s="75"/>
      <c r="D31" s="85"/>
      <c r="E31" s="157"/>
      <c r="F31" s="157"/>
      <c r="G31" s="156"/>
      <c r="H31" s="157"/>
      <c r="I31" s="74"/>
      <c r="J31" s="79"/>
      <c r="K31" s="86" t="str">
        <f>IF(Tableau518[[#This Row],[DATE ENCAISSEMENT]],"REGLEE","")</f>
        <v/>
      </c>
      <c r="L31" s="77">
        <f>Tableau518[MONTANT TTC]-Tableau518[MONTANT PAYE]</f>
        <v>0</v>
      </c>
      <c r="M31" s="162"/>
    </row>
    <row r="32" spans="2:13" x14ac:dyDescent="0.25">
      <c r="B32" s="74"/>
      <c r="C32" s="75"/>
      <c r="D32" s="85"/>
      <c r="E32" s="157"/>
      <c r="F32" s="157"/>
      <c r="G32" s="156"/>
      <c r="H32" s="157"/>
      <c r="I32" s="74"/>
      <c r="J32" s="79"/>
      <c r="K32" s="86" t="str">
        <f>IF(Tableau518[[#This Row],[DATE ENCAISSEMENT]],"REGLEE","")</f>
        <v/>
      </c>
      <c r="L32" s="77">
        <f>Tableau518[MONTANT TTC]-Tableau518[MONTANT PAYE]</f>
        <v>0</v>
      </c>
      <c r="M32" s="162"/>
    </row>
    <row r="33" spans="2:13" x14ac:dyDescent="0.25">
      <c r="B33" s="74"/>
      <c r="C33" s="75"/>
      <c r="D33" s="85"/>
      <c r="E33" s="157"/>
      <c r="F33" s="157"/>
      <c r="G33" s="156"/>
      <c r="H33" s="157"/>
      <c r="I33" s="74"/>
      <c r="J33" s="79"/>
      <c r="K33" s="86" t="str">
        <f>IF(Tableau518[[#This Row],[DATE ENCAISSEMENT]],"REGLEE","")</f>
        <v/>
      </c>
      <c r="L33" s="77">
        <f>Tableau518[MONTANT TTC]-Tableau518[MONTANT PAYE]</f>
        <v>0</v>
      </c>
      <c r="M33" s="162"/>
    </row>
    <row r="34" spans="2:13" x14ac:dyDescent="0.25">
      <c r="B34" s="74"/>
      <c r="C34" s="75"/>
      <c r="D34" s="85"/>
      <c r="E34" s="157"/>
      <c r="F34" s="157"/>
      <c r="G34" s="156"/>
      <c r="H34" s="157"/>
      <c r="I34" s="74"/>
      <c r="J34" s="79"/>
      <c r="K34" s="86" t="str">
        <f>IF(Tableau518[[#This Row],[DATE ENCAISSEMENT]],"REGLEE","")</f>
        <v/>
      </c>
      <c r="L34" s="77">
        <f>Tableau518[MONTANT TTC]-Tableau518[MONTANT PAYE]</f>
        <v>0</v>
      </c>
      <c r="M34" s="162"/>
    </row>
    <row r="35" spans="2:13" x14ac:dyDescent="0.25">
      <c r="B35" s="74"/>
      <c r="C35" s="75"/>
      <c r="D35" s="85"/>
      <c r="E35" s="157"/>
      <c r="F35" s="164"/>
      <c r="G35" s="165"/>
      <c r="H35" s="164"/>
      <c r="I35" s="57"/>
      <c r="J35" s="59"/>
      <c r="K35" s="86" t="str">
        <f>IF(Tableau518[[#This Row],[DATE ENCAISSEMENT]],"REGLEE","")</f>
        <v/>
      </c>
      <c r="L35" s="58">
        <f>Tableau518[MONTANT TTC]-Tableau518[MONTANT PAYE]</f>
        <v>0</v>
      </c>
      <c r="M35" s="162"/>
    </row>
    <row r="36" spans="2:13" ht="14.25" x14ac:dyDescent="0.25">
      <c r="B36" s="57"/>
      <c r="C36" s="63"/>
      <c r="D36" s="64"/>
      <c r="E36" s="77"/>
      <c r="F36" s="61"/>
      <c r="G36" s="145"/>
      <c r="H36" s="166"/>
      <c r="I36" s="79"/>
      <c r="J36" s="61"/>
      <c r="K36" s="61"/>
      <c r="L36" s="58">
        <f>Tableau518[MONTANT TTC]-Tableau518[MONTANT PAYE]</f>
        <v>0</v>
      </c>
      <c r="M36" s="163"/>
    </row>
    <row r="38" spans="2:13" x14ac:dyDescent="0.2">
      <c r="F38" s="243" t="s">
        <v>63</v>
      </c>
      <c r="G38" s="243"/>
      <c r="H38" s="221">
        <f>SUM(Tableau518[MONTANT HT])</f>
        <v>450</v>
      </c>
      <c r="I38" s="194"/>
      <c r="J38" s="243" t="s">
        <v>64</v>
      </c>
      <c r="K38" s="243"/>
      <c r="L38" s="221">
        <f>SUM(Tableau518[IMPAYE])</f>
        <v>0</v>
      </c>
      <c r="M38" s="194"/>
    </row>
    <row r="39" spans="2:13" x14ac:dyDescent="0.25">
      <c r="F39" s="194"/>
      <c r="G39" s="194"/>
      <c r="H39" s="194"/>
      <c r="I39" s="194"/>
      <c r="J39" s="194"/>
      <c r="K39" s="194"/>
      <c r="L39" s="194"/>
      <c r="M39" s="194"/>
    </row>
  </sheetData>
  <mergeCells count="2">
    <mergeCell ref="F38:G38"/>
    <mergeCell ref="J38:K38"/>
  </mergeCells>
  <conditionalFormatting sqref="L6:L36">
    <cfRule type="cellIs" dxfId="470" priority="2" operator="greaterThan">
      <formula>0</formula>
    </cfRule>
  </conditionalFormatting>
  <hyperlinks>
    <hyperlink ref="B1" location="MENU!A1" display="MENU"/>
  </hyperlinks>
  <pageMargins left="0.7" right="0.7" top="0.75" bottom="0.75" header="0.3" footer="0.3"/>
  <drawing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3"/>
  </sheetPr>
  <dimension ref="A1:AX226"/>
  <sheetViews>
    <sheetView topLeftCell="A9" workbookViewId="0">
      <selection activeCell="K14" sqref="K14"/>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50" width="9.140625" style="14"/>
  </cols>
  <sheetData>
    <row r="1" spans="1:50" ht="15" customHeight="1" x14ac:dyDescent="0.25">
      <c r="A1"/>
      <c r="B1" s="104" t="s">
        <v>37</v>
      </c>
      <c r="C1" s="107" t="s">
        <v>38</v>
      </c>
      <c r="E1" s="101">
        <f ca="1">TODAY()</f>
        <v>41968</v>
      </c>
      <c r="F1" s="14"/>
      <c r="G1" s="14"/>
      <c r="AV1"/>
      <c r="AW1"/>
      <c r="AX1"/>
    </row>
    <row r="2" spans="1:50" ht="84" customHeight="1" x14ac:dyDescent="0.25"/>
    <row r="3" spans="1:50" s="14" customFormat="1" ht="1.5" customHeight="1" x14ac:dyDescent="0.25"/>
    <row r="4" spans="1:50" ht="26.25" customHeight="1" x14ac:dyDescent="0.25">
      <c r="B4" s="233" t="s">
        <v>59</v>
      </c>
      <c r="C4" s="233"/>
      <c r="E4" s="234" t="s">
        <v>4</v>
      </c>
      <c r="F4" s="234"/>
      <c r="G4" s="234"/>
    </row>
    <row r="5" spans="1:50" s="14" customFormat="1" ht="1.5" customHeight="1" x14ac:dyDescent="0.25"/>
    <row r="6" spans="1:50" ht="26.25" customHeight="1" x14ac:dyDescent="0.25">
      <c r="B6" s="3" t="s">
        <v>0</v>
      </c>
      <c r="C6" s="5" t="s">
        <v>1</v>
      </c>
      <c r="E6" s="235">
        <f>DépensesMensuellesTotales</f>
        <v>0</v>
      </c>
      <c r="F6" s="236"/>
      <c r="G6" s="10" t="e">
        <f>G10/G9</f>
        <v>#DIV/0!</v>
      </c>
    </row>
    <row r="7" spans="1:50" ht="26.25" customHeight="1" x14ac:dyDescent="0.25">
      <c r="B7" s="4" t="s">
        <v>7</v>
      </c>
      <c r="C7" s="12">
        <f>'03 - Crédit'!H18</f>
        <v>0</v>
      </c>
      <c r="E7" s="92"/>
      <c r="F7" s="92"/>
      <c r="G7" s="92"/>
    </row>
    <row r="8" spans="1:50" ht="26.25" customHeight="1" x14ac:dyDescent="0.25">
      <c r="B8" s="4" t="s">
        <v>22</v>
      </c>
      <c r="C8" s="12">
        <f>'03 - Crédit'!H31</f>
        <v>0</v>
      </c>
      <c r="E8" s="244" t="s">
        <v>5</v>
      </c>
      <c r="F8" s="244"/>
      <c r="G8" s="244"/>
    </row>
    <row r="9" spans="1:50" ht="26.25" customHeight="1" thickBot="1" x14ac:dyDescent="0.3">
      <c r="B9" s="4" t="s">
        <v>8</v>
      </c>
      <c r="C9" s="12"/>
      <c r="E9" s="93" t="s">
        <v>3</v>
      </c>
      <c r="F9" s="94"/>
      <c r="G9" s="95">
        <f>SUM(tblRevenus19[Montant])</f>
        <v>0</v>
      </c>
    </row>
    <row r="10" spans="1:50" ht="26.25" customHeight="1" thickBot="1" x14ac:dyDescent="0.3">
      <c r="B10" s="4" t="s">
        <v>8</v>
      </c>
      <c r="C10" s="12"/>
      <c r="E10" s="96" t="s">
        <v>2</v>
      </c>
      <c r="F10" s="97"/>
      <c r="G10" s="98">
        <f>SUM(tblDépenses20[Montant])</f>
        <v>0</v>
      </c>
    </row>
    <row r="11" spans="1:50" ht="26.25" customHeight="1" x14ac:dyDescent="0.25">
      <c r="B11" s="238"/>
      <c r="C11" s="238"/>
      <c r="E11" s="14"/>
      <c r="F11" s="14"/>
      <c r="G11" s="14"/>
    </row>
    <row r="12" spans="1:50" ht="26.25" customHeight="1" x14ac:dyDescent="0.25">
      <c r="B12" s="233" t="s">
        <v>60</v>
      </c>
      <c r="C12" s="233"/>
      <c r="E12" s="115" t="s">
        <v>6</v>
      </c>
      <c r="F12" s="115"/>
      <c r="G12" s="116">
        <f>G9-G10</f>
        <v>0</v>
      </c>
      <c r="J12" s="91"/>
    </row>
    <row r="13" spans="1:50" ht="26.25" customHeight="1" x14ac:dyDescent="0.25">
      <c r="B13" s="3" t="s">
        <v>0</v>
      </c>
      <c r="C13" s="5" t="s">
        <v>1</v>
      </c>
      <c r="E13" s="240"/>
      <c r="F13" s="240"/>
      <c r="G13" s="240"/>
      <c r="H13" s="240"/>
      <c r="I13" s="240"/>
    </row>
    <row r="14" spans="1:50" ht="26.25" customHeight="1" x14ac:dyDescent="0.25">
      <c r="B14" s="4"/>
      <c r="C14" s="12"/>
      <c r="E14" s="240"/>
      <c r="F14" s="240"/>
      <c r="G14" s="240"/>
      <c r="H14" s="240"/>
      <c r="I14" s="240"/>
    </row>
    <row r="15" spans="1:50" ht="26.25" customHeight="1" x14ac:dyDescent="0.25">
      <c r="B15" s="4"/>
      <c r="C15" s="12"/>
      <c r="E15" s="14"/>
      <c r="F15" s="14"/>
      <c r="G15" s="14"/>
    </row>
    <row r="16" spans="1:50" ht="26.25" customHeight="1" x14ac:dyDescent="0.25">
      <c r="B16" s="4"/>
      <c r="C16" s="12"/>
      <c r="E16" s="14"/>
      <c r="F16" s="14"/>
      <c r="G16" s="14"/>
    </row>
    <row r="17" spans="2:7" ht="26.25" customHeight="1" x14ac:dyDescent="0.25">
      <c r="B17" s="4"/>
      <c r="C17" s="12"/>
      <c r="E17" s="14"/>
      <c r="F17" s="14"/>
      <c r="G17" s="14"/>
    </row>
    <row r="18" spans="2:7" ht="26.25" customHeight="1" x14ac:dyDescent="0.25">
      <c r="B18" s="4"/>
      <c r="C18" s="12"/>
      <c r="E18" s="14"/>
      <c r="F18" s="14"/>
      <c r="G18" s="14"/>
    </row>
    <row r="19" spans="2:7" ht="26.25" customHeight="1" x14ac:dyDescent="0.25">
      <c r="B19" s="4"/>
      <c r="C19" s="12"/>
      <c r="E19" s="14"/>
      <c r="F19" s="14"/>
      <c r="G19" s="14"/>
    </row>
    <row r="20" spans="2:7" ht="26.25" customHeight="1" x14ac:dyDescent="0.25">
      <c r="B20" s="4"/>
      <c r="C20" s="12"/>
      <c r="E20" s="14"/>
      <c r="F20" s="14"/>
      <c r="G20" s="14"/>
    </row>
    <row r="21" spans="2:7" ht="26.25" customHeight="1" x14ac:dyDescent="0.25">
      <c r="B21" s="4"/>
      <c r="C21" s="12"/>
      <c r="E21" s="14"/>
      <c r="F21" s="14"/>
      <c r="G21" s="14"/>
    </row>
    <row r="22" spans="2:7" ht="26.25" customHeight="1" x14ac:dyDescent="0.25">
      <c r="B22" s="66"/>
      <c r="C22" s="65"/>
      <c r="E22" s="14"/>
      <c r="F22" s="14"/>
      <c r="G22" s="14"/>
    </row>
    <row r="23" spans="2:7" ht="26.25" customHeight="1" x14ac:dyDescent="0.25">
      <c r="B23" s="3"/>
      <c r="C23" s="65"/>
      <c r="E23" s="14"/>
      <c r="F23" s="14"/>
      <c r="G23" s="14"/>
    </row>
    <row r="24" spans="2:7" ht="26.25" customHeight="1" x14ac:dyDescent="0.25">
      <c r="B24" s="4"/>
      <c r="C24" s="12"/>
      <c r="E24" s="14"/>
      <c r="F24" s="14"/>
      <c r="G24" s="14"/>
    </row>
    <row r="25" spans="2:7" ht="26.25" customHeight="1" x14ac:dyDescent="0.25">
      <c r="B25" s="3"/>
      <c r="C25" s="65"/>
      <c r="E25" s="14"/>
      <c r="F25" s="14"/>
      <c r="G25" s="14"/>
    </row>
    <row r="26" spans="2:7" ht="26.25" customHeight="1" x14ac:dyDescent="0.25">
      <c r="B26" s="3"/>
      <c r="C26" s="65"/>
      <c r="E26" s="14"/>
      <c r="F26" s="14"/>
      <c r="G26" s="14"/>
    </row>
    <row r="27" spans="2:7" ht="26.25" customHeight="1" x14ac:dyDescent="0.25">
      <c r="B27" s="3"/>
      <c r="C27" s="65"/>
      <c r="E27" s="14"/>
      <c r="F27" s="14"/>
      <c r="G27" s="14"/>
    </row>
    <row r="28" spans="2:7" ht="26.25" customHeight="1" x14ac:dyDescent="0.25">
      <c r="B28" s="3"/>
      <c r="C28" s="65"/>
      <c r="E28" s="14"/>
      <c r="F28" s="14"/>
      <c r="G28" s="14"/>
    </row>
    <row r="29" spans="2:7" ht="26.25" customHeight="1" x14ac:dyDescent="0.25">
      <c r="B29" s="3"/>
      <c r="C29" s="65"/>
      <c r="E29" s="14"/>
      <c r="F29" s="14"/>
      <c r="G29" s="14"/>
    </row>
    <row r="30" spans="2:7" ht="26.25" customHeight="1" x14ac:dyDescent="0.25">
      <c r="B30" s="3"/>
      <c r="C30" s="65"/>
      <c r="E30" s="14"/>
      <c r="F30" s="14"/>
      <c r="G30" s="14"/>
    </row>
    <row r="31" spans="2:7" ht="26.25" customHeight="1" x14ac:dyDescent="0.25">
      <c r="B31" s="3"/>
      <c r="C31" s="65"/>
      <c r="E31" s="14"/>
      <c r="F31" s="14"/>
      <c r="G31" s="14"/>
    </row>
    <row r="32" spans="2:7" ht="26.25" customHeight="1" x14ac:dyDescent="0.25">
      <c r="B32" s="3"/>
      <c r="C32" s="65"/>
      <c r="E32" s="14"/>
      <c r="F32" s="14"/>
      <c r="G32" s="14"/>
    </row>
    <row r="33" spans="2:7" ht="26.25" customHeight="1" x14ac:dyDescent="0.25">
      <c r="B33" s="3"/>
      <c r="C33" s="65"/>
      <c r="E33" s="14"/>
      <c r="F33" s="14"/>
      <c r="G33" s="14"/>
    </row>
    <row r="34" spans="2:7" ht="26.25" customHeight="1" x14ac:dyDescent="0.25">
      <c r="B34" s="3"/>
      <c r="C34" s="65"/>
      <c r="E34" s="14"/>
      <c r="F34" s="14"/>
      <c r="G34" s="14"/>
    </row>
    <row r="35" spans="2:7" ht="26.25" customHeight="1" x14ac:dyDescent="0.25">
      <c r="B35" s="3"/>
      <c r="C35" s="65"/>
      <c r="E35" s="14"/>
      <c r="F35" s="14"/>
      <c r="G35" s="14"/>
    </row>
    <row r="36" spans="2:7" ht="26.25" customHeight="1" x14ac:dyDescent="0.25">
      <c r="B36" s="3"/>
      <c r="C36" s="65"/>
      <c r="E36" s="14"/>
      <c r="F36" s="14"/>
      <c r="G36" s="14"/>
    </row>
    <row r="37" spans="2:7" ht="26.25" customHeight="1" x14ac:dyDescent="0.25">
      <c r="B37" s="3"/>
      <c r="C37" s="65"/>
      <c r="E37" s="14"/>
      <c r="F37" s="14"/>
      <c r="G37" s="14"/>
    </row>
    <row r="38" spans="2:7" ht="26.25" customHeight="1" x14ac:dyDescent="0.25">
      <c r="B38" s="3"/>
      <c r="C38" s="65"/>
      <c r="E38" s="14"/>
      <c r="F38" s="14"/>
      <c r="G38" s="14"/>
    </row>
    <row r="39" spans="2:7" ht="26.25" customHeight="1" x14ac:dyDescent="0.25">
      <c r="B39" s="3"/>
      <c r="C39" s="65"/>
      <c r="E39" s="14"/>
      <c r="F39" s="14"/>
      <c r="G39" s="14"/>
    </row>
    <row r="40" spans="2:7" ht="26.25" customHeight="1" x14ac:dyDescent="0.25">
      <c r="B40" s="3"/>
      <c r="C40" s="65"/>
      <c r="E40" s="14"/>
      <c r="F40" s="14"/>
      <c r="G40" s="14"/>
    </row>
    <row r="41" spans="2:7" ht="26.25" customHeight="1" x14ac:dyDescent="0.25">
      <c r="B41" s="3"/>
      <c r="C41" s="65"/>
      <c r="E41" s="14"/>
      <c r="F41" s="14"/>
      <c r="G41" s="14"/>
    </row>
    <row r="42" spans="2:7" ht="26.25" customHeight="1" x14ac:dyDescent="0.25">
      <c r="B42" s="3"/>
      <c r="C42" s="65"/>
      <c r="E42" s="14"/>
      <c r="F42" s="14"/>
      <c r="G42" s="14"/>
    </row>
    <row r="43" spans="2:7" ht="26.25" customHeight="1" x14ac:dyDescent="0.25">
      <c r="B43" s="3"/>
      <c r="C43" s="65"/>
      <c r="E43" s="14"/>
      <c r="F43" s="14"/>
      <c r="G43" s="14"/>
    </row>
    <row r="44" spans="2:7" s="14" customFormat="1" ht="26.25" customHeight="1" x14ac:dyDescent="0.25">
      <c r="B44" s="105"/>
      <c r="C44" s="106"/>
    </row>
    <row r="45" spans="2:7" s="14" customFormat="1" ht="26.25" customHeight="1" x14ac:dyDescent="0.25"/>
    <row r="46" spans="2:7" s="14" customFormat="1" ht="26.25" customHeight="1" x14ac:dyDescent="0.25"/>
    <row r="47" spans="2:7" s="14" customFormat="1" ht="26.25" customHeight="1" x14ac:dyDescent="0.25"/>
    <row r="48" spans="2:7"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row r="83" s="14" customFormat="1" ht="26.25" customHeight="1" x14ac:dyDescent="0.25"/>
    <row r="84" s="14" customFormat="1" ht="26.25" customHeight="1" x14ac:dyDescent="0.25"/>
    <row r="85" s="14" customFormat="1" ht="26.25" customHeight="1" x14ac:dyDescent="0.25"/>
    <row r="86" s="14" customFormat="1" ht="26.25" customHeight="1" x14ac:dyDescent="0.25"/>
    <row r="87" s="14" customFormat="1" ht="26.25" customHeight="1" x14ac:dyDescent="0.25"/>
    <row r="88" s="14" customFormat="1" ht="26.25" customHeight="1" x14ac:dyDescent="0.25"/>
    <row r="89" s="14" customFormat="1" ht="26.25" customHeight="1" x14ac:dyDescent="0.25"/>
    <row r="90" s="14" customFormat="1" ht="26.25" customHeight="1" x14ac:dyDescent="0.25"/>
    <row r="91" s="14" customFormat="1" ht="26.25" customHeight="1" x14ac:dyDescent="0.25"/>
    <row r="92" s="14" customFormat="1" ht="26.25" customHeight="1" x14ac:dyDescent="0.25"/>
    <row r="93" s="14" customFormat="1" ht="26.25" customHeight="1" x14ac:dyDescent="0.25"/>
    <row r="94" s="14" customFormat="1" ht="26.25" customHeight="1" x14ac:dyDescent="0.25"/>
    <row r="95" s="14" customFormat="1" ht="26.25" customHeight="1" x14ac:dyDescent="0.25"/>
    <row r="96" s="14" customFormat="1" ht="26.25" customHeight="1" x14ac:dyDescent="0.25"/>
    <row r="97" s="14" customFormat="1" ht="26.25" customHeight="1" x14ac:dyDescent="0.25"/>
    <row r="98" s="14" customFormat="1" ht="26.25" customHeight="1" x14ac:dyDescent="0.25"/>
    <row r="99" s="14" customFormat="1" ht="26.25" customHeight="1" x14ac:dyDescent="0.25"/>
    <row r="100" s="14" customFormat="1" ht="26.25" customHeight="1" x14ac:dyDescent="0.25"/>
    <row r="101" s="14" customFormat="1" ht="26.25" customHeight="1" x14ac:dyDescent="0.25"/>
    <row r="102" s="14" customFormat="1" ht="26.25" customHeight="1" x14ac:dyDescent="0.25"/>
    <row r="103" s="14" customFormat="1" ht="26.25" customHeight="1" x14ac:dyDescent="0.25"/>
    <row r="104" s="14" customFormat="1" ht="26.25" customHeight="1" x14ac:dyDescent="0.25"/>
    <row r="105" s="14" customFormat="1" ht="26.25" customHeight="1" x14ac:dyDescent="0.25"/>
    <row r="106" s="14" customFormat="1" ht="26.25" customHeight="1" x14ac:dyDescent="0.25"/>
    <row r="107" s="14" customFormat="1" ht="26.25" customHeight="1" x14ac:dyDescent="0.25"/>
    <row r="108" s="14" customFormat="1" ht="26.25" customHeight="1" x14ac:dyDescent="0.25"/>
    <row r="109" s="14" customFormat="1" ht="26.25" customHeight="1" x14ac:dyDescent="0.25"/>
    <row r="110" s="14" customFormat="1" ht="26.25" customHeight="1" x14ac:dyDescent="0.25"/>
    <row r="111" s="14" customFormat="1" ht="26.25" customHeight="1" x14ac:dyDescent="0.25"/>
    <row r="112" s="14" customFormat="1" ht="26.25" customHeight="1" x14ac:dyDescent="0.25"/>
    <row r="113" s="14" customFormat="1" ht="26.25" customHeight="1" x14ac:dyDescent="0.25"/>
    <row r="114" s="14" customFormat="1" ht="26.25" customHeight="1" x14ac:dyDescent="0.25"/>
    <row r="115" s="14" customFormat="1" ht="26.25" customHeight="1" x14ac:dyDescent="0.25"/>
    <row r="116" s="14" customFormat="1" ht="26.25" customHeight="1" x14ac:dyDescent="0.25"/>
    <row r="117" s="14" customFormat="1" ht="26.25" customHeight="1" x14ac:dyDescent="0.25"/>
    <row r="118" s="14" customFormat="1" ht="26.25" customHeight="1" x14ac:dyDescent="0.25"/>
    <row r="119" s="14" customFormat="1" ht="26.25" customHeight="1" x14ac:dyDescent="0.25"/>
    <row r="120" s="14" customFormat="1" ht="26.25" customHeight="1" x14ac:dyDescent="0.25"/>
    <row r="121" s="14" customFormat="1" ht="26.25" customHeight="1" x14ac:dyDescent="0.25"/>
    <row r="122" s="14" customFormat="1" ht="26.25" customHeight="1" x14ac:dyDescent="0.25"/>
    <row r="123" s="14" customFormat="1" ht="26.25" customHeight="1" x14ac:dyDescent="0.25"/>
    <row r="124" s="14" customFormat="1" ht="26.25" customHeight="1" x14ac:dyDescent="0.25"/>
    <row r="125" s="14" customFormat="1" ht="26.25" customHeight="1" x14ac:dyDescent="0.25"/>
    <row r="126" s="14" customFormat="1" ht="26.25" customHeight="1" x14ac:dyDescent="0.25"/>
    <row r="127" s="14" customFormat="1" ht="26.25" customHeight="1" x14ac:dyDescent="0.25"/>
    <row r="128" s="14" customFormat="1" ht="26.25" customHeight="1" x14ac:dyDescent="0.25"/>
    <row r="129" s="14" customFormat="1" ht="26.25" customHeight="1" x14ac:dyDescent="0.25"/>
    <row r="130" s="14" customFormat="1" ht="26.25" customHeight="1" x14ac:dyDescent="0.25"/>
    <row r="131" s="14" customFormat="1" ht="26.25" customHeight="1" x14ac:dyDescent="0.25"/>
    <row r="132" s="14" customFormat="1" ht="26.25" customHeight="1" x14ac:dyDescent="0.25"/>
    <row r="133" s="14" customFormat="1" ht="26.25" customHeight="1" x14ac:dyDescent="0.25"/>
    <row r="134" s="14" customFormat="1" ht="26.25" customHeight="1" x14ac:dyDescent="0.25"/>
    <row r="135" s="14" customFormat="1" ht="26.25" customHeight="1" x14ac:dyDescent="0.25"/>
    <row r="136" s="14" customFormat="1" ht="26.25" customHeight="1" x14ac:dyDescent="0.25"/>
    <row r="137" s="14" customFormat="1" ht="26.25" customHeight="1" x14ac:dyDescent="0.25"/>
    <row r="138" s="14" customFormat="1" ht="26.25" customHeight="1" x14ac:dyDescent="0.25"/>
    <row r="139" s="14" customFormat="1" ht="26.25" customHeight="1" x14ac:dyDescent="0.25"/>
    <row r="140" s="14" customFormat="1" ht="26.25" customHeight="1" x14ac:dyDescent="0.25"/>
    <row r="141" s="14" customFormat="1" ht="26.25" customHeight="1" x14ac:dyDescent="0.25"/>
    <row r="142" s="14" customFormat="1" ht="26.25" customHeight="1" x14ac:dyDescent="0.25"/>
    <row r="143" s="14" customFormat="1" ht="26.25" customHeight="1" x14ac:dyDescent="0.25"/>
    <row r="144" s="14" customFormat="1" ht="26.25" customHeight="1" x14ac:dyDescent="0.25"/>
    <row r="145" s="14" customFormat="1" ht="26.25" customHeight="1" x14ac:dyDescent="0.25"/>
    <row r="146" s="14" customFormat="1" ht="26.25" customHeight="1" x14ac:dyDescent="0.25"/>
    <row r="147" s="14" customFormat="1" ht="26.25" customHeight="1" x14ac:dyDescent="0.25"/>
    <row r="148" s="14" customFormat="1" ht="26.25" customHeight="1" x14ac:dyDescent="0.25"/>
    <row r="149" s="14" customFormat="1" ht="26.25" customHeight="1" x14ac:dyDescent="0.25"/>
    <row r="150" s="14" customFormat="1" ht="26.25" customHeight="1" x14ac:dyDescent="0.25"/>
    <row r="151" s="14" customFormat="1" ht="26.25" customHeight="1" x14ac:dyDescent="0.25"/>
    <row r="152" s="14" customFormat="1" ht="26.25" customHeight="1" x14ac:dyDescent="0.25"/>
    <row r="153" s="14" customFormat="1" ht="26.25" customHeight="1" x14ac:dyDescent="0.25"/>
    <row r="154" s="14" customFormat="1" ht="26.25" customHeight="1" x14ac:dyDescent="0.25"/>
    <row r="155" s="14" customFormat="1" ht="26.25" customHeight="1" x14ac:dyDescent="0.25"/>
    <row r="156" s="14" customFormat="1" ht="26.25" customHeight="1" x14ac:dyDescent="0.25"/>
    <row r="157" s="14" customFormat="1" ht="26.25" customHeight="1" x14ac:dyDescent="0.25"/>
    <row r="158" s="14" customFormat="1" ht="26.25" customHeight="1" x14ac:dyDescent="0.25"/>
    <row r="159" s="14" customFormat="1" ht="26.25" customHeight="1" x14ac:dyDescent="0.25"/>
    <row r="160" s="14" customFormat="1" ht="26.25" customHeight="1" x14ac:dyDescent="0.25"/>
    <row r="161" s="14" customFormat="1" ht="26.25" customHeight="1" x14ac:dyDescent="0.25"/>
    <row r="162" s="14" customFormat="1" ht="26.25" customHeight="1" x14ac:dyDescent="0.25"/>
    <row r="163" s="14" customFormat="1" ht="26.25" customHeight="1" x14ac:dyDescent="0.25"/>
    <row r="164" s="14" customFormat="1" ht="26.25" customHeight="1" x14ac:dyDescent="0.25"/>
    <row r="165" s="14" customFormat="1" ht="26.25" customHeight="1" x14ac:dyDescent="0.25"/>
    <row r="166" s="14" customFormat="1" ht="26.25" customHeight="1" x14ac:dyDescent="0.25"/>
    <row r="167" s="14" customFormat="1" ht="26.25" customHeight="1" x14ac:dyDescent="0.25"/>
    <row r="168" s="14" customFormat="1" ht="26.25" customHeight="1" x14ac:dyDescent="0.25"/>
    <row r="169" s="14" customFormat="1" ht="26.25" customHeight="1" x14ac:dyDescent="0.25"/>
    <row r="170" s="14" customFormat="1" ht="26.25" customHeight="1" x14ac:dyDescent="0.25"/>
    <row r="171" s="14" customFormat="1" ht="26.25" customHeight="1" x14ac:dyDescent="0.25"/>
    <row r="172" s="14" customFormat="1" ht="26.25" customHeight="1" x14ac:dyDescent="0.25"/>
    <row r="173" s="14" customFormat="1" ht="26.25" customHeight="1" x14ac:dyDescent="0.25"/>
    <row r="174" s="14" customFormat="1" ht="26.25" customHeight="1" x14ac:dyDescent="0.25"/>
    <row r="175" s="14" customFormat="1" ht="26.25" customHeight="1" x14ac:dyDescent="0.25"/>
    <row r="176" s="14" customFormat="1" ht="26.25" customHeight="1" x14ac:dyDescent="0.25"/>
    <row r="177" s="14" customFormat="1" ht="26.25" customHeight="1" x14ac:dyDescent="0.25"/>
    <row r="178" s="14" customFormat="1" ht="26.25" customHeight="1" x14ac:dyDescent="0.25"/>
    <row r="179" s="14" customFormat="1" ht="26.25" customHeight="1" x14ac:dyDescent="0.25"/>
    <row r="180" s="14" customFormat="1" ht="26.25" customHeight="1" x14ac:dyDescent="0.25"/>
    <row r="181" s="14" customFormat="1" ht="26.25" customHeight="1" x14ac:dyDescent="0.25"/>
    <row r="182" s="14" customFormat="1" ht="26.25" customHeight="1" x14ac:dyDescent="0.25"/>
    <row r="183" s="14" customFormat="1" ht="26.25" customHeight="1" x14ac:dyDescent="0.25"/>
    <row r="184" s="14" customFormat="1" ht="26.25" customHeight="1" x14ac:dyDescent="0.25"/>
    <row r="185" s="14" customFormat="1" ht="26.25" customHeight="1" x14ac:dyDescent="0.25"/>
    <row r="186" s="14" customFormat="1" ht="26.25" customHeight="1" x14ac:dyDescent="0.25"/>
    <row r="187" s="14" customFormat="1" ht="26.25" customHeight="1" x14ac:dyDescent="0.25"/>
    <row r="188" s="14" customFormat="1" ht="26.25" customHeight="1" x14ac:dyDescent="0.25"/>
    <row r="189" s="14" customFormat="1" ht="26.25" customHeight="1" x14ac:dyDescent="0.25"/>
    <row r="190" s="14" customFormat="1" ht="26.25" customHeight="1" x14ac:dyDescent="0.25"/>
    <row r="191" s="14" customFormat="1" ht="26.25" customHeight="1" x14ac:dyDescent="0.25"/>
    <row r="192" s="14" customFormat="1" ht="26.25" customHeight="1" x14ac:dyDescent="0.25"/>
    <row r="193" s="14" customFormat="1" ht="26.25" customHeight="1" x14ac:dyDescent="0.25"/>
    <row r="194" s="14" customFormat="1" ht="26.25" customHeight="1" x14ac:dyDescent="0.25"/>
    <row r="195" s="14" customFormat="1" ht="26.25" customHeight="1" x14ac:dyDescent="0.25"/>
    <row r="196" s="14" customFormat="1" ht="26.25" customHeight="1" x14ac:dyDescent="0.25"/>
    <row r="197" s="14" customFormat="1" ht="26.25" customHeight="1" x14ac:dyDescent="0.25"/>
    <row r="198" s="14" customFormat="1" ht="26.25" customHeight="1" x14ac:dyDescent="0.25"/>
    <row r="199" s="14" customFormat="1" ht="26.25" customHeight="1" x14ac:dyDescent="0.25"/>
    <row r="200" s="14" customFormat="1" ht="26.25" customHeight="1" x14ac:dyDescent="0.25"/>
    <row r="201" s="14" customFormat="1" ht="26.25" customHeight="1" x14ac:dyDescent="0.25"/>
    <row r="202" s="14" customFormat="1" ht="26.25" customHeight="1" x14ac:dyDescent="0.25"/>
    <row r="203" s="14" customFormat="1" ht="26.25" customHeight="1" x14ac:dyDescent="0.25"/>
    <row r="204" s="14" customFormat="1" ht="26.25" customHeight="1" x14ac:dyDescent="0.25"/>
    <row r="205" s="14" customFormat="1" ht="26.25" customHeight="1" x14ac:dyDescent="0.25"/>
    <row r="206" s="14" customFormat="1" ht="26.25" customHeight="1" x14ac:dyDescent="0.25"/>
    <row r="207" s="14" customFormat="1" ht="26.25" customHeight="1" x14ac:dyDescent="0.25"/>
    <row r="208" s="14" customFormat="1" ht="26.25" customHeight="1" x14ac:dyDescent="0.25"/>
    <row r="209" s="14" customFormat="1" ht="26.25" customHeight="1" x14ac:dyDescent="0.25"/>
    <row r="210" s="14" customFormat="1" ht="26.25" customHeight="1" x14ac:dyDescent="0.25"/>
    <row r="211" s="14" customFormat="1" ht="26.25" customHeight="1" x14ac:dyDescent="0.25"/>
    <row r="212" s="14" customFormat="1" ht="26.25" customHeight="1" x14ac:dyDescent="0.25"/>
    <row r="213" s="14" customFormat="1" ht="26.25" customHeight="1" x14ac:dyDescent="0.25"/>
    <row r="214" s="14" customFormat="1" ht="26.25" customHeight="1" x14ac:dyDescent="0.25"/>
    <row r="215" s="14" customFormat="1" ht="26.25" customHeight="1" x14ac:dyDescent="0.25"/>
    <row r="216" s="14" customFormat="1" ht="26.25" customHeight="1" x14ac:dyDescent="0.25"/>
    <row r="217" s="14" customFormat="1" ht="26.25" customHeight="1" x14ac:dyDescent="0.25"/>
    <row r="218" s="14" customFormat="1" ht="26.25" customHeight="1" x14ac:dyDescent="0.25"/>
    <row r="219" s="14" customFormat="1" ht="26.25" customHeight="1" x14ac:dyDescent="0.25"/>
    <row r="220" s="14" customFormat="1" ht="26.25" customHeight="1" x14ac:dyDescent="0.25"/>
    <row r="221" s="14" customFormat="1" ht="26.25" customHeight="1" x14ac:dyDescent="0.25"/>
    <row r="222" s="14" customFormat="1" ht="26.25" customHeight="1" x14ac:dyDescent="0.25"/>
    <row r="223" s="14" customFormat="1" ht="26.25" customHeight="1" x14ac:dyDescent="0.25"/>
    <row r="224" s="14" customFormat="1" ht="26.25" customHeight="1" x14ac:dyDescent="0.25"/>
    <row r="225" s="14" customFormat="1" ht="26.25" customHeight="1" x14ac:dyDescent="0.25"/>
    <row r="226" s="14" customFormat="1" ht="26.25" customHeight="1" x14ac:dyDescent="0.25"/>
  </sheetData>
  <mergeCells count="10">
    <mergeCell ref="E13:G13"/>
    <mergeCell ref="H13:I13"/>
    <mergeCell ref="E14:G14"/>
    <mergeCell ref="H14:I14"/>
    <mergeCell ref="B12:C12"/>
    <mergeCell ref="B4:C4"/>
    <mergeCell ref="E4:G4"/>
    <mergeCell ref="E6:F6"/>
    <mergeCell ref="E8:G8"/>
    <mergeCell ref="B11:C11"/>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B1:I31"/>
  <sheetViews>
    <sheetView topLeftCell="A10" workbookViewId="0">
      <selection activeCell="H19" sqref="H19"/>
    </sheetView>
  </sheetViews>
  <sheetFormatPr baseColWidth="10" defaultRowHeight="13.5" x14ac:dyDescent="0.25"/>
  <cols>
    <col min="1" max="1" width="2.85546875" style="17" customWidth="1"/>
    <col min="2" max="2" width="11.7109375" style="17" customWidth="1"/>
    <col min="3" max="3" width="9.7109375" style="17" bestFit="1" customWidth="1"/>
    <col min="4" max="4" width="43" style="17" bestFit="1" customWidth="1"/>
    <col min="5" max="5" width="13" style="17" bestFit="1" customWidth="1"/>
    <col min="6" max="6" width="18" style="17" bestFit="1" customWidth="1"/>
    <col min="7" max="7" width="18.5703125" style="17" bestFit="1" customWidth="1"/>
    <col min="8" max="8" width="31.28515625" style="17" customWidth="1"/>
    <col min="9" max="9" width="23.28515625" style="17" bestFit="1" customWidth="1"/>
    <col min="10" max="16384" width="11.42578125" style="17"/>
  </cols>
  <sheetData>
    <row r="1" spans="2:9" ht="14.25" x14ac:dyDescent="0.25">
      <c r="B1" s="137" t="s">
        <v>37</v>
      </c>
      <c r="C1" s="136"/>
    </row>
    <row r="2" spans="2:9" s="14" customFormat="1" ht="84" customHeight="1" x14ac:dyDescent="0.25"/>
    <row r="3" spans="2:9" s="14" customFormat="1" ht="1.5" customHeight="1" x14ac:dyDescent="0.25"/>
    <row r="4" spans="2:9" x14ac:dyDescent="0.3">
      <c r="B4" s="18" t="s">
        <v>9</v>
      </c>
      <c r="C4" s="19">
        <f ca="1">+TODAY()</f>
        <v>41968</v>
      </c>
      <c r="D4" s="20"/>
      <c r="E4" s="21"/>
      <c r="F4" s="22"/>
      <c r="G4" s="22"/>
      <c r="H4" s="22"/>
      <c r="I4" s="20"/>
    </row>
    <row r="5" spans="2:9" x14ac:dyDescent="0.25">
      <c r="B5" s="81" t="s">
        <v>18</v>
      </c>
      <c r="C5" s="81" t="s">
        <v>20</v>
      </c>
      <c r="D5" s="81" t="s">
        <v>19</v>
      </c>
      <c r="E5" s="81" t="s">
        <v>11</v>
      </c>
      <c r="F5" s="88" t="s">
        <v>12</v>
      </c>
      <c r="G5" s="88" t="s">
        <v>13</v>
      </c>
      <c r="H5" s="81" t="s">
        <v>61</v>
      </c>
    </row>
    <row r="6" spans="2:9" x14ac:dyDescent="0.25">
      <c r="B6" s="80"/>
      <c r="C6" s="72"/>
      <c r="D6" s="49"/>
      <c r="E6" s="82"/>
      <c r="F6" s="83"/>
      <c r="G6" s="83"/>
      <c r="H6" s="80"/>
    </row>
    <row r="7" spans="2:9" x14ac:dyDescent="0.25">
      <c r="B7" s="80"/>
      <c r="C7" s="56"/>
      <c r="D7" s="49"/>
      <c r="E7" s="73"/>
      <c r="F7" s="83"/>
      <c r="G7" s="83"/>
      <c r="H7" s="71"/>
    </row>
    <row r="8" spans="2:9" x14ac:dyDescent="0.25">
      <c r="B8" s="80"/>
      <c r="C8" s="56"/>
      <c r="D8" s="49"/>
      <c r="E8" s="76"/>
      <c r="F8" s="77"/>
      <c r="G8" s="83"/>
      <c r="H8" s="74"/>
    </row>
    <row r="9" spans="2:9" x14ac:dyDescent="0.25">
      <c r="B9" s="71"/>
      <c r="C9" s="56"/>
      <c r="D9" s="49"/>
      <c r="E9" s="73"/>
      <c r="F9" s="77"/>
      <c r="G9" s="83"/>
      <c r="H9" s="71"/>
    </row>
    <row r="10" spans="2:9" x14ac:dyDescent="0.25">
      <c r="B10" s="80"/>
      <c r="C10" s="56"/>
      <c r="D10" s="49"/>
      <c r="E10" s="76"/>
      <c r="F10" s="77"/>
      <c r="G10" s="83"/>
      <c r="H10" s="74"/>
    </row>
    <row r="11" spans="2:9" x14ac:dyDescent="0.25">
      <c r="B11" s="74"/>
      <c r="C11" s="56"/>
      <c r="D11" s="49"/>
      <c r="E11" s="84"/>
      <c r="F11" s="77"/>
      <c r="G11" s="83"/>
      <c r="H11" s="79"/>
    </row>
    <row r="12" spans="2:9" x14ac:dyDescent="0.25">
      <c r="B12" s="74"/>
      <c r="C12" s="56"/>
      <c r="D12" s="49"/>
      <c r="E12" s="76"/>
      <c r="F12" s="77"/>
      <c r="G12" s="83"/>
      <c r="H12" s="74"/>
    </row>
    <row r="13" spans="2:9" x14ac:dyDescent="0.25">
      <c r="B13" s="74"/>
      <c r="C13" s="56"/>
      <c r="D13" s="79"/>
      <c r="E13" s="84"/>
      <c r="F13" s="77"/>
      <c r="G13" s="83"/>
      <c r="H13" s="79"/>
    </row>
    <row r="14" spans="2:9" x14ac:dyDescent="0.25">
      <c r="B14" s="57"/>
      <c r="C14" s="56"/>
      <c r="D14" s="59"/>
      <c r="E14" s="64"/>
      <c r="F14" s="58"/>
      <c r="G14" s="83"/>
      <c r="H14" s="59"/>
    </row>
    <row r="15" spans="2:9" x14ac:dyDescent="0.25">
      <c r="B15" s="57"/>
      <c r="C15" s="56"/>
      <c r="D15" s="59"/>
      <c r="E15" s="64"/>
      <c r="F15" s="58"/>
      <c r="G15" s="83"/>
      <c r="H15" s="59"/>
    </row>
    <row r="16" spans="2:9" ht="14.25" x14ac:dyDescent="0.3">
      <c r="B16" s="36"/>
      <c r="C16" s="36"/>
      <c r="D16" s="37"/>
      <c r="E16" s="38"/>
      <c r="F16" s="39"/>
      <c r="G16" s="40"/>
      <c r="H16" s="41"/>
    </row>
    <row r="17" spans="2:9" ht="14.25" x14ac:dyDescent="0.3">
      <c r="B17" s="42"/>
      <c r="C17" s="42"/>
      <c r="D17" s="43"/>
      <c r="E17" s="44"/>
      <c r="F17" s="45"/>
      <c r="G17" s="45"/>
      <c r="H17" s="46"/>
      <c r="I17" s="48"/>
    </row>
    <row r="18" spans="2:9" ht="14.25" x14ac:dyDescent="0.3">
      <c r="B18" s="42"/>
      <c r="C18" s="42"/>
      <c r="D18" s="43"/>
      <c r="E18" s="44"/>
      <c r="F18" s="45"/>
      <c r="G18" s="214" t="s">
        <v>65</v>
      </c>
      <c r="H18" s="211">
        <f>SUM(Tableau321[MONTANT HT])</f>
        <v>0</v>
      </c>
      <c r="I18" s="48"/>
    </row>
    <row r="19" spans="2:9" ht="14.25" x14ac:dyDescent="0.3">
      <c r="B19" s="42"/>
      <c r="C19" s="42"/>
      <c r="D19" s="43"/>
      <c r="E19" s="44"/>
      <c r="F19" s="45"/>
      <c r="G19" s="45"/>
      <c r="H19" s="46"/>
      <c r="I19" s="48"/>
    </row>
    <row r="21" spans="2:9" s="14" customFormat="1" ht="84" customHeight="1" x14ac:dyDescent="0.25"/>
    <row r="22" spans="2:9" s="14" customFormat="1" ht="1.5" customHeight="1" x14ac:dyDescent="0.25"/>
    <row r="23" spans="2:9" x14ac:dyDescent="0.3">
      <c r="B23" s="18" t="s">
        <v>9</v>
      </c>
      <c r="C23" s="19">
        <f ca="1">TODAY()</f>
        <v>41968</v>
      </c>
      <c r="D23" s="20"/>
      <c r="E23" s="21"/>
      <c r="F23" s="22"/>
      <c r="G23" s="22"/>
      <c r="H23" s="22"/>
      <c r="I23" s="20"/>
    </row>
    <row r="24" spans="2:9" x14ac:dyDescent="0.25">
      <c r="B24" s="81" t="s">
        <v>18</v>
      </c>
      <c r="C24" s="81" t="s">
        <v>20</v>
      </c>
      <c r="D24" s="81" t="s">
        <v>19</v>
      </c>
      <c r="E24" s="81" t="s">
        <v>11</v>
      </c>
      <c r="F24" s="81" t="s">
        <v>12</v>
      </c>
      <c r="G24" s="81" t="s">
        <v>13</v>
      </c>
      <c r="H24" s="81" t="s">
        <v>61</v>
      </c>
    </row>
    <row r="25" spans="2:9" x14ac:dyDescent="0.25">
      <c r="B25" s="74"/>
      <c r="C25" s="74"/>
      <c r="D25" s="75"/>
      <c r="E25" s="76"/>
      <c r="F25" s="77"/>
      <c r="G25" s="77"/>
      <c r="H25" s="78"/>
    </row>
    <row r="26" spans="2:9" x14ac:dyDescent="0.25">
      <c r="B26" s="71"/>
      <c r="C26" s="71"/>
      <c r="D26" s="25"/>
      <c r="E26" s="73"/>
      <c r="F26" s="27"/>
      <c r="G26" s="54"/>
      <c r="H26" s="28"/>
    </row>
    <row r="27" spans="2:9" x14ac:dyDescent="0.25">
      <c r="B27" s="74"/>
      <c r="C27" s="74"/>
      <c r="D27" s="75"/>
      <c r="E27" s="76"/>
      <c r="F27" s="77"/>
      <c r="G27" s="74"/>
      <c r="H27" s="78"/>
    </row>
    <row r="28" spans="2:9" x14ac:dyDescent="0.25">
      <c r="B28" s="71"/>
      <c r="C28" s="71"/>
      <c r="D28" s="25"/>
      <c r="E28" s="73"/>
      <c r="F28" s="27"/>
      <c r="G28" s="71"/>
      <c r="H28" s="29"/>
    </row>
    <row r="29" spans="2:9" ht="14.25" x14ac:dyDescent="0.3">
      <c r="B29" s="36"/>
      <c r="C29" s="36"/>
      <c r="D29" s="37"/>
      <c r="E29" s="38"/>
      <c r="F29" s="39"/>
      <c r="G29" s="86"/>
      <c r="H29" s="40"/>
    </row>
    <row r="31" spans="2:9" x14ac:dyDescent="0.25">
      <c r="G31" s="215" t="s">
        <v>62</v>
      </c>
      <c r="H31" s="212">
        <f>SUM(Tableau3522[MONTANT HT])</f>
        <v>0</v>
      </c>
    </row>
  </sheetData>
  <hyperlinks>
    <hyperlink ref="B1" location="MENU!A1" display="MENU"/>
  </hyperlinks>
  <pageMargins left="0.7" right="0.7" top="0.75" bottom="0.75" header="0.3" footer="0.3"/>
  <drawing r:id="rId1"/>
  <tableParts count="2">
    <tablePart r:id="rId2"/>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B1:M47"/>
  <sheetViews>
    <sheetView topLeftCell="A19" zoomScaleNormal="100" workbookViewId="0">
      <selection activeCell="I44" sqref="I44"/>
    </sheetView>
  </sheetViews>
  <sheetFormatPr baseColWidth="10" defaultRowHeight="13.5" x14ac:dyDescent="0.25"/>
  <cols>
    <col min="1" max="1" width="2.85546875" style="17" customWidth="1"/>
    <col min="2" max="2" width="12.140625" style="17" customWidth="1"/>
    <col min="3" max="3" width="27.85546875" style="17" bestFit="1" customWidth="1"/>
    <col min="4" max="4" width="29.140625" style="17" bestFit="1" customWidth="1"/>
    <col min="5" max="5" width="15.140625" style="17" customWidth="1"/>
    <col min="6" max="6" width="16.140625" style="17" customWidth="1"/>
    <col min="7" max="7" width="14.28515625" style="17" bestFit="1" customWidth="1"/>
    <col min="8" max="8" width="12.42578125" style="17" customWidth="1"/>
    <col min="9" max="9" width="19" style="17" bestFit="1" customWidth="1"/>
    <col min="10" max="10" width="15" style="17" customWidth="1"/>
    <col min="11" max="11" width="13.140625" style="17" bestFit="1" customWidth="1"/>
    <col min="12" max="12" width="11.42578125" style="17"/>
    <col min="13" max="13" width="9.7109375" style="17" customWidth="1"/>
    <col min="14" max="16384" width="11.42578125" style="17"/>
  </cols>
  <sheetData>
    <row r="1" spans="2:13" ht="14.25" x14ac:dyDescent="0.25">
      <c r="B1" s="137" t="s">
        <v>37</v>
      </c>
    </row>
    <row r="2" spans="2:13" s="14" customFormat="1" ht="84" customHeight="1" x14ac:dyDescent="0.25"/>
    <row r="3" spans="2:13" s="14" customFormat="1" ht="1.5" customHeight="1" x14ac:dyDescent="0.25"/>
    <row r="4" spans="2:13" x14ac:dyDescent="0.3">
      <c r="B4" s="18" t="s">
        <v>9</v>
      </c>
      <c r="C4" s="19">
        <f ca="1">TODAY()</f>
        <v>41968</v>
      </c>
      <c r="D4" s="21"/>
      <c r="E4" s="22"/>
      <c r="F4" s="22"/>
      <c r="G4" s="22"/>
      <c r="H4" s="20"/>
      <c r="I4" s="20"/>
      <c r="J4" s="20"/>
      <c r="K4" s="23"/>
    </row>
    <row r="5" spans="2:13" s="167" customFormat="1" ht="27" x14ac:dyDescent="0.25">
      <c r="B5" s="148" t="s">
        <v>18</v>
      </c>
      <c r="C5" s="148" t="s">
        <v>10</v>
      </c>
      <c r="D5" s="148" t="s">
        <v>56</v>
      </c>
      <c r="E5" s="149" t="s">
        <v>12</v>
      </c>
      <c r="F5" s="148" t="s">
        <v>13</v>
      </c>
      <c r="G5" s="148" t="s">
        <v>14</v>
      </c>
      <c r="H5" s="147" t="s">
        <v>51</v>
      </c>
      <c r="I5" s="147" t="s">
        <v>57</v>
      </c>
      <c r="J5" s="160" t="s">
        <v>16</v>
      </c>
      <c r="K5" s="148" t="s">
        <v>17</v>
      </c>
      <c r="L5" s="150" t="s">
        <v>52</v>
      </c>
      <c r="M5" s="161" t="s">
        <v>21</v>
      </c>
    </row>
    <row r="6" spans="2:13" x14ac:dyDescent="0.25">
      <c r="B6" s="74"/>
      <c r="C6" s="158"/>
      <c r="D6" s="85"/>
      <c r="E6" s="157"/>
      <c r="F6" s="77"/>
      <c r="G6" s="87"/>
      <c r="H6" s="77"/>
      <c r="I6" s="74"/>
      <c r="J6" s="79"/>
      <c r="K6" s="86" t="str">
        <f>IF(Tableau523[[#This Row],[DATE ENCAISSEMENT]],"REGLEE","")</f>
        <v/>
      </c>
      <c r="L6" s="77">
        <f>Tableau523[MONTANT TTC]-Tableau523[MONTANT PAYE]</f>
        <v>0</v>
      </c>
      <c r="M6" s="114"/>
    </row>
    <row r="7" spans="2:13" x14ac:dyDescent="0.25">
      <c r="B7" s="74"/>
      <c r="C7" s="158"/>
      <c r="D7" s="85"/>
      <c r="E7" s="157"/>
      <c r="F7" s="77"/>
      <c r="G7" s="87"/>
      <c r="H7" s="77"/>
      <c r="I7" s="74"/>
      <c r="J7" s="79"/>
      <c r="K7" s="86" t="str">
        <f>IF(Tableau523[[#This Row],[DATE ENCAISSEMENT]],"REGLEE","")</f>
        <v/>
      </c>
      <c r="L7" s="77">
        <f>Tableau523[MONTANT TTC]-Tableau523[MONTANT PAYE]</f>
        <v>0</v>
      </c>
      <c r="M7" s="114"/>
    </row>
    <row r="8" spans="2:13" x14ac:dyDescent="0.25">
      <c r="B8" s="74"/>
      <c r="C8" s="158"/>
      <c r="D8" s="85"/>
      <c r="E8" s="157"/>
      <c r="F8" s="77"/>
      <c r="G8" s="87"/>
      <c r="H8" s="77"/>
      <c r="I8" s="74"/>
      <c r="J8" s="79"/>
      <c r="K8" s="86" t="str">
        <f>IF(Tableau523[[#This Row],[DATE ENCAISSEMENT]],"REGLEE","")</f>
        <v/>
      </c>
      <c r="L8" s="77">
        <f>Tableau523[MONTANT TTC]-Tableau523[MONTANT PAYE]</f>
        <v>0</v>
      </c>
      <c r="M8" s="114"/>
    </row>
    <row r="9" spans="2:13" x14ac:dyDescent="0.25">
      <c r="B9" s="74"/>
      <c r="C9" s="158"/>
      <c r="D9" s="85"/>
      <c r="E9" s="157"/>
      <c r="F9" s="77"/>
      <c r="G9" s="87"/>
      <c r="H9" s="77"/>
      <c r="I9" s="74"/>
      <c r="J9" s="79"/>
      <c r="K9" s="86" t="str">
        <f>IF(Tableau523[[#This Row],[DATE ENCAISSEMENT]],"REGLEE","")</f>
        <v/>
      </c>
      <c r="L9" s="77">
        <f>Tableau523[MONTANT TTC]-Tableau523[MONTANT PAYE]</f>
        <v>0</v>
      </c>
      <c r="M9" s="114"/>
    </row>
    <row r="10" spans="2:13" x14ac:dyDescent="0.25">
      <c r="B10" s="74"/>
      <c r="C10" s="158"/>
      <c r="D10" s="85"/>
      <c r="E10" s="157"/>
      <c r="F10" s="77"/>
      <c r="G10" s="87"/>
      <c r="H10" s="77"/>
      <c r="I10" s="74"/>
      <c r="J10" s="79"/>
      <c r="K10" s="86" t="str">
        <f>IF(Tableau523[[#This Row],[DATE ENCAISSEMENT]],"REGLEE","")</f>
        <v/>
      </c>
      <c r="L10" s="77">
        <f>Tableau523[MONTANT TTC]-Tableau523[MONTANT PAYE]</f>
        <v>0</v>
      </c>
      <c r="M10" s="114"/>
    </row>
    <row r="11" spans="2:13" x14ac:dyDescent="0.25">
      <c r="B11" s="74"/>
      <c r="C11" s="158"/>
      <c r="D11" s="85"/>
      <c r="E11" s="157"/>
      <c r="F11" s="77"/>
      <c r="G11" s="87"/>
      <c r="H11" s="77"/>
      <c r="I11" s="74"/>
      <c r="J11" s="79"/>
      <c r="K11" s="86" t="str">
        <f>IF(Tableau523[[#This Row],[DATE ENCAISSEMENT]],"REGLEE","")</f>
        <v/>
      </c>
      <c r="L11" s="77">
        <f>Tableau523[MONTANT TTC]-Tableau523[MONTANT PAYE]</f>
        <v>0</v>
      </c>
      <c r="M11" s="114"/>
    </row>
    <row r="12" spans="2:13" x14ac:dyDescent="0.25">
      <c r="B12" s="74"/>
      <c r="C12" s="158"/>
      <c r="D12" s="85"/>
      <c r="E12" s="157"/>
      <c r="F12" s="77"/>
      <c r="G12" s="87"/>
      <c r="H12" s="77"/>
      <c r="I12" s="74"/>
      <c r="J12" s="79"/>
      <c r="K12" s="86" t="str">
        <f>IF(Tableau523[[#This Row],[DATE ENCAISSEMENT]],"REGLEE","")</f>
        <v/>
      </c>
      <c r="L12" s="77">
        <f>Tableau523[MONTANT TTC]-Tableau523[MONTANT PAYE]</f>
        <v>0</v>
      </c>
      <c r="M12" s="114"/>
    </row>
    <row r="13" spans="2:13" x14ac:dyDescent="0.25">
      <c r="B13" s="74"/>
      <c r="C13" s="158"/>
      <c r="D13" s="85"/>
      <c r="E13" s="157"/>
      <c r="F13" s="77"/>
      <c r="G13" s="87"/>
      <c r="H13" s="77"/>
      <c r="I13" s="74"/>
      <c r="J13" s="79"/>
      <c r="K13" s="86" t="str">
        <f>IF(Tableau523[[#This Row],[DATE ENCAISSEMENT]],"REGLEE","")</f>
        <v/>
      </c>
      <c r="L13" s="77">
        <f>Tableau523[MONTANT TTC]-Tableau523[MONTANT PAYE]</f>
        <v>0</v>
      </c>
      <c r="M13" s="114"/>
    </row>
    <row r="14" spans="2:13" x14ac:dyDescent="0.25">
      <c r="B14" s="74"/>
      <c r="C14" s="158"/>
      <c r="D14" s="85"/>
      <c r="E14" s="157"/>
      <c r="F14" s="77"/>
      <c r="G14" s="87"/>
      <c r="H14" s="77"/>
      <c r="I14" s="74"/>
      <c r="J14" s="79"/>
      <c r="K14" s="86" t="str">
        <f>IF(Tableau523[[#This Row],[DATE ENCAISSEMENT]],"REGLEE","")</f>
        <v/>
      </c>
      <c r="L14" s="77">
        <f>Tableau523[MONTANT TTC]-Tableau523[MONTANT PAYE]</f>
        <v>0</v>
      </c>
      <c r="M14" s="114"/>
    </row>
    <row r="15" spans="2:13" x14ac:dyDescent="0.25">
      <c r="B15" s="74"/>
      <c r="C15" s="158"/>
      <c r="D15" s="85"/>
      <c r="E15" s="157"/>
      <c r="F15" s="77"/>
      <c r="G15" s="87"/>
      <c r="H15" s="77"/>
      <c r="I15" s="74"/>
      <c r="J15" s="79"/>
      <c r="K15" s="86" t="str">
        <f>IF(Tableau523[[#This Row],[DATE ENCAISSEMENT]],"REGLEE","")</f>
        <v/>
      </c>
      <c r="L15" s="77">
        <f>Tableau523[MONTANT TTC]-Tableau523[MONTANT PAYE]</f>
        <v>0</v>
      </c>
      <c r="M15" s="114"/>
    </row>
    <row r="16" spans="2:13" x14ac:dyDescent="0.25">
      <c r="B16" s="74"/>
      <c r="C16" s="158"/>
      <c r="D16" s="85"/>
      <c r="E16" s="157"/>
      <c r="F16" s="77"/>
      <c r="G16" s="87"/>
      <c r="H16" s="77"/>
      <c r="I16" s="74"/>
      <c r="J16" s="79"/>
      <c r="K16" s="86" t="str">
        <f>IF(Tableau523[[#This Row],[DATE ENCAISSEMENT]],"REGLEE","")</f>
        <v/>
      </c>
      <c r="L16" s="77">
        <f>Tableau523[MONTANT TTC]-Tableau523[MONTANT PAYE]</f>
        <v>0</v>
      </c>
      <c r="M16" s="114"/>
    </row>
    <row r="17" spans="2:13" x14ac:dyDescent="0.25">
      <c r="B17" s="74"/>
      <c r="C17" s="158"/>
      <c r="D17" s="85"/>
      <c r="E17" s="157"/>
      <c r="F17" s="77"/>
      <c r="G17" s="87"/>
      <c r="H17" s="77"/>
      <c r="I17" s="74"/>
      <c r="J17" s="79"/>
      <c r="K17" s="86" t="str">
        <f>IF(Tableau523[[#This Row],[DATE ENCAISSEMENT]],"REGLEE","")</f>
        <v/>
      </c>
      <c r="L17" s="77">
        <f>Tableau523[MONTANT TTC]-Tableau523[MONTANT PAYE]</f>
        <v>0</v>
      </c>
      <c r="M17" s="114"/>
    </row>
    <row r="18" spans="2:13" x14ac:dyDescent="0.25">
      <c r="B18" s="74"/>
      <c r="C18" s="158"/>
      <c r="D18" s="85"/>
      <c r="E18" s="157"/>
      <c r="F18" s="77"/>
      <c r="G18" s="87"/>
      <c r="H18" s="77"/>
      <c r="I18" s="74"/>
      <c r="J18" s="79"/>
      <c r="K18" s="86" t="str">
        <f>IF(Tableau523[[#This Row],[DATE ENCAISSEMENT]],"REGLEE","")</f>
        <v/>
      </c>
      <c r="L18" s="77">
        <f>Tableau523[MONTANT TTC]-Tableau523[MONTANT PAYE]</f>
        <v>0</v>
      </c>
      <c r="M18" s="114"/>
    </row>
    <row r="19" spans="2:13" x14ac:dyDescent="0.25">
      <c r="B19" s="74"/>
      <c r="C19" s="158"/>
      <c r="D19" s="85"/>
      <c r="E19" s="157"/>
      <c r="F19" s="77"/>
      <c r="G19" s="87"/>
      <c r="H19" s="77"/>
      <c r="I19" s="74"/>
      <c r="J19" s="79"/>
      <c r="K19" s="86" t="str">
        <f>IF(Tableau523[[#This Row],[DATE ENCAISSEMENT]],"REGLEE","")</f>
        <v/>
      </c>
      <c r="L19" s="77">
        <f>Tableau523[MONTANT TTC]-Tableau523[MONTANT PAYE]</f>
        <v>0</v>
      </c>
      <c r="M19" s="114"/>
    </row>
    <row r="20" spans="2:13" x14ac:dyDescent="0.25">
      <c r="B20" s="74"/>
      <c r="C20" s="158"/>
      <c r="D20" s="85"/>
      <c r="E20" s="157"/>
      <c r="F20" s="77"/>
      <c r="G20" s="87"/>
      <c r="H20" s="77"/>
      <c r="I20" s="74"/>
      <c r="J20" s="79"/>
      <c r="K20" s="86" t="str">
        <f>IF(Tableau523[[#This Row],[DATE ENCAISSEMENT]],"REGLEE","")</f>
        <v/>
      </c>
      <c r="L20" s="77">
        <f>Tableau523[MONTANT TTC]-Tableau523[MONTANT PAYE]</f>
        <v>0</v>
      </c>
      <c r="M20" s="114"/>
    </row>
    <row r="21" spans="2:13" x14ac:dyDescent="0.25">
      <c r="B21" s="74"/>
      <c r="C21" s="158"/>
      <c r="D21" s="85"/>
      <c r="E21" s="157"/>
      <c r="F21" s="77"/>
      <c r="G21" s="87"/>
      <c r="H21" s="77"/>
      <c r="I21" s="74"/>
      <c r="J21" s="79"/>
      <c r="K21" s="86" t="str">
        <f>IF(Tableau523[[#This Row],[DATE ENCAISSEMENT]],"REGLEE","")</f>
        <v/>
      </c>
      <c r="L21" s="77">
        <f>Tableau523[MONTANT TTC]-Tableau523[MONTANT PAYE]</f>
        <v>0</v>
      </c>
      <c r="M21" s="114"/>
    </row>
    <row r="22" spans="2:13" x14ac:dyDescent="0.25">
      <c r="B22" s="74"/>
      <c r="C22" s="158"/>
      <c r="D22" s="85"/>
      <c r="E22" s="157"/>
      <c r="F22" s="77"/>
      <c r="G22" s="87"/>
      <c r="H22" s="77"/>
      <c r="I22" s="74"/>
      <c r="J22" s="79"/>
      <c r="K22" s="86" t="str">
        <f>IF(Tableau523[[#This Row],[DATE ENCAISSEMENT]],"REGLEE","")</f>
        <v/>
      </c>
      <c r="L22" s="77">
        <f>Tableau523[MONTANT TTC]-Tableau523[MONTANT PAYE]</f>
        <v>0</v>
      </c>
      <c r="M22" s="114"/>
    </row>
    <row r="23" spans="2:13" x14ac:dyDescent="0.25">
      <c r="B23" s="74"/>
      <c r="C23" s="158"/>
      <c r="D23" s="85"/>
      <c r="E23" s="157"/>
      <c r="F23" s="77"/>
      <c r="G23" s="87"/>
      <c r="H23" s="77"/>
      <c r="I23" s="74"/>
      <c r="J23" s="79"/>
      <c r="K23" s="86" t="str">
        <f>IF(Tableau523[[#This Row],[DATE ENCAISSEMENT]],"REGLEE","")</f>
        <v/>
      </c>
      <c r="L23" s="77">
        <f>Tableau523[MONTANT TTC]-Tableau523[MONTANT PAYE]</f>
        <v>0</v>
      </c>
      <c r="M23" s="114"/>
    </row>
    <row r="24" spans="2:13" x14ac:dyDescent="0.25">
      <c r="B24" s="74"/>
      <c r="C24" s="158"/>
      <c r="D24" s="85"/>
      <c r="E24" s="157"/>
      <c r="F24" s="77"/>
      <c r="G24" s="87"/>
      <c r="H24" s="77"/>
      <c r="I24" s="74"/>
      <c r="J24" s="79"/>
      <c r="K24" s="86" t="str">
        <f>IF(Tableau523[[#This Row],[DATE ENCAISSEMENT]],"REGLEE","")</f>
        <v/>
      </c>
      <c r="L24" s="77">
        <f>Tableau523[MONTANT TTC]-Tableau523[MONTANT PAYE]</f>
        <v>0</v>
      </c>
      <c r="M24" s="114"/>
    </row>
    <row r="25" spans="2:13" x14ac:dyDescent="0.25">
      <c r="B25" s="74"/>
      <c r="C25" s="158"/>
      <c r="D25" s="85"/>
      <c r="E25" s="157"/>
      <c r="F25" s="77"/>
      <c r="G25" s="87"/>
      <c r="H25" s="77"/>
      <c r="I25" s="52"/>
      <c r="J25" s="53"/>
      <c r="K25" s="86" t="str">
        <f>IF(Tableau523[[#This Row],[DATE ENCAISSEMENT]],"REGLEE","")</f>
        <v/>
      </c>
      <c r="L25" s="77">
        <f>Tableau523[MONTANT TTC]-Tableau523[MONTANT PAYE]</f>
        <v>0</v>
      </c>
      <c r="M25" s="114"/>
    </row>
    <row r="26" spans="2:13" x14ac:dyDescent="0.25">
      <c r="B26" s="74"/>
      <c r="C26" s="158"/>
      <c r="D26" s="85"/>
      <c r="E26" s="157"/>
      <c r="F26" s="77"/>
      <c r="G26" s="87"/>
      <c r="H26" s="77"/>
      <c r="I26" s="52"/>
      <c r="J26" s="74"/>
      <c r="K26" s="86" t="str">
        <f>IF(Tableau523[[#This Row],[DATE ENCAISSEMENT]],"REGLEE","")</f>
        <v/>
      </c>
      <c r="L26" s="77">
        <f>Tableau523[MONTANT TTC]-Tableau523[MONTANT PAYE]</f>
        <v>0</v>
      </c>
      <c r="M26" s="114"/>
    </row>
    <row r="27" spans="2:13" x14ac:dyDescent="0.25">
      <c r="B27" s="74"/>
      <c r="C27" s="158"/>
      <c r="D27" s="85"/>
      <c r="E27" s="157"/>
      <c r="F27" s="77"/>
      <c r="G27" s="87"/>
      <c r="H27" s="77"/>
      <c r="I27" s="52"/>
      <c r="J27" s="79"/>
      <c r="K27" s="86" t="str">
        <f>IF(Tableau523[[#This Row],[DATE ENCAISSEMENT]],"REGLEE","")</f>
        <v/>
      </c>
      <c r="L27" s="77">
        <f>Tableau523[MONTANT TTC]-Tableau523[MONTANT PAYE]</f>
        <v>0</v>
      </c>
      <c r="M27" s="114"/>
    </row>
    <row r="28" spans="2:13" x14ac:dyDescent="0.25">
      <c r="B28" s="74"/>
      <c r="C28" s="158"/>
      <c r="D28" s="85"/>
      <c r="E28" s="157"/>
      <c r="F28" s="77"/>
      <c r="G28" s="87"/>
      <c r="H28" s="77"/>
      <c r="I28" s="52"/>
      <c r="J28" s="79"/>
      <c r="K28" s="86" t="str">
        <f>IF(Tableau523[[#This Row],[DATE ENCAISSEMENT]],"REGLEE","")</f>
        <v/>
      </c>
      <c r="L28" s="77">
        <f>Tableau523[MONTANT TTC]-Tableau523[MONTANT PAYE]</f>
        <v>0</v>
      </c>
      <c r="M28" s="114"/>
    </row>
    <row r="29" spans="2:13" x14ac:dyDescent="0.25">
      <c r="B29" s="74"/>
      <c r="C29" s="158"/>
      <c r="D29" s="85"/>
      <c r="E29" s="157"/>
      <c r="F29" s="77"/>
      <c r="G29" s="87"/>
      <c r="H29" s="77"/>
      <c r="I29" s="52"/>
      <c r="J29" s="79"/>
      <c r="K29" s="86" t="str">
        <f>IF(Tableau523[[#This Row],[DATE ENCAISSEMENT]],"REGLEE","")</f>
        <v/>
      </c>
      <c r="L29" s="77">
        <f>Tableau523[MONTANT TTC]-Tableau523[MONTANT PAYE]</f>
        <v>0</v>
      </c>
      <c r="M29" s="114"/>
    </row>
    <row r="30" spans="2:13" x14ac:dyDescent="0.25">
      <c r="B30" s="74"/>
      <c r="C30" s="158"/>
      <c r="D30" s="85"/>
      <c r="E30" s="157"/>
      <c r="F30" s="77"/>
      <c r="G30" s="87"/>
      <c r="H30" s="77"/>
      <c r="I30" s="74"/>
      <c r="J30" s="79"/>
      <c r="K30" s="86" t="str">
        <f>IF(Tableau523[[#This Row],[DATE ENCAISSEMENT]],"REGLEE","")</f>
        <v/>
      </c>
      <c r="L30" s="77">
        <f>Tableau523[MONTANT TTC]-Tableau523[MONTANT PAYE]</f>
        <v>0</v>
      </c>
      <c r="M30" s="114"/>
    </row>
    <row r="31" spans="2:13" ht="14.25" customHeight="1" x14ac:dyDescent="0.25">
      <c r="B31" s="74"/>
      <c r="C31" s="158"/>
      <c r="D31" s="85"/>
      <c r="E31" s="157"/>
      <c r="F31" s="77"/>
      <c r="G31" s="87"/>
      <c r="H31" s="77"/>
      <c r="I31" s="74"/>
      <c r="J31" s="60"/>
      <c r="K31" s="86" t="str">
        <f>IF(Tableau523[[#This Row],[DATE ENCAISSEMENT]],"REGLEE","")</f>
        <v/>
      </c>
      <c r="L31" s="77">
        <f>Tableau523[MONTANT TTC]-Tableau523[MONTANT PAYE]</f>
        <v>0</v>
      </c>
      <c r="M31" s="114"/>
    </row>
    <row r="32" spans="2:13" ht="14.25" customHeight="1" x14ac:dyDescent="0.25">
      <c r="B32" s="74"/>
      <c r="C32" s="158"/>
      <c r="D32" s="85"/>
      <c r="E32" s="157"/>
      <c r="F32" s="77"/>
      <c r="G32" s="87"/>
      <c r="H32" s="77"/>
      <c r="I32" s="74"/>
      <c r="J32" s="79"/>
      <c r="K32" s="86" t="str">
        <f>IF(Tableau523[[#This Row],[DATE ENCAISSEMENT]],"REGLEE","")</f>
        <v/>
      </c>
      <c r="L32" s="77">
        <f>Tableau523[MONTANT TTC]-Tableau523[MONTANT PAYE]</f>
        <v>0</v>
      </c>
      <c r="M32" s="114"/>
    </row>
    <row r="33" spans="2:13" ht="14.25" customHeight="1" x14ac:dyDescent="0.25">
      <c r="B33" s="74"/>
      <c r="C33" s="158"/>
      <c r="D33" s="85"/>
      <c r="E33" s="157"/>
      <c r="F33" s="77"/>
      <c r="G33" s="87"/>
      <c r="H33" s="77"/>
      <c r="I33" s="74"/>
      <c r="J33" s="79"/>
      <c r="K33" s="86" t="str">
        <f>IF(Tableau523[[#This Row],[DATE ENCAISSEMENT]],"REGLEE","")</f>
        <v/>
      </c>
      <c r="L33" s="77">
        <f>Tableau523[MONTANT TTC]-Tableau523[MONTANT PAYE]</f>
        <v>0</v>
      </c>
      <c r="M33" s="114"/>
    </row>
    <row r="34" spans="2:13" x14ac:dyDescent="0.25">
      <c r="B34" s="74"/>
      <c r="C34" s="158"/>
      <c r="D34" s="85"/>
      <c r="E34" s="157"/>
      <c r="F34" s="77"/>
      <c r="G34" s="87"/>
      <c r="H34" s="77"/>
      <c r="I34" s="74"/>
      <c r="J34" s="79"/>
      <c r="K34" s="86" t="str">
        <f>IF(Tableau523[[#This Row],[DATE ENCAISSEMENT]],"REGLEE","")</f>
        <v/>
      </c>
      <c r="L34" s="77">
        <f>Tableau523[MONTANT TTC]-Tableau523[MONTANT PAYE]</f>
        <v>0</v>
      </c>
      <c r="M34" s="114"/>
    </row>
    <row r="35" spans="2:13" ht="13.5" customHeight="1" x14ac:dyDescent="0.25">
      <c r="B35" s="74"/>
      <c r="C35" s="158"/>
      <c r="D35" s="85"/>
      <c r="E35" s="157"/>
      <c r="F35" s="77"/>
      <c r="G35" s="87"/>
      <c r="H35" s="77"/>
      <c r="I35" s="74"/>
      <c r="J35" s="79"/>
      <c r="K35" s="86" t="str">
        <f>IF(Tableau523[[#This Row],[DATE ENCAISSEMENT]],"REGLEE","")</f>
        <v/>
      </c>
      <c r="L35" s="77">
        <f>Tableau523[MONTANT TTC]-Tableau523[MONTANT PAYE]</f>
        <v>0</v>
      </c>
      <c r="M35" s="114"/>
    </row>
    <row r="36" spans="2:13" ht="13.5" customHeight="1" x14ac:dyDescent="0.25">
      <c r="B36" s="74"/>
      <c r="C36" s="158"/>
      <c r="D36" s="85"/>
      <c r="E36" s="157"/>
      <c r="F36" s="77"/>
      <c r="G36" s="87"/>
      <c r="H36" s="77"/>
      <c r="I36" s="74"/>
      <c r="J36" s="79"/>
      <c r="K36" s="86" t="str">
        <f>IF(Tableau523[[#This Row],[DATE ENCAISSEMENT]],"REGLEE","")</f>
        <v/>
      </c>
      <c r="L36" s="77">
        <f>Tableau523[MONTANT TTC]-Tableau523[MONTANT PAYE]</f>
        <v>0</v>
      </c>
      <c r="M36" s="114"/>
    </row>
    <row r="37" spans="2:13" ht="13.5" customHeight="1" x14ac:dyDescent="0.25">
      <c r="B37" s="74"/>
      <c r="C37" s="158"/>
      <c r="D37" s="85"/>
      <c r="E37" s="157"/>
      <c r="F37" s="77"/>
      <c r="G37" s="87"/>
      <c r="H37" s="77"/>
      <c r="I37" s="74"/>
      <c r="J37" s="79"/>
      <c r="K37" s="86" t="str">
        <f>IF(Tableau523[[#This Row],[DATE ENCAISSEMENT]],"REGLEE","")</f>
        <v/>
      </c>
      <c r="L37" s="77">
        <f>Tableau523[MONTANT TTC]-Tableau523[MONTANT PAYE]</f>
        <v>0</v>
      </c>
      <c r="M37" s="114"/>
    </row>
    <row r="38" spans="2:13" ht="13.5" customHeight="1" x14ac:dyDescent="0.25">
      <c r="B38" s="74"/>
      <c r="C38" s="158"/>
      <c r="D38" s="85"/>
      <c r="E38" s="157"/>
      <c r="F38" s="77"/>
      <c r="G38" s="87"/>
      <c r="H38" s="77"/>
      <c r="I38" s="74"/>
      <c r="J38" s="79"/>
      <c r="K38" s="86" t="str">
        <f>IF(Tableau523[[#This Row],[DATE ENCAISSEMENT]],"REGLEE","")</f>
        <v/>
      </c>
      <c r="L38" s="77">
        <f>Tableau523[MONTANT TTC]-Tableau523[MONTANT PAYE]</f>
        <v>0</v>
      </c>
      <c r="M38" s="114"/>
    </row>
    <row r="39" spans="2:13" ht="13.5" customHeight="1" x14ac:dyDescent="0.25">
      <c r="B39" s="74"/>
      <c r="C39" s="158"/>
      <c r="D39" s="85"/>
      <c r="E39" s="157"/>
      <c r="F39" s="77"/>
      <c r="G39" s="87"/>
      <c r="H39" s="77"/>
      <c r="I39" s="74"/>
      <c r="J39" s="79"/>
      <c r="K39" s="86" t="str">
        <f>IF(Tableau523[[#This Row],[DATE ENCAISSEMENT]],"REGLEE","")</f>
        <v/>
      </c>
      <c r="L39" s="77">
        <f>Tableau523[MONTANT TTC]-Tableau523[MONTANT PAYE]</f>
        <v>0</v>
      </c>
      <c r="M39" s="114"/>
    </row>
    <row r="40" spans="2:13" ht="13.5" customHeight="1" x14ac:dyDescent="0.25">
      <c r="B40" s="74"/>
      <c r="C40" s="158"/>
      <c r="D40" s="85"/>
      <c r="E40" s="157"/>
      <c r="F40" s="77"/>
      <c r="G40" s="87"/>
      <c r="H40" s="77"/>
      <c r="I40" s="74"/>
      <c r="J40" s="79"/>
      <c r="K40" s="86" t="str">
        <f>IF(Tableau523[[#This Row],[DATE ENCAISSEMENT]],"REGLEE","")</f>
        <v/>
      </c>
      <c r="L40" s="77">
        <f>Tableau523[MONTANT TTC]-Tableau523[MONTANT PAYE]</f>
        <v>0</v>
      </c>
      <c r="M40" s="114"/>
    </row>
    <row r="41" spans="2:13" ht="13.5" customHeight="1" x14ac:dyDescent="0.25">
      <c r="B41" s="74"/>
      <c r="C41" s="158"/>
      <c r="D41" s="85"/>
      <c r="E41" s="157"/>
      <c r="F41" s="77"/>
      <c r="G41" s="87"/>
      <c r="H41" s="77"/>
      <c r="I41" s="74"/>
      <c r="J41" s="79"/>
      <c r="K41" s="86" t="str">
        <f>IF(Tableau523[[#This Row],[DATE ENCAISSEMENT]],"REGLEE","")</f>
        <v/>
      </c>
      <c r="L41" s="77">
        <f>Tableau523[MONTANT TTC]-Tableau523[MONTANT PAYE]</f>
        <v>0</v>
      </c>
      <c r="M41" s="114"/>
    </row>
    <row r="42" spans="2:13" ht="13.5" customHeight="1" x14ac:dyDescent="0.25">
      <c r="B42" s="74"/>
      <c r="C42" s="158"/>
      <c r="D42" s="85"/>
      <c r="E42" s="157"/>
      <c r="F42" s="77"/>
      <c r="G42" s="87"/>
      <c r="H42" s="77"/>
      <c r="I42" s="74"/>
      <c r="J42" s="79"/>
      <c r="K42" s="86" t="str">
        <f>IF(Tableau523[[#This Row],[DATE ENCAISSEMENT]],"REGLEE","")</f>
        <v/>
      </c>
      <c r="L42" s="77">
        <f>Tableau523[MONTANT TTC]-Tableau523[MONTANT PAYE]</f>
        <v>0</v>
      </c>
      <c r="M42" s="114"/>
    </row>
    <row r="43" spans="2:13" ht="13.5" customHeight="1" x14ac:dyDescent="0.25">
      <c r="B43" s="74"/>
      <c r="C43" s="158"/>
      <c r="D43" s="85"/>
      <c r="E43" s="157"/>
      <c r="F43" s="77"/>
      <c r="G43" s="87"/>
      <c r="H43" s="77"/>
      <c r="I43" s="57"/>
      <c r="J43" s="59"/>
      <c r="K43" s="86" t="str">
        <f>IF(Tableau523[[#This Row],[DATE ENCAISSEMENT]],"REGLEE","")</f>
        <v/>
      </c>
      <c r="L43" s="58">
        <f>Tableau523[MONTANT TTC]-Tableau523[MONTANT PAYE]</f>
        <v>0</v>
      </c>
      <c r="M43" s="114"/>
    </row>
    <row r="44" spans="2:13" ht="14.25" x14ac:dyDescent="0.3">
      <c r="B44" s="57"/>
      <c r="C44" s="63"/>
      <c r="D44" s="64"/>
      <c r="E44" s="143"/>
      <c r="F44" s="61"/>
      <c r="G44" s="61"/>
      <c r="H44" s="166"/>
      <c r="I44" s="79"/>
      <c r="J44" s="61"/>
      <c r="K44" s="86" t="str">
        <f>IF(Tableau523[[#This Row],[DATE ENCAISSEMENT]],"REGLEE","")</f>
        <v/>
      </c>
      <c r="L44" s="58">
        <f>Tableau523[MONTANT TTC]-Tableau523[MONTANT PAYE]</f>
        <v>0</v>
      </c>
      <c r="M44" s="168"/>
    </row>
    <row r="47" spans="2:13" x14ac:dyDescent="0.25">
      <c r="F47" s="242" t="s">
        <v>63</v>
      </c>
      <c r="G47" s="242"/>
      <c r="H47" s="212">
        <f>SUM(E6:E44)</f>
        <v>0</v>
      </c>
      <c r="J47" s="216"/>
      <c r="K47" s="219" t="s">
        <v>53</v>
      </c>
      <c r="L47" s="212">
        <f>SUM(L6:L43)</f>
        <v>0</v>
      </c>
    </row>
  </sheetData>
  <mergeCells count="1">
    <mergeCell ref="F47:G47"/>
  </mergeCells>
  <conditionalFormatting sqref="L6">
    <cfRule type="cellIs" dxfId="425" priority="2" operator="greaterThan">
      <formula>0</formula>
    </cfRule>
  </conditionalFormatting>
  <conditionalFormatting sqref="L7:L44">
    <cfRule type="cellIs" dxfId="424" priority="1" operator="greaterThan">
      <formula>0</formula>
    </cfRule>
  </conditionalFormatting>
  <hyperlinks>
    <hyperlink ref="B1" location="MENU!A1" display="MENU"/>
  </hyperlinks>
  <pageMargins left="0.7" right="0.7" top="0.75" bottom="0.75" header="0.3" footer="0.3"/>
  <drawing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3"/>
  </sheetPr>
  <dimension ref="A1:AV308"/>
  <sheetViews>
    <sheetView workbookViewId="0">
      <selection activeCell="O17" sqref="O17"/>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48" width="9.140625" style="14"/>
  </cols>
  <sheetData>
    <row r="1" spans="2:10" ht="15" customHeight="1" x14ac:dyDescent="0.25">
      <c r="B1" s="104" t="s">
        <v>37</v>
      </c>
      <c r="C1" s="107" t="s">
        <v>38</v>
      </c>
      <c r="E1" s="101">
        <f ca="1">TODAY()</f>
        <v>41968</v>
      </c>
      <c r="F1" s="14"/>
      <c r="G1" s="14"/>
    </row>
    <row r="2" spans="2:10" ht="84" customHeight="1" x14ac:dyDescent="0.25"/>
    <row r="3" spans="2:10" s="14" customFormat="1" ht="1.5" customHeight="1" x14ac:dyDescent="0.25"/>
    <row r="4" spans="2:10" ht="26.25" customHeight="1" x14ac:dyDescent="0.25">
      <c r="B4" s="233" t="s">
        <v>59</v>
      </c>
      <c r="C4" s="233"/>
      <c r="E4" s="234" t="s">
        <v>4</v>
      </c>
      <c r="F4" s="234"/>
      <c r="G4" s="234"/>
    </row>
    <row r="5" spans="2:10" ht="1.5" customHeight="1" x14ac:dyDescent="0.25"/>
    <row r="6" spans="2:10" ht="26.25" customHeight="1" x14ac:dyDescent="0.25">
      <c r="B6" s="3" t="s">
        <v>0</v>
      </c>
      <c r="C6" s="5" t="s">
        <v>1</v>
      </c>
      <c r="E6" s="235">
        <f>DépensesMensuellesTotales</f>
        <v>0</v>
      </c>
      <c r="F6" s="236"/>
      <c r="G6" s="10" t="e">
        <f>G10/G9</f>
        <v>#DIV/0!</v>
      </c>
    </row>
    <row r="7" spans="2:10" ht="26.25" customHeight="1" x14ac:dyDescent="0.25">
      <c r="B7" s="4" t="s">
        <v>7</v>
      </c>
      <c r="C7" s="12">
        <f>'04 - Crédit'!H18</f>
        <v>0</v>
      </c>
      <c r="E7" s="92"/>
      <c r="F7" s="92"/>
      <c r="G7" s="92"/>
    </row>
    <row r="8" spans="2:10" ht="26.25" customHeight="1" x14ac:dyDescent="0.25">
      <c r="B8" s="4" t="s">
        <v>22</v>
      </c>
      <c r="C8" s="12">
        <f>'04 - Crédit'!H31</f>
        <v>0</v>
      </c>
      <c r="E8" s="237" t="s">
        <v>5</v>
      </c>
      <c r="F8" s="237"/>
      <c r="G8" s="237"/>
    </row>
    <row r="9" spans="2:10" ht="26.25" customHeight="1" thickBot="1" x14ac:dyDescent="0.3">
      <c r="B9" s="4" t="s">
        <v>8</v>
      </c>
      <c r="C9" s="12"/>
      <c r="E9" s="93" t="s">
        <v>3</v>
      </c>
      <c r="F9" s="94"/>
      <c r="G9" s="95">
        <f>SUM(tblRevenus11[Montant])</f>
        <v>0</v>
      </c>
    </row>
    <row r="10" spans="2:10" ht="26.25" customHeight="1" thickBot="1" x14ac:dyDescent="0.3">
      <c r="B10" s="4" t="s">
        <v>8</v>
      </c>
      <c r="C10" s="12"/>
      <c r="E10" s="96" t="s">
        <v>2</v>
      </c>
      <c r="F10" s="97"/>
      <c r="G10" s="98">
        <f>SUM(tblDépenses12[Montant])</f>
        <v>0</v>
      </c>
    </row>
    <row r="11" spans="2:10" ht="26.25" customHeight="1" x14ac:dyDescent="0.25">
      <c r="B11" s="238"/>
      <c r="C11" s="238"/>
      <c r="E11" s="14"/>
      <c r="F11" s="14"/>
      <c r="G11" s="14"/>
    </row>
    <row r="12" spans="2:10" ht="26.25" customHeight="1" x14ac:dyDescent="0.25">
      <c r="B12" s="233" t="s">
        <v>60</v>
      </c>
      <c r="C12" s="233"/>
      <c r="E12" s="1" t="s">
        <v>6</v>
      </c>
      <c r="F12" s="11"/>
      <c r="G12" s="13">
        <f>G9-G10</f>
        <v>0</v>
      </c>
      <c r="J12" s="91"/>
    </row>
    <row r="13" spans="2:10" ht="26.25" customHeight="1" x14ac:dyDescent="0.25">
      <c r="B13" s="3" t="s">
        <v>0</v>
      </c>
      <c r="C13" s="5" t="s">
        <v>1</v>
      </c>
      <c r="E13" s="14"/>
      <c r="F13" s="14"/>
      <c r="G13" s="14"/>
    </row>
    <row r="14" spans="2:10" ht="26.25" customHeight="1" x14ac:dyDescent="0.25">
      <c r="B14" s="4"/>
      <c r="C14" s="12"/>
      <c r="E14" s="14"/>
      <c r="F14" s="14"/>
      <c r="G14" s="14"/>
    </row>
    <row r="15" spans="2:10" ht="26.25" customHeight="1" x14ac:dyDescent="0.25">
      <c r="B15" s="4"/>
      <c r="C15" s="12"/>
      <c r="E15" s="14"/>
      <c r="F15" s="14"/>
      <c r="G15" s="14"/>
    </row>
    <row r="16" spans="2:10" ht="26.25" customHeight="1" x14ac:dyDescent="0.25">
      <c r="B16" s="4"/>
      <c r="C16" s="12"/>
      <c r="E16" s="14"/>
      <c r="F16" s="14"/>
      <c r="G16" s="14"/>
    </row>
    <row r="17" spans="2:7" ht="26.25" customHeight="1" x14ac:dyDescent="0.25">
      <c r="B17" s="4"/>
      <c r="C17" s="12"/>
      <c r="E17" s="14"/>
      <c r="F17" s="14"/>
      <c r="G17" s="14"/>
    </row>
    <row r="18" spans="2:7" ht="26.25" customHeight="1" x14ac:dyDescent="0.25">
      <c r="B18" s="4"/>
      <c r="C18" s="12"/>
      <c r="E18" s="14"/>
      <c r="F18" s="14"/>
      <c r="G18" s="14"/>
    </row>
    <row r="19" spans="2:7" ht="26.25" customHeight="1" x14ac:dyDescent="0.25">
      <c r="B19" s="4"/>
      <c r="C19" s="12"/>
      <c r="E19" s="14"/>
      <c r="F19" s="14"/>
      <c r="G19" s="14"/>
    </row>
    <row r="20" spans="2:7" ht="26.25" customHeight="1" x14ac:dyDescent="0.25">
      <c r="B20" s="4"/>
      <c r="C20" s="12"/>
      <c r="E20" s="14"/>
      <c r="F20" s="14"/>
      <c r="G20" s="14"/>
    </row>
    <row r="21" spans="2:7" ht="26.25" customHeight="1" x14ac:dyDescent="0.25">
      <c r="B21" s="4"/>
      <c r="C21" s="12"/>
      <c r="E21" s="14"/>
      <c r="F21" s="14"/>
      <c r="G21" s="14"/>
    </row>
    <row r="22" spans="2:7" ht="26.25" customHeight="1" x14ac:dyDescent="0.25">
      <c r="B22" s="66"/>
      <c r="C22" s="65"/>
      <c r="E22" s="14"/>
      <c r="F22" s="14"/>
      <c r="G22" s="14"/>
    </row>
    <row r="23" spans="2:7" ht="26.25" customHeight="1" x14ac:dyDescent="0.25">
      <c r="B23" s="3"/>
      <c r="C23" s="65"/>
      <c r="E23" s="14"/>
      <c r="F23" s="14"/>
      <c r="G23" s="14"/>
    </row>
    <row r="24" spans="2:7" ht="26.25" customHeight="1" x14ac:dyDescent="0.25">
      <c r="B24" s="4"/>
      <c r="C24" s="12"/>
      <c r="E24" s="14"/>
      <c r="F24" s="14"/>
      <c r="G24" s="14"/>
    </row>
    <row r="25" spans="2:7" ht="26.25" customHeight="1" x14ac:dyDescent="0.25">
      <c r="B25" s="3"/>
      <c r="C25" s="65"/>
      <c r="E25" s="14"/>
      <c r="F25" s="14"/>
      <c r="G25" s="14"/>
    </row>
    <row r="26" spans="2:7" ht="26.25" customHeight="1" x14ac:dyDescent="0.25">
      <c r="B26" s="3"/>
      <c r="C26" s="65"/>
      <c r="E26" s="14"/>
      <c r="F26" s="14"/>
      <c r="G26" s="14"/>
    </row>
    <row r="27" spans="2:7" ht="26.25" customHeight="1" x14ac:dyDescent="0.25">
      <c r="B27" s="3"/>
      <c r="C27" s="65"/>
      <c r="E27" s="14"/>
      <c r="F27" s="14"/>
      <c r="G27" s="14"/>
    </row>
    <row r="28" spans="2:7" ht="26.25" customHeight="1" x14ac:dyDescent="0.25">
      <c r="B28" s="3"/>
      <c r="C28" s="65"/>
      <c r="E28" s="14"/>
      <c r="F28" s="14"/>
      <c r="G28" s="14"/>
    </row>
    <row r="29" spans="2:7" ht="26.25" customHeight="1" x14ac:dyDescent="0.25">
      <c r="B29" s="3"/>
      <c r="C29" s="65"/>
      <c r="E29" s="14"/>
      <c r="F29" s="14"/>
      <c r="G29" s="14"/>
    </row>
    <row r="30" spans="2:7" ht="26.25" customHeight="1" x14ac:dyDescent="0.25">
      <c r="B30" s="3"/>
      <c r="C30" s="65"/>
      <c r="E30" s="14"/>
      <c r="F30" s="14"/>
      <c r="G30" s="14"/>
    </row>
    <row r="31" spans="2:7" ht="26.25" customHeight="1" x14ac:dyDescent="0.25">
      <c r="B31" s="3"/>
      <c r="C31" s="65"/>
      <c r="E31" s="14"/>
      <c r="F31" s="14"/>
      <c r="G31" s="14"/>
    </row>
    <row r="32" spans="2:7" ht="26.25" customHeight="1" x14ac:dyDescent="0.25">
      <c r="B32" s="3"/>
      <c r="C32" s="65"/>
      <c r="E32" s="14"/>
      <c r="F32" s="14"/>
      <c r="G32" s="14"/>
    </row>
    <row r="33" spans="2:7" ht="26.25" customHeight="1" x14ac:dyDescent="0.25">
      <c r="B33" s="3"/>
      <c r="C33" s="65"/>
      <c r="E33" s="14"/>
      <c r="F33" s="14"/>
      <c r="G33" s="14"/>
    </row>
    <row r="34" spans="2:7" ht="26.25" customHeight="1" x14ac:dyDescent="0.25">
      <c r="B34" s="3"/>
      <c r="C34" s="65"/>
      <c r="E34" s="14"/>
      <c r="F34" s="14"/>
      <c r="G34" s="14"/>
    </row>
    <row r="35" spans="2:7" ht="26.25" customHeight="1" x14ac:dyDescent="0.25">
      <c r="B35" s="3"/>
      <c r="C35" s="65"/>
      <c r="E35" s="14"/>
      <c r="F35" s="14"/>
      <c r="G35" s="14"/>
    </row>
    <row r="36" spans="2:7" ht="26.25" customHeight="1" x14ac:dyDescent="0.25">
      <c r="B36" s="3"/>
      <c r="C36" s="65"/>
      <c r="E36" s="14"/>
      <c r="F36" s="14"/>
      <c r="G36" s="14"/>
    </row>
    <row r="37" spans="2:7" ht="26.25" customHeight="1" x14ac:dyDescent="0.25">
      <c r="B37" s="3"/>
      <c r="C37" s="65"/>
      <c r="E37" s="14"/>
      <c r="F37" s="14"/>
      <c r="G37" s="14"/>
    </row>
    <row r="38" spans="2:7" ht="26.25" customHeight="1" x14ac:dyDescent="0.25">
      <c r="B38" s="3"/>
      <c r="C38" s="65"/>
      <c r="E38" s="14"/>
      <c r="F38" s="14"/>
      <c r="G38" s="14"/>
    </row>
    <row r="39" spans="2:7" ht="26.25" customHeight="1" x14ac:dyDescent="0.25">
      <c r="B39" s="3"/>
      <c r="C39" s="65"/>
      <c r="E39" s="14"/>
      <c r="F39" s="14"/>
      <c r="G39" s="14"/>
    </row>
    <row r="40" spans="2:7" ht="26.25" customHeight="1" x14ac:dyDescent="0.25">
      <c r="B40" s="3"/>
      <c r="C40" s="65"/>
      <c r="E40" s="14"/>
      <c r="F40" s="14"/>
      <c r="G40" s="14"/>
    </row>
    <row r="41" spans="2:7" ht="26.25" customHeight="1" x14ac:dyDescent="0.25">
      <c r="B41" s="3"/>
      <c r="C41" s="65"/>
      <c r="E41" s="14"/>
      <c r="F41" s="14"/>
      <c r="G41" s="14"/>
    </row>
    <row r="42" spans="2:7" ht="26.25" customHeight="1" x14ac:dyDescent="0.25">
      <c r="B42" s="3"/>
      <c r="C42" s="65"/>
      <c r="E42" s="14"/>
      <c r="F42" s="14"/>
      <c r="G42" s="14"/>
    </row>
    <row r="43" spans="2:7" ht="26.25" customHeight="1" x14ac:dyDescent="0.25">
      <c r="B43" s="3"/>
      <c r="C43" s="65"/>
      <c r="E43" s="14"/>
      <c r="F43" s="14"/>
      <c r="G43" s="14"/>
    </row>
    <row r="44" spans="2:7" ht="26.25" customHeight="1" x14ac:dyDescent="0.25">
      <c r="B44" s="3"/>
      <c r="C44" s="65"/>
      <c r="E44" s="14"/>
      <c r="F44" s="14"/>
      <c r="G44" s="14"/>
    </row>
    <row r="45" spans="2:7" s="14" customFormat="1" ht="26.25" customHeight="1" x14ac:dyDescent="0.25"/>
    <row r="46" spans="2:7" s="14" customFormat="1" ht="26.25" customHeight="1" x14ac:dyDescent="0.25"/>
    <row r="47" spans="2:7" s="14" customFormat="1" ht="26.25" customHeight="1" x14ac:dyDescent="0.25"/>
    <row r="48" spans="2:7"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row r="83" s="14" customFormat="1" ht="26.25" customHeight="1" x14ac:dyDescent="0.25"/>
    <row r="84" s="14" customFormat="1" ht="26.25" customHeight="1" x14ac:dyDescent="0.25"/>
    <row r="85" s="14" customFormat="1" ht="26.25" customHeight="1" x14ac:dyDescent="0.25"/>
    <row r="86" s="14" customFormat="1" ht="26.25" customHeight="1" x14ac:dyDescent="0.25"/>
    <row r="87" s="14" customFormat="1" ht="26.25" customHeight="1" x14ac:dyDescent="0.25"/>
    <row r="88" s="14" customFormat="1" ht="26.25" customHeight="1" x14ac:dyDescent="0.25"/>
    <row r="89" s="14" customFormat="1" ht="26.25" customHeight="1" x14ac:dyDescent="0.25"/>
    <row r="90" s="14" customFormat="1" ht="26.25" customHeight="1" x14ac:dyDescent="0.25"/>
    <row r="91" s="14" customFormat="1" ht="26.25" customHeight="1" x14ac:dyDescent="0.25"/>
    <row r="92" s="14" customFormat="1" ht="26.25" customHeight="1" x14ac:dyDescent="0.25"/>
    <row r="93" s="14" customFormat="1" ht="26.25" customHeight="1" x14ac:dyDescent="0.25"/>
    <row r="94" s="14" customFormat="1" ht="26.25" customHeight="1" x14ac:dyDescent="0.25"/>
    <row r="95" s="14" customFormat="1" ht="26.25" customHeight="1" x14ac:dyDescent="0.25"/>
    <row r="96" s="14" customFormat="1" ht="26.25" customHeight="1" x14ac:dyDescent="0.25"/>
    <row r="97" s="14" customFormat="1" ht="26.25" customHeight="1" x14ac:dyDescent="0.25"/>
    <row r="98" s="14" customFormat="1" ht="26.25" customHeight="1" x14ac:dyDescent="0.25"/>
    <row r="99" s="14" customFormat="1" ht="26.25" customHeight="1" x14ac:dyDescent="0.25"/>
    <row r="100" s="14" customFormat="1" ht="26.25" customHeight="1" x14ac:dyDescent="0.25"/>
    <row r="101" s="14" customFormat="1" ht="26.25" customHeight="1" x14ac:dyDescent="0.25"/>
    <row r="102" s="14" customFormat="1" ht="26.25" customHeight="1" x14ac:dyDescent="0.25"/>
    <row r="103" s="14" customFormat="1" ht="26.25" customHeight="1" x14ac:dyDescent="0.25"/>
    <row r="104" s="14" customFormat="1" ht="26.25" customHeight="1" x14ac:dyDescent="0.25"/>
    <row r="105" s="14" customFormat="1" ht="26.25" customHeight="1" x14ac:dyDescent="0.25"/>
    <row r="106" s="14" customFormat="1" ht="26.25" customHeight="1" x14ac:dyDescent="0.25"/>
    <row r="107" s="14" customFormat="1" ht="26.25" customHeight="1" x14ac:dyDescent="0.25"/>
    <row r="108" s="14" customFormat="1" ht="26.25" customHeight="1" x14ac:dyDescent="0.25"/>
    <row r="109" s="14" customFormat="1" ht="26.25" customHeight="1" x14ac:dyDescent="0.25"/>
    <row r="110" s="14" customFormat="1" ht="26.25" customHeight="1" x14ac:dyDescent="0.25"/>
    <row r="111" s="14" customFormat="1" ht="26.25" customHeight="1" x14ac:dyDescent="0.25"/>
    <row r="112" s="14" customFormat="1" ht="26.25" customHeight="1" x14ac:dyDescent="0.25"/>
    <row r="113" s="14" customFormat="1" ht="26.25" customHeight="1" x14ac:dyDescent="0.25"/>
    <row r="114" s="14" customFormat="1" ht="26.25" customHeight="1" x14ac:dyDescent="0.25"/>
    <row r="115" s="14" customFormat="1" ht="26.25" customHeight="1" x14ac:dyDescent="0.25"/>
    <row r="116" s="14" customFormat="1" ht="26.25" customHeight="1" x14ac:dyDescent="0.25"/>
    <row r="117" s="14" customFormat="1" ht="26.25" customHeight="1" x14ac:dyDescent="0.25"/>
    <row r="118" s="14" customFormat="1" ht="26.25" customHeight="1" x14ac:dyDescent="0.25"/>
    <row r="119" s="14" customFormat="1" ht="26.25" customHeight="1" x14ac:dyDescent="0.25"/>
    <row r="120" s="14" customFormat="1" ht="26.25" customHeight="1" x14ac:dyDescent="0.25"/>
    <row r="121" s="14" customFormat="1" ht="26.25" customHeight="1" x14ac:dyDescent="0.25"/>
    <row r="122" s="14" customFormat="1" ht="26.25" customHeight="1" x14ac:dyDescent="0.25"/>
    <row r="123" s="14" customFormat="1" ht="26.25" customHeight="1" x14ac:dyDescent="0.25"/>
    <row r="124" s="14" customFormat="1" ht="26.25" customHeight="1" x14ac:dyDescent="0.25"/>
    <row r="125" s="14" customFormat="1" ht="26.25" customHeight="1" x14ac:dyDescent="0.25"/>
    <row r="126" s="14" customFormat="1" ht="26.25" customHeight="1" x14ac:dyDescent="0.25"/>
    <row r="127" s="14" customFormat="1" ht="26.25" customHeight="1" x14ac:dyDescent="0.25"/>
    <row r="128" s="14" customFormat="1" ht="26.25" customHeight="1" x14ac:dyDescent="0.25"/>
    <row r="129" s="14" customFormat="1" ht="26.25" customHeight="1" x14ac:dyDescent="0.25"/>
    <row r="130" s="14" customFormat="1" ht="26.25" customHeight="1" x14ac:dyDescent="0.25"/>
    <row r="131" s="14" customFormat="1" ht="26.25" customHeight="1" x14ac:dyDescent="0.25"/>
    <row r="132" s="14" customFormat="1" ht="26.25" customHeight="1" x14ac:dyDescent="0.25"/>
    <row r="133" s="14" customFormat="1" ht="26.25" customHeight="1" x14ac:dyDescent="0.25"/>
    <row r="134" s="14" customFormat="1" ht="26.25" customHeight="1" x14ac:dyDescent="0.25"/>
    <row r="135" s="14" customFormat="1" ht="26.25" customHeight="1" x14ac:dyDescent="0.25"/>
    <row r="136" s="14" customFormat="1" ht="26.25" customHeight="1" x14ac:dyDescent="0.25"/>
    <row r="137" s="14" customFormat="1" ht="26.25" customHeight="1" x14ac:dyDescent="0.25"/>
    <row r="138" s="14" customFormat="1" ht="26.25" customHeight="1" x14ac:dyDescent="0.25"/>
    <row r="139" s="14" customFormat="1" ht="26.25" customHeight="1" x14ac:dyDescent="0.25"/>
    <row r="140" s="14" customFormat="1" ht="26.25" customHeight="1" x14ac:dyDescent="0.25"/>
    <row r="141" s="14" customFormat="1" ht="26.25" customHeight="1" x14ac:dyDescent="0.25"/>
    <row r="142" s="14" customFormat="1" ht="26.25" customHeight="1" x14ac:dyDescent="0.25"/>
    <row r="143" s="14" customFormat="1" ht="26.25" customHeight="1" x14ac:dyDescent="0.25"/>
    <row r="144" s="14" customFormat="1" ht="26.25" customHeight="1" x14ac:dyDescent="0.25"/>
    <row r="145" s="14" customFormat="1" ht="26.25" customHeight="1" x14ac:dyDescent="0.25"/>
    <row r="146" s="14" customFormat="1" ht="26.25" customHeight="1" x14ac:dyDescent="0.25"/>
    <row r="147" s="14" customFormat="1" ht="26.25" customHeight="1" x14ac:dyDescent="0.25"/>
    <row r="148" s="14" customFormat="1" ht="26.25" customHeight="1" x14ac:dyDescent="0.25"/>
    <row r="149" s="14" customFormat="1" ht="26.25" customHeight="1" x14ac:dyDescent="0.25"/>
    <row r="150" s="14" customFormat="1" ht="26.25" customHeight="1" x14ac:dyDescent="0.25"/>
    <row r="151" s="14" customFormat="1" ht="26.25" customHeight="1" x14ac:dyDescent="0.25"/>
    <row r="152" s="14" customFormat="1" ht="26.25" customHeight="1" x14ac:dyDescent="0.25"/>
    <row r="153" s="14" customFormat="1" ht="26.25" customHeight="1" x14ac:dyDescent="0.25"/>
    <row r="154" s="14" customFormat="1" ht="26.25" customHeight="1" x14ac:dyDescent="0.25"/>
    <row r="155" s="14" customFormat="1" ht="26.25" customHeight="1" x14ac:dyDescent="0.25"/>
    <row r="156" s="14" customFormat="1" ht="26.25" customHeight="1" x14ac:dyDescent="0.25"/>
    <row r="157" s="14" customFormat="1" ht="26.25" customHeight="1" x14ac:dyDescent="0.25"/>
    <row r="158" s="14" customFormat="1" ht="26.25" customHeight="1" x14ac:dyDescent="0.25"/>
    <row r="159" s="14" customFormat="1" ht="26.25" customHeight="1" x14ac:dyDescent="0.25"/>
    <row r="160" s="14" customFormat="1" ht="26.25" customHeight="1" x14ac:dyDescent="0.25"/>
    <row r="161" s="14" customFormat="1" ht="26.25" customHeight="1" x14ac:dyDescent="0.25"/>
    <row r="162" s="14" customFormat="1" ht="26.25" customHeight="1" x14ac:dyDescent="0.25"/>
    <row r="163" s="14" customFormat="1" ht="26.25" customHeight="1" x14ac:dyDescent="0.25"/>
    <row r="164" s="14" customFormat="1" ht="26.25" customHeight="1" x14ac:dyDescent="0.25"/>
    <row r="165" s="14" customFormat="1" ht="26.25" customHeight="1" x14ac:dyDescent="0.25"/>
    <row r="166" s="14" customFormat="1" ht="26.25" customHeight="1" x14ac:dyDescent="0.25"/>
    <row r="167" s="14" customFormat="1" ht="26.25" customHeight="1" x14ac:dyDescent="0.25"/>
    <row r="168" s="14" customFormat="1" ht="26.25" customHeight="1" x14ac:dyDescent="0.25"/>
    <row r="169" s="14" customFormat="1" ht="26.25" customHeight="1" x14ac:dyDescent="0.25"/>
    <row r="170" s="14" customFormat="1" ht="26.25" customHeight="1" x14ac:dyDescent="0.25"/>
    <row r="171" s="14" customFormat="1" ht="26.25" customHeight="1" x14ac:dyDescent="0.25"/>
    <row r="172" s="14" customFormat="1" ht="26.25" customHeight="1" x14ac:dyDescent="0.25"/>
    <row r="173" s="14" customFormat="1" ht="26.25" customHeight="1" x14ac:dyDescent="0.25"/>
    <row r="174" s="14" customFormat="1" ht="26.25" customHeight="1" x14ac:dyDescent="0.25"/>
    <row r="175" s="14" customFormat="1" ht="26.25" customHeight="1" x14ac:dyDescent="0.25"/>
    <row r="176" s="14" customFormat="1" ht="26.25" customHeight="1" x14ac:dyDescent="0.25"/>
    <row r="177" s="14" customFormat="1" ht="26.25" customHeight="1" x14ac:dyDescent="0.25"/>
    <row r="178" s="14" customFormat="1" ht="26.25" customHeight="1" x14ac:dyDescent="0.25"/>
    <row r="179" s="14" customFormat="1" ht="26.25" customHeight="1" x14ac:dyDescent="0.25"/>
    <row r="180" s="14" customFormat="1" ht="26.25" customHeight="1" x14ac:dyDescent="0.25"/>
    <row r="181" s="14" customFormat="1" ht="26.25" customHeight="1" x14ac:dyDescent="0.25"/>
    <row r="182" s="14" customFormat="1" ht="26.25" customHeight="1" x14ac:dyDescent="0.25"/>
    <row r="183" s="14" customFormat="1" ht="26.25" customHeight="1" x14ac:dyDescent="0.25"/>
    <row r="184" s="14" customFormat="1" ht="26.25" customHeight="1" x14ac:dyDescent="0.25"/>
    <row r="185" s="14" customFormat="1" ht="26.25" customHeight="1" x14ac:dyDescent="0.25"/>
    <row r="186" s="14" customFormat="1" ht="26.25" customHeight="1" x14ac:dyDescent="0.25"/>
    <row r="187" s="14" customFormat="1" ht="26.25" customHeight="1" x14ac:dyDescent="0.25"/>
    <row r="188" s="14" customFormat="1" ht="26.25" customHeight="1" x14ac:dyDescent="0.25"/>
    <row r="189" s="14" customFormat="1" ht="26.25" customHeight="1" x14ac:dyDescent="0.25"/>
    <row r="190" s="14" customFormat="1" ht="26.25" customHeight="1" x14ac:dyDescent="0.25"/>
    <row r="191" s="14" customFormat="1" ht="26.25" customHeight="1" x14ac:dyDescent="0.25"/>
    <row r="192" s="14" customFormat="1" ht="26.25" customHeight="1" x14ac:dyDescent="0.25"/>
    <row r="193" s="14" customFormat="1" ht="26.25" customHeight="1" x14ac:dyDescent="0.25"/>
    <row r="194" s="14" customFormat="1" ht="26.25" customHeight="1" x14ac:dyDescent="0.25"/>
    <row r="195" s="14" customFormat="1" ht="26.25" customHeight="1" x14ac:dyDescent="0.25"/>
    <row r="196" s="14" customFormat="1" ht="26.25" customHeight="1" x14ac:dyDescent="0.25"/>
    <row r="197" s="14" customFormat="1" ht="26.25" customHeight="1" x14ac:dyDescent="0.25"/>
    <row r="198" s="14" customFormat="1" ht="26.25" customHeight="1" x14ac:dyDescent="0.25"/>
    <row r="199" s="14" customFormat="1" ht="26.25" customHeight="1" x14ac:dyDescent="0.25"/>
    <row r="200" s="14" customFormat="1" ht="26.25" customHeight="1" x14ac:dyDescent="0.25"/>
    <row r="201" s="14" customFormat="1" ht="26.25" customHeight="1" x14ac:dyDescent="0.25"/>
    <row r="202" s="14" customFormat="1" ht="26.25" customHeight="1" x14ac:dyDescent="0.25"/>
    <row r="203" s="14" customFormat="1" ht="26.25" customHeight="1" x14ac:dyDescent="0.25"/>
    <row r="204" s="14" customFormat="1" ht="26.25" customHeight="1" x14ac:dyDescent="0.25"/>
    <row r="205" s="14" customFormat="1" ht="26.25" customHeight="1" x14ac:dyDescent="0.25"/>
    <row r="206" s="14" customFormat="1" ht="26.25" customHeight="1" x14ac:dyDescent="0.25"/>
    <row r="207" s="14" customFormat="1" ht="26.25" customHeight="1" x14ac:dyDescent="0.25"/>
    <row r="208" s="14" customFormat="1" ht="26.25" customHeight="1" x14ac:dyDescent="0.25"/>
    <row r="209" s="14" customFormat="1" ht="26.25" customHeight="1" x14ac:dyDescent="0.25"/>
    <row r="210" s="14" customFormat="1" ht="26.25" customHeight="1" x14ac:dyDescent="0.25"/>
    <row r="211" s="14" customFormat="1" ht="26.25" customHeight="1" x14ac:dyDescent="0.25"/>
    <row r="212" s="14" customFormat="1" ht="26.25" customHeight="1" x14ac:dyDescent="0.25"/>
    <row r="213" s="14" customFormat="1" ht="26.25" customHeight="1" x14ac:dyDescent="0.25"/>
    <row r="214" s="14" customFormat="1" ht="26.25" customHeight="1" x14ac:dyDescent="0.25"/>
    <row r="215" s="14" customFormat="1" ht="26.25" customHeight="1" x14ac:dyDescent="0.25"/>
    <row r="216" s="14" customFormat="1" ht="26.25" customHeight="1" x14ac:dyDescent="0.25"/>
    <row r="217" s="14" customFormat="1" ht="26.25" customHeight="1" x14ac:dyDescent="0.25"/>
    <row r="218" s="14" customFormat="1" ht="26.25" customHeight="1" x14ac:dyDescent="0.25"/>
    <row r="219" s="14" customFormat="1" ht="26.25" customHeight="1" x14ac:dyDescent="0.25"/>
    <row r="220" s="14" customFormat="1" ht="26.25" customHeight="1" x14ac:dyDescent="0.25"/>
    <row r="221" s="14" customFormat="1" ht="26.25" customHeight="1" x14ac:dyDescent="0.25"/>
    <row r="222" s="14" customFormat="1" ht="26.25" customHeight="1" x14ac:dyDescent="0.25"/>
    <row r="223" s="14" customFormat="1" ht="26.25" customHeight="1" x14ac:dyDescent="0.25"/>
    <row r="224" s="14" customFormat="1" ht="26.25" customHeight="1" x14ac:dyDescent="0.25"/>
    <row r="225" s="14" customFormat="1" ht="26.25" customHeight="1" x14ac:dyDescent="0.25"/>
    <row r="226" s="14" customFormat="1" ht="26.25" customHeight="1" x14ac:dyDescent="0.25"/>
    <row r="227" s="14" customFormat="1" ht="26.25" customHeight="1" x14ac:dyDescent="0.25"/>
    <row r="228" s="14" customFormat="1" ht="26.25" customHeight="1" x14ac:dyDescent="0.25"/>
    <row r="229" s="14" customFormat="1" ht="26.25" customHeight="1" x14ac:dyDescent="0.25"/>
    <row r="230" s="14" customFormat="1" ht="26.25" customHeight="1" x14ac:dyDescent="0.25"/>
    <row r="231" s="14" customFormat="1" ht="26.25" customHeight="1" x14ac:dyDescent="0.25"/>
    <row r="232" s="14" customFormat="1" ht="26.25" customHeight="1" x14ac:dyDescent="0.25"/>
    <row r="233" s="14" customFormat="1" ht="26.25" customHeight="1" x14ac:dyDescent="0.25"/>
    <row r="234" s="14" customFormat="1" ht="26.25" customHeight="1" x14ac:dyDescent="0.25"/>
    <row r="235" s="14" customFormat="1" ht="26.25" customHeight="1" x14ac:dyDescent="0.25"/>
    <row r="236" s="14" customFormat="1" ht="26.25" customHeight="1" x14ac:dyDescent="0.25"/>
    <row r="237" s="14" customFormat="1" ht="26.25" customHeight="1" x14ac:dyDescent="0.25"/>
    <row r="238" s="14" customFormat="1" ht="26.25" customHeight="1" x14ac:dyDescent="0.25"/>
    <row r="239" s="14" customFormat="1" ht="26.25" customHeight="1" x14ac:dyDescent="0.25"/>
    <row r="240" s="14" customFormat="1" ht="26.25" customHeight="1" x14ac:dyDescent="0.25"/>
    <row r="241" s="14" customFormat="1" ht="26.25" customHeight="1" x14ac:dyDescent="0.25"/>
    <row r="242" s="14" customFormat="1" ht="26.25" customHeight="1" x14ac:dyDescent="0.25"/>
    <row r="243" s="14" customFormat="1" ht="26.25" customHeight="1" x14ac:dyDescent="0.25"/>
    <row r="244" s="14" customFormat="1" ht="26.25" customHeight="1" x14ac:dyDescent="0.25"/>
    <row r="245" s="14" customFormat="1" ht="26.25" customHeight="1" x14ac:dyDescent="0.25"/>
    <row r="246" s="14" customFormat="1" ht="26.25" customHeight="1" x14ac:dyDescent="0.25"/>
    <row r="247" s="14" customFormat="1" ht="26.25" customHeight="1" x14ac:dyDescent="0.25"/>
    <row r="248" s="14" customFormat="1" ht="26.25" customHeight="1" x14ac:dyDescent="0.25"/>
    <row r="249" s="14" customFormat="1" ht="26.25" customHeight="1" x14ac:dyDescent="0.25"/>
    <row r="250" s="14" customFormat="1" ht="26.25" customHeight="1" x14ac:dyDescent="0.25"/>
    <row r="251" s="14" customFormat="1" ht="26.25" customHeight="1" x14ac:dyDescent="0.25"/>
    <row r="252" s="14" customFormat="1" ht="26.25" customHeight="1" x14ac:dyDescent="0.25"/>
    <row r="253" s="14" customFormat="1" ht="26.25" customHeight="1" x14ac:dyDescent="0.25"/>
    <row r="254" s="14" customFormat="1" ht="26.25" customHeight="1" x14ac:dyDescent="0.25"/>
    <row r="255" s="14" customFormat="1" ht="26.25" customHeight="1" x14ac:dyDescent="0.25"/>
    <row r="256" s="14" customFormat="1" ht="26.25" customHeight="1" x14ac:dyDescent="0.25"/>
    <row r="257" s="14" customFormat="1" ht="26.25" customHeight="1" x14ac:dyDescent="0.25"/>
    <row r="258" s="14" customFormat="1" ht="26.25" customHeight="1" x14ac:dyDescent="0.25"/>
    <row r="259" s="14" customFormat="1" ht="26.25" customHeight="1" x14ac:dyDescent="0.25"/>
    <row r="260" s="14" customFormat="1" ht="26.25" customHeight="1" x14ac:dyDescent="0.25"/>
    <row r="261" s="14" customFormat="1" ht="26.25" customHeight="1" x14ac:dyDescent="0.25"/>
    <row r="262" s="14" customFormat="1" ht="26.25" customHeight="1" x14ac:dyDescent="0.25"/>
    <row r="263" s="14" customFormat="1" ht="26.25" customHeight="1" x14ac:dyDescent="0.25"/>
    <row r="264" s="14" customFormat="1" ht="26.25" customHeight="1" x14ac:dyDescent="0.25"/>
    <row r="265" s="14" customFormat="1" ht="26.25" customHeight="1" x14ac:dyDescent="0.25"/>
    <row r="266" s="14" customFormat="1" ht="26.25" customHeight="1" x14ac:dyDescent="0.25"/>
    <row r="267" s="14" customFormat="1" ht="26.25" customHeight="1" x14ac:dyDescent="0.25"/>
    <row r="268" s="14" customFormat="1" ht="26.25" customHeight="1" x14ac:dyDescent="0.25"/>
    <row r="269" s="14" customFormat="1" ht="26.25" customHeight="1" x14ac:dyDescent="0.25"/>
    <row r="270" s="14" customFormat="1" ht="26.25" customHeight="1" x14ac:dyDescent="0.25"/>
    <row r="271" s="14" customFormat="1" ht="26.25" customHeight="1" x14ac:dyDescent="0.25"/>
    <row r="272" s="14" customFormat="1" ht="26.25" customHeight="1" x14ac:dyDescent="0.25"/>
    <row r="273" s="14" customFormat="1" ht="26.25" customHeight="1" x14ac:dyDescent="0.25"/>
    <row r="274" s="14" customFormat="1" ht="26.25" customHeight="1" x14ac:dyDescent="0.25"/>
    <row r="275" s="14" customFormat="1" ht="26.25" customHeight="1" x14ac:dyDescent="0.25"/>
    <row r="276" s="14" customFormat="1" ht="26.25" customHeight="1" x14ac:dyDescent="0.25"/>
    <row r="277" s="14" customFormat="1" ht="26.25" customHeight="1" x14ac:dyDescent="0.25"/>
    <row r="278" s="14" customFormat="1" ht="26.25" customHeight="1" x14ac:dyDescent="0.25"/>
    <row r="279" s="14" customFormat="1" ht="26.25" customHeight="1" x14ac:dyDescent="0.25"/>
    <row r="280" s="14" customFormat="1" ht="26.25" customHeight="1" x14ac:dyDescent="0.25"/>
    <row r="281" s="14" customFormat="1" ht="26.25" customHeight="1" x14ac:dyDescent="0.25"/>
    <row r="282" s="14" customFormat="1" ht="26.25" customHeight="1" x14ac:dyDescent="0.25"/>
    <row r="283" s="14" customFormat="1" ht="26.25" customHeight="1" x14ac:dyDescent="0.25"/>
    <row r="284" s="14" customFormat="1" ht="26.25" customHeight="1" x14ac:dyDescent="0.25"/>
    <row r="285" s="14" customFormat="1" ht="26.25" customHeight="1" x14ac:dyDescent="0.25"/>
    <row r="286" s="14" customFormat="1" ht="26.25" customHeight="1" x14ac:dyDescent="0.25"/>
    <row r="287" s="14" customFormat="1" ht="26.25" customHeight="1" x14ac:dyDescent="0.25"/>
    <row r="288" s="14" customFormat="1" ht="26.25" customHeight="1" x14ac:dyDescent="0.25"/>
    <row r="289" s="14" customFormat="1" ht="26.25" customHeight="1" x14ac:dyDescent="0.25"/>
    <row r="290" s="14" customFormat="1" ht="26.25" customHeight="1" x14ac:dyDescent="0.25"/>
    <row r="291" s="14" customFormat="1" ht="26.25" customHeight="1" x14ac:dyDescent="0.25"/>
    <row r="292" s="14" customFormat="1" ht="26.25" customHeight="1" x14ac:dyDescent="0.25"/>
    <row r="293" s="14" customFormat="1" ht="26.25" customHeight="1" x14ac:dyDescent="0.25"/>
    <row r="294" s="14" customFormat="1" ht="26.25" customHeight="1" x14ac:dyDescent="0.25"/>
    <row r="295" s="14" customFormat="1" ht="26.25" customHeight="1" x14ac:dyDescent="0.25"/>
    <row r="296" s="14" customFormat="1" ht="26.25" customHeight="1" x14ac:dyDescent="0.25"/>
    <row r="297" s="14" customFormat="1" ht="26.25" customHeight="1" x14ac:dyDescent="0.25"/>
    <row r="298" s="14" customFormat="1" ht="26.25" customHeight="1" x14ac:dyDescent="0.25"/>
    <row r="299" s="14" customFormat="1" ht="26.25" customHeight="1" x14ac:dyDescent="0.25"/>
    <row r="300" s="14" customFormat="1" ht="26.25" customHeight="1" x14ac:dyDescent="0.25"/>
    <row r="301" s="14" customFormat="1" ht="26.25" customHeight="1" x14ac:dyDescent="0.25"/>
    <row r="302" s="14" customFormat="1" ht="26.25" customHeight="1" x14ac:dyDescent="0.25"/>
    <row r="303" s="14" customFormat="1" ht="26.25" customHeight="1" x14ac:dyDescent="0.25"/>
    <row r="304" s="14" customFormat="1" ht="26.25" customHeight="1" x14ac:dyDescent="0.25"/>
    <row r="305" s="14" customFormat="1" ht="26.25" customHeight="1" x14ac:dyDescent="0.25"/>
    <row r="306" s="14" customFormat="1" ht="26.25" customHeight="1" x14ac:dyDescent="0.25"/>
    <row r="307" s="14" customFormat="1" ht="26.25" customHeight="1" x14ac:dyDescent="0.25"/>
    <row r="308" s="14" customFormat="1" ht="26.25" customHeight="1" x14ac:dyDescent="0.25"/>
  </sheetData>
  <mergeCells count="6">
    <mergeCell ref="B12:C12"/>
    <mergeCell ref="B4:C4"/>
    <mergeCell ref="E4:G4"/>
    <mergeCell ref="E6:F6"/>
    <mergeCell ref="E8:G8"/>
    <mergeCell ref="B11:C11"/>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B1:I31"/>
  <sheetViews>
    <sheetView workbookViewId="0">
      <selection activeCell="G34" sqref="G34"/>
    </sheetView>
  </sheetViews>
  <sheetFormatPr baseColWidth="10" defaultRowHeight="13.5" x14ac:dyDescent="0.25"/>
  <cols>
    <col min="1" max="1" width="2.85546875" style="17" customWidth="1"/>
    <col min="2" max="2" width="11.7109375" style="17" customWidth="1"/>
    <col min="3" max="3" width="9.7109375" style="17" bestFit="1" customWidth="1"/>
    <col min="4" max="4" width="43" style="17" bestFit="1" customWidth="1"/>
    <col min="5" max="5" width="13" style="17" bestFit="1" customWidth="1"/>
    <col min="6" max="6" width="18" style="17" bestFit="1" customWidth="1"/>
    <col min="7" max="7" width="18.5703125" style="17" bestFit="1" customWidth="1"/>
    <col min="8" max="8" width="22.7109375" style="17" customWidth="1"/>
    <col min="9" max="9" width="23.28515625" style="17" bestFit="1" customWidth="1"/>
    <col min="10" max="16384" width="11.42578125" style="17"/>
  </cols>
  <sheetData>
    <row r="1" spans="2:9" ht="14.25" x14ac:dyDescent="0.25">
      <c r="B1" s="137" t="s">
        <v>37</v>
      </c>
      <c r="C1" s="136"/>
    </row>
    <row r="2" spans="2:9" s="14" customFormat="1" ht="84" customHeight="1" x14ac:dyDescent="0.25"/>
    <row r="3" spans="2:9" s="14" customFormat="1" ht="1.5" customHeight="1" x14ac:dyDescent="0.25"/>
    <row r="4" spans="2:9" x14ac:dyDescent="0.3">
      <c r="B4" s="18" t="s">
        <v>9</v>
      </c>
      <c r="C4" s="19">
        <f ca="1">+TODAY()</f>
        <v>41968</v>
      </c>
      <c r="D4" s="20"/>
      <c r="E4" s="21"/>
      <c r="F4" s="22"/>
      <c r="G4" s="22"/>
      <c r="H4" s="22"/>
      <c r="I4" s="20"/>
    </row>
    <row r="5" spans="2:9" x14ac:dyDescent="0.25">
      <c r="B5" s="81" t="s">
        <v>18</v>
      </c>
      <c r="C5" s="81" t="s">
        <v>20</v>
      </c>
      <c r="D5" s="81" t="s">
        <v>19</v>
      </c>
      <c r="E5" s="81" t="s">
        <v>11</v>
      </c>
      <c r="F5" s="88" t="s">
        <v>12</v>
      </c>
      <c r="G5" s="88" t="s">
        <v>13</v>
      </c>
      <c r="H5" s="81" t="s">
        <v>61</v>
      </c>
    </row>
    <row r="6" spans="2:9" x14ac:dyDescent="0.25">
      <c r="B6" s="80"/>
      <c r="C6" s="72"/>
      <c r="D6" s="49"/>
      <c r="E6" s="82"/>
      <c r="F6" s="83"/>
      <c r="G6" s="83"/>
      <c r="H6" s="80"/>
    </row>
    <row r="7" spans="2:9" x14ac:dyDescent="0.25">
      <c r="B7" s="80"/>
      <c r="C7" s="56"/>
      <c r="D7" s="49"/>
      <c r="E7" s="73"/>
      <c r="F7" s="83"/>
      <c r="G7" s="83"/>
      <c r="H7" s="71"/>
    </row>
    <row r="8" spans="2:9" x14ac:dyDescent="0.25">
      <c r="B8" s="80"/>
      <c r="C8" s="56"/>
      <c r="D8" s="49"/>
      <c r="E8" s="76"/>
      <c r="F8" s="77"/>
      <c r="G8" s="83"/>
      <c r="H8" s="74"/>
    </row>
    <row r="9" spans="2:9" x14ac:dyDescent="0.25">
      <c r="B9" s="71"/>
      <c r="C9" s="56"/>
      <c r="D9" s="49"/>
      <c r="E9" s="73"/>
      <c r="F9" s="77"/>
      <c r="G9" s="83"/>
      <c r="H9" s="71"/>
    </row>
    <row r="10" spans="2:9" x14ac:dyDescent="0.25">
      <c r="B10" s="80"/>
      <c r="C10" s="56"/>
      <c r="D10" s="49"/>
      <c r="E10" s="76"/>
      <c r="F10" s="77"/>
      <c r="G10" s="83"/>
      <c r="H10" s="74"/>
    </row>
    <row r="11" spans="2:9" x14ac:dyDescent="0.25">
      <c r="B11" s="74"/>
      <c r="C11" s="56"/>
      <c r="D11" s="49"/>
      <c r="E11" s="84"/>
      <c r="F11" s="77"/>
      <c r="G11" s="83"/>
      <c r="H11" s="79"/>
    </row>
    <row r="12" spans="2:9" x14ac:dyDescent="0.25">
      <c r="B12" s="74"/>
      <c r="C12" s="56"/>
      <c r="D12" s="49"/>
      <c r="E12" s="76"/>
      <c r="F12" s="77"/>
      <c r="G12" s="83"/>
      <c r="H12" s="74"/>
    </row>
    <row r="13" spans="2:9" x14ac:dyDescent="0.25">
      <c r="B13" s="74"/>
      <c r="C13" s="56"/>
      <c r="D13" s="79"/>
      <c r="E13" s="84"/>
      <c r="F13" s="77"/>
      <c r="G13" s="83"/>
      <c r="H13" s="79"/>
    </row>
    <row r="14" spans="2:9" x14ac:dyDescent="0.25">
      <c r="B14" s="57"/>
      <c r="C14" s="56"/>
      <c r="D14" s="59"/>
      <c r="E14" s="64"/>
      <c r="F14" s="58"/>
      <c r="G14" s="83"/>
      <c r="H14" s="59"/>
    </row>
    <row r="15" spans="2:9" x14ac:dyDescent="0.25">
      <c r="B15" s="57"/>
      <c r="C15" s="56"/>
      <c r="D15" s="59"/>
      <c r="E15" s="64"/>
      <c r="F15" s="58"/>
      <c r="G15" s="83"/>
      <c r="H15" s="59"/>
    </row>
    <row r="16" spans="2:9" ht="14.25" x14ac:dyDescent="0.3">
      <c r="B16" s="36"/>
      <c r="C16" s="36"/>
      <c r="D16" s="37"/>
      <c r="E16" s="38"/>
      <c r="F16" s="39"/>
      <c r="G16" s="40"/>
      <c r="H16" s="41"/>
    </row>
    <row r="17" spans="2:9" ht="14.25" x14ac:dyDescent="0.3">
      <c r="B17" s="42"/>
      <c r="C17" s="42"/>
      <c r="D17" s="43"/>
      <c r="E17" s="44"/>
      <c r="F17" s="45"/>
      <c r="G17" s="45"/>
      <c r="H17" s="46"/>
      <c r="I17" s="48"/>
    </row>
    <row r="18" spans="2:9" ht="14.25" x14ac:dyDescent="0.3">
      <c r="B18" s="42"/>
      <c r="C18" s="42"/>
      <c r="D18" s="43"/>
      <c r="E18" s="44"/>
      <c r="F18" s="45"/>
      <c r="G18" s="214" t="s">
        <v>62</v>
      </c>
      <c r="H18" s="211">
        <f>SUM(Tableau313[MONTANT HT])</f>
        <v>0</v>
      </c>
      <c r="I18" s="48"/>
    </row>
    <row r="19" spans="2:9" ht="14.25" x14ac:dyDescent="0.3">
      <c r="B19" s="42"/>
      <c r="C19" s="42"/>
      <c r="D19" s="43"/>
      <c r="E19" s="44"/>
      <c r="F19" s="45"/>
      <c r="G19" s="45"/>
      <c r="H19" s="46"/>
      <c r="I19" s="48"/>
    </row>
    <row r="21" spans="2:9" s="14" customFormat="1" ht="84" customHeight="1" x14ac:dyDescent="0.25"/>
    <row r="22" spans="2:9" s="14" customFormat="1" ht="1.5" customHeight="1" x14ac:dyDescent="0.25"/>
    <row r="23" spans="2:9" x14ac:dyDescent="0.3">
      <c r="B23" s="18" t="s">
        <v>9</v>
      </c>
      <c r="C23" s="19">
        <f ca="1">TODAY()</f>
        <v>41968</v>
      </c>
      <c r="D23" s="20"/>
      <c r="E23" s="21"/>
      <c r="F23" s="22"/>
      <c r="G23" s="22"/>
      <c r="H23" s="22"/>
      <c r="I23" s="20"/>
    </row>
    <row r="24" spans="2:9" x14ac:dyDescent="0.25">
      <c r="B24" s="81" t="s">
        <v>18</v>
      </c>
      <c r="C24" s="81" t="s">
        <v>20</v>
      </c>
      <c r="D24" s="81" t="s">
        <v>19</v>
      </c>
      <c r="E24" s="81" t="s">
        <v>11</v>
      </c>
      <c r="F24" s="81" t="s">
        <v>12</v>
      </c>
      <c r="G24" s="81" t="s">
        <v>13</v>
      </c>
      <c r="H24" s="81" t="s">
        <v>61</v>
      </c>
    </row>
    <row r="25" spans="2:9" x14ac:dyDescent="0.25">
      <c r="B25" s="74"/>
      <c r="C25" s="74"/>
      <c r="D25" s="75"/>
      <c r="E25" s="76"/>
      <c r="F25" s="77"/>
      <c r="G25" s="77"/>
      <c r="H25" s="78"/>
    </row>
    <row r="26" spans="2:9" x14ac:dyDescent="0.25">
      <c r="B26" s="71"/>
      <c r="C26" s="71"/>
      <c r="D26" s="25"/>
      <c r="E26" s="73"/>
      <c r="F26" s="27"/>
      <c r="G26" s="54"/>
      <c r="H26" s="28"/>
    </row>
    <row r="27" spans="2:9" x14ac:dyDescent="0.25">
      <c r="B27" s="74"/>
      <c r="C27" s="74"/>
      <c r="D27" s="75"/>
      <c r="E27" s="76"/>
      <c r="F27" s="77"/>
      <c r="G27" s="74"/>
      <c r="H27" s="78"/>
    </row>
    <row r="28" spans="2:9" x14ac:dyDescent="0.25">
      <c r="B28" s="71"/>
      <c r="C28" s="71"/>
      <c r="D28" s="25"/>
      <c r="E28" s="73"/>
      <c r="F28" s="27"/>
      <c r="G28" s="71"/>
      <c r="H28" s="29"/>
    </row>
    <row r="29" spans="2:9" ht="14.25" x14ac:dyDescent="0.3">
      <c r="B29" s="36"/>
      <c r="C29" s="36"/>
      <c r="D29" s="37"/>
      <c r="E29" s="38"/>
      <c r="F29" s="39"/>
      <c r="G29" s="86"/>
      <c r="H29" s="40"/>
    </row>
    <row r="31" spans="2:9" x14ac:dyDescent="0.2">
      <c r="G31" s="214" t="s">
        <v>62</v>
      </c>
      <c r="H31" s="211">
        <f>SUM(Tableau3524[MONTANT HT])</f>
        <v>0</v>
      </c>
    </row>
  </sheetData>
  <hyperlinks>
    <hyperlink ref="B1" location="MENU!A1" display="MENU"/>
  </hyperlinks>
  <pageMargins left="0.7" right="0.7" top="0.75" bottom="0.75" header="0.3" footer="0.3"/>
  <drawing r:id="rId1"/>
  <tableParts count="2">
    <tablePart r:id="rId2"/>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B1:M50"/>
  <sheetViews>
    <sheetView topLeftCell="A23" zoomScaleNormal="100" workbookViewId="0">
      <selection activeCell="F50" sqref="F50:L50"/>
    </sheetView>
  </sheetViews>
  <sheetFormatPr baseColWidth="10" defaultRowHeight="13.5" x14ac:dyDescent="0.25"/>
  <cols>
    <col min="1" max="1" width="2.85546875" style="17" customWidth="1"/>
    <col min="2" max="2" width="16" style="17" customWidth="1"/>
    <col min="3" max="3" width="27.85546875" style="17" bestFit="1" customWidth="1"/>
    <col min="4" max="4" width="29.140625" style="17" bestFit="1" customWidth="1"/>
    <col min="5" max="5" width="17" style="17" bestFit="1" customWidth="1"/>
    <col min="6" max="6" width="18" style="17" bestFit="1" customWidth="1"/>
    <col min="7" max="7" width="15" style="17" bestFit="1" customWidth="1"/>
    <col min="8" max="8" width="12.7109375" style="17" customWidth="1"/>
    <col min="9" max="9" width="19" style="17" bestFit="1" customWidth="1"/>
    <col min="10" max="10" width="14.85546875" style="17" customWidth="1"/>
    <col min="11" max="11" width="13.140625" style="17" bestFit="1" customWidth="1"/>
    <col min="12" max="12" width="11.42578125" style="17"/>
    <col min="13" max="13" width="9.42578125" style="17" customWidth="1"/>
    <col min="14" max="16384" width="11.42578125" style="17"/>
  </cols>
  <sheetData>
    <row r="1" spans="2:13" ht="14.25" x14ac:dyDescent="0.25">
      <c r="B1" s="137" t="s">
        <v>37</v>
      </c>
    </row>
    <row r="2" spans="2:13" s="14" customFormat="1" ht="84" customHeight="1" x14ac:dyDescent="0.25"/>
    <row r="3" spans="2:13" s="14" customFormat="1" ht="1.5" customHeight="1" x14ac:dyDescent="0.25"/>
    <row r="4" spans="2:13" x14ac:dyDescent="0.3">
      <c r="B4" s="18" t="s">
        <v>9</v>
      </c>
      <c r="C4" s="19">
        <f ca="1">TODAY()</f>
        <v>41968</v>
      </c>
      <c r="D4" s="21"/>
      <c r="E4" s="22"/>
      <c r="F4" s="22"/>
      <c r="G4" s="22"/>
      <c r="H4" s="20"/>
      <c r="I4" s="20"/>
      <c r="J4" s="20"/>
      <c r="K4" s="23"/>
    </row>
    <row r="5" spans="2:13" s="167" customFormat="1" ht="27" x14ac:dyDescent="0.25">
      <c r="B5" s="148" t="s">
        <v>58</v>
      </c>
      <c r="C5" s="148" t="s">
        <v>10</v>
      </c>
      <c r="D5" s="148" t="s">
        <v>56</v>
      </c>
      <c r="E5" s="149" t="s">
        <v>12</v>
      </c>
      <c r="F5" s="148" t="s">
        <v>13</v>
      </c>
      <c r="G5" s="148" t="s">
        <v>14</v>
      </c>
      <c r="H5" s="147" t="s">
        <v>51</v>
      </c>
      <c r="I5" s="147" t="s">
        <v>57</v>
      </c>
      <c r="J5" s="160" t="s">
        <v>16</v>
      </c>
      <c r="K5" s="148" t="s">
        <v>17</v>
      </c>
      <c r="L5" s="150" t="s">
        <v>52</v>
      </c>
      <c r="M5" s="161" t="s">
        <v>21</v>
      </c>
    </row>
    <row r="6" spans="2:13" x14ac:dyDescent="0.25">
      <c r="B6" s="74"/>
      <c r="C6" s="158"/>
      <c r="D6" s="85"/>
      <c r="E6" s="151"/>
      <c r="F6" s="151"/>
      <c r="G6" s="87"/>
      <c r="H6" s="151"/>
      <c r="I6" s="74"/>
      <c r="J6" s="79"/>
      <c r="K6" s="86" t="str">
        <f>IF(Tableau525[[#This Row],[DATE ENCAISSEMENT]],"REGLEE","")</f>
        <v/>
      </c>
      <c r="L6" s="77">
        <f>Tableau525[MONTANT TTC]-Tableau525[MONTANT PAYE]</f>
        <v>0</v>
      </c>
      <c r="M6" s="173"/>
    </row>
    <row r="7" spans="2:13" x14ac:dyDescent="0.25">
      <c r="B7" s="74"/>
      <c r="C7" s="158"/>
      <c r="D7" s="85"/>
      <c r="E7" s="151"/>
      <c r="F7" s="151"/>
      <c r="G7" s="87"/>
      <c r="H7" s="151"/>
      <c r="I7" s="74"/>
      <c r="J7" s="79"/>
      <c r="K7" s="86" t="str">
        <f>IF(Tableau525[[#This Row],[DATE ENCAISSEMENT]],"REGLEE","")</f>
        <v/>
      </c>
      <c r="L7" s="77">
        <f>Tableau525[MONTANT TTC]-Tableau525[MONTANT PAYE]</f>
        <v>0</v>
      </c>
      <c r="M7" s="173"/>
    </row>
    <row r="8" spans="2:13" x14ac:dyDescent="0.25">
      <c r="B8" s="74"/>
      <c r="C8" s="158"/>
      <c r="D8" s="85"/>
      <c r="E8" s="151"/>
      <c r="F8" s="151"/>
      <c r="G8" s="87"/>
      <c r="H8" s="151"/>
      <c r="I8" s="74"/>
      <c r="J8" s="79"/>
      <c r="K8" s="86" t="str">
        <f>IF(Tableau525[[#This Row],[DATE ENCAISSEMENT]],"REGLEE","")</f>
        <v/>
      </c>
      <c r="L8" s="77">
        <f>Tableau525[MONTANT TTC]-Tableau525[MONTANT PAYE]</f>
        <v>0</v>
      </c>
      <c r="M8" s="173"/>
    </row>
    <row r="9" spans="2:13" x14ac:dyDescent="0.25">
      <c r="B9" s="74"/>
      <c r="C9" s="158"/>
      <c r="D9" s="85"/>
      <c r="E9" s="151"/>
      <c r="F9" s="151"/>
      <c r="G9" s="87"/>
      <c r="H9" s="151"/>
      <c r="I9" s="74"/>
      <c r="J9" s="79"/>
      <c r="K9" s="86" t="str">
        <f>IF(Tableau525[[#This Row],[DATE ENCAISSEMENT]],"REGLEE","")</f>
        <v/>
      </c>
      <c r="L9" s="77">
        <f>Tableau525[MONTANT TTC]-Tableau525[MONTANT PAYE]</f>
        <v>0</v>
      </c>
      <c r="M9" s="173"/>
    </row>
    <row r="10" spans="2:13" x14ac:dyDescent="0.25">
      <c r="B10" s="74"/>
      <c r="C10" s="158"/>
      <c r="D10" s="85"/>
      <c r="E10" s="151"/>
      <c r="F10" s="151"/>
      <c r="G10" s="87"/>
      <c r="H10" s="151"/>
      <c r="I10" s="74"/>
      <c r="J10" s="79"/>
      <c r="K10" s="86" t="str">
        <f>IF(Tableau525[[#This Row],[DATE ENCAISSEMENT]],"REGLEE","")</f>
        <v/>
      </c>
      <c r="L10" s="77">
        <f>Tableau525[MONTANT TTC]-Tableau525[MONTANT PAYE]</f>
        <v>0</v>
      </c>
      <c r="M10" s="173"/>
    </row>
    <row r="11" spans="2:13" x14ac:dyDescent="0.25">
      <c r="B11" s="74"/>
      <c r="C11" s="158"/>
      <c r="D11" s="85"/>
      <c r="E11" s="151"/>
      <c r="F11" s="151"/>
      <c r="G11" s="87"/>
      <c r="H11" s="151"/>
      <c r="I11" s="74"/>
      <c r="J11" s="79"/>
      <c r="K11" s="86" t="str">
        <f>IF(Tableau525[[#This Row],[DATE ENCAISSEMENT]],"REGLEE","")</f>
        <v/>
      </c>
      <c r="L11" s="77">
        <f>Tableau525[MONTANT TTC]-Tableau525[MONTANT PAYE]</f>
        <v>0</v>
      </c>
      <c r="M11" s="173"/>
    </row>
    <row r="12" spans="2:13" x14ac:dyDescent="0.25">
      <c r="B12" s="74"/>
      <c r="C12" s="158"/>
      <c r="D12" s="85"/>
      <c r="E12" s="151"/>
      <c r="F12" s="151"/>
      <c r="G12" s="87"/>
      <c r="H12" s="151"/>
      <c r="I12" s="74"/>
      <c r="J12" s="79"/>
      <c r="K12" s="86" t="str">
        <f>IF(Tableau525[[#This Row],[DATE ENCAISSEMENT]],"REGLEE","")</f>
        <v/>
      </c>
      <c r="L12" s="77">
        <f>Tableau525[MONTANT TTC]-Tableau525[MONTANT PAYE]</f>
        <v>0</v>
      </c>
      <c r="M12" s="173"/>
    </row>
    <row r="13" spans="2:13" x14ac:dyDescent="0.25">
      <c r="B13" s="74"/>
      <c r="C13" s="158"/>
      <c r="D13" s="85"/>
      <c r="E13" s="151"/>
      <c r="F13" s="151"/>
      <c r="G13" s="87"/>
      <c r="H13" s="151"/>
      <c r="I13" s="74"/>
      <c r="J13" s="79"/>
      <c r="K13" s="86" t="str">
        <f>IF(Tableau525[[#This Row],[DATE ENCAISSEMENT]],"REGLEE","")</f>
        <v/>
      </c>
      <c r="L13" s="77">
        <f>Tableau525[MONTANT TTC]-Tableau525[MONTANT PAYE]</f>
        <v>0</v>
      </c>
      <c r="M13" s="173"/>
    </row>
    <row r="14" spans="2:13" x14ac:dyDescent="0.25">
      <c r="B14" s="74"/>
      <c r="C14" s="158"/>
      <c r="D14" s="85"/>
      <c r="E14" s="151"/>
      <c r="F14" s="151"/>
      <c r="G14" s="87"/>
      <c r="H14" s="151"/>
      <c r="I14" s="74"/>
      <c r="J14" s="79"/>
      <c r="K14" s="86" t="str">
        <f>IF(Tableau525[[#This Row],[DATE ENCAISSEMENT]],"REGLEE","")</f>
        <v/>
      </c>
      <c r="L14" s="77">
        <f>Tableau525[MONTANT TTC]-Tableau525[MONTANT PAYE]</f>
        <v>0</v>
      </c>
      <c r="M14" s="173"/>
    </row>
    <row r="15" spans="2:13" x14ac:dyDescent="0.25">
      <c r="B15" s="74"/>
      <c r="C15" s="158"/>
      <c r="D15" s="85"/>
      <c r="E15" s="151"/>
      <c r="F15" s="151"/>
      <c r="G15" s="87"/>
      <c r="H15" s="151"/>
      <c r="I15" s="74"/>
      <c r="J15" s="79"/>
      <c r="K15" s="86" t="str">
        <f>IF(Tableau525[[#This Row],[DATE ENCAISSEMENT]],"REGLEE","")</f>
        <v/>
      </c>
      <c r="L15" s="77">
        <f>Tableau525[MONTANT TTC]-Tableau525[MONTANT PAYE]</f>
        <v>0</v>
      </c>
      <c r="M15" s="173"/>
    </row>
    <row r="16" spans="2:13" x14ac:dyDescent="0.25">
      <c r="B16" s="74"/>
      <c r="C16" s="158"/>
      <c r="D16" s="85"/>
      <c r="E16" s="151"/>
      <c r="F16" s="151"/>
      <c r="G16" s="87"/>
      <c r="H16" s="151"/>
      <c r="I16" s="74"/>
      <c r="J16" s="79"/>
      <c r="K16" s="86" t="str">
        <f>IF(Tableau525[[#This Row],[DATE ENCAISSEMENT]],"REGLEE","")</f>
        <v/>
      </c>
      <c r="L16" s="77">
        <f>Tableau525[MONTANT TTC]-Tableau525[MONTANT PAYE]</f>
        <v>0</v>
      </c>
      <c r="M16" s="173"/>
    </row>
    <row r="17" spans="2:13" x14ac:dyDescent="0.25">
      <c r="B17" s="74"/>
      <c r="C17" s="158"/>
      <c r="D17" s="85"/>
      <c r="E17" s="151"/>
      <c r="F17" s="151"/>
      <c r="G17" s="87"/>
      <c r="H17" s="151"/>
      <c r="I17" s="74"/>
      <c r="J17" s="79"/>
      <c r="K17" s="86" t="str">
        <f>IF(Tableau525[[#This Row],[DATE ENCAISSEMENT]],"REGLEE","")</f>
        <v/>
      </c>
      <c r="L17" s="77">
        <f>Tableau525[MONTANT TTC]-Tableau525[MONTANT PAYE]</f>
        <v>0</v>
      </c>
      <c r="M17" s="173"/>
    </row>
    <row r="18" spans="2:13" x14ac:dyDescent="0.25">
      <c r="B18" s="74"/>
      <c r="C18" s="158"/>
      <c r="D18" s="85"/>
      <c r="E18" s="151"/>
      <c r="F18" s="151"/>
      <c r="G18" s="87"/>
      <c r="H18" s="151"/>
      <c r="I18" s="74"/>
      <c r="J18" s="79"/>
      <c r="K18" s="86" t="str">
        <f>IF(Tableau525[[#This Row],[DATE ENCAISSEMENT]],"REGLEE","")</f>
        <v/>
      </c>
      <c r="L18" s="77">
        <f>Tableau525[MONTANT TTC]-Tableau525[MONTANT PAYE]</f>
        <v>0</v>
      </c>
      <c r="M18" s="173"/>
    </row>
    <row r="19" spans="2:13" x14ac:dyDescent="0.25">
      <c r="B19" s="74"/>
      <c r="C19" s="158"/>
      <c r="D19" s="85"/>
      <c r="E19" s="151"/>
      <c r="F19" s="151"/>
      <c r="G19" s="87"/>
      <c r="H19" s="151"/>
      <c r="I19" s="74"/>
      <c r="J19" s="79"/>
      <c r="K19" s="86" t="str">
        <f>IF(Tableau525[[#This Row],[DATE ENCAISSEMENT]],"REGLEE","")</f>
        <v/>
      </c>
      <c r="L19" s="77">
        <f>Tableau525[MONTANT TTC]-Tableau525[MONTANT PAYE]</f>
        <v>0</v>
      </c>
      <c r="M19" s="173"/>
    </row>
    <row r="20" spans="2:13" x14ac:dyDescent="0.25">
      <c r="B20" s="74"/>
      <c r="C20" s="158"/>
      <c r="D20" s="85"/>
      <c r="E20" s="151"/>
      <c r="F20" s="151"/>
      <c r="G20" s="87"/>
      <c r="H20" s="151"/>
      <c r="I20" s="74"/>
      <c r="J20" s="79"/>
      <c r="K20" s="86" t="str">
        <f>IF(Tableau525[[#This Row],[DATE ENCAISSEMENT]],"REGLEE","")</f>
        <v/>
      </c>
      <c r="L20" s="77">
        <f>Tableau525[MONTANT TTC]-Tableau525[MONTANT PAYE]</f>
        <v>0</v>
      </c>
      <c r="M20" s="173"/>
    </row>
    <row r="21" spans="2:13" x14ac:dyDescent="0.25">
      <c r="B21" s="74"/>
      <c r="C21" s="158"/>
      <c r="D21" s="85"/>
      <c r="E21" s="151"/>
      <c r="F21" s="151"/>
      <c r="G21" s="87"/>
      <c r="H21" s="151"/>
      <c r="I21" s="74"/>
      <c r="J21" s="79"/>
      <c r="K21" s="86" t="str">
        <f>IF(Tableau525[[#This Row],[DATE ENCAISSEMENT]],"REGLEE","")</f>
        <v/>
      </c>
      <c r="L21" s="77">
        <f>Tableau525[MONTANT TTC]-Tableau525[MONTANT PAYE]</f>
        <v>0</v>
      </c>
      <c r="M21" s="173"/>
    </row>
    <row r="22" spans="2:13" x14ac:dyDescent="0.25">
      <c r="B22" s="74"/>
      <c r="C22" s="158"/>
      <c r="D22" s="85"/>
      <c r="E22" s="151"/>
      <c r="F22" s="151"/>
      <c r="G22" s="87"/>
      <c r="H22" s="151"/>
      <c r="I22" s="74"/>
      <c r="J22" s="79"/>
      <c r="K22" s="86" t="str">
        <f>IF(Tableau525[[#This Row],[DATE ENCAISSEMENT]],"REGLEE","")</f>
        <v/>
      </c>
      <c r="L22" s="77">
        <f>Tableau525[MONTANT TTC]-Tableau525[MONTANT PAYE]</f>
        <v>0</v>
      </c>
      <c r="M22" s="173"/>
    </row>
    <row r="23" spans="2:13" x14ac:dyDescent="0.25">
      <c r="B23" s="74"/>
      <c r="C23" s="158"/>
      <c r="D23" s="85"/>
      <c r="E23" s="151"/>
      <c r="F23" s="151"/>
      <c r="G23" s="87"/>
      <c r="H23" s="151"/>
      <c r="I23" s="74"/>
      <c r="J23" s="79"/>
      <c r="K23" s="86" t="str">
        <f>IF(Tableau525[[#This Row],[DATE ENCAISSEMENT]],"REGLEE","")</f>
        <v/>
      </c>
      <c r="L23" s="77">
        <f>Tableau525[MONTANT TTC]-Tableau525[MONTANT PAYE]</f>
        <v>0</v>
      </c>
      <c r="M23" s="173"/>
    </row>
    <row r="24" spans="2:13" x14ac:dyDescent="0.25">
      <c r="B24" s="74"/>
      <c r="C24" s="158"/>
      <c r="D24" s="85"/>
      <c r="E24" s="151"/>
      <c r="F24" s="151"/>
      <c r="G24" s="87"/>
      <c r="H24" s="151"/>
      <c r="I24" s="74"/>
      <c r="J24" s="79"/>
      <c r="K24" s="86" t="str">
        <f>IF(Tableau525[[#This Row],[DATE ENCAISSEMENT]],"REGLEE","")</f>
        <v/>
      </c>
      <c r="L24" s="77">
        <f>Tableau525[MONTANT TTC]-Tableau525[MONTANT PAYE]</f>
        <v>0</v>
      </c>
      <c r="M24" s="173"/>
    </row>
    <row r="25" spans="2:13" x14ac:dyDescent="0.25">
      <c r="B25" s="74"/>
      <c r="C25" s="158"/>
      <c r="D25" s="85"/>
      <c r="E25" s="151"/>
      <c r="F25" s="151"/>
      <c r="G25" s="87"/>
      <c r="H25" s="151"/>
      <c r="I25" s="74"/>
      <c r="J25" s="79"/>
      <c r="K25" s="86" t="str">
        <f>IF(Tableau525[[#This Row],[DATE ENCAISSEMENT]],"REGLEE","")</f>
        <v/>
      </c>
      <c r="L25" s="77">
        <f>Tableau525[MONTANT TTC]-Tableau525[MONTANT PAYE]</f>
        <v>0</v>
      </c>
      <c r="M25" s="173"/>
    </row>
    <row r="26" spans="2:13" x14ac:dyDescent="0.25">
      <c r="B26" s="74"/>
      <c r="C26" s="158"/>
      <c r="D26" s="85"/>
      <c r="E26" s="151"/>
      <c r="F26" s="151"/>
      <c r="G26" s="87"/>
      <c r="H26" s="151"/>
      <c r="I26" s="74"/>
      <c r="J26" s="79"/>
      <c r="K26" s="86" t="str">
        <f>IF(Tableau525[[#This Row],[DATE ENCAISSEMENT]],"REGLEE","")</f>
        <v/>
      </c>
      <c r="L26" s="77">
        <f>Tableau525[MONTANT TTC]-Tableau525[MONTANT PAYE]</f>
        <v>0</v>
      </c>
      <c r="M26" s="173"/>
    </row>
    <row r="27" spans="2:13" x14ac:dyDescent="0.25">
      <c r="B27" s="74"/>
      <c r="C27" s="158"/>
      <c r="D27" s="85"/>
      <c r="E27" s="151"/>
      <c r="F27" s="151"/>
      <c r="G27" s="87"/>
      <c r="H27" s="151"/>
      <c r="I27" s="74"/>
      <c r="J27" s="79"/>
      <c r="K27" s="86" t="str">
        <f>IF(Tableau525[[#This Row],[DATE ENCAISSEMENT]],"REGLEE","")</f>
        <v/>
      </c>
      <c r="L27" s="77">
        <f>Tableau525[MONTANT TTC]-Tableau525[MONTANT PAYE]</f>
        <v>0</v>
      </c>
      <c r="M27" s="173"/>
    </row>
    <row r="28" spans="2:13" ht="14.25" customHeight="1" x14ac:dyDescent="0.25">
      <c r="B28" s="74"/>
      <c r="C28" s="158"/>
      <c r="D28" s="85"/>
      <c r="E28" s="151"/>
      <c r="F28" s="151"/>
      <c r="G28" s="87"/>
      <c r="H28" s="151"/>
      <c r="I28" s="74"/>
      <c r="J28" s="79"/>
      <c r="K28" s="86" t="str">
        <f>IF(Tableau525[[#This Row],[DATE ENCAISSEMENT]],"REGLEE","")</f>
        <v/>
      </c>
      <c r="L28" s="77">
        <f>Tableau525[MONTANT TTC]-Tableau525[MONTANT PAYE]</f>
        <v>0</v>
      </c>
      <c r="M28" s="173"/>
    </row>
    <row r="29" spans="2:13" ht="14.25" customHeight="1" x14ac:dyDescent="0.25">
      <c r="B29" s="74"/>
      <c r="C29" s="158"/>
      <c r="D29" s="85"/>
      <c r="E29" s="151"/>
      <c r="F29" s="151"/>
      <c r="G29" s="87"/>
      <c r="H29" s="151"/>
      <c r="I29" s="74"/>
      <c r="J29" s="79"/>
      <c r="K29" s="86" t="str">
        <f>IF(Tableau525[[#This Row],[DATE ENCAISSEMENT]],"REGLEE","")</f>
        <v/>
      </c>
      <c r="L29" s="77">
        <f>Tableau525[MONTANT TTC]-Tableau525[MONTANT PAYE]</f>
        <v>0</v>
      </c>
      <c r="M29" s="173"/>
    </row>
    <row r="30" spans="2:13" ht="14.25" customHeight="1" x14ac:dyDescent="0.25">
      <c r="B30" s="74"/>
      <c r="C30" s="158"/>
      <c r="D30" s="85"/>
      <c r="E30" s="151"/>
      <c r="F30" s="151"/>
      <c r="G30" s="87"/>
      <c r="H30" s="151"/>
      <c r="I30" s="74"/>
      <c r="J30" s="79"/>
      <c r="K30" s="86" t="str">
        <f>IF(Tableau525[[#This Row],[DATE ENCAISSEMENT]],"REGLEE","")</f>
        <v/>
      </c>
      <c r="L30" s="77">
        <f>Tableau525[MONTANT TTC]-Tableau525[MONTANT PAYE]</f>
        <v>0</v>
      </c>
      <c r="M30" s="173"/>
    </row>
    <row r="31" spans="2:13" x14ac:dyDescent="0.25">
      <c r="B31" s="74"/>
      <c r="C31" s="158"/>
      <c r="D31" s="85"/>
      <c r="E31" s="151"/>
      <c r="F31" s="151"/>
      <c r="G31" s="87"/>
      <c r="H31" s="151"/>
      <c r="I31" s="74"/>
      <c r="J31" s="79"/>
      <c r="K31" s="86" t="str">
        <f>IF(Tableau525[[#This Row],[DATE ENCAISSEMENT]],"REGLEE","")</f>
        <v/>
      </c>
      <c r="L31" s="77">
        <f>Tableau525[MONTANT TTC]-Tableau525[MONTANT PAYE]</f>
        <v>0</v>
      </c>
      <c r="M31" s="173"/>
    </row>
    <row r="32" spans="2:13" ht="13.5" customHeight="1" x14ac:dyDescent="0.25">
      <c r="B32" s="74"/>
      <c r="C32" s="158"/>
      <c r="D32" s="85"/>
      <c r="E32" s="151"/>
      <c r="F32" s="151"/>
      <c r="G32" s="87"/>
      <c r="H32" s="151"/>
      <c r="I32" s="74"/>
      <c r="J32" s="79"/>
      <c r="K32" s="86" t="str">
        <f>IF(Tableau525[[#This Row],[DATE ENCAISSEMENT]],"REGLEE","")</f>
        <v/>
      </c>
      <c r="L32" s="77">
        <f>Tableau525[MONTANT TTC]-Tableau525[MONTANT PAYE]</f>
        <v>0</v>
      </c>
      <c r="M32" s="173"/>
    </row>
    <row r="33" spans="2:13" ht="13.5" customHeight="1" x14ac:dyDescent="0.25">
      <c r="B33" s="74"/>
      <c r="C33" s="158"/>
      <c r="D33" s="85"/>
      <c r="E33" s="151"/>
      <c r="F33" s="151"/>
      <c r="G33" s="87"/>
      <c r="H33" s="151"/>
      <c r="I33" s="74"/>
      <c r="J33" s="79"/>
      <c r="K33" s="86" t="str">
        <f>IF(Tableau525[[#This Row],[DATE ENCAISSEMENT]],"REGLEE","")</f>
        <v/>
      </c>
      <c r="L33" s="77">
        <f>Tableau525[MONTANT TTC]-Tableau525[MONTANT PAYE]</f>
        <v>0</v>
      </c>
      <c r="M33" s="173"/>
    </row>
    <row r="34" spans="2:13" ht="13.5" customHeight="1" x14ac:dyDescent="0.25">
      <c r="B34" s="74"/>
      <c r="C34" s="158"/>
      <c r="D34" s="85"/>
      <c r="E34" s="151"/>
      <c r="F34" s="151"/>
      <c r="G34" s="87"/>
      <c r="H34" s="151"/>
      <c r="I34" s="74"/>
      <c r="J34" s="79"/>
      <c r="K34" s="86" t="str">
        <f>IF(Tableau525[[#This Row],[DATE ENCAISSEMENT]],"REGLEE","")</f>
        <v/>
      </c>
      <c r="L34" s="77">
        <f>Tableau525[MONTANT TTC]-Tableau525[MONTANT PAYE]</f>
        <v>0</v>
      </c>
      <c r="M34" s="173"/>
    </row>
    <row r="35" spans="2:13" ht="13.5" customHeight="1" x14ac:dyDescent="0.25">
      <c r="B35" s="74"/>
      <c r="C35" s="158"/>
      <c r="D35" s="85"/>
      <c r="E35" s="151"/>
      <c r="F35" s="151"/>
      <c r="G35" s="87"/>
      <c r="H35" s="151"/>
      <c r="I35" s="74"/>
      <c r="J35" s="79"/>
      <c r="K35" s="86" t="str">
        <f>IF(Tableau525[[#This Row],[DATE ENCAISSEMENT]],"REGLEE","")</f>
        <v/>
      </c>
      <c r="L35" s="77">
        <f>Tableau525[MONTANT TTC]-Tableau525[MONTANT PAYE]</f>
        <v>0</v>
      </c>
      <c r="M35" s="173"/>
    </row>
    <row r="36" spans="2:13" ht="13.5" customHeight="1" x14ac:dyDescent="0.25">
      <c r="B36" s="74"/>
      <c r="C36" s="158"/>
      <c r="D36" s="85"/>
      <c r="E36" s="151"/>
      <c r="F36" s="151"/>
      <c r="G36" s="87"/>
      <c r="H36" s="151"/>
      <c r="I36" s="74"/>
      <c r="J36" s="79"/>
      <c r="K36" s="86" t="str">
        <f>IF(Tableau525[[#This Row],[DATE ENCAISSEMENT]],"REGLEE","")</f>
        <v/>
      </c>
      <c r="L36" s="77">
        <f>Tableau525[MONTANT TTC]-Tableau525[MONTANT PAYE]</f>
        <v>0</v>
      </c>
      <c r="M36" s="173"/>
    </row>
    <row r="37" spans="2:13" ht="13.5" customHeight="1" x14ac:dyDescent="0.25">
      <c r="B37" s="74"/>
      <c r="C37" s="158"/>
      <c r="D37" s="85"/>
      <c r="E37" s="151"/>
      <c r="F37" s="151"/>
      <c r="G37" s="87"/>
      <c r="H37" s="151"/>
      <c r="I37" s="74"/>
      <c r="J37" s="79"/>
      <c r="K37" s="86" t="str">
        <f>IF(Tableau525[[#This Row],[DATE ENCAISSEMENT]],"REGLEE","")</f>
        <v/>
      </c>
      <c r="L37" s="77">
        <f>Tableau525[MONTANT TTC]-Tableau525[MONTANT PAYE]</f>
        <v>0</v>
      </c>
      <c r="M37" s="173"/>
    </row>
    <row r="38" spans="2:13" ht="13.5" customHeight="1" x14ac:dyDescent="0.25">
      <c r="B38" s="74"/>
      <c r="C38" s="158"/>
      <c r="D38" s="85"/>
      <c r="E38" s="151"/>
      <c r="F38" s="151"/>
      <c r="G38" s="87"/>
      <c r="H38" s="151"/>
      <c r="I38" s="74"/>
      <c r="J38" s="79"/>
      <c r="K38" s="86" t="str">
        <f>IF(Tableau525[[#This Row],[DATE ENCAISSEMENT]],"REGLEE","")</f>
        <v/>
      </c>
      <c r="L38" s="77">
        <f>Tableau525[MONTANT TTC]-Tableau525[MONTANT PAYE]</f>
        <v>0</v>
      </c>
      <c r="M38" s="173"/>
    </row>
    <row r="39" spans="2:13" ht="13.5" customHeight="1" x14ac:dyDescent="0.25">
      <c r="B39" s="74"/>
      <c r="C39" s="158"/>
      <c r="D39" s="85"/>
      <c r="E39" s="151"/>
      <c r="F39" s="151"/>
      <c r="G39" s="87"/>
      <c r="H39" s="151"/>
      <c r="I39" s="74"/>
      <c r="J39" s="79"/>
      <c r="K39" s="86" t="str">
        <f>IF(Tableau525[[#This Row],[DATE ENCAISSEMENT]],"REGLEE","")</f>
        <v/>
      </c>
      <c r="L39" s="77">
        <f>Tableau525[MONTANT TTC]-Tableau525[MONTANT PAYE]</f>
        <v>0</v>
      </c>
      <c r="M39" s="173"/>
    </row>
    <row r="40" spans="2:13" ht="13.5" customHeight="1" x14ac:dyDescent="0.25">
      <c r="B40" s="74"/>
      <c r="C40" s="158"/>
      <c r="D40" s="85"/>
      <c r="E40" s="151"/>
      <c r="F40" s="151"/>
      <c r="G40" s="87"/>
      <c r="H40" s="151"/>
      <c r="I40" s="74"/>
      <c r="J40" s="79"/>
      <c r="K40" s="86" t="str">
        <f>IF(Tableau525[[#This Row],[DATE ENCAISSEMENT]],"REGLEE","")</f>
        <v/>
      </c>
      <c r="L40" s="77">
        <f>Tableau525[MONTANT TTC]-Tableau525[MONTANT PAYE]</f>
        <v>0</v>
      </c>
      <c r="M40" s="173"/>
    </row>
    <row r="41" spans="2:13" x14ac:dyDescent="0.25">
      <c r="B41" s="74"/>
      <c r="C41" s="158"/>
      <c r="D41" s="85"/>
      <c r="E41" s="151"/>
      <c r="F41" s="151"/>
      <c r="G41" s="87"/>
      <c r="H41" s="151"/>
      <c r="I41" s="74"/>
      <c r="J41" s="79"/>
      <c r="K41" s="86" t="str">
        <f>IF(Tableau525[[#This Row],[DATE ENCAISSEMENT]],"REGLEE","")</f>
        <v/>
      </c>
      <c r="L41" s="77">
        <f>Tableau525[MONTANT TTC]-Tableau525[MONTANT PAYE]</f>
        <v>0</v>
      </c>
      <c r="M41" s="173"/>
    </row>
    <row r="42" spans="2:13" ht="13.5" customHeight="1" x14ac:dyDescent="0.25">
      <c r="B42" s="74"/>
      <c r="C42" s="158"/>
      <c r="D42" s="85"/>
      <c r="E42" s="151"/>
      <c r="F42" s="151"/>
      <c r="G42" s="87"/>
      <c r="H42" s="151"/>
      <c r="I42" s="74"/>
      <c r="J42" s="79"/>
      <c r="K42" s="86" t="str">
        <f>IF(Tableau525[[#This Row],[DATE ENCAISSEMENT]],"REGLEE","")</f>
        <v/>
      </c>
      <c r="L42" s="77">
        <f>Tableau525[MONTANT TTC]-Tableau525[MONTANT PAYE]</f>
        <v>0</v>
      </c>
      <c r="M42" s="173"/>
    </row>
    <row r="43" spans="2:13" ht="13.5" customHeight="1" x14ac:dyDescent="0.25">
      <c r="B43" s="74"/>
      <c r="C43" s="158"/>
      <c r="D43" s="85"/>
      <c r="E43" s="151"/>
      <c r="F43" s="151"/>
      <c r="G43" s="87"/>
      <c r="H43" s="151"/>
      <c r="I43" s="74"/>
      <c r="J43" s="79"/>
      <c r="K43" s="86" t="str">
        <f>IF(Tableau525[[#This Row],[DATE ENCAISSEMENT]],"REGLEE","")</f>
        <v/>
      </c>
      <c r="L43" s="77">
        <f>Tableau525[MONTANT TTC]-Tableau525[MONTANT PAYE]</f>
        <v>0</v>
      </c>
      <c r="M43" s="173"/>
    </row>
    <row r="44" spans="2:13" ht="13.5" customHeight="1" x14ac:dyDescent="0.25">
      <c r="B44" s="74"/>
      <c r="C44" s="158"/>
      <c r="D44" s="85"/>
      <c r="E44" s="151"/>
      <c r="F44" s="151"/>
      <c r="G44" s="87"/>
      <c r="H44" s="151"/>
      <c r="I44" s="74"/>
      <c r="J44" s="79"/>
      <c r="K44" s="86" t="str">
        <f>IF(Tableau525[[#This Row],[DATE ENCAISSEMENT]],"REGLEE","")</f>
        <v/>
      </c>
      <c r="L44" s="77">
        <f>Tableau525[MONTANT TTC]-Tableau525[MONTANT PAYE]</f>
        <v>0</v>
      </c>
      <c r="M44" s="173"/>
    </row>
    <row r="45" spans="2:13" ht="13.5" customHeight="1" x14ac:dyDescent="0.25">
      <c r="B45" s="74"/>
      <c r="C45" s="158"/>
      <c r="D45" s="85"/>
      <c r="E45" s="151"/>
      <c r="F45" s="151"/>
      <c r="G45" s="87"/>
      <c r="H45" s="151"/>
      <c r="I45" s="74"/>
      <c r="J45" s="79"/>
      <c r="K45" s="86" t="str">
        <f>IF(Tableau525[[#This Row],[DATE ENCAISSEMENT]],"REGLEE","")</f>
        <v/>
      </c>
      <c r="L45" s="77">
        <f>Tableau525[MONTANT TTC]-Tableau525[MONTANT PAYE]</f>
        <v>0</v>
      </c>
      <c r="M45" s="173"/>
    </row>
    <row r="46" spans="2:13" ht="13.5" customHeight="1" x14ac:dyDescent="0.25">
      <c r="B46" s="74"/>
      <c r="C46" s="158"/>
      <c r="D46" s="85"/>
      <c r="E46" s="151"/>
      <c r="F46" s="151"/>
      <c r="G46" s="87"/>
      <c r="H46" s="151"/>
      <c r="I46" s="74"/>
      <c r="J46" s="79"/>
      <c r="K46" s="86" t="str">
        <f>IF(Tableau525[[#This Row],[DATE ENCAISSEMENT]],"REGLEE","")</f>
        <v/>
      </c>
      <c r="L46" s="77">
        <f>Tableau525[MONTANT TTC]-Tableau525[MONTANT PAYE]</f>
        <v>0</v>
      </c>
      <c r="M46" s="173"/>
    </row>
    <row r="47" spans="2:13" ht="13.5" customHeight="1" x14ac:dyDescent="0.25">
      <c r="B47" s="74"/>
      <c r="C47" s="158"/>
      <c r="D47" s="85"/>
      <c r="E47" s="151"/>
      <c r="F47" s="151"/>
      <c r="G47" s="87"/>
      <c r="H47" s="151"/>
      <c r="I47" s="74"/>
      <c r="J47" s="79"/>
      <c r="K47" s="86" t="str">
        <f>IF(Tableau525[[#This Row],[DATE ENCAISSEMENT]],"REGLEE","")</f>
        <v/>
      </c>
      <c r="L47" s="77">
        <f>Tableau525[MONTANT TTC]-Tableau525[MONTANT PAYE]</f>
        <v>0</v>
      </c>
      <c r="M47" s="173"/>
    </row>
    <row r="48" spans="2:13" ht="14.25" x14ac:dyDescent="0.25">
      <c r="B48" s="57"/>
      <c r="C48" s="63"/>
      <c r="D48" s="64"/>
      <c r="E48" s="58"/>
      <c r="F48" s="144"/>
      <c r="G48" s="220"/>
      <c r="H48" s="166"/>
      <c r="I48" s="59"/>
      <c r="J48" s="144"/>
      <c r="K48" s="61"/>
      <c r="L48" s="146"/>
      <c r="M48" s="170"/>
    </row>
    <row r="50" spans="6:12" x14ac:dyDescent="0.25">
      <c r="F50" s="242" t="s">
        <v>63</v>
      </c>
      <c r="G50" s="242"/>
      <c r="H50" s="212">
        <f>SUM(Tableau525[MONTANT HT])</f>
        <v>0</v>
      </c>
      <c r="J50" s="216"/>
      <c r="K50" s="217" t="s">
        <v>53</v>
      </c>
      <c r="L50" s="212">
        <f>SUM(Tableau525[IMPAYE])</f>
        <v>0</v>
      </c>
    </row>
  </sheetData>
  <mergeCells count="1">
    <mergeCell ref="F50:G50"/>
  </mergeCells>
  <conditionalFormatting sqref="L6:L47">
    <cfRule type="cellIs" dxfId="379" priority="2" operator="greaterThan">
      <formula>0</formula>
    </cfRule>
  </conditionalFormatting>
  <hyperlinks>
    <hyperlink ref="B1" location="MENU!A1" display="MENU"/>
  </hyperlinks>
  <pageMargins left="0.7" right="0.7" top="0.75" bottom="0.75" header="0.3" footer="0.3"/>
  <drawing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theme="3"/>
  </sheetPr>
  <dimension ref="A1:CP194"/>
  <sheetViews>
    <sheetView workbookViewId="0">
      <selection activeCell="Q9" sqref="Q9"/>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94" width="9.140625" style="14"/>
  </cols>
  <sheetData>
    <row r="1" spans="2:10" ht="15" customHeight="1" x14ac:dyDescent="0.25">
      <c r="B1" s="104" t="s">
        <v>37</v>
      </c>
      <c r="C1" s="107" t="s">
        <v>38</v>
      </c>
      <c r="E1" s="101">
        <f ca="1">TODAY()</f>
        <v>41968</v>
      </c>
      <c r="F1" s="14"/>
      <c r="G1" s="14"/>
    </row>
    <row r="2" spans="2:10" ht="84" customHeight="1" x14ac:dyDescent="0.25"/>
    <row r="3" spans="2:10" s="14" customFormat="1" ht="1.5" customHeight="1" x14ac:dyDescent="0.25"/>
    <row r="4" spans="2:10" ht="26.25" customHeight="1" x14ac:dyDescent="0.25">
      <c r="B4" s="233" t="s">
        <v>59</v>
      </c>
      <c r="C4" s="233"/>
      <c r="E4" s="234" t="s">
        <v>4</v>
      </c>
      <c r="F4" s="234"/>
      <c r="G4" s="234"/>
    </row>
    <row r="5" spans="2:10" s="14" customFormat="1" ht="1.5" customHeight="1" x14ac:dyDescent="0.25"/>
    <row r="6" spans="2:10" ht="26.25" customHeight="1" x14ac:dyDescent="0.25">
      <c r="B6" s="3" t="s">
        <v>0</v>
      </c>
      <c r="C6" s="5" t="s">
        <v>1</v>
      </c>
      <c r="E6" s="235">
        <f>DépensesMensuellesTotales</f>
        <v>0</v>
      </c>
      <c r="F6" s="236"/>
      <c r="G6" s="10" t="e">
        <f>G10/G9</f>
        <v>#DIV/0!</v>
      </c>
    </row>
    <row r="7" spans="2:10" ht="26.25" customHeight="1" x14ac:dyDescent="0.25">
      <c r="B7" s="4" t="s">
        <v>7</v>
      </c>
      <c r="C7" s="12">
        <f>'05 - Crédit'!H15</f>
        <v>0</v>
      </c>
      <c r="E7" s="92"/>
      <c r="F7" s="92"/>
      <c r="G7" s="92"/>
    </row>
    <row r="8" spans="2:10" ht="26.25" customHeight="1" x14ac:dyDescent="0.25">
      <c r="B8" s="4" t="s">
        <v>22</v>
      </c>
      <c r="C8" s="12">
        <f>'05 - Crédit'!H28</f>
        <v>0</v>
      </c>
      <c r="E8" s="237" t="s">
        <v>5</v>
      </c>
      <c r="F8" s="237"/>
      <c r="G8" s="237"/>
    </row>
    <row r="9" spans="2:10" ht="26.25" customHeight="1" thickBot="1" x14ac:dyDescent="0.3">
      <c r="B9" s="4" t="s">
        <v>8</v>
      </c>
      <c r="C9" s="12"/>
      <c r="E9" s="93" t="s">
        <v>3</v>
      </c>
      <c r="F9" s="94"/>
      <c r="G9" s="95">
        <f>SUM(tblRevenus28[Montant])</f>
        <v>0</v>
      </c>
    </row>
    <row r="10" spans="2:10" ht="26.25" customHeight="1" thickBot="1" x14ac:dyDescent="0.3">
      <c r="B10" s="4" t="s">
        <v>8</v>
      </c>
      <c r="C10" s="12"/>
      <c r="E10" s="96" t="s">
        <v>2</v>
      </c>
      <c r="F10" s="97"/>
      <c r="G10" s="98">
        <f>SUM(tblDépenses29[Montant])</f>
        <v>0</v>
      </c>
    </row>
    <row r="11" spans="2:10" ht="26.25" customHeight="1" x14ac:dyDescent="0.25">
      <c r="B11" s="238"/>
      <c r="C11" s="238"/>
      <c r="E11" s="14"/>
      <c r="F11" s="14"/>
      <c r="G11" s="14"/>
    </row>
    <row r="12" spans="2:10" ht="26.25" customHeight="1" x14ac:dyDescent="0.25">
      <c r="B12" s="233" t="s">
        <v>60</v>
      </c>
      <c r="C12" s="233"/>
      <c r="E12" s="1" t="s">
        <v>6</v>
      </c>
      <c r="F12" s="11"/>
      <c r="G12" s="13">
        <f>G9-G10</f>
        <v>0</v>
      </c>
      <c r="J12" s="91"/>
    </row>
    <row r="13" spans="2:10" ht="26.25" customHeight="1" x14ac:dyDescent="0.25">
      <c r="B13" s="3" t="s">
        <v>0</v>
      </c>
      <c r="C13" s="5" t="s">
        <v>1</v>
      </c>
      <c r="E13" s="14"/>
      <c r="F13" s="14"/>
      <c r="G13" s="14"/>
    </row>
    <row r="14" spans="2:10" ht="26.25" customHeight="1" x14ac:dyDescent="0.25">
      <c r="B14" s="4"/>
      <c r="C14" s="12"/>
      <c r="E14" s="14"/>
      <c r="F14" s="14"/>
      <c r="G14" s="14"/>
    </row>
    <row r="15" spans="2:10" ht="26.25" customHeight="1" x14ac:dyDescent="0.25">
      <c r="B15" s="4"/>
      <c r="C15" s="12"/>
      <c r="E15" s="14"/>
      <c r="F15" s="14"/>
      <c r="G15" s="14"/>
    </row>
    <row r="16" spans="2:10" ht="26.25" customHeight="1" x14ac:dyDescent="0.25">
      <c r="B16" s="4"/>
      <c r="C16" s="12"/>
      <c r="E16" s="14"/>
      <c r="F16" s="14"/>
      <c r="G16" s="14"/>
    </row>
    <row r="17" spans="2:7" ht="26.25" customHeight="1" x14ac:dyDescent="0.25">
      <c r="B17" s="4"/>
      <c r="C17" s="12"/>
      <c r="E17" s="14"/>
      <c r="F17" s="14"/>
      <c r="G17" s="14"/>
    </row>
    <row r="18" spans="2:7" ht="26.25" customHeight="1" x14ac:dyDescent="0.25">
      <c r="B18" s="4"/>
      <c r="C18" s="12"/>
      <c r="E18" s="14"/>
      <c r="F18" s="14"/>
      <c r="G18" s="14"/>
    </row>
    <row r="19" spans="2:7" ht="26.25" customHeight="1" x14ac:dyDescent="0.25">
      <c r="B19" s="4"/>
      <c r="C19" s="12"/>
      <c r="E19" s="14"/>
      <c r="F19" s="14"/>
      <c r="G19" s="14"/>
    </row>
    <row r="20" spans="2:7" ht="26.25" customHeight="1" x14ac:dyDescent="0.25">
      <c r="B20" s="4"/>
      <c r="C20" s="12"/>
      <c r="E20" s="14"/>
      <c r="F20" s="14"/>
      <c r="G20" s="14"/>
    </row>
    <row r="21" spans="2:7" ht="26.25" customHeight="1" x14ac:dyDescent="0.25">
      <c r="B21" s="4"/>
      <c r="C21" s="12"/>
      <c r="E21" s="14"/>
      <c r="F21" s="14"/>
      <c r="G21" s="14"/>
    </row>
    <row r="22" spans="2:7" ht="26.25" customHeight="1" x14ac:dyDescent="0.25">
      <c r="B22" s="66"/>
      <c r="C22" s="65"/>
      <c r="E22" s="14"/>
      <c r="F22" s="14"/>
      <c r="G22" s="14"/>
    </row>
    <row r="23" spans="2:7" ht="26.25" customHeight="1" x14ac:dyDescent="0.25">
      <c r="B23" s="3"/>
      <c r="C23" s="65"/>
      <c r="E23" s="14"/>
      <c r="F23" s="14"/>
      <c r="G23" s="14"/>
    </row>
    <row r="24" spans="2:7" ht="26.25" customHeight="1" x14ac:dyDescent="0.25">
      <c r="B24" s="4"/>
      <c r="C24" s="12"/>
      <c r="E24" s="14"/>
      <c r="F24" s="14"/>
      <c r="G24" s="14"/>
    </row>
    <row r="25" spans="2:7" ht="26.25" customHeight="1" x14ac:dyDescent="0.25">
      <c r="B25" s="3"/>
      <c r="C25" s="65"/>
      <c r="E25" s="14"/>
      <c r="F25" s="14"/>
      <c r="G25" s="14"/>
    </row>
    <row r="26" spans="2:7" ht="26.25" customHeight="1" x14ac:dyDescent="0.25">
      <c r="B26" s="3"/>
      <c r="C26" s="65"/>
      <c r="E26" s="14"/>
      <c r="F26" s="14"/>
      <c r="G26" s="14"/>
    </row>
    <row r="27" spans="2:7" ht="26.25" customHeight="1" x14ac:dyDescent="0.25">
      <c r="B27" s="3"/>
      <c r="C27" s="65"/>
      <c r="E27" s="14"/>
      <c r="F27" s="14"/>
      <c r="G27" s="14"/>
    </row>
    <row r="28" spans="2:7" ht="26.25" customHeight="1" x14ac:dyDescent="0.25">
      <c r="B28" s="3"/>
      <c r="C28" s="65"/>
      <c r="E28" s="14"/>
      <c r="F28" s="14"/>
      <c r="G28" s="14"/>
    </row>
    <row r="29" spans="2:7" ht="26.25" customHeight="1" x14ac:dyDescent="0.25">
      <c r="B29" s="3"/>
      <c r="C29" s="65"/>
      <c r="E29" s="14"/>
      <c r="F29" s="14"/>
      <c r="G29" s="14"/>
    </row>
    <row r="30" spans="2:7" ht="26.25" customHeight="1" x14ac:dyDescent="0.25">
      <c r="B30" s="3"/>
      <c r="C30" s="65"/>
      <c r="E30" s="14"/>
      <c r="F30" s="14"/>
      <c r="G30" s="14"/>
    </row>
    <row r="31" spans="2:7" ht="26.25" customHeight="1" x14ac:dyDescent="0.25">
      <c r="B31" s="3"/>
      <c r="C31" s="65"/>
      <c r="E31" s="14"/>
      <c r="F31" s="14"/>
      <c r="G31" s="14"/>
    </row>
    <row r="32" spans="2:7" ht="26.25" customHeight="1" x14ac:dyDescent="0.25">
      <c r="B32" s="3"/>
      <c r="C32" s="65"/>
      <c r="E32" s="14"/>
      <c r="F32" s="14"/>
      <c r="G32" s="14"/>
    </row>
    <row r="33" spans="2:7" ht="26.25" customHeight="1" x14ac:dyDescent="0.25">
      <c r="B33" s="3"/>
      <c r="C33" s="65"/>
      <c r="E33" s="14"/>
      <c r="F33" s="14"/>
      <c r="G33" s="14"/>
    </row>
    <row r="34" spans="2:7" ht="26.25" customHeight="1" x14ac:dyDescent="0.25">
      <c r="B34" s="3"/>
      <c r="C34" s="65"/>
      <c r="E34" s="14"/>
      <c r="F34" s="14"/>
      <c r="G34" s="14"/>
    </row>
    <row r="35" spans="2:7" ht="26.25" customHeight="1" x14ac:dyDescent="0.25">
      <c r="B35" s="3"/>
      <c r="C35" s="65"/>
      <c r="E35" s="14"/>
      <c r="F35" s="14"/>
      <c r="G35" s="14"/>
    </row>
    <row r="36" spans="2:7" ht="26.25" customHeight="1" x14ac:dyDescent="0.25">
      <c r="B36" s="3"/>
      <c r="C36" s="65"/>
      <c r="E36" s="14"/>
      <c r="F36" s="14"/>
      <c r="G36" s="14"/>
    </row>
    <row r="37" spans="2:7" ht="26.25" customHeight="1" x14ac:dyDescent="0.25">
      <c r="B37" s="3"/>
      <c r="C37" s="65"/>
      <c r="E37" s="14"/>
      <c r="F37" s="14"/>
      <c r="G37" s="14"/>
    </row>
    <row r="38" spans="2:7" ht="26.25" customHeight="1" x14ac:dyDescent="0.25">
      <c r="B38" s="3"/>
      <c r="C38" s="65"/>
      <c r="E38" s="14"/>
      <c r="F38" s="14"/>
      <c r="G38" s="14"/>
    </row>
    <row r="39" spans="2:7" ht="26.25" customHeight="1" x14ac:dyDescent="0.25">
      <c r="B39" s="3"/>
      <c r="C39" s="65"/>
      <c r="E39" s="14"/>
      <c r="F39" s="14"/>
      <c r="G39" s="14"/>
    </row>
    <row r="40" spans="2:7" ht="26.25" customHeight="1" x14ac:dyDescent="0.25">
      <c r="B40" s="3"/>
      <c r="C40" s="65"/>
      <c r="E40" s="14"/>
      <c r="F40" s="14"/>
      <c r="G40" s="14"/>
    </row>
    <row r="41" spans="2:7" ht="26.25" customHeight="1" x14ac:dyDescent="0.25">
      <c r="B41" s="3"/>
      <c r="C41" s="65"/>
      <c r="E41" s="14"/>
      <c r="F41" s="14"/>
      <c r="G41" s="14"/>
    </row>
    <row r="42" spans="2:7" ht="26.25" customHeight="1" x14ac:dyDescent="0.25">
      <c r="B42" s="3"/>
      <c r="C42" s="65"/>
      <c r="E42" s="14"/>
      <c r="F42" s="14"/>
      <c r="G42" s="14"/>
    </row>
    <row r="43" spans="2:7" ht="26.25" customHeight="1" x14ac:dyDescent="0.25">
      <c r="B43" s="3"/>
      <c r="C43" s="65"/>
      <c r="E43" s="14"/>
      <c r="F43" s="14"/>
      <c r="G43" s="14"/>
    </row>
    <row r="44" spans="2:7" ht="26.25" customHeight="1" x14ac:dyDescent="0.25">
      <c r="B44" s="3"/>
      <c r="C44" s="65"/>
      <c r="E44" s="14"/>
      <c r="F44" s="14"/>
      <c r="G44" s="14"/>
    </row>
    <row r="45" spans="2:7" s="14" customFormat="1" ht="26.25" customHeight="1" x14ac:dyDescent="0.25"/>
    <row r="46" spans="2:7" s="14" customFormat="1" ht="26.25" customHeight="1" x14ac:dyDescent="0.25"/>
    <row r="47" spans="2:7" s="14" customFormat="1" ht="26.25" customHeight="1" x14ac:dyDescent="0.25"/>
    <row r="48" spans="2:7"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row r="83" s="14" customFormat="1" ht="26.25" customHeight="1" x14ac:dyDescent="0.25"/>
    <row r="84" s="14" customFormat="1" ht="26.25" customHeight="1" x14ac:dyDescent="0.25"/>
    <row r="85" s="14" customFormat="1" ht="26.25" customHeight="1" x14ac:dyDescent="0.25"/>
    <row r="86" s="14" customFormat="1" ht="26.25" customHeight="1" x14ac:dyDescent="0.25"/>
    <row r="87" s="14" customFormat="1" ht="26.25" customHeight="1" x14ac:dyDescent="0.25"/>
    <row r="88" s="14" customFormat="1" ht="26.25" customHeight="1" x14ac:dyDescent="0.25"/>
    <row r="89" s="14" customFormat="1" ht="26.25" customHeight="1" x14ac:dyDescent="0.25"/>
    <row r="90" s="14" customFormat="1" ht="26.25" customHeight="1" x14ac:dyDescent="0.25"/>
    <row r="91" s="14" customFormat="1" ht="26.25" customHeight="1" x14ac:dyDescent="0.25"/>
    <row r="92" s="14" customFormat="1" ht="26.25" customHeight="1" x14ac:dyDescent="0.25"/>
    <row r="93" s="14" customFormat="1" ht="26.25" customHeight="1" x14ac:dyDescent="0.25"/>
    <row r="94" s="14" customFormat="1" ht="26.25" customHeight="1" x14ac:dyDescent="0.25"/>
    <row r="95" s="14" customFormat="1" ht="26.25" customHeight="1" x14ac:dyDescent="0.25"/>
    <row r="96" s="14" customFormat="1" ht="26.25" customHeight="1" x14ac:dyDescent="0.25"/>
    <row r="97" s="14" customFormat="1" ht="26.25" customHeight="1" x14ac:dyDescent="0.25"/>
    <row r="98" s="14" customFormat="1" ht="26.25" customHeight="1" x14ac:dyDescent="0.25"/>
    <row r="99" s="14" customFormat="1" ht="26.25" customHeight="1" x14ac:dyDescent="0.25"/>
    <row r="100" s="14" customFormat="1" ht="26.25" customHeight="1" x14ac:dyDescent="0.25"/>
    <row r="101" s="14" customFormat="1" ht="26.25" customHeight="1" x14ac:dyDescent="0.25"/>
    <row r="102" s="14" customFormat="1" ht="26.25" customHeight="1" x14ac:dyDescent="0.25"/>
    <row r="103" s="14" customFormat="1" ht="26.25" customHeight="1" x14ac:dyDescent="0.25"/>
    <row r="104" s="14" customFormat="1" ht="26.25" customHeight="1" x14ac:dyDescent="0.25"/>
    <row r="105" s="14" customFormat="1" ht="26.25" customHeight="1" x14ac:dyDescent="0.25"/>
    <row r="106" s="14" customFormat="1" ht="26.25" customHeight="1" x14ac:dyDescent="0.25"/>
    <row r="107" s="14" customFormat="1" ht="26.25" customHeight="1" x14ac:dyDescent="0.25"/>
    <row r="108" s="14" customFormat="1" ht="26.25" customHeight="1" x14ac:dyDescent="0.25"/>
    <row r="109" s="14" customFormat="1" ht="26.25" customHeight="1" x14ac:dyDescent="0.25"/>
    <row r="110" s="14" customFormat="1" ht="26.25" customHeight="1" x14ac:dyDescent="0.25"/>
    <row r="111" s="14" customFormat="1" ht="26.25" customHeight="1" x14ac:dyDescent="0.25"/>
    <row r="112" s="14" customFormat="1" ht="26.25" customHeight="1" x14ac:dyDescent="0.25"/>
    <row r="113" s="14" customFormat="1" ht="26.25" customHeight="1" x14ac:dyDescent="0.25"/>
    <row r="114" s="14" customFormat="1" ht="26.25" customHeight="1" x14ac:dyDescent="0.25"/>
    <row r="115" s="14" customFormat="1" ht="26.25" customHeight="1" x14ac:dyDescent="0.25"/>
    <row r="116" s="14" customFormat="1" ht="26.25" customHeight="1" x14ac:dyDescent="0.25"/>
    <row r="117" s="14" customFormat="1" ht="26.25" customHeight="1" x14ac:dyDescent="0.25"/>
    <row r="118" s="14" customFormat="1" ht="26.25" customHeight="1" x14ac:dyDescent="0.25"/>
    <row r="119" s="14" customFormat="1" ht="26.25" customHeight="1" x14ac:dyDescent="0.25"/>
    <row r="120" s="14" customFormat="1" ht="26.25" customHeight="1" x14ac:dyDescent="0.25"/>
    <row r="121" s="14" customFormat="1" ht="26.25" customHeight="1" x14ac:dyDescent="0.25"/>
    <row r="122" s="14" customFormat="1" ht="26.25" customHeight="1" x14ac:dyDescent="0.25"/>
    <row r="123" s="14" customFormat="1" ht="26.25" customHeight="1" x14ac:dyDescent="0.25"/>
    <row r="124" s="14" customFormat="1" ht="26.25" customHeight="1" x14ac:dyDescent="0.25"/>
    <row r="125" s="14" customFormat="1" ht="26.25" customHeight="1" x14ac:dyDescent="0.25"/>
    <row r="126" s="14" customFormat="1" ht="26.25" customHeight="1" x14ac:dyDescent="0.25"/>
    <row r="127" s="14" customFormat="1" ht="26.25" customHeight="1" x14ac:dyDescent="0.25"/>
    <row r="128" s="14" customFormat="1" ht="26.25" customHeight="1" x14ac:dyDescent="0.25"/>
    <row r="129" s="14" customFormat="1" ht="26.25" customHeight="1" x14ac:dyDescent="0.25"/>
    <row r="130" s="14" customFormat="1" ht="26.25" customHeight="1" x14ac:dyDescent="0.25"/>
    <row r="131" s="14" customFormat="1" ht="26.25" customHeight="1" x14ac:dyDescent="0.25"/>
    <row r="132" s="14" customFormat="1" ht="26.25" customHeight="1" x14ac:dyDescent="0.25"/>
    <row r="133" s="14" customFormat="1" ht="26.25" customHeight="1" x14ac:dyDescent="0.25"/>
    <row r="134" s="14" customFormat="1" ht="26.25" customHeight="1" x14ac:dyDescent="0.25"/>
    <row r="135" s="14" customFormat="1" ht="26.25" customHeight="1" x14ac:dyDescent="0.25"/>
    <row r="136" s="14" customFormat="1" ht="26.25" customHeight="1" x14ac:dyDescent="0.25"/>
    <row r="137" s="14" customFormat="1" ht="26.25" customHeight="1" x14ac:dyDescent="0.25"/>
    <row r="138" s="14" customFormat="1" ht="26.25" customHeight="1" x14ac:dyDescent="0.25"/>
    <row r="139" s="14" customFormat="1" ht="26.25" customHeight="1" x14ac:dyDescent="0.25"/>
    <row r="140" s="14" customFormat="1" ht="26.25" customHeight="1" x14ac:dyDescent="0.25"/>
    <row r="141" s="14" customFormat="1" ht="26.25" customHeight="1" x14ac:dyDescent="0.25"/>
    <row r="142" s="14" customFormat="1" ht="26.25" customHeight="1" x14ac:dyDescent="0.25"/>
    <row r="143" s="14" customFormat="1" ht="26.25" customHeight="1" x14ac:dyDescent="0.25"/>
    <row r="144" s="14" customFormat="1" ht="26.25" customHeight="1" x14ac:dyDescent="0.25"/>
    <row r="145" s="14" customFormat="1" ht="26.25" customHeight="1" x14ac:dyDescent="0.25"/>
    <row r="146" s="14" customFormat="1" ht="26.25" customHeight="1" x14ac:dyDescent="0.25"/>
    <row r="147" s="14" customFormat="1" ht="26.25" customHeight="1" x14ac:dyDescent="0.25"/>
    <row r="148" s="14" customFormat="1" ht="26.25" customHeight="1" x14ac:dyDescent="0.25"/>
    <row r="149" s="14" customFormat="1" ht="26.25" customHeight="1" x14ac:dyDescent="0.25"/>
    <row r="150" s="14" customFormat="1" ht="26.25" customHeight="1" x14ac:dyDescent="0.25"/>
    <row r="151" s="14" customFormat="1" ht="26.25" customHeight="1" x14ac:dyDescent="0.25"/>
    <row r="152" s="14" customFormat="1" ht="26.25" customHeight="1" x14ac:dyDescent="0.25"/>
    <row r="153" s="14" customFormat="1" ht="26.25" customHeight="1" x14ac:dyDescent="0.25"/>
    <row r="154" s="14" customFormat="1" ht="26.25" customHeight="1" x14ac:dyDescent="0.25"/>
    <row r="155" s="14" customFormat="1" ht="26.25" customHeight="1" x14ac:dyDescent="0.25"/>
    <row r="156" s="14" customFormat="1" ht="26.25" customHeight="1" x14ac:dyDescent="0.25"/>
    <row r="157" s="14" customFormat="1" ht="26.25" customHeight="1" x14ac:dyDescent="0.25"/>
    <row r="158" s="14" customFormat="1" ht="26.25" customHeight="1" x14ac:dyDescent="0.25"/>
    <row r="159" s="14" customFormat="1" ht="26.25" customHeight="1" x14ac:dyDescent="0.25"/>
    <row r="160" s="14" customFormat="1" ht="26.25" customHeight="1" x14ac:dyDescent="0.25"/>
    <row r="161" s="14" customFormat="1" ht="26.25" customHeight="1" x14ac:dyDescent="0.25"/>
    <row r="162" s="14" customFormat="1" ht="26.25" customHeight="1" x14ac:dyDescent="0.25"/>
    <row r="163" s="14" customFormat="1" ht="26.25" customHeight="1" x14ac:dyDescent="0.25"/>
    <row r="164" s="14" customFormat="1" ht="26.25" customHeight="1" x14ac:dyDescent="0.25"/>
    <row r="165" s="14" customFormat="1" ht="26.25" customHeight="1" x14ac:dyDescent="0.25"/>
    <row r="166" s="14" customFormat="1" ht="26.25" customHeight="1" x14ac:dyDescent="0.25"/>
    <row r="167" s="14" customFormat="1" ht="26.25" customHeight="1" x14ac:dyDescent="0.25"/>
    <row r="168" s="14" customFormat="1" ht="26.25" customHeight="1" x14ac:dyDescent="0.25"/>
    <row r="169" s="14" customFormat="1" ht="26.25" customHeight="1" x14ac:dyDescent="0.25"/>
    <row r="170" s="14" customFormat="1" ht="26.25" customHeight="1" x14ac:dyDescent="0.25"/>
    <row r="171" s="14" customFormat="1" ht="26.25" customHeight="1" x14ac:dyDescent="0.25"/>
    <row r="172" s="14" customFormat="1" ht="26.25" customHeight="1" x14ac:dyDescent="0.25"/>
    <row r="173" s="14" customFormat="1" ht="26.25" customHeight="1" x14ac:dyDescent="0.25"/>
    <row r="174" s="14" customFormat="1" ht="26.25" customHeight="1" x14ac:dyDescent="0.25"/>
    <row r="175" s="14" customFormat="1" ht="26.25" customHeight="1" x14ac:dyDescent="0.25"/>
    <row r="176" s="14" customFormat="1" ht="26.25" customHeight="1" x14ac:dyDescent="0.25"/>
    <row r="177" s="14" customFormat="1" ht="26.25" customHeight="1" x14ac:dyDescent="0.25"/>
    <row r="178" s="14" customFormat="1" ht="26.25" customHeight="1" x14ac:dyDescent="0.25"/>
    <row r="179" s="14" customFormat="1" ht="26.25" customHeight="1" x14ac:dyDescent="0.25"/>
    <row r="180" s="14" customFormat="1" ht="26.25" customHeight="1" x14ac:dyDescent="0.25"/>
    <row r="181" s="14" customFormat="1" ht="26.25" customHeight="1" x14ac:dyDescent="0.25"/>
    <row r="182" s="14" customFormat="1" ht="26.25" customHeight="1" x14ac:dyDescent="0.25"/>
    <row r="183" s="14" customFormat="1" ht="26.25" customHeight="1" x14ac:dyDescent="0.25"/>
    <row r="184" s="14" customFormat="1" ht="26.25" customHeight="1" x14ac:dyDescent="0.25"/>
    <row r="185" s="14" customFormat="1" ht="26.25" customHeight="1" x14ac:dyDescent="0.25"/>
    <row r="186" s="14" customFormat="1" ht="26.25" customHeight="1" x14ac:dyDescent="0.25"/>
    <row r="187" s="14" customFormat="1" ht="26.25" customHeight="1" x14ac:dyDescent="0.25"/>
    <row r="188" s="14" customFormat="1" ht="26.25" customHeight="1" x14ac:dyDescent="0.25"/>
    <row r="189" s="14" customFormat="1" ht="26.25" customHeight="1" x14ac:dyDescent="0.25"/>
    <row r="190" s="14" customFormat="1" ht="26.25" customHeight="1" x14ac:dyDescent="0.25"/>
    <row r="191" s="14" customFormat="1" ht="26.25" customHeight="1" x14ac:dyDescent="0.25"/>
    <row r="192" s="14" customFormat="1" ht="26.25" customHeight="1" x14ac:dyDescent="0.25"/>
    <row r="193" s="14" customFormat="1" ht="26.25" customHeight="1" x14ac:dyDescent="0.25"/>
    <row r="194" s="14" customFormat="1" ht="26.25" customHeight="1" x14ac:dyDescent="0.25"/>
  </sheetData>
  <mergeCells count="6">
    <mergeCell ref="B12:C12"/>
    <mergeCell ref="B4:C4"/>
    <mergeCell ref="E4:G4"/>
    <mergeCell ref="E6:F6"/>
    <mergeCell ref="E8:G8"/>
    <mergeCell ref="B11:C11"/>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B1:I28"/>
  <sheetViews>
    <sheetView workbookViewId="0">
      <selection activeCell="H15" sqref="H15"/>
    </sheetView>
  </sheetViews>
  <sheetFormatPr baseColWidth="10" defaultRowHeight="13.5" x14ac:dyDescent="0.25"/>
  <cols>
    <col min="1" max="1" width="2.85546875" style="17" customWidth="1"/>
    <col min="2" max="2" width="11.7109375" style="17" customWidth="1"/>
    <col min="3" max="3" width="9.7109375" style="17" bestFit="1" customWidth="1"/>
    <col min="4" max="4" width="43" style="17" bestFit="1" customWidth="1"/>
    <col min="5" max="5" width="13" style="17" bestFit="1" customWidth="1"/>
    <col min="6" max="6" width="18" style="17" bestFit="1" customWidth="1"/>
    <col min="7" max="7" width="18.5703125" style="17" bestFit="1" customWidth="1"/>
    <col min="8" max="8" width="23.85546875" style="17" customWidth="1"/>
    <col min="9" max="9" width="23.28515625" style="17" bestFit="1" customWidth="1"/>
    <col min="10" max="16384" width="11.42578125" style="17"/>
  </cols>
  <sheetData>
    <row r="1" spans="2:9" ht="14.25" x14ac:dyDescent="0.25">
      <c r="B1" s="137" t="s">
        <v>37</v>
      </c>
      <c r="C1" s="136"/>
    </row>
    <row r="2" spans="2:9" s="14" customFormat="1" ht="84" customHeight="1" x14ac:dyDescent="0.25"/>
    <row r="3" spans="2:9" s="14" customFormat="1" ht="1.5" customHeight="1" x14ac:dyDescent="0.25"/>
    <row r="4" spans="2:9" x14ac:dyDescent="0.3">
      <c r="B4" s="18" t="s">
        <v>9</v>
      </c>
      <c r="C4" s="19">
        <f ca="1">+TODAY()</f>
        <v>41968</v>
      </c>
      <c r="D4" s="20"/>
      <c r="E4" s="21"/>
      <c r="F4" s="22"/>
      <c r="G4" s="22"/>
      <c r="H4" s="22"/>
      <c r="I4" s="20"/>
    </row>
    <row r="5" spans="2:9" x14ac:dyDescent="0.25">
      <c r="B5" s="81" t="s">
        <v>18</v>
      </c>
      <c r="C5" s="81" t="s">
        <v>20</v>
      </c>
      <c r="D5" s="81" t="s">
        <v>19</v>
      </c>
      <c r="E5" s="81" t="s">
        <v>11</v>
      </c>
      <c r="F5" s="88" t="s">
        <v>12</v>
      </c>
      <c r="G5" s="88" t="s">
        <v>13</v>
      </c>
      <c r="H5" s="81" t="s">
        <v>61</v>
      </c>
    </row>
    <row r="6" spans="2:9" x14ac:dyDescent="0.25">
      <c r="B6" s="80"/>
      <c r="C6" s="72"/>
      <c r="D6" s="49"/>
      <c r="E6" s="82"/>
      <c r="F6" s="83"/>
      <c r="G6" s="83"/>
      <c r="H6" s="80"/>
    </row>
    <row r="7" spans="2:9" x14ac:dyDescent="0.25">
      <c r="B7" s="80"/>
      <c r="C7" s="56"/>
      <c r="D7" s="49"/>
      <c r="E7" s="73"/>
      <c r="F7" s="83"/>
      <c r="G7" s="83"/>
      <c r="H7" s="71"/>
    </row>
    <row r="8" spans="2:9" x14ac:dyDescent="0.25">
      <c r="B8" s="80"/>
      <c r="C8" s="56"/>
      <c r="D8" s="49"/>
      <c r="E8" s="76"/>
      <c r="F8" s="77"/>
      <c r="G8" s="83"/>
      <c r="H8" s="74"/>
    </row>
    <row r="9" spans="2:9" x14ac:dyDescent="0.25">
      <c r="B9" s="71"/>
      <c r="C9" s="56"/>
      <c r="D9" s="49"/>
      <c r="E9" s="73"/>
      <c r="F9" s="77"/>
      <c r="G9" s="83"/>
      <c r="H9" s="71"/>
    </row>
    <row r="10" spans="2:9" x14ac:dyDescent="0.25">
      <c r="B10" s="71"/>
      <c r="C10" s="56"/>
      <c r="D10" s="49"/>
      <c r="E10" s="76"/>
      <c r="F10" s="77"/>
      <c r="G10" s="83"/>
      <c r="H10" s="74"/>
    </row>
    <row r="11" spans="2:9" x14ac:dyDescent="0.25">
      <c r="B11" s="74"/>
      <c r="C11" s="56"/>
      <c r="D11" s="49"/>
      <c r="E11" s="84"/>
      <c r="F11" s="77"/>
      <c r="G11" s="83"/>
      <c r="H11" s="79"/>
    </row>
    <row r="12" spans="2:9" x14ac:dyDescent="0.25">
      <c r="B12" s="74"/>
      <c r="C12" s="56"/>
      <c r="D12" s="49"/>
      <c r="E12" s="76"/>
      <c r="F12" s="77"/>
      <c r="G12" s="83"/>
      <c r="H12" s="74"/>
    </row>
    <row r="13" spans="2:9" ht="14.25" x14ac:dyDescent="0.3">
      <c r="B13" s="36"/>
      <c r="C13" s="36"/>
      <c r="D13" s="37"/>
      <c r="E13" s="38"/>
      <c r="F13" s="39"/>
      <c r="G13" s="40"/>
      <c r="H13" s="41"/>
    </row>
    <row r="14" spans="2:9" ht="14.25" x14ac:dyDescent="0.3">
      <c r="B14" s="42"/>
      <c r="C14" s="42"/>
      <c r="D14" s="43"/>
      <c r="E14" s="44"/>
      <c r="F14" s="45"/>
      <c r="G14" s="45"/>
      <c r="H14" s="46"/>
      <c r="I14" s="48"/>
    </row>
    <row r="15" spans="2:9" ht="14.25" x14ac:dyDescent="0.3">
      <c r="B15" s="42"/>
      <c r="C15" s="42"/>
      <c r="D15" s="43"/>
      <c r="E15" s="44"/>
      <c r="F15" s="45"/>
      <c r="G15" s="214" t="s">
        <v>62</v>
      </c>
      <c r="H15" s="211">
        <f>SUM(Tableau330[MONTANT HT])</f>
        <v>0</v>
      </c>
      <c r="I15" s="48"/>
    </row>
    <row r="16" spans="2:9" ht="14.25" x14ac:dyDescent="0.3">
      <c r="B16" s="42"/>
      <c r="C16" s="42"/>
      <c r="D16" s="43"/>
      <c r="E16" s="44"/>
      <c r="F16" s="45"/>
      <c r="G16" s="213"/>
      <c r="H16" s="46"/>
      <c r="I16" s="48"/>
    </row>
    <row r="18" spans="2:9" s="14" customFormat="1" ht="84" customHeight="1" x14ac:dyDescent="0.25"/>
    <row r="19" spans="2:9" s="14" customFormat="1" ht="1.5" customHeight="1" x14ac:dyDescent="0.25"/>
    <row r="20" spans="2:9" x14ac:dyDescent="0.3">
      <c r="B20" s="18" t="s">
        <v>9</v>
      </c>
      <c r="C20" s="19">
        <f ca="1">TODAY()</f>
        <v>41968</v>
      </c>
      <c r="D20" s="20"/>
      <c r="E20" s="21"/>
      <c r="F20" s="22"/>
      <c r="G20" s="22"/>
      <c r="H20" s="22"/>
      <c r="I20" s="20"/>
    </row>
    <row r="21" spans="2:9" x14ac:dyDescent="0.25">
      <c r="B21" s="81" t="s">
        <v>18</v>
      </c>
      <c r="C21" s="81" t="s">
        <v>20</v>
      </c>
      <c r="D21" s="81" t="s">
        <v>19</v>
      </c>
      <c r="E21" s="81" t="s">
        <v>11</v>
      </c>
      <c r="F21" s="88" t="s">
        <v>12</v>
      </c>
      <c r="G21" s="88" t="s">
        <v>13</v>
      </c>
      <c r="H21" s="81" t="s">
        <v>61</v>
      </c>
    </row>
    <row r="22" spans="2:9" x14ac:dyDescent="0.25">
      <c r="B22" s="74"/>
      <c r="C22" s="74"/>
      <c r="D22" s="75"/>
      <c r="E22" s="76"/>
      <c r="F22" s="77"/>
      <c r="G22" s="77"/>
      <c r="H22" s="78"/>
    </row>
    <row r="23" spans="2:9" x14ac:dyDescent="0.25">
      <c r="B23" s="71"/>
      <c r="C23" s="71"/>
      <c r="D23" s="25"/>
      <c r="E23" s="73"/>
      <c r="F23" s="27"/>
      <c r="G23" s="54"/>
      <c r="H23" s="28"/>
    </row>
    <row r="24" spans="2:9" x14ac:dyDescent="0.25">
      <c r="B24" s="74"/>
      <c r="C24" s="74"/>
      <c r="D24" s="75"/>
      <c r="E24" s="76"/>
      <c r="F24" s="77"/>
      <c r="G24" s="74"/>
      <c r="H24" s="78"/>
    </row>
    <row r="25" spans="2:9" x14ac:dyDescent="0.25">
      <c r="B25" s="71"/>
      <c r="C25" s="71"/>
      <c r="D25" s="25"/>
      <c r="E25" s="73"/>
      <c r="F25" s="27"/>
      <c r="G25" s="71"/>
      <c r="H25" s="29"/>
    </row>
    <row r="26" spans="2:9" ht="14.25" x14ac:dyDescent="0.3">
      <c r="B26" s="36"/>
      <c r="C26" s="36"/>
      <c r="D26" s="37"/>
      <c r="E26" s="38"/>
      <c r="F26" s="39"/>
      <c r="G26" s="86"/>
      <c r="H26" s="40"/>
    </row>
    <row r="28" spans="2:9" x14ac:dyDescent="0.2">
      <c r="G28" s="214" t="s">
        <v>62</v>
      </c>
      <c r="H28" s="211">
        <f>SUM(Tableau3531[MONTANT HT])</f>
        <v>0</v>
      </c>
    </row>
  </sheetData>
  <hyperlinks>
    <hyperlink ref="B1" location="MENU!A1" display="MENU"/>
  </hyperlinks>
  <pageMargins left="0.7" right="0.7" top="0.75" bottom="0.75" header="0.3" footer="0.3"/>
  <drawing r:id="rId1"/>
  <tableParts count="2">
    <tablePart r:id="rId2"/>
    <tablePart r:id="rId3"/>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B1:M53"/>
  <sheetViews>
    <sheetView zoomScaleNormal="100" workbookViewId="0">
      <selection activeCell="E7" sqref="E7"/>
    </sheetView>
  </sheetViews>
  <sheetFormatPr baseColWidth="10" defaultRowHeight="13.5" x14ac:dyDescent="0.25"/>
  <cols>
    <col min="1" max="1" width="2.85546875" style="17" customWidth="1"/>
    <col min="2" max="2" width="15.5703125" style="17" customWidth="1"/>
    <col min="3" max="3" width="27.85546875" style="17" bestFit="1" customWidth="1"/>
    <col min="4" max="4" width="29.140625" style="17" bestFit="1" customWidth="1"/>
    <col min="5" max="5" width="17.42578125" style="17" bestFit="1" customWidth="1"/>
    <col min="6" max="6" width="18.28515625" style="17" bestFit="1" customWidth="1"/>
    <col min="7" max="7" width="15.42578125" style="17" bestFit="1" customWidth="1"/>
    <col min="8" max="8" width="14.85546875" style="17" customWidth="1"/>
    <col min="9" max="9" width="19" style="17" bestFit="1" customWidth="1"/>
    <col min="10" max="10" width="16" style="17" customWidth="1"/>
    <col min="11" max="11" width="13.140625" style="17" bestFit="1" customWidth="1"/>
    <col min="12" max="16384" width="11.42578125" style="17"/>
  </cols>
  <sheetData>
    <row r="1" spans="2:13" ht="14.25" x14ac:dyDescent="0.25">
      <c r="B1" s="137" t="s">
        <v>37</v>
      </c>
    </row>
    <row r="2" spans="2:13" s="14" customFormat="1" ht="84" customHeight="1" x14ac:dyDescent="0.25"/>
    <row r="3" spans="2:13" s="14" customFormat="1" ht="1.5" customHeight="1" x14ac:dyDescent="0.25"/>
    <row r="4" spans="2:13" x14ac:dyDescent="0.3">
      <c r="B4" s="18" t="s">
        <v>9</v>
      </c>
      <c r="C4" s="19">
        <f ca="1">TODAY()</f>
        <v>41968</v>
      </c>
      <c r="D4" s="21"/>
      <c r="E4" s="22"/>
      <c r="F4" s="22"/>
      <c r="G4" s="22"/>
      <c r="H4" s="20"/>
      <c r="I4" s="20"/>
      <c r="J4" s="20"/>
      <c r="K4" s="23"/>
    </row>
    <row r="5" spans="2:13" ht="27" x14ac:dyDescent="0.25">
      <c r="B5" s="81" t="s">
        <v>18</v>
      </c>
      <c r="C5" s="81" t="s">
        <v>10</v>
      </c>
      <c r="D5" s="81" t="s">
        <v>56</v>
      </c>
      <c r="E5" s="88" t="s">
        <v>12</v>
      </c>
      <c r="F5" s="81" t="s">
        <v>13</v>
      </c>
      <c r="G5" s="81" t="s">
        <v>14</v>
      </c>
      <c r="H5" s="134" t="s">
        <v>51</v>
      </c>
      <c r="I5" s="134" t="s">
        <v>57</v>
      </c>
      <c r="J5" s="169" t="s">
        <v>16</v>
      </c>
      <c r="K5" s="81" t="s">
        <v>17</v>
      </c>
      <c r="L5" s="135" t="s">
        <v>52</v>
      </c>
      <c r="M5" s="171" t="s">
        <v>21</v>
      </c>
    </row>
    <row r="6" spans="2:13" x14ac:dyDescent="0.25">
      <c r="B6" s="74"/>
      <c r="C6" s="158" t="s">
        <v>77</v>
      </c>
      <c r="D6" s="85"/>
      <c r="E6" s="151">
        <v>2000</v>
      </c>
      <c r="F6" s="151"/>
      <c r="G6" s="87"/>
      <c r="H6" s="151"/>
      <c r="I6" s="74"/>
      <c r="J6" s="79"/>
      <c r="K6" s="86" t="str">
        <f>IF(Tableau532[[#This Row],[DATE ENCAISSEMENT]],"REGLEE","")</f>
        <v/>
      </c>
      <c r="L6" s="77">
        <f>Tableau532[MONTANT TTC]-Tableau532[MONTANT PAYE]</f>
        <v>0</v>
      </c>
      <c r="M6" s="173"/>
    </row>
    <row r="7" spans="2:13" x14ac:dyDescent="0.25">
      <c r="B7" s="74"/>
      <c r="C7" s="158"/>
      <c r="D7" s="85"/>
      <c r="E7" s="151"/>
      <c r="F7" s="151"/>
      <c r="G7" s="87"/>
      <c r="H7" s="151"/>
      <c r="I7" s="74"/>
      <c r="J7" s="79"/>
      <c r="K7" s="86" t="str">
        <f>IF(Tableau532[[#This Row],[DATE ENCAISSEMENT]],"REGLEE","")</f>
        <v/>
      </c>
      <c r="L7" s="77">
        <f>Tableau532[MONTANT TTC]-Tableau532[MONTANT PAYE]</f>
        <v>0</v>
      </c>
      <c r="M7" s="173"/>
    </row>
    <row r="8" spans="2:13" x14ac:dyDescent="0.25">
      <c r="B8" s="74"/>
      <c r="C8" s="158"/>
      <c r="D8" s="85"/>
      <c r="E8" s="151"/>
      <c r="F8" s="151"/>
      <c r="G8" s="87"/>
      <c r="H8" s="151"/>
      <c r="I8" s="74"/>
      <c r="J8" s="79"/>
      <c r="K8" s="86" t="str">
        <f>IF(Tableau532[[#This Row],[DATE ENCAISSEMENT]],"REGLEE","")</f>
        <v/>
      </c>
      <c r="L8" s="77">
        <f>Tableau532[MONTANT TTC]-Tableau532[MONTANT PAYE]</f>
        <v>0</v>
      </c>
      <c r="M8" s="173"/>
    </row>
    <row r="9" spans="2:13" x14ac:dyDescent="0.25">
      <c r="B9" s="74"/>
      <c r="C9" s="158"/>
      <c r="D9" s="85"/>
      <c r="E9" s="151"/>
      <c r="F9" s="151"/>
      <c r="G9" s="87"/>
      <c r="H9" s="151"/>
      <c r="I9" s="74"/>
      <c r="J9" s="79"/>
      <c r="K9" s="86" t="str">
        <f>IF(Tableau532[[#This Row],[DATE ENCAISSEMENT]],"REGLEE","")</f>
        <v/>
      </c>
      <c r="L9" s="77">
        <f>Tableau532[MONTANT TTC]-Tableau532[MONTANT PAYE]</f>
        <v>0</v>
      </c>
      <c r="M9" s="173"/>
    </row>
    <row r="10" spans="2:13" x14ac:dyDescent="0.25">
      <c r="B10" s="74"/>
      <c r="C10" s="158"/>
      <c r="D10" s="85"/>
      <c r="E10" s="151"/>
      <c r="F10" s="151"/>
      <c r="G10" s="87"/>
      <c r="H10" s="151"/>
      <c r="I10" s="74"/>
      <c r="J10" s="79"/>
      <c r="K10" s="86" t="str">
        <f>IF(Tableau532[[#This Row],[DATE ENCAISSEMENT]],"REGLEE","")</f>
        <v/>
      </c>
      <c r="L10" s="77">
        <f>Tableau532[MONTANT TTC]-Tableau532[MONTANT PAYE]</f>
        <v>0</v>
      </c>
      <c r="M10" s="173"/>
    </row>
    <row r="11" spans="2:13" x14ac:dyDescent="0.25">
      <c r="B11" s="74"/>
      <c r="C11" s="158"/>
      <c r="D11" s="85"/>
      <c r="E11" s="151"/>
      <c r="F11" s="151"/>
      <c r="G11" s="87"/>
      <c r="H11" s="151"/>
      <c r="I11" s="74"/>
      <c r="J11" s="79"/>
      <c r="K11" s="86" t="str">
        <f>IF(Tableau532[[#This Row],[DATE ENCAISSEMENT]],"REGLEE","")</f>
        <v/>
      </c>
      <c r="L11" s="77">
        <f>Tableau532[MONTANT TTC]-Tableau532[MONTANT PAYE]</f>
        <v>0</v>
      </c>
      <c r="M11" s="173"/>
    </row>
    <row r="12" spans="2:13" x14ac:dyDescent="0.25">
      <c r="B12" s="74"/>
      <c r="C12" s="158"/>
      <c r="D12" s="85"/>
      <c r="E12" s="151"/>
      <c r="F12" s="151"/>
      <c r="G12" s="87"/>
      <c r="H12" s="151"/>
      <c r="I12" s="74"/>
      <c r="J12" s="79"/>
      <c r="K12" s="86" t="str">
        <f>IF(Tableau532[[#This Row],[DATE ENCAISSEMENT]],"REGLEE","")</f>
        <v/>
      </c>
      <c r="L12" s="77">
        <f>Tableau532[MONTANT TTC]-Tableau532[MONTANT PAYE]</f>
        <v>0</v>
      </c>
      <c r="M12" s="173"/>
    </row>
    <row r="13" spans="2:13" x14ac:dyDescent="0.25">
      <c r="B13" s="74"/>
      <c r="C13" s="158"/>
      <c r="D13" s="85"/>
      <c r="E13" s="151"/>
      <c r="F13" s="151"/>
      <c r="G13" s="87"/>
      <c r="H13" s="151"/>
      <c r="I13" s="74"/>
      <c r="J13" s="79"/>
      <c r="K13" s="86" t="str">
        <f>IF(Tableau532[[#This Row],[DATE ENCAISSEMENT]],"REGLEE","")</f>
        <v/>
      </c>
      <c r="L13" s="77">
        <f>Tableau532[MONTANT TTC]-Tableau532[MONTANT PAYE]</f>
        <v>0</v>
      </c>
      <c r="M13" s="173"/>
    </row>
    <row r="14" spans="2:13" x14ac:dyDescent="0.25">
      <c r="B14" s="74"/>
      <c r="C14" s="158"/>
      <c r="D14" s="85"/>
      <c r="E14" s="151"/>
      <c r="F14" s="151"/>
      <c r="G14" s="87"/>
      <c r="H14" s="151"/>
      <c r="I14" s="74"/>
      <c r="J14" s="79"/>
      <c r="K14" s="86" t="str">
        <f>IF(Tableau532[[#This Row],[DATE ENCAISSEMENT]],"REGLEE","")</f>
        <v/>
      </c>
      <c r="L14" s="77">
        <f>Tableau532[MONTANT TTC]-Tableau532[MONTANT PAYE]</f>
        <v>0</v>
      </c>
      <c r="M14" s="173"/>
    </row>
    <row r="15" spans="2:13" x14ac:dyDescent="0.25">
      <c r="B15" s="74"/>
      <c r="C15" s="158"/>
      <c r="D15" s="85"/>
      <c r="E15" s="151"/>
      <c r="F15" s="151"/>
      <c r="G15" s="87"/>
      <c r="H15" s="151"/>
      <c r="I15" s="74"/>
      <c r="J15" s="79"/>
      <c r="K15" s="86" t="str">
        <f>IF(Tableau532[[#This Row],[DATE ENCAISSEMENT]],"REGLEE","")</f>
        <v/>
      </c>
      <c r="L15" s="77">
        <f>Tableau532[MONTANT TTC]-Tableau532[MONTANT PAYE]</f>
        <v>0</v>
      </c>
      <c r="M15" s="173"/>
    </row>
    <row r="16" spans="2:13" x14ac:dyDescent="0.25">
      <c r="B16" s="74"/>
      <c r="C16" s="158"/>
      <c r="D16" s="85"/>
      <c r="E16" s="151"/>
      <c r="F16" s="151"/>
      <c r="G16" s="87"/>
      <c r="H16" s="151"/>
      <c r="I16" s="74"/>
      <c r="J16" s="79"/>
      <c r="K16" s="86" t="str">
        <f>IF(Tableau532[[#This Row],[DATE ENCAISSEMENT]],"REGLEE","")</f>
        <v/>
      </c>
      <c r="L16" s="77">
        <f>Tableau532[MONTANT TTC]-Tableau532[MONTANT PAYE]</f>
        <v>0</v>
      </c>
      <c r="M16" s="173"/>
    </row>
    <row r="17" spans="2:13" x14ac:dyDescent="0.25">
      <c r="B17" s="74"/>
      <c r="C17" s="158"/>
      <c r="D17" s="85"/>
      <c r="E17" s="151"/>
      <c r="F17" s="151"/>
      <c r="G17" s="87"/>
      <c r="H17" s="151"/>
      <c r="I17" s="74"/>
      <c r="J17" s="79"/>
      <c r="K17" s="86" t="str">
        <f>IF(Tableau532[[#This Row],[DATE ENCAISSEMENT]],"REGLEE","")</f>
        <v/>
      </c>
      <c r="L17" s="77">
        <f>Tableau532[MONTANT TTC]-Tableau532[MONTANT PAYE]</f>
        <v>0</v>
      </c>
      <c r="M17" s="173"/>
    </row>
    <row r="18" spans="2:13" x14ac:dyDescent="0.25">
      <c r="B18" s="74"/>
      <c r="C18" s="158"/>
      <c r="D18" s="85"/>
      <c r="E18" s="151"/>
      <c r="F18" s="151"/>
      <c r="G18" s="87"/>
      <c r="H18" s="151"/>
      <c r="I18" s="74"/>
      <c r="J18" s="79"/>
      <c r="K18" s="86" t="str">
        <f>IF(Tableau532[[#This Row],[DATE ENCAISSEMENT]],"REGLEE","")</f>
        <v/>
      </c>
      <c r="L18" s="77">
        <f>Tableau532[MONTANT TTC]-Tableau532[MONTANT PAYE]</f>
        <v>0</v>
      </c>
      <c r="M18" s="173"/>
    </row>
    <row r="19" spans="2:13" x14ac:dyDescent="0.25">
      <c r="B19" s="74"/>
      <c r="C19" s="158"/>
      <c r="D19" s="85"/>
      <c r="E19" s="151"/>
      <c r="F19" s="151"/>
      <c r="G19" s="87"/>
      <c r="H19" s="151"/>
      <c r="I19" s="74"/>
      <c r="J19" s="79"/>
      <c r="K19" s="86" t="str">
        <f>IF(Tableau532[[#This Row],[DATE ENCAISSEMENT]],"REGLEE","")</f>
        <v/>
      </c>
      <c r="L19" s="77">
        <f>Tableau532[MONTANT TTC]-Tableau532[MONTANT PAYE]</f>
        <v>0</v>
      </c>
      <c r="M19" s="173"/>
    </row>
    <row r="20" spans="2:13" x14ac:dyDescent="0.25">
      <c r="B20" s="74"/>
      <c r="C20" s="158"/>
      <c r="D20" s="85"/>
      <c r="E20" s="151"/>
      <c r="F20" s="151"/>
      <c r="G20" s="87"/>
      <c r="H20" s="151"/>
      <c r="I20" s="74"/>
      <c r="J20" s="79"/>
      <c r="K20" s="86" t="str">
        <f>IF(Tableau532[[#This Row],[DATE ENCAISSEMENT]],"REGLEE","")</f>
        <v/>
      </c>
      <c r="L20" s="77">
        <f>Tableau532[MONTANT TTC]-Tableau532[MONTANT PAYE]</f>
        <v>0</v>
      </c>
      <c r="M20" s="173"/>
    </row>
    <row r="21" spans="2:13" x14ac:dyDescent="0.25">
      <c r="B21" s="74"/>
      <c r="C21" s="158"/>
      <c r="D21" s="85"/>
      <c r="E21" s="151"/>
      <c r="F21" s="151"/>
      <c r="G21" s="87"/>
      <c r="H21" s="151"/>
      <c r="I21" s="74"/>
      <c r="J21" s="79"/>
      <c r="K21" s="86" t="str">
        <f>IF(Tableau532[[#This Row],[DATE ENCAISSEMENT]],"REGLEE","")</f>
        <v/>
      </c>
      <c r="L21" s="77">
        <f>Tableau532[MONTANT TTC]-Tableau532[MONTANT PAYE]</f>
        <v>0</v>
      </c>
      <c r="M21" s="173"/>
    </row>
    <row r="22" spans="2:13" x14ac:dyDescent="0.25">
      <c r="B22" s="74"/>
      <c r="C22" s="158"/>
      <c r="D22" s="85"/>
      <c r="E22" s="151"/>
      <c r="F22" s="151"/>
      <c r="G22" s="87"/>
      <c r="H22" s="151"/>
      <c r="I22" s="74"/>
      <c r="J22" s="79"/>
      <c r="K22" s="86" t="str">
        <f>IF(Tableau532[[#This Row],[DATE ENCAISSEMENT]],"REGLEE","")</f>
        <v/>
      </c>
      <c r="L22" s="77">
        <f>Tableau532[MONTANT TTC]-Tableau532[MONTANT PAYE]</f>
        <v>0</v>
      </c>
      <c r="M22" s="173"/>
    </row>
    <row r="23" spans="2:13" x14ac:dyDescent="0.25">
      <c r="B23" s="74"/>
      <c r="C23" s="158"/>
      <c r="D23" s="85"/>
      <c r="E23" s="151"/>
      <c r="F23" s="151"/>
      <c r="G23" s="87"/>
      <c r="H23" s="151"/>
      <c r="I23" s="74"/>
      <c r="J23" s="79"/>
      <c r="K23" s="86" t="str">
        <f>IF(Tableau532[[#This Row],[DATE ENCAISSEMENT]],"REGLEE","")</f>
        <v/>
      </c>
      <c r="L23" s="77">
        <f>Tableau532[MONTANT TTC]-Tableau532[MONTANT PAYE]</f>
        <v>0</v>
      </c>
      <c r="M23" s="173"/>
    </row>
    <row r="24" spans="2:13" x14ac:dyDescent="0.25">
      <c r="B24" s="74"/>
      <c r="C24" s="158"/>
      <c r="D24" s="85"/>
      <c r="E24" s="151"/>
      <c r="F24" s="151"/>
      <c r="G24" s="87"/>
      <c r="H24" s="151"/>
      <c r="I24" s="74"/>
      <c r="J24" s="79"/>
      <c r="K24" s="86" t="str">
        <f>IF(Tableau532[[#This Row],[DATE ENCAISSEMENT]],"REGLEE","")</f>
        <v/>
      </c>
      <c r="L24" s="77">
        <f>Tableau532[MONTANT TTC]-Tableau532[MONTANT PAYE]</f>
        <v>0</v>
      </c>
      <c r="M24" s="173"/>
    </row>
    <row r="25" spans="2:13" x14ac:dyDescent="0.25">
      <c r="B25" s="74"/>
      <c r="C25" s="158"/>
      <c r="D25" s="85"/>
      <c r="E25" s="151"/>
      <c r="F25" s="151"/>
      <c r="G25" s="87"/>
      <c r="H25" s="151"/>
      <c r="I25" s="74"/>
      <c r="J25" s="79"/>
      <c r="K25" s="86" t="str">
        <f>IF(Tableau532[[#This Row],[DATE ENCAISSEMENT]],"REGLEE","")</f>
        <v/>
      </c>
      <c r="L25" s="77">
        <f>Tableau532[MONTANT TTC]-Tableau532[MONTANT PAYE]</f>
        <v>0</v>
      </c>
      <c r="M25" s="173"/>
    </row>
    <row r="26" spans="2:13" x14ac:dyDescent="0.25">
      <c r="B26" s="74"/>
      <c r="C26" s="158"/>
      <c r="D26" s="85"/>
      <c r="E26" s="151"/>
      <c r="F26" s="151"/>
      <c r="G26" s="87"/>
      <c r="H26" s="151"/>
      <c r="I26" s="74"/>
      <c r="J26" s="79"/>
      <c r="K26" s="86" t="str">
        <f>IF(Tableau532[[#This Row],[DATE ENCAISSEMENT]],"REGLEE","")</f>
        <v/>
      </c>
      <c r="L26" s="77">
        <f>Tableau532[MONTANT TTC]-Tableau532[MONTANT PAYE]</f>
        <v>0</v>
      </c>
      <c r="M26" s="173"/>
    </row>
    <row r="27" spans="2:13" x14ac:dyDescent="0.25">
      <c r="B27" s="74"/>
      <c r="C27" s="158"/>
      <c r="D27" s="85"/>
      <c r="E27" s="151"/>
      <c r="F27" s="151"/>
      <c r="G27" s="87"/>
      <c r="H27" s="151"/>
      <c r="I27" s="74"/>
      <c r="J27" s="79"/>
      <c r="K27" s="86" t="str">
        <f>IF(Tableau532[[#This Row],[DATE ENCAISSEMENT]],"REGLEE","")</f>
        <v/>
      </c>
      <c r="L27" s="77">
        <f>Tableau532[MONTANT TTC]-Tableau532[MONTANT PAYE]</f>
        <v>0</v>
      </c>
      <c r="M27" s="173"/>
    </row>
    <row r="28" spans="2:13" x14ac:dyDescent="0.25">
      <c r="B28" s="74"/>
      <c r="C28" s="158"/>
      <c r="D28" s="85"/>
      <c r="E28" s="151"/>
      <c r="F28" s="151"/>
      <c r="G28" s="87"/>
      <c r="H28" s="151"/>
      <c r="I28" s="74"/>
      <c r="J28" s="79"/>
      <c r="K28" s="86" t="str">
        <f>IF(Tableau532[[#This Row],[DATE ENCAISSEMENT]],"REGLEE","")</f>
        <v/>
      </c>
      <c r="L28" s="77">
        <f>Tableau532[MONTANT TTC]-Tableau532[MONTANT PAYE]</f>
        <v>0</v>
      </c>
      <c r="M28" s="173"/>
    </row>
    <row r="29" spans="2:13" x14ac:dyDescent="0.25">
      <c r="B29" s="74"/>
      <c r="C29" s="158"/>
      <c r="D29" s="85"/>
      <c r="E29" s="151"/>
      <c r="F29" s="151"/>
      <c r="G29" s="87"/>
      <c r="H29" s="151"/>
      <c r="I29" s="74"/>
      <c r="J29" s="79"/>
      <c r="K29" s="86" t="str">
        <f>IF(Tableau532[[#This Row],[DATE ENCAISSEMENT]],"REGLEE","")</f>
        <v/>
      </c>
      <c r="L29" s="77">
        <f>Tableau532[MONTANT TTC]-Tableau532[MONTANT PAYE]</f>
        <v>0</v>
      </c>
      <c r="M29" s="173"/>
    </row>
    <row r="30" spans="2:13" x14ac:dyDescent="0.25">
      <c r="B30" s="74"/>
      <c r="C30" s="158"/>
      <c r="D30" s="85"/>
      <c r="E30" s="151"/>
      <c r="F30" s="151"/>
      <c r="G30" s="87"/>
      <c r="H30" s="151"/>
      <c r="I30" s="74"/>
      <c r="J30" s="79"/>
      <c r="K30" s="86" t="str">
        <f>IF(Tableau532[[#This Row],[DATE ENCAISSEMENT]],"REGLEE","")</f>
        <v/>
      </c>
      <c r="L30" s="77">
        <f>Tableau532[MONTANT TTC]-Tableau532[MONTANT PAYE]</f>
        <v>0</v>
      </c>
      <c r="M30" s="173"/>
    </row>
    <row r="31" spans="2:13" ht="14.25" customHeight="1" x14ac:dyDescent="0.25">
      <c r="B31" s="74"/>
      <c r="C31" s="158"/>
      <c r="D31" s="85"/>
      <c r="E31" s="151"/>
      <c r="F31" s="151"/>
      <c r="G31" s="87"/>
      <c r="H31" s="151"/>
      <c r="I31" s="74"/>
      <c r="J31" s="79"/>
      <c r="K31" s="86" t="str">
        <f>IF(Tableau532[[#This Row],[DATE ENCAISSEMENT]],"REGLEE","")</f>
        <v/>
      </c>
      <c r="L31" s="77">
        <f>Tableau532[MONTANT TTC]-Tableau532[MONTANT PAYE]</f>
        <v>0</v>
      </c>
      <c r="M31" s="173"/>
    </row>
    <row r="32" spans="2:13" ht="14.25" customHeight="1" x14ac:dyDescent="0.25">
      <c r="B32" s="74"/>
      <c r="C32" s="158"/>
      <c r="D32" s="85"/>
      <c r="E32" s="151"/>
      <c r="F32" s="151"/>
      <c r="G32" s="87"/>
      <c r="H32" s="151"/>
      <c r="I32" s="74"/>
      <c r="J32" s="79"/>
      <c r="K32" s="86" t="str">
        <f>IF(Tableau532[[#This Row],[DATE ENCAISSEMENT]],"REGLEE","")</f>
        <v/>
      </c>
      <c r="L32" s="77">
        <f>Tableau532[MONTANT TTC]-Tableau532[MONTANT PAYE]</f>
        <v>0</v>
      </c>
      <c r="M32" s="173"/>
    </row>
    <row r="33" spans="2:13" ht="14.25" customHeight="1" x14ac:dyDescent="0.25">
      <c r="B33" s="74"/>
      <c r="C33" s="158"/>
      <c r="D33" s="85"/>
      <c r="E33" s="151"/>
      <c r="F33" s="151"/>
      <c r="G33" s="87"/>
      <c r="H33" s="151"/>
      <c r="I33" s="74"/>
      <c r="J33" s="79"/>
      <c r="K33" s="86" t="str">
        <f>IF(Tableau532[[#This Row],[DATE ENCAISSEMENT]],"REGLEE","")</f>
        <v/>
      </c>
      <c r="L33" s="77">
        <f>Tableau532[MONTANT TTC]-Tableau532[MONTANT PAYE]</f>
        <v>0</v>
      </c>
      <c r="M33" s="173"/>
    </row>
    <row r="34" spans="2:13" x14ac:dyDescent="0.25">
      <c r="B34" s="74"/>
      <c r="C34" s="158"/>
      <c r="D34" s="85"/>
      <c r="E34" s="151"/>
      <c r="F34" s="151"/>
      <c r="G34" s="87"/>
      <c r="H34" s="151"/>
      <c r="I34" s="74"/>
      <c r="J34" s="79"/>
      <c r="K34" s="86" t="str">
        <f>IF(Tableau532[[#This Row],[DATE ENCAISSEMENT]],"REGLEE","")</f>
        <v/>
      </c>
      <c r="L34" s="77">
        <f>Tableau532[MONTANT TTC]-Tableau532[MONTANT PAYE]</f>
        <v>0</v>
      </c>
      <c r="M34" s="173"/>
    </row>
    <row r="35" spans="2:13" ht="13.5" customHeight="1" x14ac:dyDescent="0.25">
      <c r="B35" s="74"/>
      <c r="C35" s="158"/>
      <c r="D35" s="85"/>
      <c r="E35" s="151"/>
      <c r="F35" s="151"/>
      <c r="G35" s="87"/>
      <c r="H35" s="151"/>
      <c r="I35" s="74"/>
      <c r="J35" s="79"/>
      <c r="K35" s="86" t="str">
        <f>IF(Tableau532[[#This Row],[DATE ENCAISSEMENT]],"REGLEE","")</f>
        <v/>
      </c>
      <c r="L35" s="77">
        <f>Tableau532[MONTANT TTC]-Tableau532[MONTANT PAYE]</f>
        <v>0</v>
      </c>
      <c r="M35" s="173"/>
    </row>
    <row r="36" spans="2:13" ht="13.5" customHeight="1" x14ac:dyDescent="0.25">
      <c r="B36" s="74"/>
      <c r="C36" s="158"/>
      <c r="D36" s="85"/>
      <c r="E36" s="151"/>
      <c r="F36" s="151"/>
      <c r="G36" s="87"/>
      <c r="H36" s="151"/>
      <c r="I36" s="74"/>
      <c r="J36" s="79"/>
      <c r="K36" s="86" t="str">
        <f>IF(Tableau532[[#This Row],[DATE ENCAISSEMENT]],"REGLEE","")</f>
        <v/>
      </c>
      <c r="L36" s="77">
        <f>Tableau532[MONTANT TTC]-Tableau532[MONTANT PAYE]</f>
        <v>0</v>
      </c>
      <c r="M36" s="173"/>
    </row>
    <row r="37" spans="2:13" ht="13.5" customHeight="1" x14ac:dyDescent="0.25">
      <c r="B37" s="74"/>
      <c r="C37" s="158"/>
      <c r="D37" s="85"/>
      <c r="E37" s="151"/>
      <c r="F37" s="151"/>
      <c r="G37" s="87"/>
      <c r="H37" s="151"/>
      <c r="I37" s="74"/>
      <c r="J37" s="79"/>
      <c r="K37" s="86" t="str">
        <f>IF(Tableau532[[#This Row],[DATE ENCAISSEMENT]],"REGLEE","")</f>
        <v/>
      </c>
      <c r="L37" s="77">
        <f>Tableau532[MONTANT TTC]-Tableau532[MONTANT PAYE]</f>
        <v>0</v>
      </c>
      <c r="M37" s="173"/>
    </row>
    <row r="38" spans="2:13" ht="13.5" customHeight="1" x14ac:dyDescent="0.25">
      <c r="B38" s="74"/>
      <c r="C38" s="158"/>
      <c r="D38" s="85"/>
      <c r="E38" s="151"/>
      <c r="F38" s="151"/>
      <c r="G38" s="87"/>
      <c r="H38" s="151"/>
      <c r="I38" s="74"/>
      <c r="J38" s="79"/>
      <c r="K38" s="86" t="str">
        <f>IF(Tableau532[[#This Row],[DATE ENCAISSEMENT]],"REGLEE","")</f>
        <v/>
      </c>
      <c r="L38" s="77">
        <f>Tableau532[MONTANT TTC]-Tableau532[MONTANT PAYE]</f>
        <v>0</v>
      </c>
      <c r="M38" s="173"/>
    </row>
    <row r="39" spans="2:13" ht="13.5" customHeight="1" x14ac:dyDescent="0.25">
      <c r="B39" s="74"/>
      <c r="C39" s="158"/>
      <c r="D39" s="85"/>
      <c r="E39" s="151"/>
      <c r="F39" s="151"/>
      <c r="G39" s="87"/>
      <c r="H39" s="151"/>
      <c r="I39" s="74"/>
      <c r="J39" s="79"/>
      <c r="K39" s="86" t="str">
        <f>IF(Tableau532[[#This Row],[DATE ENCAISSEMENT]],"REGLEE","")</f>
        <v/>
      </c>
      <c r="L39" s="77">
        <f>Tableau532[MONTANT TTC]-Tableau532[MONTANT PAYE]</f>
        <v>0</v>
      </c>
      <c r="M39" s="173"/>
    </row>
    <row r="40" spans="2:13" ht="13.5" customHeight="1" x14ac:dyDescent="0.25">
      <c r="B40" s="74"/>
      <c r="C40" s="158"/>
      <c r="D40" s="85"/>
      <c r="E40" s="151"/>
      <c r="F40" s="151"/>
      <c r="G40" s="87"/>
      <c r="H40" s="151"/>
      <c r="I40" s="74"/>
      <c r="J40" s="79"/>
      <c r="K40" s="86" t="str">
        <f>IF(Tableau532[[#This Row],[DATE ENCAISSEMENT]],"REGLEE","")</f>
        <v/>
      </c>
      <c r="L40" s="77">
        <f>Tableau532[MONTANT TTC]-Tableau532[MONTANT PAYE]</f>
        <v>0</v>
      </c>
      <c r="M40" s="173"/>
    </row>
    <row r="41" spans="2:13" ht="13.5" customHeight="1" x14ac:dyDescent="0.25">
      <c r="B41" s="74"/>
      <c r="C41" s="158"/>
      <c r="D41" s="85"/>
      <c r="E41" s="151"/>
      <c r="F41" s="151"/>
      <c r="G41" s="87"/>
      <c r="H41" s="151"/>
      <c r="I41" s="74"/>
      <c r="J41" s="79"/>
      <c r="K41" s="86" t="str">
        <f>IF(Tableau532[[#This Row],[DATE ENCAISSEMENT]],"REGLEE","")</f>
        <v/>
      </c>
      <c r="L41" s="77">
        <f>Tableau532[MONTANT TTC]-Tableau532[MONTANT PAYE]</f>
        <v>0</v>
      </c>
      <c r="M41" s="173"/>
    </row>
    <row r="42" spans="2:13" ht="13.5" customHeight="1" x14ac:dyDescent="0.25">
      <c r="B42" s="74"/>
      <c r="C42" s="158"/>
      <c r="D42" s="85"/>
      <c r="E42" s="151"/>
      <c r="F42" s="151"/>
      <c r="G42" s="87"/>
      <c r="H42" s="151"/>
      <c r="I42" s="74"/>
      <c r="J42" s="79"/>
      <c r="K42" s="86" t="str">
        <f>IF(Tableau532[[#This Row],[DATE ENCAISSEMENT]],"REGLEE","")</f>
        <v/>
      </c>
      <c r="L42" s="77">
        <f>Tableau532[MONTANT TTC]-Tableau532[MONTANT PAYE]</f>
        <v>0</v>
      </c>
      <c r="M42" s="173"/>
    </row>
    <row r="43" spans="2:13" ht="13.5" customHeight="1" x14ac:dyDescent="0.25">
      <c r="B43" s="74"/>
      <c r="C43" s="158"/>
      <c r="D43" s="85"/>
      <c r="E43" s="151"/>
      <c r="F43" s="151"/>
      <c r="G43" s="87"/>
      <c r="H43" s="151"/>
      <c r="I43" s="74"/>
      <c r="J43" s="79"/>
      <c r="K43" s="86" t="str">
        <f>IF(Tableau532[[#This Row],[DATE ENCAISSEMENT]],"REGLEE","")</f>
        <v/>
      </c>
      <c r="L43" s="77">
        <f>Tableau532[MONTANT TTC]-Tableau532[MONTANT PAYE]</f>
        <v>0</v>
      </c>
      <c r="M43" s="173"/>
    </row>
    <row r="44" spans="2:13" x14ac:dyDescent="0.25">
      <c r="B44" s="74"/>
      <c r="C44" s="158"/>
      <c r="D44" s="85"/>
      <c r="E44" s="151"/>
      <c r="F44" s="151"/>
      <c r="G44" s="87"/>
      <c r="H44" s="151"/>
      <c r="I44" s="74"/>
      <c r="J44" s="79"/>
      <c r="K44" s="86" t="str">
        <f>IF(Tableau532[[#This Row],[DATE ENCAISSEMENT]],"REGLEE","")</f>
        <v/>
      </c>
      <c r="L44" s="77">
        <f>Tableau532[MONTANT TTC]-Tableau532[MONTANT PAYE]</f>
        <v>0</v>
      </c>
      <c r="M44" s="173"/>
    </row>
    <row r="45" spans="2:13" ht="13.5" customHeight="1" x14ac:dyDescent="0.25">
      <c r="B45" s="74"/>
      <c r="C45" s="158"/>
      <c r="D45" s="85"/>
      <c r="E45" s="151"/>
      <c r="F45" s="151"/>
      <c r="G45" s="87"/>
      <c r="H45" s="151"/>
      <c r="I45" s="74"/>
      <c r="J45" s="79"/>
      <c r="K45" s="86" t="str">
        <f>IF(Tableau532[[#This Row],[DATE ENCAISSEMENT]],"REGLEE","")</f>
        <v/>
      </c>
      <c r="L45" s="77">
        <f>Tableau532[MONTANT TTC]-Tableau532[MONTANT PAYE]</f>
        <v>0</v>
      </c>
      <c r="M45" s="173"/>
    </row>
    <row r="46" spans="2:13" ht="13.5" customHeight="1" x14ac:dyDescent="0.25">
      <c r="B46" s="74"/>
      <c r="C46" s="158"/>
      <c r="D46" s="85"/>
      <c r="E46" s="151"/>
      <c r="F46" s="151"/>
      <c r="G46" s="87"/>
      <c r="H46" s="151"/>
      <c r="I46" s="74"/>
      <c r="J46" s="79"/>
      <c r="K46" s="86" t="str">
        <f>IF(Tableau532[[#This Row],[DATE ENCAISSEMENT]],"REGLEE","")</f>
        <v/>
      </c>
      <c r="L46" s="77">
        <f>Tableau532[MONTANT TTC]-Tableau532[MONTANT PAYE]</f>
        <v>0</v>
      </c>
      <c r="M46" s="173"/>
    </row>
    <row r="47" spans="2:13" ht="13.5" customHeight="1" x14ac:dyDescent="0.25">
      <c r="B47" s="74"/>
      <c r="C47" s="158"/>
      <c r="D47" s="85"/>
      <c r="E47" s="151"/>
      <c r="F47" s="151"/>
      <c r="G47" s="87"/>
      <c r="H47" s="151"/>
      <c r="I47" s="74"/>
      <c r="J47" s="79"/>
      <c r="K47" s="86" t="str">
        <f>IF(Tableau532[[#This Row],[DATE ENCAISSEMENT]],"REGLEE","")</f>
        <v/>
      </c>
      <c r="L47" s="77">
        <f>Tableau532[MONTANT TTC]-Tableau532[MONTANT PAYE]</f>
        <v>0</v>
      </c>
      <c r="M47" s="173"/>
    </row>
    <row r="48" spans="2:13" ht="13.5" customHeight="1" x14ac:dyDescent="0.25">
      <c r="B48" s="74"/>
      <c r="C48" s="158"/>
      <c r="D48" s="85"/>
      <c r="E48" s="151"/>
      <c r="F48" s="151"/>
      <c r="G48" s="87"/>
      <c r="H48" s="151"/>
      <c r="I48" s="74"/>
      <c r="J48" s="79"/>
      <c r="K48" s="86" t="str">
        <f>IF(Tableau532[[#This Row],[DATE ENCAISSEMENT]],"REGLEE","")</f>
        <v/>
      </c>
      <c r="L48" s="77">
        <f>Tableau532[MONTANT TTC]-Tableau532[MONTANT PAYE]</f>
        <v>0</v>
      </c>
      <c r="M48" s="173"/>
    </row>
    <row r="49" spans="2:13" ht="13.5" customHeight="1" x14ac:dyDescent="0.25">
      <c r="B49" s="74"/>
      <c r="C49" s="158"/>
      <c r="D49" s="85"/>
      <c r="E49" s="151"/>
      <c r="F49" s="151"/>
      <c r="G49" s="87"/>
      <c r="H49" s="151"/>
      <c r="I49" s="74"/>
      <c r="J49" s="79"/>
      <c r="K49" s="86" t="str">
        <f>IF(Tableau532[[#This Row],[DATE ENCAISSEMENT]],"REGLEE","")</f>
        <v/>
      </c>
      <c r="L49" s="77">
        <f>Tableau532[MONTANT TTC]-Tableau532[MONTANT PAYE]</f>
        <v>0</v>
      </c>
      <c r="M49" s="173"/>
    </row>
    <row r="50" spans="2:13" ht="13.5" customHeight="1" x14ac:dyDescent="0.25">
      <c r="B50" s="74"/>
      <c r="C50" s="158"/>
      <c r="D50" s="85"/>
      <c r="E50" s="151"/>
      <c r="F50" s="151"/>
      <c r="G50" s="87"/>
      <c r="H50" s="151"/>
      <c r="I50" s="74"/>
      <c r="J50" s="79"/>
      <c r="K50" s="86" t="str">
        <f>IF(Tableau532[[#This Row],[DATE ENCAISSEMENT]],"REGLEE","")</f>
        <v/>
      </c>
      <c r="L50" s="77">
        <f>Tableau532[MONTANT TTC]-Tableau532[MONTANT PAYE]</f>
        <v>0</v>
      </c>
      <c r="M50" s="173"/>
    </row>
    <row r="51" spans="2:13" ht="14.25" x14ac:dyDescent="0.25">
      <c r="B51" s="57"/>
      <c r="C51" s="63"/>
      <c r="D51" s="64"/>
      <c r="E51" s="58"/>
      <c r="F51" s="61"/>
      <c r="G51" s="220"/>
      <c r="H51" s="172"/>
      <c r="I51" s="59"/>
      <c r="J51" s="61"/>
      <c r="K51" s="61"/>
      <c r="L51" s="166"/>
      <c r="M51" s="170"/>
    </row>
    <row r="53" spans="2:13" x14ac:dyDescent="0.25">
      <c r="F53" s="242" t="s">
        <v>63</v>
      </c>
      <c r="G53" s="242"/>
      <c r="H53" s="212">
        <f>SUM(Tableau532[MONTANT HT])</f>
        <v>2000</v>
      </c>
      <c r="J53" s="216"/>
      <c r="K53" s="217" t="s">
        <v>53</v>
      </c>
      <c r="L53" s="212">
        <f>SUM(Tableau532[IMPAYE])</f>
        <v>0</v>
      </c>
    </row>
  </sheetData>
  <mergeCells count="1">
    <mergeCell ref="F53:G53"/>
  </mergeCells>
  <conditionalFormatting sqref="L6">
    <cfRule type="cellIs" dxfId="334" priority="2" operator="greaterThan">
      <formula>0</formula>
    </cfRule>
  </conditionalFormatting>
  <conditionalFormatting sqref="L7:L50">
    <cfRule type="cellIs" dxfId="333" priority="1" operator="greaterThan">
      <formula>0</formula>
    </cfRule>
  </conditionalFormatting>
  <hyperlinks>
    <hyperlink ref="B1" location="MENU!A1" display="MENU"/>
  </hyperlinks>
  <pageMargins left="0.7" right="0.7" top="0.75" bottom="0.75" header="0.3" footer="0.3"/>
  <pageSetup paperSize="9" orientation="portrait" r:id="rId1"/>
  <drawing r:id="rId2"/>
  <tableParts count="1">
    <tablePart r:id="rId3"/>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tabColor theme="3"/>
  </sheetPr>
  <dimension ref="A1:CP249"/>
  <sheetViews>
    <sheetView topLeftCell="A4" workbookViewId="0">
      <selection activeCell="B14" sqref="B14:C44"/>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86" width="9.140625" style="14"/>
  </cols>
  <sheetData>
    <row r="1" spans="2:94" ht="15" customHeight="1" x14ac:dyDescent="0.25">
      <c r="B1" s="104" t="s">
        <v>37</v>
      </c>
      <c r="C1" s="107" t="s">
        <v>38</v>
      </c>
      <c r="E1" s="101">
        <f ca="1">TODAY()</f>
        <v>41968</v>
      </c>
      <c r="F1" s="14"/>
      <c r="G1" s="14"/>
      <c r="CI1" s="14"/>
      <c r="CJ1" s="14"/>
      <c r="CK1" s="14"/>
      <c r="CL1" s="14"/>
      <c r="CM1" s="14"/>
      <c r="CN1" s="14"/>
      <c r="CO1" s="14"/>
      <c r="CP1" s="14"/>
    </row>
    <row r="2" spans="2:94" ht="84" customHeight="1" x14ac:dyDescent="0.25"/>
    <row r="3" spans="2:94" s="14" customFormat="1" ht="1.5" customHeight="1" x14ac:dyDescent="0.25"/>
    <row r="4" spans="2:94" ht="26.25" customHeight="1" x14ac:dyDescent="0.25">
      <c r="B4" s="233" t="s">
        <v>59</v>
      </c>
      <c r="C4" s="233"/>
      <c r="E4" s="234" t="s">
        <v>4</v>
      </c>
      <c r="F4" s="234"/>
      <c r="G4" s="234"/>
    </row>
    <row r="5" spans="2:94" s="14" customFormat="1" ht="1.5" customHeight="1" x14ac:dyDescent="0.25"/>
    <row r="6" spans="2:94" ht="26.25" customHeight="1" x14ac:dyDescent="0.25">
      <c r="B6" s="3" t="s">
        <v>0</v>
      </c>
      <c r="C6" s="5" t="s">
        <v>1</v>
      </c>
      <c r="E6" s="235">
        <f>DépensesMensuellesTotales</f>
        <v>0</v>
      </c>
      <c r="F6" s="236"/>
      <c r="G6" s="10" t="e">
        <f>G10/G9</f>
        <v>#DIV/0!</v>
      </c>
    </row>
    <row r="7" spans="2:94" ht="26.25" customHeight="1" x14ac:dyDescent="0.25">
      <c r="B7" s="4" t="s">
        <v>7</v>
      </c>
      <c r="C7" s="12">
        <f>'06 - Crédit'!H16</f>
        <v>0</v>
      </c>
      <c r="E7" s="92"/>
      <c r="F7" s="92"/>
      <c r="G7" s="92"/>
    </row>
    <row r="8" spans="2:94" ht="26.25" customHeight="1" x14ac:dyDescent="0.25">
      <c r="B8" s="4" t="s">
        <v>22</v>
      </c>
      <c r="C8" s="12">
        <f>'06 - Crédit'!H29</f>
        <v>0</v>
      </c>
      <c r="E8" s="237" t="s">
        <v>5</v>
      </c>
      <c r="F8" s="237"/>
      <c r="G8" s="237"/>
    </row>
    <row r="9" spans="2:94" ht="26.25" customHeight="1" thickBot="1" x14ac:dyDescent="0.3">
      <c r="B9" s="4" t="s">
        <v>8</v>
      </c>
      <c r="C9" s="12"/>
      <c r="E9" s="93" t="s">
        <v>3</v>
      </c>
      <c r="F9" s="94"/>
      <c r="G9" s="95">
        <f>SUM(tblRevenus35[Montant])</f>
        <v>0</v>
      </c>
    </row>
    <row r="10" spans="2:94" ht="26.25" customHeight="1" thickBot="1" x14ac:dyDescent="0.3">
      <c r="B10" s="4" t="s">
        <v>8</v>
      </c>
      <c r="C10" s="12"/>
      <c r="E10" s="96" t="s">
        <v>2</v>
      </c>
      <c r="F10" s="97"/>
      <c r="G10" s="98">
        <f>SUM(tblDépenses36[Montant])</f>
        <v>0</v>
      </c>
    </row>
    <row r="11" spans="2:94" ht="26.25" customHeight="1" x14ac:dyDescent="0.25">
      <c r="B11" s="238"/>
      <c r="C11" s="238"/>
      <c r="E11" s="14"/>
      <c r="F11" s="14"/>
      <c r="G11" s="14"/>
    </row>
    <row r="12" spans="2:94" ht="26.25" customHeight="1" x14ac:dyDescent="0.25">
      <c r="B12" s="233" t="s">
        <v>60</v>
      </c>
      <c r="C12" s="233"/>
      <c r="E12" s="1" t="s">
        <v>6</v>
      </c>
      <c r="F12" s="11"/>
      <c r="G12" s="13">
        <f>G9-G10</f>
        <v>0</v>
      </c>
      <c r="J12" s="91"/>
    </row>
    <row r="13" spans="2:94" ht="26.25" customHeight="1" x14ac:dyDescent="0.25">
      <c r="B13" s="3" t="s">
        <v>0</v>
      </c>
      <c r="C13" s="5" t="s">
        <v>1</v>
      </c>
      <c r="E13" s="14"/>
      <c r="F13" s="14"/>
      <c r="G13" s="14"/>
    </row>
    <row r="14" spans="2:94" ht="26.25" customHeight="1" x14ac:dyDescent="0.25">
      <c r="B14" s="4"/>
      <c r="C14" s="12"/>
      <c r="E14" s="14"/>
      <c r="F14" s="14"/>
      <c r="G14" s="14"/>
    </row>
    <row r="15" spans="2:94" ht="26.25" customHeight="1" x14ac:dyDescent="0.25">
      <c r="B15" s="4"/>
      <c r="C15" s="12"/>
      <c r="E15" s="14"/>
      <c r="F15" s="14"/>
      <c r="G15" s="14"/>
    </row>
    <row r="16" spans="2:94" ht="26.25" customHeight="1" x14ac:dyDescent="0.25">
      <c r="B16" s="4"/>
      <c r="C16" s="12"/>
      <c r="E16" s="14"/>
      <c r="F16" s="14"/>
      <c r="G16" s="14"/>
    </row>
    <row r="17" spans="2:7" ht="26.25" customHeight="1" x14ac:dyDescent="0.25">
      <c r="B17" s="4"/>
      <c r="C17" s="12"/>
      <c r="E17" s="14"/>
      <c r="F17" s="14"/>
      <c r="G17" s="14"/>
    </row>
    <row r="18" spans="2:7" ht="26.25" customHeight="1" x14ac:dyDescent="0.25">
      <c r="B18" s="4"/>
      <c r="C18" s="12"/>
      <c r="E18" s="14"/>
      <c r="F18" s="14"/>
      <c r="G18" s="14"/>
    </row>
    <row r="19" spans="2:7" ht="26.25" customHeight="1" x14ac:dyDescent="0.25">
      <c r="B19" s="4"/>
      <c r="C19" s="12"/>
      <c r="E19" s="14"/>
      <c r="F19" s="14"/>
      <c r="G19" s="14"/>
    </row>
    <row r="20" spans="2:7" ht="26.25" customHeight="1" x14ac:dyDescent="0.25">
      <c r="B20" s="4"/>
      <c r="C20" s="12"/>
      <c r="E20" s="14"/>
      <c r="F20" s="14"/>
      <c r="G20" s="14"/>
    </row>
    <row r="21" spans="2:7" ht="26.25" customHeight="1" x14ac:dyDescent="0.25">
      <c r="B21" s="4"/>
      <c r="C21" s="12"/>
      <c r="E21" s="14"/>
      <c r="F21" s="14"/>
      <c r="G21" s="14"/>
    </row>
    <row r="22" spans="2:7" ht="26.25" customHeight="1" x14ac:dyDescent="0.25">
      <c r="B22" s="66"/>
      <c r="C22" s="65"/>
      <c r="E22" s="14"/>
      <c r="F22" s="14"/>
      <c r="G22" s="14"/>
    </row>
    <row r="23" spans="2:7" ht="26.25" customHeight="1" x14ac:dyDescent="0.25">
      <c r="B23" s="3"/>
      <c r="C23" s="65"/>
      <c r="E23" s="14"/>
      <c r="F23" s="14"/>
      <c r="G23" s="14"/>
    </row>
    <row r="24" spans="2:7" ht="26.25" customHeight="1" x14ac:dyDescent="0.25">
      <c r="B24" s="4"/>
      <c r="C24" s="12"/>
      <c r="E24" s="14"/>
      <c r="F24" s="14"/>
      <c r="G24" s="14"/>
    </row>
    <row r="25" spans="2:7" ht="26.25" customHeight="1" x14ac:dyDescent="0.25">
      <c r="B25" s="3"/>
      <c r="C25" s="65"/>
      <c r="E25" s="14"/>
      <c r="F25" s="14"/>
      <c r="G25" s="14"/>
    </row>
    <row r="26" spans="2:7" ht="26.25" customHeight="1" x14ac:dyDescent="0.25">
      <c r="B26" s="3"/>
      <c r="C26" s="65"/>
      <c r="E26" s="14"/>
      <c r="F26" s="14"/>
      <c r="G26" s="14"/>
    </row>
    <row r="27" spans="2:7" ht="26.25" customHeight="1" x14ac:dyDescent="0.25">
      <c r="B27" s="3"/>
      <c r="C27" s="65"/>
      <c r="E27" s="14"/>
      <c r="F27" s="14"/>
      <c r="G27" s="14"/>
    </row>
    <row r="28" spans="2:7" ht="26.25" customHeight="1" x14ac:dyDescent="0.25">
      <c r="B28" s="3"/>
      <c r="C28" s="65"/>
      <c r="E28" s="14"/>
      <c r="F28" s="14"/>
      <c r="G28" s="14"/>
    </row>
    <row r="29" spans="2:7" ht="26.25" customHeight="1" x14ac:dyDescent="0.25">
      <c r="B29" s="3"/>
      <c r="C29" s="65"/>
      <c r="E29" s="14"/>
      <c r="F29" s="14"/>
      <c r="G29" s="14"/>
    </row>
    <row r="30" spans="2:7" ht="26.25" customHeight="1" x14ac:dyDescent="0.25">
      <c r="B30" s="3"/>
      <c r="C30" s="65"/>
      <c r="E30" s="14"/>
      <c r="F30" s="14"/>
      <c r="G30" s="14"/>
    </row>
    <row r="31" spans="2:7" ht="26.25" customHeight="1" x14ac:dyDescent="0.25">
      <c r="B31" s="3"/>
      <c r="C31" s="65"/>
      <c r="E31" s="14"/>
      <c r="F31" s="14"/>
      <c r="G31" s="14"/>
    </row>
    <row r="32" spans="2:7" ht="26.25" customHeight="1" x14ac:dyDescent="0.25">
      <c r="B32" s="3"/>
      <c r="C32" s="65"/>
      <c r="E32" s="14"/>
      <c r="F32" s="14"/>
      <c r="G32" s="14"/>
    </row>
    <row r="33" spans="2:7" ht="26.25" customHeight="1" x14ac:dyDescent="0.25">
      <c r="B33" s="3"/>
      <c r="C33" s="65"/>
      <c r="E33" s="14"/>
      <c r="F33" s="14"/>
      <c r="G33" s="14"/>
    </row>
    <row r="34" spans="2:7" ht="26.25" customHeight="1" x14ac:dyDescent="0.25">
      <c r="B34" s="3"/>
      <c r="C34" s="65"/>
      <c r="E34" s="14"/>
      <c r="F34" s="14"/>
      <c r="G34" s="14"/>
    </row>
    <row r="35" spans="2:7" ht="26.25" customHeight="1" x14ac:dyDescent="0.25">
      <c r="B35" s="3"/>
      <c r="C35" s="65"/>
      <c r="E35" s="14"/>
      <c r="F35" s="14"/>
      <c r="G35" s="14"/>
    </row>
    <row r="36" spans="2:7" ht="26.25" customHeight="1" x14ac:dyDescent="0.25">
      <c r="B36" s="3"/>
      <c r="C36" s="65"/>
      <c r="E36" s="14"/>
      <c r="F36" s="14"/>
      <c r="G36" s="14"/>
    </row>
    <row r="37" spans="2:7" ht="26.25" customHeight="1" x14ac:dyDescent="0.25">
      <c r="B37" s="3"/>
      <c r="C37" s="65"/>
      <c r="E37" s="14"/>
      <c r="F37" s="14"/>
      <c r="G37" s="14"/>
    </row>
    <row r="38" spans="2:7" ht="26.25" customHeight="1" x14ac:dyDescent="0.25">
      <c r="B38" s="3"/>
      <c r="C38" s="65"/>
      <c r="E38" s="14"/>
      <c r="F38" s="14"/>
      <c r="G38" s="14"/>
    </row>
    <row r="39" spans="2:7" ht="26.25" customHeight="1" x14ac:dyDescent="0.25">
      <c r="B39" s="3"/>
      <c r="C39" s="65"/>
      <c r="E39" s="14"/>
      <c r="F39" s="14"/>
      <c r="G39" s="14"/>
    </row>
    <row r="40" spans="2:7" ht="26.25" customHeight="1" x14ac:dyDescent="0.25">
      <c r="B40" s="3"/>
      <c r="C40" s="65"/>
      <c r="E40" s="14"/>
      <c r="F40" s="14"/>
      <c r="G40" s="14"/>
    </row>
    <row r="41" spans="2:7" ht="26.25" customHeight="1" x14ac:dyDescent="0.25">
      <c r="B41" s="3"/>
      <c r="C41" s="65"/>
      <c r="E41" s="14"/>
      <c r="F41" s="14"/>
      <c r="G41" s="14"/>
    </row>
    <row r="42" spans="2:7" ht="26.25" customHeight="1" x14ac:dyDescent="0.25">
      <c r="B42" s="3"/>
      <c r="C42" s="65"/>
      <c r="E42" s="14"/>
      <c r="F42" s="14"/>
      <c r="G42" s="14"/>
    </row>
    <row r="43" spans="2:7" ht="26.25" customHeight="1" x14ac:dyDescent="0.25">
      <c r="B43" s="3"/>
      <c r="C43" s="65"/>
      <c r="E43" s="14"/>
      <c r="F43" s="14"/>
      <c r="G43" s="14"/>
    </row>
    <row r="44" spans="2:7" ht="26.25" customHeight="1" x14ac:dyDescent="0.25">
      <c r="B44" s="3"/>
      <c r="C44" s="65"/>
      <c r="E44" s="14"/>
      <c r="F44" s="14"/>
      <c r="G44" s="14"/>
    </row>
    <row r="45" spans="2:7" s="14" customFormat="1" ht="26.25" customHeight="1" x14ac:dyDescent="0.25"/>
    <row r="46" spans="2:7" s="14" customFormat="1" ht="26.25" customHeight="1" x14ac:dyDescent="0.25"/>
    <row r="47" spans="2:7" s="14" customFormat="1" ht="26.25" customHeight="1" x14ac:dyDescent="0.25"/>
    <row r="48" spans="2:7"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row r="83" s="14" customFormat="1" ht="26.25" customHeight="1" x14ac:dyDescent="0.25"/>
    <row r="84" s="14" customFormat="1" ht="26.25" customHeight="1" x14ac:dyDescent="0.25"/>
    <row r="85" s="14" customFormat="1" ht="26.25" customHeight="1" x14ac:dyDescent="0.25"/>
    <row r="86" s="14" customFormat="1" ht="26.25" customHeight="1" x14ac:dyDescent="0.25"/>
    <row r="87" s="14" customFormat="1" ht="26.25" customHeight="1" x14ac:dyDescent="0.25"/>
    <row r="88" s="14" customFormat="1" ht="26.25" customHeight="1" x14ac:dyDescent="0.25"/>
    <row r="89" s="14" customFormat="1" ht="26.25" customHeight="1" x14ac:dyDescent="0.25"/>
    <row r="90" s="14" customFormat="1" ht="26.25" customHeight="1" x14ac:dyDescent="0.25"/>
    <row r="91" s="14" customFormat="1" ht="26.25" customHeight="1" x14ac:dyDescent="0.25"/>
    <row r="92" s="14" customFormat="1" ht="26.25" customHeight="1" x14ac:dyDescent="0.25"/>
    <row r="93" s="14" customFormat="1" ht="26.25" customHeight="1" x14ac:dyDescent="0.25"/>
    <row r="94" s="14" customFormat="1" ht="26.25" customHeight="1" x14ac:dyDescent="0.25"/>
    <row r="95" s="14" customFormat="1" ht="26.25" customHeight="1" x14ac:dyDescent="0.25"/>
    <row r="96" s="14" customFormat="1" ht="26.25" customHeight="1" x14ac:dyDescent="0.25"/>
    <row r="97" s="14" customFormat="1" ht="26.25" customHeight="1" x14ac:dyDescent="0.25"/>
    <row r="98" s="14" customFormat="1" ht="26.25" customHeight="1" x14ac:dyDescent="0.25"/>
    <row r="99" s="14" customFormat="1" ht="26.25" customHeight="1" x14ac:dyDescent="0.25"/>
    <row r="100" s="14" customFormat="1" ht="26.25" customHeight="1" x14ac:dyDescent="0.25"/>
    <row r="101" s="14" customFormat="1" ht="26.25" customHeight="1" x14ac:dyDescent="0.25"/>
    <row r="102" s="14" customFormat="1" ht="26.25" customHeight="1" x14ac:dyDescent="0.25"/>
    <row r="103" s="14" customFormat="1" ht="26.25" customHeight="1" x14ac:dyDescent="0.25"/>
    <row r="104" s="14" customFormat="1" ht="26.25" customHeight="1" x14ac:dyDescent="0.25"/>
    <row r="105" s="14" customFormat="1" ht="26.25" customHeight="1" x14ac:dyDescent="0.25"/>
    <row r="106" s="14" customFormat="1" ht="26.25" customHeight="1" x14ac:dyDescent="0.25"/>
    <row r="107" s="14" customFormat="1" ht="26.25" customHeight="1" x14ac:dyDescent="0.25"/>
    <row r="108" s="14" customFormat="1" ht="26.25" customHeight="1" x14ac:dyDescent="0.25"/>
    <row r="109" s="14" customFormat="1" ht="26.25" customHeight="1" x14ac:dyDescent="0.25"/>
    <row r="110" s="14" customFormat="1" ht="26.25" customHeight="1" x14ac:dyDescent="0.25"/>
    <row r="111" s="14" customFormat="1" ht="26.25" customHeight="1" x14ac:dyDescent="0.25"/>
    <row r="112" s="14" customFormat="1" ht="26.25" customHeight="1" x14ac:dyDescent="0.25"/>
    <row r="113" s="14" customFormat="1" ht="26.25" customHeight="1" x14ac:dyDescent="0.25"/>
    <row r="114" s="14" customFormat="1" ht="26.25" customHeight="1" x14ac:dyDescent="0.25"/>
    <row r="115" s="14" customFormat="1" ht="26.25" customHeight="1" x14ac:dyDescent="0.25"/>
    <row r="116" s="14" customFormat="1" ht="26.25" customHeight="1" x14ac:dyDescent="0.25"/>
    <row r="117" s="14" customFormat="1" ht="26.25" customHeight="1" x14ac:dyDescent="0.25"/>
    <row r="118" s="14" customFormat="1" ht="26.25" customHeight="1" x14ac:dyDescent="0.25"/>
    <row r="119" s="14" customFormat="1" ht="26.25" customHeight="1" x14ac:dyDescent="0.25"/>
    <row r="120" s="14" customFormat="1" ht="26.25" customHeight="1" x14ac:dyDescent="0.25"/>
    <row r="121" s="14" customFormat="1" ht="26.25" customHeight="1" x14ac:dyDescent="0.25"/>
    <row r="122" s="14" customFormat="1" ht="26.25" customHeight="1" x14ac:dyDescent="0.25"/>
    <row r="123" s="14" customFormat="1" ht="26.25" customHeight="1" x14ac:dyDescent="0.25"/>
    <row r="124" s="14" customFormat="1" ht="26.25" customHeight="1" x14ac:dyDescent="0.25"/>
    <row r="125" s="14" customFormat="1" ht="26.25" customHeight="1" x14ac:dyDescent="0.25"/>
    <row r="126" s="14" customFormat="1" ht="26.25" customHeight="1" x14ac:dyDescent="0.25"/>
    <row r="127" s="14" customFormat="1" ht="26.25" customHeight="1" x14ac:dyDescent="0.25"/>
    <row r="128" s="14" customFormat="1" ht="26.25" customHeight="1" x14ac:dyDescent="0.25"/>
    <row r="129" s="14" customFormat="1" ht="26.25" customHeight="1" x14ac:dyDescent="0.25"/>
    <row r="130" s="14" customFormat="1" ht="26.25" customHeight="1" x14ac:dyDescent="0.25"/>
    <row r="131" s="14" customFormat="1" ht="26.25" customHeight="1" x14ac:dyDescent="0.25"/>
    <row r="132" s="14" customFormat="1" ht="26.25" customHeight="1" x14ac:dyDescent="0.25"/>
    <row r="133" s="14" customFormat="1" ht="26.25" customHeight="1" x14ac:dyDescent="0.25"/>
    <row r="134" s="14" customFormat="1" ht="26.25" customHeight="1" x14ac:dyDescent="0.25"/>
    <row r="135" s="14" customFormat="1" ht="26.25" customHeight="1" x14ac:dyDescent="0.25"/>
    <row r="136" s="14" customFormat="1" ht="26.25" customHeight="1" x14ac:dyDescent="0.25"/>
    <row r="137" s="14" customFormat="1" ht="26.25" customHeight="1" x14ac:dyDescent="0.25"/>
    <row r="138" s="14" customFormat="1" ht="26.25" customHeight="1" x14ac:dyDescent="0.25"/>
    <row r="139" s="14" customFormat="1" ht="26.25" customHeight="1" x14ac:dyDescent="0.25"/>
    <row r="140" s="14" customFormat="1" ht="26.25" customHeight="1" x14ac:dyDescent="0.25"/>
    <row r="141" s="14" customFormat="1" ht="26.25" customHeight="1" x14ac:dyDescent="0.25"/>
    <row r="142" s="14" customFormat="1" ht="26.25" customHeight="1" x14ac:dyDescent="0.25"/>
    <row r="143" s="14" customFormat="1" ht="26.25" customHeight="1" x14ac:dyDescent="0.25"/>
    <row r="144" s="14" customFormat="1" ht="26.25" customHeight="1" x14ac:dyDescent="0.25"/>
    <row r="145" s="14" customFormat="1" ht="26.25" customHeight="1" x14ac:dyDescent="0.25"/>
    <row r="146" s="14" customFormat="1" ht="26.25" customHeight="1" x14ac:dyDescent="0.25"/>
    <row r="147" s="14" customFormat="1" ht="26.25" customHeight="1" x14ac:dyDescent="0.25"/>
    <row r="148" s="14" customFormat="1" ht="26.25" customHeight="1" x14ac:dyDescent="0.25"/>
    <row r="149" s="14" customFormat="1" ht="26.25" customHeight="1" x14ac:dyDescent="0.25"/>
    <row r="150" s="14" customFormat="1" ht="26.25" customHeight="1" x14ac:dyDescent="0.25"/>
    <row r="151" s="14" customFormat="1" ht="26.25" customHeight="1" x14ac:dyDescent="0.25"/>
    <row r="152" s="14" customFormat="1" ht="26.25" customHeight="1" x14ac:dyDescent="0.25"/>
    <row r="153" s="14" customFormat="1" ht="26.25" customHeight="1" x14ac:dyDescent="0.25"/>
    <row r="154" s="14" customFormat="1" ht="26.25" customHeight="1" x14ac:dyDescent="0.25"/>
    <row r="155" s="14" customFormat="1" ht="26.25" customHeight="1" x14ac:dyDescent="0.25"/>
    <row r="156" s="14" customFormat="1" ht="26.25" customHeight="1" x14ac:dyDescent="0.25"/>
    <row r="157" s="14" customFormat="1" ht="26.25" customHeight="1" x14ac:dyDescent="0.25"/>
    <row r="158" s="14" customFormat="1" ht="26.25" customHeight="1" x14ac:dyDescent="0.25"/>
    <row r="159" s="14" customFormat="1" ht="26.25" customHeight="1" x14ac:dyDescent="0.25"/>
    <row r="160" s="14" customFormat="1" ht="26.25" customHeight="1" x14ac:dyDescent="0.25"/>
    <row r="161" s="14" customFormat="1" ht="26.25" customHeight="1" x14ac:dyDescent="0.25"/>
    <row r="162" s="14" customFormat="1" ht="26.25" customHeight="1" x14ac:dyDescent="0.25"/>
    <row r="163" s="14" customFormat="1" ht="26.25" customHeight="1" x14ac:dyDescent="0.25"/>
    <row r="164" s="14" customFormat="1" ht="26.25" customHeight="1" x14ac:dyDescent="0.25"/>
    <row r="165" s="14" customFormat="1" ht="26.25" customHeight="1" x14ac:dyDescent="0.25"/>
    <row r="166" s="14" customFormat="1" ht="26.25" customHeight="1" x14ac:dyDescent="0.25"/>
    <row r="167" s="14" customFormat="1" ht="26.25" customHeight="1" x14ac:dyDescent="0.25"/>
    <row r="168" s="14" customFormat="1" ht="26.25" customHeight="1" x14ac:dyDescent="0.25"/>
    <row r="169" s="14" customFormat="1" ht="26.25" customHeight="1" x14ac:dyDescent="0.25"/>
    <row r="170" s="14" customFormat="1" ht="26.25" customHeight="1" x14ac:dyDescent="0.25"/>
    <row r="171" s="14" customFormat="1" ht="26.25" customHeight="1" x14ac:dyDescent="0.25"/>
    <row r="172" s="14" customFormat="1" ht="26.25" customHeight="1" x14ac:dyDescent="0.25"/>
    <row r="173" s="14" customFormat="1" ht="26.25" customHeight="1" x14ac:dyDescent="0.25"/>
    <row r="174" s="14" customFormat="1" ht="26.25" customHeight="1" x14ac:dyDescent="0.25"/>
    <row r="175" s="14" customFormat="1" ht="26.25" customHeight="1" x14ac:dyDescent="0.25"/>
    <row r="176" s="14" customFormat="1" ht="26.25" customHeight="1" x14ac:dyDescent="0.25"/>
    <row r="177" s="14" customFormat="1" ht="26.25" customHeight="1" x14ac:dyDescent="0.25"/>
    <row r="178" s="14" customFormat="1" ht="26.25" customHeight="1" x14ac:dyDescent="0.25"/>
    <row r="179" s="14" customFormat="1" ht="26.25" customHeight="1" x14ac:dyDescent="0.25"/>
    <row r="180" s="14" customFormat="1" ht="26.25" customHeight="1" x14ac:dyDescent="0.25"/>
    <row r="181" s="14" customFormat="1" ht="26.25" customHeight="1" x14ac:dyDescent="0.25"/>
    <row r="182" s="14" customFormat="1" ht="26.25" customHeight="1" x14ac:dyDescent="0.25"/>
    <row r="183" s="14" customFormat="1" ht="26.25" customHeight="1" x14ac:dyDescent="0.25"/>
    <row r="184" s="14" customFormat="1" ht="26.25" customHeight="1" x14ac:dyDescent="0.25"/>
    <row r="185" s="14" customFormat="1" ht="26.25" customHeight="1" x14ac:dyDescent="0.25"/>
    <row r="186" s="14" customFormat="1" ht="26.25" customHeight="1" x14ac:dyDescent="0.25"/>
    <row r="187" s="14" customFormat="1" ht="26.25" customHeight="1" x14ac:dyDescent="0.25"/>
    <row r="188" s="14" customFormat="1" ht="26.25" customHeight="1" x14ac:dyDescent="0.25"/>
    <row r="189" s="14" customFormat="1" ht="26.25" customHeight="1" x14ac:dyDescent="0.25"/>
    <row r="190" s="14" customFormat="1" ht="26.25" customHeight="1" x14ac:dyDescent="0.25"/>
    <row r="191" s="14" customFormat="1" ht="26.25" customHeight="1" x14ac:dyDescent="0.25"/>
    <row r="192" s="14" customFormat="1" ht="26.25" customHeight="1" x14ac:dyDescent="0.25"/>
    <row r="193" s="14" customFormat="1" ht="26.25" customHeight="1" x14ac:dyDescent="0.25"/>
    <row r="194" s="14" customFormat="1" ht="26.25" customHeight="1" x14ac:dyDescent="0.25"/>
    <row r="195" s="14" customFormat="1" ht="26.25" customHeight="1" x14ac:dyDescent="0.25"/>
    <row r="196" s="14" customFormat="1" ht="26.25" customHeight="1" x14ac:dyDescent="0.25"/>
    <row r="197" s="14" customFormat="1" ht="26.25" customHeight="1" x14ac:dyDescent="0.25"/>
    <row r="198" s="14" customFormat="1" ht="26.25" customHeight="1" x14ac:dyDescent="0.25"/>
    <row r="199" s="14" customFormat="1" ht="26.25" customHeight="1" x14ac:dyDescent="0.25"/>
    <row r="200" s="14" customFormat="1" ht="26.25" customHeight="1" x14ac:dyDescent="0.25"/>
    <row r="201" s="14" customFormat="1" ht="26.25" customHeight="1" x14ac:dyDescent="0.25"/>
    <row r="202" s="14" customFormat="1" ht="26.25" customHeight="1" x14ac:dyDescent="0.25"/>
    <row r="203" s="14" customFormat="1" ht="26.25" customHeight="1" x14ac:dyDescent="0.25"/>
    <row r="204" s="14" customFormat="1" ht="26.25" customHeight="1" x14ac:dyDescent="0.25"/>
    <row r="205" s="14" customFormat="1" ht="26.25" customHeight="1" x14ac:dyDescent="0.25"/>
    <row r="206" s="14" customFormat="1" ht="26.25" customHeight="1" x14ac:dyDescent="0.25"/>
    <row r="207" s="14" customFormat="1" ht="26.25" customHeight="1" x14ac:dyDescent="0.25"/>
    <row r="208" s="14" customFormat="1" ht="26.25" customHeight="1" x14ac:dyDescent="0.25"/>
    <row r="209" s="14" customFormat="1" ht="26.25" customHeight="1" x14ac:dyDescent="0.25"/>
    <row r="210" s="14" customFormat="1" ht="26.25" customHeight="1" x14ac:dyDescent="0.25"/>
    <row r="211" s="14" customFormat="1" ht="26.25" customHeight="1" x14ac:dyDescent="0.25"/>
    <row r="212" s="14" customFormat="1" ht="26.25" customHeight="1" x14ac:dyDescent="0.25"/>
    <row r="213" s="14" customFormat="1" ht="26.25" customHeight="1" x14ac:dyDescent="0.25"/>
    <row r="214" s="14" customFormat="1" ht="26.25" customHeight="1" x14ac:dyDescent="0.25"/>
    <row r="215" s="14" customFormat="1" ht="26.25" customHeight="1" x14ac:dyDescent="0.25"/>
    <row r="216" s="14" customFormat="1" ht="26.25" customHeight="1" x14ac:dyDescent="0.25"/>
    <row r="217" s="14" customFormat="1" ht="26.25" customHeight="1" x14ac:dyDescent="0.25"/>
    <row r="218" s="14" customFormat="1" ht="26.25" customHeight="1" x14ac:dyDescent="0.25"/>
    <row r="219" s="14" customFormat="1" ht="26.25" customHeight="1" x14ac:dyDescent="0.25"/>
    <row r="220" s="14" customFormat="1" ht="26.25" customHeight="1" x14ac:dyDescent="0.25"/>
    <row r="221" s="14" customFormat="1" ht="26.25" customHeight="1" x14ac:dyDescent="0.25"/>
    <row r="222" s="14" customFormat="1" ht="26.25" customHeight="1" x14ac:dyDescent="0.25"/>
    <row r="223" s="14" customFormat="1" ht="26.25" customHeight="1" x14ac:dyDescent="0.25"/>
    <row r="224" s="14" customFormat="1" ht="26.25" customHeight="1" x14ac:dyDescent="0.25"/>
    <row r="225" s="14" customFormat="1" ht="26.25" customHeight="1" x14ac:dyDescent="0.25"/>
    <row r="226" s="14" customFormat="1" ht="26.25" customHeight="1" x14ac:dyDescent="0.25"/>
    <row r="227" s="14" customFormat="1" ht="26.25" customHeight="1" x14ac:dyDescent="0.25"/>
    <row r="228" s="14" customFormat="1" ht="26.25" customHeight="1" x14ac:dyDescent="0.25"/>
    <row r="229" s="14" customFormat="1" ht="26.25" customHeight="1" x14ac:dyDescent="0.25"/>
    <row r="230" s="14" customFormat="1" ht="26.25" customHeight="1" x14ac:dyDescent="0.25"/>
    <row r="231" s="14" customFormat="1" ht="26.25" customHeight="1" x14ac:dyDescent="0.25"/>
    <row r="232" s="14" customFormat="1" ht="26.25" customHeight="1" x14ac:dyDescent="0.25"/>
    <row r="233" s="14" customFormat="1" ht="26.25" customHeight="1" x14ac:dyDescent="0.25"/>
    <row r="234" s="14" customFormat="1" ht="26.25" customHeight="1" x14ac:dyDescent="0.25"/>
    <row r="235" s="14" customFormat="1" ht="26.25" customHeight="1" x14ac:dyDescent="0.25"/>
    <row r="236" s="14" customFormat="1" ht="26.25" customHeight="1" x14ac:dyDescent="0.25"/>
    <row r="237" s="14" customFormat="1" ht="26.25" customHeight="1" x14ac:dyDescent="0.25"/>
    <row r="238" s="14" customFormat="1" ht="26.25" customHeight="1" x14ac:dyDescent="0.25"/>
    <row r="239" s="14" customFormat="1" ht="26.25" customHeight="1" x14ac:dyDescent="0.25"/>
    <row r="240" s="14" customFormat="1" ht="26.25" customHeight="1" x14ac:dyDescent="0.25"/>
    <row r="241" s="14" customFormat="1" ht="26.25" customHeight="1" x14ac:dyDescent="0.25"/>
    <row r="242" s="14" customFormat="1" ht="26.25" customHeight="1" x14ac:dyDescent="0.25"/>
    <row r="243" s="14" customFormat="1" ht="26.25" customHeight="1" x14ac:dyDescent="0.25"/>
    <row r="244" s="14" customFormat="1" ht="26.25" customHeight="1" x14ac:dyDescent="0.25"/>
    <row r="245" s="14" customFormat="1" ht="26.25" customHeight="1" x14ac:dyDescent="0.25"/>
    <row r="246" s="14" customFormat="1" ht="26.25" customHeight="1" x14ac:dyDescent="0.25"/>
    <row r="247" s="14" customFormat="1" ht="26.25" customHeight="1" x14ac:dyDescent="0.25"/>
    <row r="248" s="14" customFormat="1" ht="26.25" customHeight="1" x14ac:dyDescent="0.25"/>
    <row r="249" s="14" customFormat="1" ht="26.25" customHeight="1" x14ac:dyDescent="0.25"/>
  </sheetData>
  <mergeCells count="6">
    <mergeCell ref="B12:C12"/>
    <mergeCell ref="B4:C4"/>
    <mergeCell ref="E4:G4"/>
    <mergeCell ref="E6:F6"/>
    <mergeCell ref="E8:G8"/>
    <mergeCell ref="B11:C11"/>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B1:I29"/>
  <sheetViews>
    <sheetView workbookViewId="0">
      <selection activeCell="I19" sqref="I19"/>
    </sheetView>
  </sheetViews>
  <sheetFormatPr baseColWidth="10" defaultRowHeight="13.5" x14ac:dyDescent="0.25"/>
  <cols>
    <col min="1" max="1" width="2.85546875" style="17" customWidth="1"/>
    <col min="2" max="2" width="11.7109375" style="17" customWidth="1"/>
    <col min="3" max="3" width="9.7109375" style="17" bestFit="1" customWidth="1"/>
    <col min="4" max="4" width="43" style="17" bestFit="1" customWidth="1"/>
    <col min="5" max="5" width="13" style="17" bestFit="1" customWidth="1"/>
    <col min="6" max="6" width="18" style="17" bestFit="1" customWidth="1"/>
    <col min="7" max="7" width="18.5703125" style="17" bestFit="1" customWidth="1"/>
    <col min="8" max="8" width="22.140625" style="17" customWidth="1"/>
    <col min="9" max="9" width="23.28515625" style="17" bestFit="1" customWidth="1"/>
    <col min="10" max="16384" width="11.42578125" style="17"/>
  </cols>
  <sheetData>
    <row r="1" spans="2:9" ht="14.25" x14ac:dyDescent="0.25">
      <c r="B1" s="137" t="s">
        <v>37</v>
      </c>
      <c r="C1" s="136"/>
    </row>
    <row r="2" spans="2:9" s="14" customFormat="1" ht="84" customHeight="1" x14ac:dyDescent="0.25"/>
    <row r="3" spans="2:9" s="14" customFormat="1" ht="1.5" customHeight="1" x14ac:dyDescent="0.25"/>
    <row r="4" spans="2:9" x14ac:dyDescent="0.3">
      <c r="B4" s="18" t="s">
        <v>9</v>
      </c>
      <c r="C4" s="19">
        <f ca="1">+TODAY()</f>
        <v>41968</v>
      </c>
      <c r="D4" s="20"/>
      <c r="E4" s="21"/>
      <c r="F4" s="22"/>
      <c r="G4" s="22"/>
      <c r="H4" s="22"/>
      <c r="I4" s="20"/>
    </row>
    <row r="5" spans="2:9" x14ac:dyDescent="0.25">
      <c r="B5" s="81" t="s">
        <v>18</v>
      </c>
      <c r="C5" s="81" t="s">
        <v>20</v>
      </c>
      <c r="D5" s="81" t="s">
        <v>19</v>
      </c>
      <c r="E5" s="81" t="s">
        <v>11</v>
      </c>
      <c r="F5" s="88" t="s">
        <v>12</v>
      </c>
      <c r="G5" s="88" t="s">
        <v>13</v>
      </c>
      <c r="H5" s="81" t="s">
        <v>16</v>
      </c>
    </row>
    <row r="6" spans="2:9" x14ac:dyDescent="0.25">
      <c r="B6" s="80"/>
      <c r="C6" s="72"/>
      <c r="D6" s="49"/>
      <c r="E6" s="82"/>
      <c r="F6" s="83"/>
      <c r="G6" s="83"/>
      <c r="H6" s="80"/>
    </row>
    <row r="7" spans="2:9" x14ac:dyDescent="0.25">
      <c r="B7" s="80"/>
      <c r="C7" s="56"/>
      <c r="D7" s="49"/>
      <c r="E7" s="73"/>
      <c r="F7" s="83"/>
      <c r="G7" s="83"/>
      <c r="H7" s="71"/>
    </row>
    <row r="8" spans="2:9" x14ac:dyDescent="0.25">
      <c r="B8" s="80"/>
      <c r="C8" s="56"/>
      <c r="D8" s="49"/>
      <c r="E8" s="76"/>
      <c r="F8" s="83"/>
      <c r="G8" s="83"/>
      <c r="H8" s="74"/>
    </row>
    <row r="9" spans="2:9" x14ac:dyDescent="0.25">
      <c r="B9" s="71"/>
      <c r="C9" s="56"/>
      <c r="D9" s="49"/>
      <c r="E9" s="73"/>
      <c r="F9" s="77"/>
      <c r="G9" s="83"/>
      <c r="H9" s="71"/>
    </row>
    <row r="10" spans="2:9" x14ac:dyDescent="0.25">
      <c r="B10" s="80"/>
      <c r="C10" s="56"/>
      <c r="D10" s="49"/>
      <c r="E10" s="76"/>
      <c r="F10" s="77"/>
      <c r="G10" s="83"/>
      <c r="H10" s="74"/>
    </row>
    <row r="11" spans="2:9" x14ac:dyDescent="0.25">
      <c r="B11" s="80"/>
      <c r="C11" s="56"/>
      <c r="D11" s="49"/>
      <c r="E11" s="84"/>
      <c r="F11" s="77"/>
      <c r="G11" s="83"/>
      <c r="H11" s="79"/>
    </row>
    <row r="12" spans="2:9" x14ac:dyDescent="0.25">
      <c r="B12" s="80"/>
      <c r="C12" s="56"/>
      <c r="D12" s="49"/>
      <c r="E12" s="84"/>
      <c r="F12" s="77"/>
      <c r="G12" s="83"/>
      <c r="H12" s="79"/>
    </row>
    <row r="13" spans="2:9" x14ac:dyDescent="0.25">
      <c r="B13" s="80"/>
      <c r="C13" s="56"/>
      <c r="D13" s="49"/>
      <c r="E13" s="76"/>
      <c r="F13" s="77"/>
      <c r="G13" s="83"/>
      <c r="H13" s="74"/>
    </row>
    <row r="14" spans="2:9" ht="14.25" x14ac:dyDescent="0.3">
      <c r="B14" s="36"/>
      <c r="C14" s="36"/>
      <c r="D14" s="37"/>
      <c r="E14" s="38"/>
      <c r="F14" s="39"/>
      <c r="G14" s="40"/>
      <c r="H14" s="41"/>
    </row>
    <row r="15" spans="2:9" ht="14.25" x14ac:dyDescent="0.3">
      <c r="B15" s="42"/>
      <c r="C15" s="42"/>
      <c r="D15" s="43"/>
      <c r="E15" s="44"/>
      <c r="F15" s="45"/>
      <c r="G15" s="45"/>
      <c r="H15" s="46"/>
      <c r="I15" s="48"/>
    </row>
    <row r="16" spans="2:9" ht="14.25" x14ac:dyDescent="0.3">
      <c r="B16" s="42"/>
      <c r="C16" s="42"/>
      <c r="D16" s="43"/>
      <c r="E16" s="44"/>
      <c r="F16" s="45"/>
      <c r="G16" s="214" t="s">
        <v>62</v>
      </c>
      <c r="H16" s="211">
        <f>SUM(F6:F14)</f>
        <v>0</v>
      </c>
      <c r="I16" s="48"/>
    </row>
    <row r="17" spans="2:9" ht="14.25" x14ac:dyDescent="0.3">
      <c r="B17" s="42"/>
      <c r="C17" s="42"/>
      <c r="D17" s="43"/>
      <c r="E17" s="44"/>
      <c r="F17" s="45"/>
      <c r="G17" s="45"/>
      <c r="H17" s="46"/>
      <c r="I17" s="48"/>
    </row>
    <row r="19" spans="2:9" s="14" customFormat="1" ht="84" customHeight="1" x14ac:dyDescent="0.25"/>
    <row r="20" spans="2:9" s="14" customFormat="1" ht="1.5" customHeight="1" x14ac:dyDescent="0.25"/>
    <row r="21" spans="2:9" x14ac:dyDescent="0.3">
      <c r="B21" s="18" t="s">
        <v>9</v>
      </c>
      <c r="C21" s="19">
        <f ca="1">TODAY()</f>
        <v>41968</v>
      </c>
      <c r="D21" s="20"/>
      <c r="E21" s="21"/>
      <c r="F21" s="22"/>
      <c r="G21" s="22"/>
      <c r="H21" s="22"/>
      <c r="I21" s="20"/>
    </row>
    <row r="22" spans="2:9" x14ac:dyDescent="0.25">
      <c r="B22" s="81" t="s">
        <v>18</v>
      </c>
      <c r="C22" s="81" t="s">
        <v>20</v>
      </c>
      <c r="D22" s="81" t="s">
        <v>19</v>
      </c>
      <c r="E22" s="81" t="s">
        <v>11</v>
      </c>
      <c r="F22" s="88" t="s">
        <v>12</v>
      </c>
      <c r="G22" s="88" t="s">
        <v>13</v>
      </c>
      <c r="H22" s="81" t="s">
        <v>16</v>
      </c>
    </row>
    <row r="23" spans="2:9" x14ac:dyDescent="0.25">
      <c r="B23" s="74"/>
      <c r="C23" s="74"/>
      <c r="D23" s="75"/>
      <c r="E23" s="76"/>
      <c r="F23" s="77"/>
      <c r="G23" s="77"/>
      <c r="H23" s="78"/>
    </row>
    <row r="24" spans="2:9" x14ac:dyDescent="0.25">
      <c r="B24" s="71"/>
      <c r="C24" s="71"/>
      <c r="D24" s="25"/>
      <c r="E24" s="73"/>
      <c r="F24" s="27"/>
      <c r="G24" s="54"/>
      <c r="H24" s="28"/>
    </row>
    <row r="25" spans="2:9" x14ac:dyDescent="0.25">
      <c r="B25" s="74"/>
      <c r="C25" s="74"/>
      <c r="D25" s="75"/>
      <c r="E25" s="76"/>
      <c r="F25" s="77"/>
      <c r="G25" s="74"/>
      <c r="H25" s="78"/>
    </row>
    <row r="26" spans="2:9" x14ac:dyDescent="0.25">
      <c r="B26" s="71"/>
      <c r="C26" s="71"/>
      <c r="D26" s="25"/>
      <c r="E26" s="73"/>
      <c r="F26" s="27"/>
      <c r="G26" s="71"/>
      <c r="H26" s="29"/>
    </row>
    <row r="27" spans="2:9" ht="14.25" x14ac:dyDescent="0.3">
      <c r="B27" s="36"/>
      <c r="C27" s="36"/>
      <c r="D27" s="37"/>
      <c r="E27" s="38"/>
      <c r="F27" s="39"/>
      <c r="G27" s="86"/>
      <c r="H27" s="40"/>
    </row>
    <row r="29" spans="2:9" x14ac:dyDescent="0.2">
      <c r="G29" s="214" t="s">
        <v>62</v>
      </c>
      <c r="H29" s="211">
        <f>SUM(Tableau3538[MONTANT HT])</f>
        <v>0</v>
      </c>
    </row>
  </sheetData>
  <hyperlinks>
    <hyperlink ref="B1" location="MENU!A1" display="MENU"/>
  </hyperlinks>
  <pageMargins left="0.7" right="0.7" top="0.75" bottom="0.75" header="0.3" footer="0.3"/>
  <drawing r:id="rId1"/>
  <tableParts count="2">
    <tablePart r:id="rId2"/>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B1:M45"/>
  <sheetViews>
    <sheetView topLeftCell="A22" zoomScaleNormal="100" workbookViewId="0">
      <selection activeCell="B5" sqref="B5:M5"/>
    </sheetView>
  </sheetViews>
  <sheetFormatPr baseColWidth="10" defaultRowHeight="13.5" x14ac:dyDescent="0.25"/>
  <cols>
    <col min="1" max="1" width="2.85546875" style="17" customWidth="1"/>
    <col min="2" max="2" width="18.28515625" style="17" customWidth="1"/>
    <col min="3" max="3" width="27.85546875" style="17" bestFit="1" customWidth="1"/>
    <col min="4" max="4" width="29.140625" style="17" bestFit="1" customWidth="1"/>
    <col min="5" max="5" width="15.140625" style="17" customWidth="1"/>
    <col min="6" max="6" width="16.140625" style="17" customWidth="1"/>
    <col min="7" max="7" width="14.28515625" style="17" bestFit="1" customWidth="1"/>
    <col min="8" max="8" width="13.5703125" style="17" customWidth="1"/>
    <col min="9" max="9" width="19" style="17" bestFit="1" customWidth="1"/>
    <col min="10" max="10" width="15.140625" style="17" customWidth="1"/>
    <col min="11" max="11" width="13.140625" style="17" bestFit="1" customWidth="1"/>
    <col min="12" max="16384" width="11.42578125" style="17"/>
  </cols>
  <sheetData>
    <row r="1" spans="2:13" ht="14.25" x14ac:dyDescent="0.25">
      <c r="B1" s="137" t="s">
        <v>37</v>
      </c>
    </row>
    <row r="2" spans="2:13" s="14" customFormat="1" ht="84" customHeight="1" x14ac:dyDescent="0.25"/>
    <row r="3" spans="2:13" s="14" customFormat="1" ht="1.5" customHeight="1" x14ac:dyDescent="0.25"/>
    <row r="4" spans="2:13" x14ac:dyDescent="0.3">
      <c r="B4" s="18" t="s">
        <v>9</v>
      </c>
      <c r="C4" s="19">
        <f ca="1">TODAY()</f>
        <v>41968</v>
      </c>
      <c r="D4" s="21"/>
      <c r="E4" s="22"/>
      <c r="F4" s="22"/>
      <c r="G4" s="22"/>
      <c r="H4" s="20"/>
      <c r="I4" s="20"/>
      <c r="J4" s="20"/>
      <c r="K4" s="23"/>
    </row>
    <row r="5" spans="2:13" s="177" customFormat="1" ht="27" x14ac:dyDescent="0.25">
      <c r="B5" s="139" t="s">
        <v>58</v>
      </c>
      <c r="C5" s="139" t="s">
        <v>10</v>
      </c>
      <c r="D5" s="139" t="s">
        <v>56</v>
      </c>
      <c r="E5" s="140" t="s">
        <v>12</v>
      </c>
      <c r="F5" s="139" t="s">
        <v>13</v>
      </c>
      <c r="G5" s="139" t="s">
        <v>14</v>
      </c>
      <c r="H5" s="138" t="s">
        <v>51</v>
      </c>
      <c r="I5" s="138" t="s">
        <v>57</v>
      </c>
      <c r="J5" s="142" t="s">
        <v>16</v>
      </c>
      <c r="K5" s="139" t="s">
        <v>17</v>
      </c>
      <c r="L5" s="175" t="s">
        <v>52</v>
      </c>
      <c r="M5" s="176" t="s">
        <v>21</v>
      </c>
    </row>
    <row r="6" spans="2:13" x14ac:dyDescent="0.25">
      <c r="B6" s="74"/>
      <c r="C6" s="158"/>
      <c r="D6" s="158"/>
      <c r="E6" s="151"/>
      <c r="F6" s="151"/>
      <c r="G6" s="87"/>
      <c r="H6" s="151"/>
      <c r="I6" s="74"/>
      <c r="J6" s="79"/>
      <c r="K6" s="86" t="str">
        <f>IF(Tableau539[[#This Row],[DATE ENCAISSEMENT]],"REGLEE","")</f>
        <v/>
      </c>
      <c r="L6" s="77">
        <f>Tableau539[MONTANT TTC]-Tableau539[MONTANT PAYE]</f>
        <v>0</v>
      </c>
      <c r="M6" s="173"/>
    </row>
    <row r="7" spans="2:13" x14ac:dyDescent="0.25">
      <c r="B7" s="74"/>
      <c r="C7" s="158"/>
      <c r="D7" s="158"/>
      <c r="E7" s="151"/>
      <c r="F7" s="151"/>
      <c r="G7" s="87"/>
      <c r="H7" s="151"/>
      <c r="I7" s="74"/>
      <c r="J7" s="79"/>
      <c r="K7" s="86" t="str">
        <f>IF(Tableau539[[#This Row],[DATE ENCAISSEMENT]],"REGLEE","")</f>
        <v/>
      </c>
      <c r="L7" s="77">
        <f>Tableau539[MONTANT TTC]-Tableau539[MONTANT PAYE]</f>
        <v>0</v>
      </c>
      <c r="M7" s="173"/>
    </row>
    <row r="8" spans="2:13" x14ac:dyDescent="0.25">
      <c r="B8" s="74"/>
      <c r="C8" s="158"/>
      <c r="D8" s="158"/>
      <c r="E8" s="151"/>
      <c r="F8" s="151"/>
      <c r="G8" s="87"/>
      <c r="H8" s="151"/>
      <c r="I8" s="74"/>
      <c r="J8" s="79"/>
      <c r="K8" s="86" t="str">
        <f>IF(Tableau539[[#This Row],[DATE ENCAISSEMENT]],"REGLEE","")</f>
        <v/>
      </c>
      <c r="L8" s="77">
        <f>Tableau539[MONTANT TTC]-Tableau539[MONTANT PAYE]</f>
        <v>0</v>
      </c>
      <c r="M8" s="173"/>
    </row>
    <row r="9" spans="2:13" x14ac:dyDescent="0.25">
      <c r="B9" s="74"/>
      <c r="C9" s="158"/>
      <c r="D9" s="158"/>
      <c r="E9" s="151"/>
      <c r="F9" s="151"/>
      <c r="G9" s="87"/>
      <c r="H9" s="151"/>
      <c r="I9" s="74"/>
      <c r="J9" s="79"/>
      <c r="K9" s="86" t="str">
        <f>IF(Tableau539[[#This Row],[DATE ENCAISSEMENT]],"REGLEE","")</f>
        <v/>
      </c>
      <c r="L9" s="77">
        <f>Tableau539[MONTANT TTC]-Tableau539[MONTANT PAYE]</f>
        <v>0</v>
      </c>
      <c r="M9" s="173"/>
    </row>
    <row r="10" spans="2:13" x14ac:dyDescent="0.25">
      <c r="B10" s="74"/>
      <c r="C10" s="158"/>
      <c r="D10" s="158"/>
      <c r="E10" s="151"/>
      <c r="F10" s="151"/>
      <c r="G10" s="87"/>
      <c r="H10" s="151"/>
      <c r="I10" s="74"/>
      <c r="J10" s="79"/>
      <c r="K10" s="86" t="str">
        <f>IF(Tableau539[[#This Row],[DATE ENCAISSEMENT]],"REGLEE","")</f>
        <v/>
      </c>
      <c r="L10" s="77">
        <f>Tableau539[MONTANT TTC]-Tableau539[MONTANT PAYE]</f>
        <v>0</v>
      </c>
      <c r="M10" s="173"/>
    </row>
    <row r="11" spans="2:13" x14ac:dyDescent="0.25">
      <c r="B11" s="74"/>
      <c r="C11" s="158"/>
      <c r="D11" s="158"/>
      <c r="E11" s="151"/>
      <c r="F11" s="151"/>
      <c r="G11" s="87"/>
      <c r="H11" s="151"/>
      <c r="I11" s="74"/>
      <c r="J11" s="79"/>
      <c r="K11" s="86" t="str">
        <f>IF(Tableau539[[#This Row],[DATE ENCAISSEMENT]],"REGLEE","")</f>
        <v/>
      </c>
      <c r="L11" s="77">
        <f>Tableau539[MONTANT TTC]-Tableau539[MONTANT PAYE]</f>
        <v>0</v>
      </c>
      <c r="M11" s="173"/>
    </row>
    <row r="12" spans="2:13" x14ac:dyDescent="0.25">
      <c r="B12" s="74"/>
      <c r="C12" s="158"/>
      <c r="D12" s="158"/>
      <c r="E12" s="151"/>
      <c r="F12" s="151"/>
      <c r="G12" s="87"/>
      <c r="H12" s="151"/>
      <c r="I12" s="74"/>
      <c r="J12" s="79"/>
      <c r="K12" s="86" t="str">
        <f>IF(Tableau539[[#This Row],[DATE ENCAISSEMENT]],"REGLEE","")</f>
        <v/>
      </c>
      <c r="L12" s="77">
        <f>Tableau539[MONTANT TTC]-Tableau539[MONTANT PAYE]</f>
        <v>0</v>
      </c>
      <c r="M12" s="173"/>
    </row>
    <row r="13" spans="2:13" x14ac:dyDescent="0.25">
      <c r="B13" s="74"/>
      <c r="C13" s="158"/>
      <c r="D13" s="158"/>
      <c r="E13" s="151"/>
      <c r="F13" s="151"/>
      <c r="G13" s="87"/>
      <c r="H13" s="151"/>
      <c r="I13" s="74"/>
      <c r="J13" s="79"/>
      <c r="K13" s="86" t="str">
        <f>IF(Tableau539[[#This Row],[DATE ENCAISSEMENT]],"REGLEE","")</f>
        <v/>
      </c>
      <c r="L13" s="77">
        <f>Tableau539[MONTANT TTC]-Tableau539[MONTANT PAYE]</f>
        <v>0</v>
      </c>
      <c r="M13" s="173"/>
    </row>
    <row r="14" spans="2:13" x14ac:dyDescent="0.25">
      <c r="B14" s="74"/>
      <c r="C14" s="158"/>
      <c r="D14" s="158"/>
      <c r="E14" s="151"/>
      <c r="F14" s="151"/>
      <c r="G14" s="87"/>
      <c r="H14" s="151"/>
      <c r="I14" s="74"/>
      <c r="J14" s="79"/>
      <c r="K14" s="86" t="str">
        <f>IF(Tableau539[[#This Row],[DATE ENCAISSEMENT]],"REGLEE","")</f>
        <v/>
      </c>
      <c r="L14" s="77">
        <f>Tableau539[MONTANT TTC]-Tableau539[MONTANT PAYE]</f>
        <v>0</v>
      </c>
      <c r="M14" s="173"/>
    </row>
    <row r="15" spans="2:13" x14ac:dyDescent="0.25">
      <c r="B15" s="74"/>
      <c r="C15" s="158"/>
      <c r="D15" s="158"/>
      <c r="E15" s="151"/>
      <c r="F15" s="151"/>
      <c r="G15" s="87"/>
      <c r="H15" s="151"/>
      <c r="I15" s="74"/>
      <c r="J15" s="79"/>
      <c r="K15" s="86" t="str">
        <f>IF(Tableau539[[#This Row],[DATE ENCAISSEMENT]],"REGLEE","")</f>
        <v/>
      </c>
      <c r="L15" s="77">
        <f>Tableau539[MONTANT TTC]-Tableau539[MONTANT PAYE]</f>
        <v>0</v>
      </c>
      <c r="M15" s="173"/>
    </row>
    <row r="16" spans="2:13" x14ac:dyDescent="0.25">
      <c r="B16" s="74"/>
      <c r="C16" s="158"/>
      <c r="D16" s="158"/>
      <c r="E16" s="151"/>
      <c r="F16" s="151"/>
      <c r="G16" s="87"/>
      <c r="H16" s="151"/>
      <c r="I16" s="74"/>
      <c r="J16" s="79"/>
      <c r="K16" s="86" t="str">
        <f>IF(Tableau539[[#This Row],[DATE ENCAISSEMENT]],"REGLEE","")</f>
        <v/>
      </c>
      <c r="L16" s="77">
        <f>Tableau539[MONTANT TTC]-Tableau539[MONTANT PAYE]</f>
        <v>0</v>
      </c>
      <c r="M16" s="173"/>
    </row>
    <row r="17" spans="2:13" x14ac:dyDescent="0.25">
      <c r="B17" s="74"/>
      <c r="C17" s="158"/>
      <c r="D17" s="158"/>
      <c r="E17" s="151"/>
      <c r="F17" s="151"/>
      <c r="G17" s="87"/>
      <c r="H17" s="151"/>
      <c r="I17" s="74"/>
      <c r="J17" s="79"/>
      <c r="K17" s="86" t="str">
        <f>IF(Tableau539[[#This Row],[DATE ENCAISSEMENT]],"REGLEE","")</f>
        <v/>
      </c>
      <c r="L17" s="77">
        <f>Tableau539[MONTANT TTC]-Tableau539[MONTANT PAYE]</f>
        <v>0</v>
      </c>
      <c r="M17" s="173"/>
    </row>
    <row r="18" spans="2:13" x14ac:dyDescent="0.25">
      <c r="B18" s="74"/>
      <c r="C18" s="158"/>
      <c r="D18" s="158"/>
      <c r="E18" s="151"/>
      <c r="F18" s="151"/>
      <c r="G18" s="87"/>
      <c r="H18" s="151"/>
      <c r="I18" s="74"/>
      <c r="J18" s="79"/>
      <c r="K18" s="86" t="str">
        <f>IF(Tableau539[[#This Row],[DATE ENCAISSEMENT]],"REGLEE","")</f>
        <v/>
      </c>
      <c r="L18" s="77">
        <f>Tableau539[MONTANT TTC]-Tableau539[MONTANT PAYE]</f>
        <v>0</v>
      </c>
      <c r="M18" s="173"/>
    </row>
    <row r="19" spans="2:13" x14ac:dyDescent="0.25">
      <c r="B19" s="74"/>
      <c r="C19" s="158"/>
      <c r="D19" s="158"/>
      <c r="E19" s="151"/>
      <c r="F19" s="151"/>
      <c r="G19" s="87"/>
      <c r="H19" s="151"/>
      <c r="I19" s="74"/>
      <c r="J19" s="79"/>
      <c r="K19" s="86" t="str">
        <f>IF(Tableau539[[#This Row],[DATE ENCAISSEMENT]],"REGLEE","")</f>
        <v/>
      </c>
      <c r="L19" s="77">
        <f>Tableau539[MONTANT TTC]-Tableau539[MONTANT PAYE]</f>
        <v>0</v>
      </c>
      <c r="M19" s="173"/>
    </row>
    <row r="20" spans="2:13" x14ac:dyDescent="0.25">
      <c r="B20" s="74"/>
      <c r="C20" s="158"/>
      <c r="D20" s="158"/>
      <c r="E20" s="151"/>
      <c r="F20" s="151"/>
      <c r="G20" s="87"/>
      <c r="H20" s="151"/>
      <c r="I20" s="74"/>
      <c r="J20" s="79"/>
      <c r="K20" s="86" t="str">
        <f>IF(Tableau539[[#This Row],[DATE ENCAISSEMENT]],"REGLEE","")</f>
        <v/>
      </c>
      <c r="L20" s="77">
        <f>Tableau539[MONTANT TTC]-Tableau539[MONTANT PAYE]</f>
        <v>0</v>
      </c>
      <c r="M20" s="173"/>
    </row>
    <row r="21" spans="2:13" x14ac:dyDescent="0.25">
      <c r="B21" s="74"/>
      <c r="C21" s="158"/>
      <c r="D21" s="158"/>
      <c r="E21" s="151"/>
      <c r="F21" s="151"/>
      <c r="G21" s="87"/>
      <c r="H21" s="151"/>
      <c r="I21" s="74"/>
      <c r="J21" s="79"/>
      <c r="K21" s="86" t="str">
        <f>IF(Tableau539[[#This Row],[DATE ENCAISSEMENT]],"REGLEE","")</f>
        <v/>
      </c>
      <c r="L21" s="77">
        <f>Tableau539[MONTANT TTC]-Tableau539[MONTANT PAYE]</f>
        <v>0</v>
      </c>
      <c r="M21" s="173"/>
    </row>
    <row r="22" spans="2:13" x14ac:dyDescent="0.25">
      <c r="B22" s="74"/>
      <c r="C22" s="158"/>
      <c r="D22" s="158"/>
      <c r="E22" s="151"/>
      <c r="F22" s="151"/>
      <c r="G22" s="87"/>
      <c r="H22" s="151"/>
      <c r="I22" s="74"/>
      <c r="J22" s="79"/>
      <c r="K22" s="86" t="str">
        <f>IF(Tableau539[[#This Row],[DATE ENCAISSEMENT]],"REGLEE","")</f>
        <v/>
      </c>
      <c r="L22" s="77">
        <f>Tableau539[MONTANT TTC]-Tableau539[MONTANT PAYE]</f>
        <v>0</v>
      </c>
      <c r="M22" s="173"/>
    </row>
    <row r="23" spans="2:13" ht="14.25" customHeight="1" x14ac:dyDescent="0.25">
      <c r="B23" s="74"/>
      <c r="C23" s="158"/>
      <c r="D23" s="158"/>
      <c r="E23" s="151"/>
      <c r="F23" s="151"/>
      <c r="G23" s="87"/>
      <c r="H23" s="151"/>
      <c r="I23" s="74"/>
      <c r="J23" s="79"/>
      <c r="K23" s="86" t="str">
        <f>IF(Tableau539[[#This Row],[DATE ENCAISSEMENT]],"REGLEE","")</f>
        <v/>
      </c>
      <c r="L23" s="77">
        <f>Tableau539[MONTANT TTC]-Tableau539[MONTANT PAYE]</f>
        <v>0</v>
      </c>
      <c r="M23" s="173"/>
    </row>
    <row r="24" spans="2:13" ht="14.25" customHeight="1" x14ac:dyDescent="0.25">
      <c r="B24" s="74"/>
      <c r="C24" s="158"/>
      <c r="D24" s="158"/>
      <c r="E24" s="151"/>
      <c r="F24" s="151"/>
      <c r="G24" s="87"/>
      <c r="H24" s="151"/>
      <c r="I24" s="74"/>
      <c r="J24" s="79"/>
      <c r="K24" s="86" t="str">
        <f>IF(Tableau539[[#This Row],[DATE ENCAISSEMENT]],"REGLEE","")</f>
        <v/>
      </c>
      <c r="L24" s="77">
        <f>Tableau539[MONTANT TTC]-Tableau539[MONTANT PAYE]</f>
        <v>0</v>
      </c>
      <c r="M24" s="173"/>
    </row>
    <row r="25" spans="2:13" ht="14.25" customHeight="1" x14ac:dyDescent="0.25">
      <c r="B25" s="74"/>
      <c r="C25" s="158"/>
      <c r="D25" s="158"/>
      <c r="E25" s="151"/>
      <c r="F25" s="151"/>
      <c r="G25" s="87"/>
      <c r="H25" s="151"/>
      <c r="I25" s="74"/>
      <c r="J25" s="79"/>
      <c r="K25" s="86" t="str">
        <f>IF(Tableau539[[#This Row],[DATE ENCAISSEMENT]],"REGLEE","")</f>
        <v/>
      </c>
      <c r="L25" s="77">
        <f>Tableau539[MONTANT TTC]-Tableau539[MONTANT PAYE]</f>
        <v>0</v>
      </c>
      <c r="M25" s="173"/>
    </row>
    <row r="26" spans="2:13" x14ac:dyDescent="0.25">
      <c r="B26" s="74"/>
      <c r="C26" s="158"/>
      <c r="D26" s="158"/>
      <c r="E26" s="151"/>
      <c r="F26" s="151"/>
      <c r="G26" s="87"/>
      <c r="H26" s="151"/>
      <c r="I26" s="74"/>
      <c r="J26" s="79"/>
      <c r="K26" s="86" t="str">
        <f>IF(Tableau539[[#This Row],[DATE ENCAISSEMENT]],"REGLEE","")</f>
        <v/>
      </c>
      <c r="L26" s="77">
        <f>Tableau539[MONTANT TTC]-Tableau539[MONTANT PAYE]</f>
        <v>0</v>
      </c>
      <c r="M26" s="173"/>
    </row>
    <row r="27" spans="2:13" ht="13.5" customHeight="1" x14ac:dyDescent="0.25">
      <c r="B27" s="74"/>
      <c r="C27" s="158"/>
      <c r="D27" s="158"/>
      <c r="E27" s="151"/>
      <c r="F27" s="151"/>
      <c r="G27" s="87"/>
      <c r="H27" s="151"/>
      <c r="I27" s="74"/>
      <c r="J27" s="79"/>
      <c r="K27" s="86" t="str">
        <f>IF(Tableau539[[#This Row],[DATE ENCAISSEMENT]],"REGLEE","")</f>
        <v/>
      </c>
      <c r="L27" s="77">
        <f>Tableau539[MONTANT TTC]-Tableau539[MONTANT PAYE]</f>
        <v>0</v>
      </c>
      <c r="M27" s="173"/>
    </row>
    <row r="28" spans="2:13" ht="13.5" customHeight="1" x14ac:dyDescent="0.25">
      <c r="B28" s="74"/>
      <c r="C28" s="158"/>
      <c r="D28" s="158"/>
      <c r="E28" s="151"/>
      <c r="F28" s="151"/>
      <c r="G28" s="87"/>
      <c r="H28" s="151"/>
      <c r="I28" s="74"/>
      <c r="J28" s="79"/>
      <c r="K28" s="86" t="str">
        <f>IF(Tableau539[[#This Row],[DATE ENCAISSEMENT]],"REGLEE","")</f>
        <v/>
      </c>
      <c r="L28" s="77">
        <f>Tableau539[MONTANT TTC]-Tableau539[MONTANT PAYE]</f>
        <v>0</v>
      </c>
      <c r="M28" s="173"/>
    </row>
    <row r="29" spans="2:13" ht="13.5" customHeight="1" x14ac:dyDescent="0.25">
      <c r="B29" s="74"/>
      <c r="C29" s="158"/>
      <c r="D29" s="158"/>
      <c r="E29" s="151"/>
      <c r="F29" s="151"/>
      <c r="G29" s="87"/>
      <c r="H29" s="151"/>
      <c r="I29" s="74"/>
      <c r="J29" s="79"/>
      <c r="K29" s="86" t="str">
        <f>IF(Tableau539[[#This Row],[DATE ENCAISSEMENT]],"REGLEE","")</f>
        <v/>
      </c>
      <c r="L29" s="77">
        <f>Tableau539[MONTANT TTC]-Tableau539[MONTANT PAYE]</f>
        <v>0</v>
      </c>
      <c r="M29" s="173"/>
    </row>
    <row r="30" spans="2:13" ht="13.5" customHeight="1" x14ac:dyDescent="0.25">
      <c r="B30" s="74"/>
      <c r="C30" s="158"/>
      <c r="D30" s="158"/>
      <c r="E30" s="151"/>
      <c r="F30" s="151"/>
      <c r="G30" s="87"/>
      <c r="H30" s="151"/>
      <c r="I30" s="74"/>
      <c r="J30" s="79"/>
      <c r="K30" s="86" t="str">
        <f>IF(Tableau539[[#This Row],[DATE ENCAISSEMENT]],"REGLEE","")</f>
        <v/>
      </c>
      <c r="L30" s="77">
        <f>Tableau539[MONTANT TTC]-Tableau539[MONTANT PAYE]</f>
        <v>0</v>
      </c>
      <c r="M30" s="173"/>
    </row>
    <row r="31" spans="2:13" ht="13.5" customHeight="1" x14ac:dyDescent="0.25">
      <c r="B31" s="74"/>
      <c r="C31" s="158"/>
      <c r="D31" s="158"/>
      <c r="E31" s="151"/>
      <c r="F31" s="151"/>
      <c r="G31" s="87"/>
      <c r="H31" s="151"/>
      <c r="I31" s="74"/>
      <c r="J31" s="79"/>
      <c r="K31" s="86" t="str">
        <f>IF(Tableau539[[#This Row],[DATE ENCAISSEMENT]],"REGLEE","")</f>
        <v/>
      </c>
      <c r="L31" s="77">
        <f>Tableau539[MONTANT TTC]-Tableau539[MONTANT PAYE]</f>
        <v>0</v>
      </c>
      <c r="M31" s="173"/>
    </row>
    <row r="32" spans="2:13" ht="13.5" customHeight="1" x14ac:dyDescent="0.25">
      <c r="B32" s="74"/>
      <c r="C32" s="158"/>
      <c r="D32" s="158"/>
      <c r="E32" s="151"/>
      <c r="F32" s="151"/>
      <c r="G32" s="87"/>
      <c r="H32" s="151"/>
      <c r="I32" s="74"/>
      <c r="J32" s="79"/>
      <c r="K32" s="86" t="str">
        <f>IF(Tableau539[[#This Row],[DATE ENCAISSEMENT]],"REGLEE","")</f>
        <v/>
      </c>
      <c r="L32" s="77">
        <f>Tableau539[MONTANT TTC]-Tableau539[MONTANT PAYE]</f>
        <v>0</v>
      </c>
      <c r="M32" s="173"/>
    </row>
    <row r="33" spans="2:13" ht="13.5" customHeight="1" x14ac:dyDescent="0.25">
      <c r="B33" s="74"/>
      <c r="C33" s="158"/>
      <c r="D33" s="158"/>
      <c r="E33" s="151"/>
      <c r="F33" s="151"/>
      <c r="G33" s="87"/>
      <c r="H33" s="151"/>
      <c r="I33" s="74"/>
      <c r="J33" s="79"/>
      <c r="K33" s="86" t="str">
        <f>IF(Tableau539[[#This Row],[DATE ENCAISSEMENT]],"REGLEE","")</f>
        <v/>
      </c>
      <c r="L33" s="77">
        <f>Tableau539[MONTANT TTC]-Tableau539[MONTANT PAYE]</f>
        <v>0</v>
      </c>
      <c r="M33" s="173"/>
    </row>
    <row r="34" spans="2:13" ht="13.5" customHeight="1" x14ac:dyDescent="0.25">
      <c r="B34" s="74"/>
      <c r="C34" s="158"/>
      <c r="D34" s="158"/>
      <c r="E34" s="151"/>
      <c r="F34" s="151"/>
      <c r="G34" s="87"/>
      <c r="H34" s="151"/>
      <c r="I34" s="74"/>
      <c r="J34" s="79"/>
      <c r="K34" s="86" t="str">
        <f>IF(Tableau539[[#This Row],[DATE ENCAISSEMENT]],"REGLEE","")</f>
        <v/>
      </c>
      <c r="L34" s="77">
        <f>Tableau539[MONTANT TTC]-Tableau539[MONTANT PAYE]</f>
        <v>0</v>
      </c>
      <c r="M34" s="173"/>
    </row>
    <row r="35" spans="2:13" ht="13.5" customHeight="1" x14ac:dyDescent="0.25">
      <c r="B35" s="74"/>
      <c r="C35" s="158"/>
      <c r="D35" s="158"/>
      <c r="E35" s="151"/>
      <c r="F35" s="151"/>
      <c r="G35" s="87"/>
      <c r="H35" s="151"/>
      <c r="I35" s="74"/>
      <c r="J35" s="79"/>
      <c r="K35" s="86" t="str">
        <f>IF(Tableau539[[#This Row],[DATE ENCAISSEMENT]],"REGLEE","")</f>
        <v/>
      </c>
      <c r="L35" s="77">
        <f>Tableau539[MONTANT TTC]-Tableau539[MONTANT PAYE]</f>
        <v>0</v>
      </c>
      <c r="M35" s="173"/>
    </row>
    <row r="36" spans="2:13" x14ac:dyDescent="0.25">
      <c r="B36" s="74"/>
      <c r="C36" s="158"/>
      <c r="D36" s="158"/>
      <c r="E36" s="151"/>
      <c r="F36" s="151"/>
      <c r="G36" s="87"/>
      <c r="H36" s="151"/>
      <c r="I36" s="74"/>
      <c r="J36" s="79"/>
      <c r="K36" s="86" t="str">
        <f>IF(Tableau539[[#This Row],[DATE ENCAISSEMENT]],"REGLEE","")</f>
        <v/>
      </c>
      <c r="L36" s="77">
        <f>Tableau539[MONTANT TTC]-Tableau539[MONTANT PAYE]</f>
        <v>0</v>
      </c>
      <c r="M36" s="173"/>
    </row>
    <row r="37" spans="2:13" ht="13.5" customHeight="1" x14ac:dyDescent="0.25">
      <c r="B37" s="74"/>
      <c r="C37" s="158"/>
      <c r="D37" s="158"/>
      <c r="E37" s="151"/>
      <c r="F37" s="151"/>
      <c r="G37" s="87"/>
      <c r="H37" s="151"/>
      <c r="I37" s="74"/>
      <c r="J37" s="79"/>
      <c r="K37" s="86" t="str">
        <f>IF(Tableau539[[#This Row],[DATE ENCAISSEMENT]],"REGLEE","")</f>
        <v/>
      </c>
      <c r="L37" s="77">
        <f>Tableau539[MONTANT TTC]-Tableau539[MONTANT PAYE]</f>
        <v>0</v>
      </c>
      <c r="M37" s="173"/>
    </row>
    <row r="38" spans="2:13" ht="13.5" customHeight="1" x14ac:dyDescent="0.25">
      <c r="B38" s="74"/>
      <c r="C38" s="158"/>
      <c r="D38" s="158"/>
      <c r="E38" s="151"/>
      <c r="F38" s="151"/>
      <c r="G38" s="87"/>
      <c r="H38" s="151"/>
      <c r="I38" s="74"/>
      <c r="J38" s="79"/>
      <c r="K38" s="86" t="str">
        <f>IF(Tableau539[[#This Row],[DATE ENCAISSEMENT]],"REGLEE","")</f>
        <v/>
      </c>
      <c r="L38" s="77">
        <f>Tableau539[MONTANT TTC]-Tableau539[MONTANT PAYE]</f>
        <v>0</v>
      </c>
      <c r="M38" s="173"/>
    </row>
    <row r="39" spans="2:13" ht="13.5" customHeight="1" x14ac:dyDescent="0.25">
      <c r="B39" s="74"/>
      <c r="C39" s="158"/>
      <c r="D39" s="158"/>
      <c r="E39" s="151"/>
      <c r="F39" s="151"/>
      <c r="G39" s="87"/>
      <c r="H39" s="151"/>
      <c r="I39" s="74"/>
      <c r="J39" s="79"/>
      <c r="K39" s="86" t="str">
        <f>IF(Tableau539[[#This Row],[DATE ENCAISSEMENT]],"REGLEE","")</f>
        <v/>
      </c>
      <c r="L39" s="77">
        <f>Tableau539[MONTANT TTC]-Tableau539[MONTANT PAYE]</f>
        <v>0</v>
      </c>
      <c r="M39" s="173"/>
    </row>
    <row r="40" spans="2:13" ht="13.5" customHeight="1" x14ac:dyDescent="0.25">
      <c r="B40" s="74"/>
      <c r="C40" s="158"/>
      <c r="D40" s="158"/>
      <c r="E40" s="151"/>
      <c r="F40" s="151"/>
      <c r="G40" s="87"/>
      <c r="H40" s="151"/>
      <c r="I40" s="74"/>
      <c r="J40" s="79"/>
      <c r="K40" s="86" t="str">
        <f>IF(Tableau539[[#This Row],[DATE ENCAISSEMENT]],"REGLEE","")</f>
        <v/>
      </c>
      <c r="L40" s="77">
        <f>Tableau539[MONTANT TTC]-Tableau539[MONTANT PAYE]</f>
        <v>0</v>
      </c>
      <c r="M40" s="173"/>
    </row>
    <row r="41" spans="2:13" ht="13.5" customHeight="1" x14ac:dyDescent="0.25">
      <c r="B41" s="74"/>
      <c r="C41" s="158"/>
      <c r="D41" s="158"/>
      <c r="E41" s="151"/>
      <c r="F41" s="151"/>
      <c r="G41" s="87"/>
      <c r="H41" s="151"/>
      <c r="I41" s="74"/>
      <c r="J41" s="79"/>
      <c r="K41" s="86" t="str">
        <f>IF(Tableau539[[#This Row],[DATE ENCAISSEMENT]],"REGLEE","")</f>
        <v/>
      </c>
      <c r="L41" s="77">
        <f>Tableau539[MONTANT TTC]-Tableau539[MONTANT PAYE]</f>
        <v>0</v>
      </c>
      <c r="M41" s="173"/>
    </row>
    <row r="42" spans="2:13" ht="13.5" customHeight="1" x14ac:dyDescent="0.25">
      <c r="B42" s="74"/>
      <c r="C42" s="158"/>
      <c r="D42" s="158"/>
      <c r="E42" s="151"/>
      <c r="F42" s="151"/>
      <c r="G42" s="87"/>
      <c r="H42" s="151"/>
      <c r="I42" s="74"/>
      <c r="J42" s="79"/>
      <c r="K42" s="86" t="str">
        <f>IF(Tableau539[[#This Row],[DATE ENCAISSEMENT]],"REGLEE","")</f>
        <v/>
      </c>
      <c r="L42" s="77">
        <f>Tableau539[MONTANT TTC]-Tableau539[MONTANT PAYE]</f>
        <v>0</v>
      </c>
      <c r="M42" s="173"/>
    </row>
    <row r="43" spans="2:13" ht="14.25" x14ac:dyDescent="0.25">
      <c r="B43" s="57"/>
      <c r="C43" s="63"/>
      <c r="D43" s="64"/>
      <c r="E43" s="58"/>
      <c r="F43" s="61"/>
      <c r="G43" s="220"/>
      <c r="H43" s="166"/>
      <c r="I43" s="59"/>
      <c r="J43" s="144"/>
      <c r="K43" s="86" t="str">
        <f>IF(Tableau539[[#This Row],[DATE ENCAISSEMENT]],"REGLEE","")</f>
        <v/>
      </c>
      <c r="L43" s="77">
        <f>Tableau539[MONTANT TTC]-Tableau539[MONTANT PAYE]</f>
        <v>0</v>
      </c>
      <c r="M43" s="170"/>
    </row>
    <row r="45" spans="2:13" x14ac:dyDescent="0.25">
      <c r="F45" s="242" t="s">
        <v>63</v>
      </c>
      <c r="G45" s="242"/>
      <c r="H45" s="212">
        <f>SUM(Tableau539[MONTANT HT])</f>
        <v>0</v>
      </c>
      <c r="J45" s="245" t="s">
        <v>53</v>
      </c>
      <c r="K45" s="245"/>
      <c r="L45" s="212">
        <f>SUM(Tableau539[IMPAYE])</f>
        <v>0</v>
      </c>
    </row>
  </sheetData>
  <mergeCells count="2">
    <mergeCell ref="F45:G45"/>
    <mergeCell ref="J45:K45"/>
  </mergeCells>
  <conditionalFormatting sqref="L6:L43">
    <cfRule type="cellIs" dxfId="288" priority="2" operator="greaterThan">
      <formula>0</formula>
    </cfRule>
  </conditionalFormatting>
  <hyperlinks>
    <hyperlink ref="B1" location="MENU!A1" display="MENU"/>
  </hyperlinks>
  <pageMargins left="0.7" right="0.7" top="0.75" bottom="0.75" header="0.3" footer="0.3"/>
  <drawing r:id="rId1"/>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tabColor theme="3"/>
  </sheetPr>
  <dimension ref="A1:CP233"/>
  <sheetViews>
    <sheetView workbookViewId="0">
      <selection activeCell="C9" sqref="C9"/>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90" width="9.140625" style="14"/>
  </cols>
  <sheetData>
    <row r="1" spans="2:94" ht="15" customHeight="1" x14ac:dyDescent="0.25">
      <c r="B1" s="104" t="s">
        <v>37</v>
      </c>
      <c r="C1" s="107" t="s">
        <v>38</v>
      </c>
      <c r="E1" s="101">
        <f ca="1">TODAY()</f>
        <v>41968</v>
      </c>
      <c r="F1" s="14"/>
      <c r="G1" s="14"/>
      <c r="CM1" s="14"/>
      <c r="CN1" s="14"/>
      <c r="CO1" s="14"/>
      <c r="CP1" s="14"/>
    </row>
    <row r="2" spans="2:94" ht="84" customHeight="1" x14ac:dyDescent="0.25"/>
    <row r="3" spans="2:94" s="14" customFormat="1" ht="1.5" customHeight="1" x14ac:dyDescent="0.25"/>
    <row r="4" spans="2:94" ht="26.25" customHeight="1" x14ac:dyDescent="0.25">
      <c r="B4" s="233" t="s">
        <v>59</v>
      </c>
      <c r="C4" s="233"/>
      <c r="E4" s="234" t="s">
        <v>4</v>
      </c>
      <c r="F4" s="234"/>
      <c r="G4" s="234"/>
    </row>
    <row r="5" spans="2:94" s="14" customFormat="1" ht="1.5" customHeight="1" x14ac:dyDescent="0.25"/>
    <row r="6" spans="2:94" ht="26.25" customHeight="1" x14ac:dyDescent="0.25">
      <c r="B6" s="3" t="s">
        <v>0</v>
      </c>
      <c r="C6" s="5" t="s">
        <v>1</v>
      </c>
      <c r="E6" s="235">
        <f>DépensesMensuellesTotales</f>
        <v>0</v>
      </c>
      <c r="F6" s="236"/>
      <c r="G6" s="10" t="e">
        <f>G10/G9</f>
        <v>#DIV/0!</v>
      </c>
    </row>
    <row r="7" spans="2:94" ht="26.25" customHeight="1" x14ac:dyDescent="0.25">
      <c r="B7" s="4" t="s">
        <v>7</v>
      </c>
      <c r="C7" s="12">
        <f>'07 - Crédit'!H17</f>
        <v>0</v>
      </c>
      <c r="E7" s="92"/>
      <c r="F7" s="92"/>
      <c r="G7" s="92"/>
    </row>
    <row r="8" spans="2:94" ht="26.25" customHeight="1" x14ac:dyDescent="0.25">
      <c r="B8" s="4" t="s">
        <v>22</v>
      </c>
      <c r="C8" s="12">
        <f>'07 - Crédit'!H30</f>
        <v>0</v>
      </c>
      <c r="E8" s="237" t="s">
        <v>5</v>
      </c>
      <c r="F8" s="237"/>
      <c r="G8" s="237"/>
    </row>
    <row r="9" spans="2:94" ht="26.25" customHeight="1" thickBot="1" x14ac:dyDescent="0.3">
      <c r="B9" s="4"/>
      <c r="C9" s="12"/>
      <c r="E9" s="93" t="s">
        <v>3</v>
      </c>
      <c r="F9" s="94"/>
      <c r="G9" s="95">
        <f>SUM(tblRevenus9[Montant])</f>
        <v>0</v>
      </c>
    </row>
    <row r="10" spans="2:94" ht="26.25" customHeight="1" thickBot="1" x14ac:dyDescent="0.3">
      <c r="B10" s="4" t="s">
        <v>8</v>
      </c>
      <c r="C10" s="12"/>
      <c r="E10" s="96" t="s">
        <v>2</v>
      </c>
      <c r="F10" s="97"/>
      <c r="G10" s="98">
        <f>SUM(tblDépenses10[Montant])</f>
        <v>0</v>
      </c>
    </row>
    <row r="11" spans="2:94" ht="26.25" customHeight="1" x14ac:dyDescent="0.25">
      <c r="B11" s="238"/>
      <c r="C11" s="238"/>
      <c r="E11" s="14"/>
      <c r="F11" s="14"/>
      <c r="G11" s="14"/>
    </row>
    <row r="12" spans="2:94" ht="26.25" customHeight="1" x14ac:dyDescent="0.25">
      <c r="B12" s="233" t="s">
        <v>66</v>
      </c>
      <c r="C12" s="233"/>
      <c r="E12" s="1" t="s">
        <v>6</v>
      </c>
      <c r="F12" s="11"/>
      <c r="G12" s="13">
        <f>G9-G10</f>
        <v>0</v>
      </c>
      <c r="J12" s="91"/>
    </row>
    <row r="13" spans="2:94" ht="26.25" customHeight="1" x14ac:dyDescent="0.25">
      <c r="B13" s="3" t="s">
        <v>0</v>
      </c>
      <c r="C13" s="5" t="s">
        <v>1</v>
      </c>
      <c r="E13" s="14"/>
      <c r="F13" s="14"/>
      <c r="G13" s="14"/>
    </row>
    <row r="14" spans="2:94" ht="26.25" customHeight="1" x14ac:dyDescent="0.25">
      <c r="B14" s="4"/>
      <c r="C14" s="12"/>
      <c r="E14" s="14"/>
      <c r="F14" s="14"/>
      <c r="G14" s="14"/>
    </row>
    <row r="15" spans="2:94" ht="26.25" customHeight="1" x14ac:dyDescent="0.25">
      <c r="B15" s="4"/>
      <c r="C15" s="12"/>
      <c r="E15" s="14"/>
      <c r="F15" s="14"/>
      <c r="G15" s="14"/>
    </row>
    <row r="16" spans="2:94" ht="26.25" customHeight="1" x14ac:dyDescent="0.25">
      <c r="B16" s="4"/>
      <c r="C16" s="12"/>
      <c r="E16" s="14"/>
      <c r="F16" s="14"/>
      <c r="G16" s="14"/>
    </row>
    <row r="17" spans="2:7" ht="26.25" customHeight="1" x14ac:dyDescent="0.25">
      <c r="B17" s="4"/>
      <c r="C17" s="12"/>
      <c r="E17" s="14"/>
      <c r="F17" s="14"/>
      <c r="G17" s="14"/>
    </row>
    <row r="18" spans="2:7" ht="26.25" customHeight="1" x14ac:dyDescent="0.25">
      <c r="B18" s="4"/>
      <c r="C18" s="12"/>
      <c r="E18" s="14"/>
      <c r="F18" s="14"/>
      <c r="G18" s="14"/>
    </row>
    <row r="19" spans="2:7" ht="26.25" customHeight="1" x14ac:dyDescent="0.25">
      <c r="B19" s="4"/>
      <c r="C19" s="12"/>
      <c r="E19" s="14"/>
      <c r="F19" s="14"/>
      <c r="G19" s="14"/>
    </row>
    <row r="20" spans="2:7" ht="26.25" customHeight="1" x14ac:dyDescent="0.25">
      <c r="B20" s="4"/>
      <c r="C20" s="12"/>
      <c r="E20" s="14"/>
      <c r="F20" s="14"/>
      <c r="G20" s="14"/>
    </row>
    <row r="21" spans="2:7" ht="26.25" customHeight="1" x14ac:dyDescent="0.25">
      <c r="B21" s="4"/>
      <c r="C21" s="12"/>
      <c r="E21" s="14"/>
      <c r="F21" s="14"/>
      <c r="G21" s="14"/>
    </row>
    <row r="22" spans="2:7" ht="26.25" customHeight="1" x14ac:dyDescent="0.25">
      <c r="B22" s="4"/>
      <c r="C22" s="12"/>
      <c r="E22" s="14"/>
      <c r="F22" s="14"/>
      <c r="G22" s="14"/>
    </row>
    <row r="23" spans="2:7" ht="26.25" customHeight="1" x14ac:dyDescent="0.25">
      <c r="B23" s="4"/>
      <c r="C23" s="12"/>
      <c r="E23" s="14"/>
      <c r="F23" s="14"/>
      <c r="G23" s="14"/>
    </row>
    <row r="24" spans="2:7" ht="26.25" customHeight="1" x14ac:dyDescent="0.25">
      <c r="B24" s="66"/>
      <c r="C24" s="65"/>
      <c r="E24" s="14"/>
      <c r="F24" s="14"/>
      <c r="G24" s="14"/>
    </row>
    <row r="25" spans="2:7" ht="26.25" customHeight="1" x14ac:dyDescent="0.25">
      <c r="B25" s="3"/>
      <c r="C25" s="65"/>
      <c r="E25" s="14"/>
      <c r="F25" s="14"/>
      <c r="G25" s="14"/>
    </row>
    <row r="26" spans="2:7" ht="26.25" customHeight="1" x14ac:dyDescent="0.25">
      <c r="B26" s="4"/>
      <c r="C26" s="12"/>
      <c r="E26" s="14"/>
      <c r="F26" s="14"/>
      <c r="G26" s="14"/>
    </row>
    <row r="27" spans="2:7" ht="26.25" customHeight="1" x14ac:dyDescent="0.25">
      <c r="B27" s="3"/>
      <c r="C27" s="65"/>
      <c r="E27" s="14"/>
      <c r="F27" s="14"/>
      <c r="G27" s="14"/>
    </row>
    <row r="28" spans="2:7" ht="26.25" customHeight="1" x14ac:dyDescent="0.25">
      <c r="B28" s="3"/>
      <c r="C28" s="65"/>
      <c r="E28" s="14"/>
      <c r="F28" s="14"/>
      <c r="G28" s="14"/>
    </row>
    <row r="29" spans="2:7" ht="26.25" customHeight="1" x14ac:dyDescent="0.25">
      <c r="B29" s="3"/>
      <c r="C29" s="65"/>
      <c r="E29" s="14"/>
      <c r="F29" s="14"/>
      <c r="G29" s="14"/>
    </row>
    <row r="30" spans="2:7" ht="26.25" customHeight="1" x14ac:dyDescent="0.25">
      <c r="B30" s="3"/>
      <c r="C30" s="65"/>
      <c r="E30" s="14"/>
      <c r="F30" s="14"/>
      <c r="G30" s="14"/>
    </row>
    <row r="31" spans="2:7" ht="26.25" customHeight="1" x14ac:dyDescent="0.25">
      <c r="B31" s="3"/>
      <c r="C31" s="65"/>
      <c r="E31" s="14"/>
      <c r="F31" s="14"/>
      <c r="G31" s="14"/>
    </row>
    <row r="32" spans="2:7" ht="26.25" customHeight="1" x14ac:dyDescent="0.25">
      <c r="B32" s="3"/>
      <c r="C32" s="65"/>
      <c r="E32" s="14"/>
      <c r="F32" s="14"/>
      <c r="G32" s="14"/>
    </row>
    <row r="33" spans="2:7" ht="26.25" customHeight="1" x14ac:dyDescent="0.25">
      <c r="B33" s="3"/>
      <c r="C33" s="65"/>
      <c r="E33" s="14"/>
      <c r="F33" s="14"/>
      <c r="G33" s="14"/>
    </row>
    <row r="34" spans="2:7" ht="26.25" customHeight="1" x14ac:dyDescent="0.25">
      <c r="B34" s="3"/>
      <c r="C34" s="65"/>
      <c r="E34" s="14"/>
      <c r="F34" s="14"/>
      <c r="G34" s="14"/>
    </row>
    <row r="35" spans="2:7" ht="26.25" customHeight="1" x14ac:dyDescent="0.25">
      <c r="B35" s="3"/>
      <c r="C35" s="65"/>
      <c r="E35" s="14"/>
      <c r="F35" s="14"/>
      <c r="G35" s="14"/>
    </row>
    <row r="36" spans="2:7" ht="26.25" customHeight="1" x14ac:dyDescent="0.25">
      <c r="B36" s="3"/>
      <c r="C36" s="65"/>
      <c r="E36" s="14"/>
      <c r="F36" s="14"/>
      <c r="G36" s="14"/>
    </row>
    <row r="37" spans="2:7" ht="26.25" customHeight="1" x14ac:dyDescent="0.25">
      <c r="B37" s="3"/>
      <c r="C37" s="65"/>
      <c r="E37" s="14"/>
      <c r="F37" s="14"/>
      <c r="G37" s="14"/>
    </row>
    <row r="38" spans="2:7" ht="26.25" customHeight="1" x14ac:dyDescent="0.25">
      <c r="B38" s="3"/>
      <c r="C38" s="65"/>
      <c r="E38" s="14"/>
      <c r="F38" s="14"/>
      <c r="G38" s="14"/>
    </row>
    <row r="39" spans="2:7" ht="26.25" customHeight="1" x14ac:dyDescent="0.25">
      <c r="B39" s="3"/>
      <c r="C39" s="65"/>
      <c r="E39" s="14"/>
      <c r="F39" s="14"/>
      <c r="G39" s="14"/>
    </row>
    <row r="40" spans="2:7" ht="26.25" customHeight="1" x14ac:dyDescent="0.25">
      <c r="B40" s="3"/>
      <c r="C40" s="65"/>
      <c r="E40" s="14"/>
      <c r="F40" s="14"/>
      <c r="G40" s="14"/>
    </row>
    <row r="41" spans="2:7" ht="26.25" customHeight="1" x14ac:dyDescent="0.25">
      <c r="B41" s="3"/>
      <c r="C41" s="65"/>
      <c r="E41" s="14"/>
      <c r="F41" s="14"/>
      <c r="G41" s="14"/>
    </row>
    <row r="42" spans="2:7" ht="26.25" customHeight="1" x14ac:dyDescent="0.25">
      <c r="B42" s="3"/>
      <c r="C42" s="65"/>
      <c r="E42" s="14"/>
      <c r="F42" s="14"/>
      <c r="G42" s="14"/>
    </row>
    <row r="43" spans="2:7" ht="26.25" customHeight="1" x14ac:dyDescent="0.25">
      <c r="B43" s="3"/>
      <c r="C43" s="65"/>
      <c r="E43" s="14"/>
      <c r="F43" s="14"/>
      <c r="G43" s="14"/>
    </row>
    <row r="44" spans="2:7" ht="26.25" customHeight="1" x14ac:dyDescent="0.25">
      <c r="B44" s="3"/>
      <c r="C44" s="65"/>
      <c r="E44" s="14"/>
      <c r="F44" s="14"/>
      <c r="G44" s="14"/>
    </row>
    <row r="45" spans="2:7" ht="26.25" customHeight="1" x14ac:dyDescent="0.25">
      <c r="B45" s="3"/>
      <c r="C45" s="65"/>
      <c r="E45" s="14"/>
      <c r="F45" s="14"/>
      <c r="G45" s="14"/>
    </row>
    <row r="46" spans="2:7" ht="26.25" customHeight="1" x14ac:dyDescent="0.25">
      <c r="B46" s="3"/>
      <c r="C46" s="65"/>
      <c r="E46" s="14"/>
      <c r="F46" s="14"/>
      <c r="G46" s="14"/>
    </row>
    <row r="47" spans="2:7" s="14" customFormat="1" ht="26.25" customHeight="1" x14ac:dyDescent="0.25"/>
    <row r="48" spans="2:7"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row r="83" s="14" customFormat="1" ht="26.25" customHeight="1" x14ac:dyDescent="0.25"/>
    <row r="84" s="14" customFormat="1" ht="26.25" customHeight="1" x14ac:dyDescent="0.25"/>
    <row r="85" s="14" customFormat="1" ht="26.25" customHeight="1" x14ac:dyDescent="0.25"/>
    <row r="86" s="14" customFormat="1" ht="26.25" customHeight="1" x14ac:dyDescent="0.25"/>
    <row r="87" s="14" customFormat="1" ht="26.25" customHeight="1" x14ac:dyDescent="0.25"/>
    <row r="88" s="14" customFormat="1" ht="26.25" customHeight="1" x14ac:dyDescent="0.25"/>
    <row r="89" s="14" customFormat="1" ht="26.25" customHeight="1" x14ac:dyDescent="0.25"/>
    <row r="90" s="14" customFormat="1" ht="26.25" customHeight="1" x14ac:dyDescent="0.25"/>
    <row r="91" s="14" customFormat="1" ht="26.25" customHeight="1" x14ac:dyDescent="0.25"/>
    <row r="92" s="14" customFormat="1" ht="26.25" customHeight="1" x14ac:dyDescent="0.25"/>
    <row r="93" s="14" customFormat="1" ht="26.25" customHeight="1" x14ac:dyDescent="0.25"/>
    <row r="94" s="14" customFormat="1" ht="26.25" customHeight="1" x14ac:dyDescent="0.25"/>
    <row r="95" s="14" customFormat="1" ht="26.25" customHeight="1" x14ac:dyDescent="0.25"/>
    <row r="96" s="14" customFormat="1" ht="26.25" customHeight="1" x14ac:dyDescent="0.25"/>
    <row r="97" s="14" customFormat="1" ht="26.25" customHeight="1" x14ac:dyDescent="0.25"/>
    <row r="98" s="14" customFormat="1" ht="26.25" customHeight="1" x14ac:dyDescent="0.25"/>
    <row r="99" s="14" customFormat="1" ht="26.25" customHeight="1" x14ac:dyDescent="0.25"/>
    <row r="100" s="14" customFormat="1" ht="26.25" customHeight="1" x14ac:dyDescent="0.25"/>
    <row r="101" s="14" customFormat="1" ht="26.25" customHeight="1" x14ac:dyDescent="0.25"/>
    <row r="102" s="14" customFormat="1" ht="26.25" customHeight="1" x14ac:dyDescent="0.25"/>
    <row r="103" s="14" customFormat="1" ht="26.25" customHeight="1" x14ac:dyDescent="0.25"/>
    <row r="104" s="14" customFormat="1" ht="26.25" customHeight="1" x14ac:dyDescent="0.25"/>
    <row r="105" s="14" customFormat="1" ht="26.25" customHeight="1" x14ac:dyDescent="0.25"/>
    <row r="106" s="14" customFormat="1" ht="26.25" customHeight="1" x14ac:dyDescent="0.25"/>
    <row r="107" s="14" customFormat="1" ht="26.25" customHeight="1" x14ac:dyDescent="0.25"/>
    <row r="108" s="14" customFormat="1" ht="26.25" customHeight="1" x14ac:dyDescent="0.25"/>
    <row r="109" s="14" customFormat="1" ht="26.25" customHeight="1" x14ac:dyDescent="0.25"/>
    <row r="110" s="14" customFormat="1" ht="26.25" customHeight="1" x14ac:dyDescent="0.25"/>
    <row r="111" s="14" customFormat="1" ht="26.25" customHeight="1" x14ac:dyDescent="0.25"/>
    <row r="112" s="14" customFormat="1" ht="26.25" customHeight="1" x14ac:dyDescent="0.25"/>
    <row r="113" s="14" customFormat="1" ht="26.25" customHeight="1" x14ac:dyDescent="0.25"/>
    <row r="114" s="14" customFormat="1" ht="26.25" customHeight="1" x14ac:dyDescent="0.25"/>
    <row r="115" s="14" customFormat="1" ht="26.25" customHeight="1" x14ac:dyDescent="0.25"/>
    <row r="116" s="14" customFormat="1" ht="26.25" customHeight="1" x14ac:dyDescent="0.25"/>
    <row r="117" s="14" customFormat="1" ht="26.25" customHeight="1" x14ac:dyDescent="0.25"/>
    <row r="118" s="14" customFormat="1" ht="26.25" customHeight="1" x14ac:dyDescent="0.25"/>
    <row r="119" s="14" customFormat="1" ht="26.25" customHeight="1" x14ac:dyDescent="0.25"/>
    <row r="120" s="14" customFormat="1" ht="26.25" customHeight="1" x14ac:dyDescent="0.25"/>
    <row r="121" s="14" customFormat="1" ht="26.25" customHeight="1" x14ac:dyDescent="0.25"/>
    <row r="122" s="14" customFormat="1" ht="26.25" customHeight="1" x14ac:dyDescent="0.25"/>
    <row r="123" s="14" customFormat="1" ht="26.25" customHeight="1" x14ac:dyDescent="0.25"/>
    <row r="124" s="14" customFormat="1" ht="26.25" customHeight="1" x14ac:dyDescent="0.25"/>
    <row r="125" s="14" customFormat="1" ht="26.25" customHeight="1" x14ac:dyDescent="0.25"/>
    <row r="126" s="14" customFormat="1" ht="26.25" customHeight="1" x14ac:dyDescent="0.25"/>
    <row r="127" s="14" customFormat="1" ht="26.25" customHeight="1" x14ac:dyDescent="0.25"/>
    <row r="128" s="14" customFormat="1" ht="26.25" customHeight="1" x14ac:dyDescent="0.25"/>
    <row r="129" s="14" customFormat="1" ht="26.25" customHeight="1" x14ac:dyDescent="0.25"/>
    <row r="130" s="14" customFormat="1" ht="26.25" customHeight="1" x14ac:dyDescent="0.25"/>
    <row r="131" s="14" customFormat="1" ht="26.25" customHeight="1" x14ac:dyDescent="0.25"/>
    <row r="132" s="14" customFormat="1" ht="26.25" customHeight="1" x14ac:dyDescent="0.25"/>
    <row r="133" s="14" customFormat="1" ht="26.25" customHeight="1" x14ac:dyDescent="0.25"/>
    <row r="134" s="14" customFormat="1" ht="26.25" customHeight="1" x14ac:dyDescent="0.25"/>
    <row r="135" s="14" customFormat="1" ht="26.25" customHeight="1" x14ac:dyDescent="0.25"/>
    <row r="136" s="14" customFormat="1" ht="26.25" customHeight="1" x14ac:dyDescent="0.25"/>
    <row r="137" s="14" customFormat="1" ht="26.25" customHeight="1" x14ac:dyDescent="0.25"/>
    <row r="138" s="14" customFormat="1" ht="26.25" customHeight="1" x14ac:dyDescent="0.25"/>
    <row r="139" s="14" customFormat="1" ht="26.25" customHeight="1" x14ac:dyDescent="0.25"/>
    <row r="140" s="14" customFormat="1" ht="26.25" customHeight="1" x14ac:dyDescent="0.25"/>
    <row r="141" s="14" customFormat="1" ht="26.25" customHeight="1" x14ac:dyDescent="0.25"/>
    <row r="142" s="14" customFormat="1" ht="26.25" customHeight="1" x14ac:dyDescent="0.25"/>
    <row r="143" s="14" customFormat="1" ht="26.25" customHeight="1" x14ac:dyDescent="0.25"/>
    <row r="144" s="14" customFormat="1" ht="26.25" customHeight="1" x14ac:dyDescent="0.25"/>
    <row r="145" s="14" customFormat="1" ht="26.25" customHeight="1" x14ac:dyDescent="0.25"/>
    <row r="146" s="14" customFormat="1" ht="26.25" customHeight="1" x14ac:dyDescent="0.25"/>
    <row r="147" s="14" customFormat="1" ht="26.25" customHeight="1" x14ac:dyDescent="0.25"/>
    <row r="148" s="14" customFormat="1" ht="26.25" customHeight="1" x14ac:dyDescent="0.25"/>
    <row r="149" s="14" customFormat="1" ht="26.25" customHeight="1" x14ac:dyDescent="0.25"/>
    <row r="150" s="14" customFormat="1" ht="26.25" customHeight="1" x14ac:dyDescent="0.25"/>
    <row r="151" s="14" customFormat="1" ht="26.25" customHeight="1" x14ac:dyDescent="0.25"/>
    <row r="152" s="14" customFormat="1" ht="26.25" customHeight="1" x14ac:dyDescent="0.25"/>
    <row r="153" s="14" customFormat="1" ht="26.25" customHeight="1" x14ac:dyDescent="0.25"/>
    <row r="154" s="14" customFormat="1" ht="26.25" customHeight="1" x14ac:dyDescent="0.25"/>
    <row r="155" s="14" customFormat="1" ht="26.25" customHeight="1" x14ac:dyDescent="0.25"/>
    <row r="156" s="14" customFormat="1" ht="26.25" customHeight="1" x14ac:dyDescent="0.25"/>
    <row r="157" s="14" customFormat="1" ht="26.25" customHeight="1" x14ac:dyDescent="0.25"/>
    <row r="158" s="14" customFormat="1" ht="26.25" customHeight="1" x14ac:dyDescent="0.25"/>
    <row r="159" s="14" customFormat="1" ht="26.25" customHeight="1" x14ac:dyDescent="0.25"/>
    <row r="160" s="14" customFormat="1" ht="26.25" customHeight="1" x14ac:dyDescent="0.25"/>
    <row r="161" s="14" customFormat="1" ht="26.25" customHeight="1" x14ac:dyDescent="0.25"/>
    <row r="162" s="14" customFormat="1" ht="26.25" customHeight="1" x14ac:dyDescent="0.25"/>
    <row r="163" s="14" customFormat="1" ht="26.25" customHeight="1" x14ac:dyDescent="0.25"/>
    <row r="164" s="14" customFormat="1" ht="26.25" customHeight="1" x14ac:dyDescent="0.25"/>
    <row r="165" s="14" customFormat="1" ht="26.25" customHeight="1" x14ac:dyDescent="0.25"/>
    <row r="166" s="14" customFormat="1" ht="26.25" customHeight="1" x14ac:dyDescent="0.25"/>
    <row r="167" s="14" customFormat="1" ht="26.25" customHeight="1" x14ac:dyDescent="0.25"/>
    <row r="168" s="14" customFormat="1" ht="26.25" customHeight="1" x14ac:dyDescent="0.25"/>
    <row r="169" s="14" customFormat="1" ht="26.25" customHeight="1" x14ac:dyDescent="0.25"/>
    <row r="170" s="14" customFormat="1" ht="26.25" customHeight="1" x14ac:dyDescent="0.25"/>
    <row r="171" s="14" customFormat="1" ht="26.25" customHeight="1" x14ac:dyDescent="0.25"/>
    <row r="172" s="14" customFormat="1" ht="26.25" customHeight="1" x14ac:dyDescent="0.25"/>
    <row r="173" s="14" customFormat="1" ht="26.25" customHeight="1" x14ac:dyDescent="0.25"/>
    <row r="174" s="14" customFormat="1" ht="26.25" customHeight="1" x14ac:dyDescent="0.25"/>
    <row r="175" s="14" customFormat="1" ht="26.25" customHeight="1" x14ac:dyDescent="0.25"/>
    <row r="176" s="14" customFormat="1" ht="26.25" customHeight="1" x14ac:dyDescent="0.25"/>
    <row r="177" s="14" customFormat="1" ht="26.25" customHeight="1" x14ac:dyDescent="0.25"/>
    <row r="178" s="14" customFormat="1" ht="26.25" customHeight="1" x14ac:dyDescent="0.25"/>
    <row r="179" s="14" customFormat="1" ht="26.25" customHeight="1" x14ac:dyDescent="0.25"/>
    <row r="180" s="14" customFormat="1" ht="26.25" customHeight="1" x14ac:dyDescent="0.25"/>
    <row r="181" s="14" customFormat="1" ht="26.25" customHeight="1" x14ac:dyDescent="0.25"/>
    <row r="182" s="14" customFormat="1" ht="26.25" customHeight="1" x14ac:dyDescent="0.25"/>
    <row r="183" s="14" customFormat="1" ht="26.25" customHeight="1" x14ac:dyDescent="0.25"/>
    <row r="184" s="14" customFormat="1" ht="26.25" customHeight="1" x14ac:dyDescent="0.25"/>
    <row r="185" s="14" customFormat="1" ht="26.25" customHeight="1" x14ac:dyDescent="0.25"/>
    <row r="186" s="14" customFormat="1" ht="26.25" customHeight="1" x14ac:dyDescent="0.25"/>
    <row r="187" s="14" customFormat="1" ht="26.25" customHeight="1" x14ac:dyDescent="0.25"/>
    <row r="188" s="14" customFormat="1" ht="26.25" customHeight="1" x14ac:dyDescent="0.25"/>
    <row r="189" s="14" customFormat="1" ht="26.25" customHeight="1" x14ac:dyDescent="0.25"/>
    <row r="190" s="14" customFormat="1" ht="26.25" customHeight="1" x14ac:dyDescent="0.25"/>
    <row r="191" s="14" customFormat="1" ht="26.25" customHeight="1" x14ac:dyDescent="0.25"/>
    <row r="192" s="14" customFormat="1" ht="26.25" customHeight="1" x14ac:dyDescent="0.25"/>
    <row r="193" s="14" customFormat="1" ht="26.25" customHeight="1" x14ac:dyDescent="0.25"/>
    <row r="194" s="14" customFormat="1" ht="26.25" customHeight="1" x14ac:dyDescent="0.25"/>
    <row r="195" s="14" customFormat="1" ht="26.25" customHeight="1" x14ac:dyDescent="0.25"/>
    <row r="196" s="14" customFormat="1" ht="26.25" customHeight="1" x14ac:dyDescent="0.25"/>
    <row r="197" s="14" customFormat="1" ht="26.25" customHeight="1" x14ac:dyDescent="0.25"/>
    <row r="198" s="14" customFormat="1" ht="26.25" customHeight="1" x14ac:dyDescent="0.25"/>
    <row r="199" s="14" customFormat="1" ht="26.25" customHeight="1" x14ac:dyDescent="0.25"/>
    <row r="200" s="14" customFormat="1" ht="26.25" customHeight="1" x14ac:dyDescent="0.25"/>
    <row r="201" s="14" customFormat="1" ht="26.25" customHeight="1" x14ac:dyDescent="0.25"/>
    <row r="202" s="14" customFormat="1" ht="26.25" customHeight="1" x14ac:dyDescent="0.25"/>
    <row r="203" s="14" customFormat="1" ht="26.25" customHeight="1" x14ac:dyDescent="0.25"/>
    <row r="204" s="14" customFormat="1" ht="26.25" customHeight="1" x14ac:dyDescent="0.25"/>
    <row r="205" s="14" customFormat="1" ht="26.25" customHeight="1" x14ac:dyDescent="0.25"/>
    <row r="206" s="14" customFormat="1" ht="26.25" customHeight="1" x14ac:dyDescent="0.25"/>
    <row r="207" s="14" customFormat="1" ht="26.25" customHeight="1" x14ac:dyDescent="0.25"/>
    <row r="208" s="14" customFormat="1" ht="26.25" customHeight="1" x14ac:dyDescent="0.25"/>
    <row r="209" s="14" customFormat="1" ht="26.25" customHeight="1" x14ac:dyDescent="0.25"/>
    <row r="210" s="14" customFormat="1" ht="26.25" customHeight="1" x14ac:dyDescent="0.25"/>
    <row r="211" s="14" customFormat="1" ht="26.25" customHeight="1" x14ac:dyDescent="0.25"/>
    <row r="212" s="14" customFormat="1" ht="26.25" customHeight="1" x14ac:dyDescent="0.25"/>
    <row r="213" s="14" customFormat="1" ht="26.25" customHeight="1" x14ac:dyDescent="0.25"/>
    <row r="214" s="14" customFormat="1" ht="26.25" customHeight="1" x14ac:dyDescent="0.25"/>
    <row r="215" s="14" customFormat="1" ht="26.25" customHeight="1" x14ac:dyDescent="0.25"/>
    <row r="216" s="14" customFormat="1" ht="26.25" customHeight="1" x14ac:dyDescent="0.25"/>
    <row r="217" s="14" customFormat="1" ht="26.25" customHeight="1" x14ac:dyDescent="0.25"/>
    <row r="218" s="14" customFormat="1" ht="26.25" customHeight="1" x14ac:dyDescent="0.25"/>
    <row r="219" s="14" customFormat="1" ht="26.25" customHeight="1" x14ac:dyDescent="0.25"/>
    <row r="220" s="14" customFormat="1" ht="26.25" customHeight="1" x14ac:dyDescent="0.25"/>
    <row r="221" s="14" customFormat="1" ht="26.25" customHeight="1" x14ac:dyDescent="0.25"/>
    <row r="222" s="14" customFormat="1" ht="26.25" customHeight="1" x14ac:dyDescent="0.25"/>
    <row r="223" s="14" customFormat="1" ht="26.25" customHeight="1" x14ac:dyDescent="0.25"/>
    <row r="224" s="14" customFormat="1" ht="26.25" customHeight="1" x14ac:dyDescent="0.25"/>
    <row r="225" s="14" customFormat="1" ht="26.25" customHeight="1" x14ac:dyDescent="0.25"/>
    <row r="226" s="14" customFormat="1" ht="26.25" customHeight="1" x14ac:dyDescent="0.25"/>
    <row r="227" s="14" customFormat="1" ht="26.25" customHeight="1" x14ac:dyDescent="0.25"/>
    <row r="228" s="14" customFormat="1" ht="26.25" customHeight="1" x14ac:dyDescent="0.25"/>
    <row r="229" s="14" customFormat="1" ht="26.25" customHeight="1" x14ac:dyDescent="0.25"/>
    <row r="230" s="14" customFormat="1" ht="26.25" customHeight="1" x14ac:dyDescent="0.25"/>
    <row r="231" s="14" customFormat="1" ht="26.25" customHeight="1" x14ac:dyDescent="0.25"/>
    <row r="232" s="14" customFormat="1" ht="26.25" customHeight="1" x14ac:dyDescent="0.25"/>
    <row r="233" s="14" customFormat="1" ht="26.25" customHeight="1" x14ac:dyDescent="0.25"/>
  </sheetData>
  <mergeCells count="6">
    <mergeCell ref="B12:C12"/>
    <mergeCell ref="B4:C4"/>
    <mergeCell ref="E4:G4"/>
    <mergeCell ref="E6:F6"/>
    <mergeCell ref="E8:G8"/>
    <mergeCell ref="B11:C11"/>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B1:H30"/>
  <sheetViews>
    <sheetView workbookViewId="0">
      <selection activeCell="L24" sqref="L24"/>
    </sheetView>
  </sheetViews>
  <sheetFormatPr baseColWidth="10" defaultRowHeight="13.5" x14ac:dyDescent="0.25"/>
  <cols>
    <col min="1" max="1" width="2.85546875" style="17" customWidth="1"/>
    <col min="2" max="3" width="11.7109375" style="17" customWidth="1"/>
    <col min="4" max="4" width="27.85546875" style="17" bestFit="1" customWidth="1"/>
    <col min="5" max="5" width="25" style="17" bestFit="1" customWidth="1"/>
    <col min="6" max="6" width="18" style="17" bestFit="1" customWidth="1"/>
    <col min="7" max="7" width="18.5703125" style="17" bestFit="1" customWidth="1"/>
    <col min="8" max="8" width="36.28515625" style="17" customWidth="1"/>
    <col min="9" max="16384" width="11.42578125" style="17"/>
  </cols>
  <sheetData>
    <row r="1" spans="2:8" ht="14.25" x14ac:dyDescent="0.25">
      <c r="B1" s="137" t="s">
        <v>37</v>
      </c>
      <c r="C1" s="136"/>
    </row>
    <row r="2" spans="2:8" s="14" customFormat="1" ht="84" customHeight="1" x14ac:dyDescent="0.25"/>
    <row r="3" spans="2:8" s="14" customFormat="1" ht="1.5" customHeight="1" x14ac:dyDescent="0.25"/>
    <row r="4" spans="2:8" x14ac:dyDescent="0.3">
      <c r="B4" s="18" t="s">
        <v>9</v>
      </c>
      <c r="C4" s="19">
        <f ca="1">+TODAY()</f>
        <v>41968</v>
      </c>
      <c r="D4" s="20"/>
      <c r="E4" s="21"/>
      <c r="F4" s="22"/>
      <c r="G4" s="22"/>
      <c r="H4" s="22"/>
    </row>
    <row r="5" spans="2:8" x14ac:dyDescent="0.25">
      <c r="B5" s="81" t="s">
        <v>18</v>
      </c>
      <c r="C5" s="81" t="s">
        <v>20</v>
      </c>
      <c r="D5" s="81" t="s">
        <v>19</v>
      </c>
      <c r="E5" s="81" t="s">
        <v>11</v>
      </c>
      <c r="F5" s="81" t="s">
        <v>12</v>
      </c>
      <c r="G5" s="81" t="s">
        <v>13</v>
      </c>
      <c r="H5" s="81" t="s">
        <v>61</v>
      </c>
    </row>
    <row r="6" spans="2:8" x14ac:dyDescent="0.25">
      <c r="B6" s="80"/>
      <c r="C6" s="56"/>
      <c r="D6" s="112"/>
      <c r="E6" s="82"/>
      <c r="F6" s="83"/>
      <c r="G6" s="83"/>
      <c r="H6" s="113"/>
    </row>
    <row r="7" spans="2:8" x14ac:dyDescent="0.25">
      <c r="B7" s="71"/>
      <c r="C7" s="56"/>
      <c r="D7" s="25"/>
      <c r="E7" s="73"/>
      <c r="F7" s="27"/>
      <c r="G7" s="27"/>
      <c r="H7" s="28"/>
    </row>
    <row r="8" spans="2:8" x14ac:dyDescent="0.25">
      <c r="B8" s="74"/>
      <c r="C8" s="56"/>
      <c r="D8" s="75"/>
      <c r="E8" s="76"/>
      <c r="F8" s="77"/>
      <c r="G8" s="77"/>
      <c r="H8" s="78"/>
    </row>
    <row r="9" spans="2:8" x14ac:dyDescent="0.25">
      <c r="B9" s="71"/>
      <c r="C9" s="56"/>
      <c r="D9" s="25"/>
      <c r="E9" s="73"/>
      <c r="F9" s="77"/>
      <c r="G9" s="77"/>
      <c r="H9" s="29"/>
    </row>
    <row r="10" spans="2:8" x14ac:dyDescent="0.25">
      <c r="B10" s="74"/>
      <c r="C10" s="56"/>
      <c r="D10" s="75"/>
      <c r="E10" s="76"/>
      <c r="F10" s="77"/>
      <c r="G10" s="77"/>
      <c r="H10" s="78"/>
    </row>
    <row r="11" spans="2:8" x14ac:dyDescent="0.25">
      <c r="B11" s="74"/>
      <c r="C11" s="56"/>
      <c r="D11" s="75"/>
      <c r="E11" s="84"/>
      <c r="F11" s="77"/>
      <c r="G11" s="77"/>
      <c r="H11" s="78"/>
    </row>
    <row r="12" spans="2:8" x14ac:dyDescent="0.25">
      <c r="B12" s="74"/>
      <c r="C12" s="56"/>
      <c r="D12" s="75"/>
      <c r="E12" s="76"/>
      <c r="F12" s="77"/>
      <c r="G12" s="77"/>
      <c r="H12" s="78"/>
    </row>
    <row r="13" spans="2:8" x14ac:dyDescent="0.25">
      <c r="B13" s="74"/>
      <c r="C13" s="56"/>
      <c r="D13" s="75"/>
      <c r="E13" s="84"/>
      <c r="F13" s="77"/>
      <c r="G13" s="77"/>
      <c r="H13" s="78"/>
    </row>
    <row r="14" spans="2:8" x14ac:dyDescent="0.25">
      <c r="B14" s="57"/>
      <c r="C14" s="56"/>
      <c r="D14" s="63"/>
      <c r="E14" s="64"/>
      <c r="F14" s="58"/>
      <c r="G14" s="58"/>
      <c r="H14" s="40"/>
    </row>
    <row r="15" spans="2:8" ht="14.25" x14ac:dyDescent="0.3">
      <c r="B15" s="36"/>
      <c r="C15" s="36"/>
      <c r="D15" s="37"/>
      <c r="E15" s="38"/>
      <c r="F15" s="39"/>
      <c r="G15" s="39"/>
      <c r="H15" s="40"/>
    </row>
    <row r="16" spans="2:8" ht="14.25" x14ac:dyDescent="0.3">
      <c r="B16" s="42"/>
      <c r="C16" s="42"/>
      <c r="D16" s="43"/>
      <c r="E16" s="44"/>
      <c r="F16" s="45"/>
      <c r="G16" s="45"/>
      <c r="H16" s="46"/>
    </row>
    <row r="17" spans="2:8" ht="14.25" x14ac:dyDescent="0.3">
      <c r="B17" s="42"/>
      <c r="C17" s="42"/>
      <c r="D17" s="43"/>
      <c r="E17" s="44"/>
      <c r="F17" s="45"/>
      <c r="G17" s="214" t="s">
        <v>62</v>
      </c>
      <c r="H17" s="211">
        <f>SUM(Tableau326[MONTANT HT])</f>
        <v>0</v>
      </c>
    </row>
    <row r="18" spans="2:8" ht="14.25" x14ac:dyDescent="0.3">
      <c r="B18" s="42"/>
      <c r="C18" s="42"/>
      <c r="D18" s="43"/>
      <c r="E18" s="44"/>
      <c r="F18" s="45"/>
      <c r="G18" s="213"/>
      <c r="H18" s="209"/>
    </row>
    <row r="20" spans="2:8" s="14" customFormat="1" ht="84" customHeight="1" x14ac:dyDescent="0.25"/>
    <row r="21" spans="2:8" s="14" customFormat="1" ht="1.5" customHeight="1" x14ac:dyDescent="0.25"/>
    <row r="22" spans="2:8" x14ac:dyDescent="0.3">
      <c r="B22" s="18" t="s">
        <v>9</v>
      </c>
      <c r="C22" s="19">
        <f ca="1">TODAY()</f>
        <v>41968</v>
      </c>
      <c r="D22" s="20"/>
      <c r="E22" s="21"/>
      <c r="F22" s="22"/>
      <c r="G22" s="22"/>
      <c r="H22" s="22"/>
    </row>
    <row r="23" spans="2:8" x14ac:dyDescent="0.25">
      <c r="B23" s="81" t="s">
        <v>18</v>
      </c>
      <c r="C23" s="81" t="s">
        <v>20</v>
      </c>
      <c r="D23" s="81" t="s">
        <v>19</v>
      </c>
      <c r="E23" s="81" t="s">
        <v>11</v>
      </c>
      <c r="F23" s="81" t="s">
        <v>12</v>
      </c>
      <c r="G23" s="81" t="s">
        <v>13</v>
      </c>
      <c r="H23" s="81" t="s">
        <v>61</v>
      </c>
    </row>
    <row r="24" spans="2:8" x14ac:dyDescent="0.25">
      <c r="B24" s="74"/>
      <c r="C24" s="74"/>
      <c r="D24" s="75"/>
      <c r="E24" s="76"/>
      <c r="F24" s="77"/>
      <c r="G24" s="62"/>
      <c r="H24" s="78"/>
    </row>
    <row r="25" spans="2:8" x14ac:dyDescent="0.25">
      <c r="B25" s="71"/>
      <c r="C25" s="71"/>
      <c r="D25" s="25"/>
      <c r="E25" s="73"/>
      <c r="F25" s="27"/>
      <c r="G25" s="54"/>
      <c r="H25" s="28"/>
    </row>
    <row r="26" spans="2:8" x14ac:dyDescent="0.25">
      <c r="B26" s="74"/>
      <c r="C26" s="74"/>
      <c r="D26" s="75"/>
      <c r="E26" s="76"/>
      <c r="F26" s="77"/>
      <c r="G26" s="74"/>
      <c r="H26" s="78"/>
    </row>
    <row r="27" spans="2:8" x14ac:dyDescent="0.25">
      <c r="B27" s="71"/>
      <c r="C27" s="71"/>
      <c r="D27" s="25"/>
      <c r="E27" s="73"/>
      <c r="F27" s="27"/>
      <c r="G27" s="71"/>
      <c r="H27" s="29"/>
    </row>
    <row r="28" spans="2:8" ht="14.25" x14ac:dyDescent="0.3">
      <c r="B28" s="36"/>
      <c r="C28" s="36"/>
      <c r="D28" s="37"/>
      <c r="E28" s="38"/>
      <c r="F28" s="39"/>
      <c r="G28" s="41"/>
      <c r="H28" s="40"/>
    </row>
    <row r="30" spans="2:8" x14ac:dyDescent="0.2">
      <c r="G30" s="214" t="s">
        <v>62</v>
      </c>
      <c r="H30" s="211">
        <f>SUM(Tableau3527[MONTANT HT])</f>
        <v>0</v>
      </c>
    </row>
  </sheetData>
  <hyperlinks>
    <hyperlink ref="B1" location="MENU!A1" display="MENU"/>
  </hyperlinks>
  <pageMargins left="0.7" right="0.7" top="0.75" bottom="0.75" header="0.3" footer="0.3"/>
  <drawing r:id="rId1"/>
  <tableParts count="2">
    <tablePart r:id="rId2"/>
    <tablePart r:id="rId3"/>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B1:M50"/>
  <sheetViews>
    <sheetView zoomScale="85" zoomScaleNormal="85" workbookViewId="0">
      <selection activeCell="O50" sqref="O50"/>
    </sheetView>
  </sheetViews>
  <sheetFormatPr baseColWidth="10" defaultRowHeight="13.5" x14ac:dyDescent="0.25"/>
  <cols>
    <col min="1" max="1" width="2.85546875" style="17" customWidth="1"/>
    <col min="2" max="2" width="18.28515625" style="17" customWidth="1"/>
    <col min="3" max="3" width="27.85546875" style="17" bestFit="1" customWidth="1"/>
    <col min="4" max="4" width="29.140625" style="17" bestFit="1" customWidth="1"/>
    <col min="5" max="5" width="15.140625" style="17" customWidth="1"/>
    <col min="6" max="6" width="17.7109375" style="17" customWidth="1"/>
    <col min="7" max="7" width="17.85546875" style="17" bestFit="1" customWidth="1"/>
    <col min="8" max="8" width="14.7109375" style="17" customWidth="1"/>
    <col min="9" max="9" width="19" style="17" bestFit="1" customWidth="1"/>
    <col min="10" max="10" width="16.5703125" style="17" customWidth="1"/>
    <col min="11" max="11" width="13.140625" style="17" bestFit="1" customWidth="1"/>
    <col min="12" max="16384" width="11.42578125" style="17"/>
  </cols>
  <sheetData>
    <row r="1" spans="2:13" ht="14.25" x14ac:dyDescent="0.25">
      <c r="B1" s="137" t="s">
        <v>37</v>
      </c>
    </row>
    <row r="2" spans="2:13" s="14" customFormat="1" ht="84" customHeight="1" x14ac:dyDescent="0.25"/>
    <row r="3" spans="2:13" s="14" customFormat="1" ht="1.5" customHeight="1" x14ac:dyDescent="0.25"/>
    <row r="4" spans="2:13" x14ac:dyDescent="0.3">
      <c r="B4" s="18" t="s">
        <v>9</v>
      </c>
      <c r="C4" s="19">
        <f ca="1">TODAY()</f>
        <v>41968</v>
      </c>
      <c r="D4" s="21"/>
      <c r="E4" s="22"/>
      <c r="F4" s="22"/>
      <c r="G4" s="22"/>
      <c r="H4" s="20"/>
      <c r="I4" s="20"/>
      <c r="J4" s="20"/>
      <c r="K4" s="23"/>
    </row>
    <row r="5" spans="2:13" ht="27" x14ac:dyDescent="0.25">
      <c r="B5" s="81" t="s">
        <v>18</v>
      </c>
      <c r="C5" s="81" t="s">
        <v>10</v>
      </c>
      <c r="D5" s="81" t="s">
        <v>56</v>
      </c>
      <c r="E5" s="88" t="s">
        <v>12</v>
      </c>
      <c r="F5" s="81" t="s">
        <v>13</v>
      </c>
      <c r="G5" s="81" t="s">
        <v>14</v>
      </c>
      <c r="H5" s="134" t="s">
        <v>51</v>
      </c>
      <c r="I5" s="134" t="s">
        <v>57</v>
      </c>
      <c r="J5" s="169" t="s">
        <v>16</v>
      </c>
      <c r="K5" s="81" t="s">
        <v>17</v>
      </c>
      <c r="L5" s="135" t="s">
        <v>52</v>
      </c>
      <c r="M5" s="171" t="s">
        <v>21</v>
      </c>
    </row>
    <row r="6" spans="2:13" x14ac:dyDescent="0.25">
      <c r="B6" s="74"/>
      <c r="C6" s="158"/>
      <c r="D6" s="158"/>
      <c r="E6" s="151"/>
      <c r="F6" s="151"/>
      <c r="G6" s="51"/>
      <c r="H6" s="151"/>
      <c r="I6" s="74"/>
      <c r="J6" s="79"/>
      <c r="K6" s="99" t="str">
        <f>IF(Tableau533[[#This Row],[DATE ENCAISSEMENT]],"REGLEE","")</f>
        <v/>
      </c>
      <c r="L6" s="77">
        <f>Tableau533[MONTANT TTC]-Tableau533[MONTANT PAYE]</f>
        <v>0</v>
      </c>
      <c r="M6" s="173"/>
    </row>
    <row r="7" spans="2:13" ht="13.5" customHeight="1" x14ac:dyDescent="0.25">
      <c r="B7" s="74"/>
      <c r="C7" s="158"/>
      <c r="D7" s="158"/>
      <c r="E7" s="151"/>
      <c r="F7" s="151"/>
      <c r="G7" s="51"/>
      <c r="H7" s="151"/>
      <c r="I7" s="74"/>
      <c r="J7" s="79"/>
      <c r="K7" s="99" t="str">
        <f>IF(Tableau533[[#This Row],[DATE ENCAISSEMENT]],"REGLEE","")</f>
        <v/>
      </c>
      <c r="L7" s="77">
        <f>Tableau533[MONTANT TTC]-Tableau533[MONTANT PAYE]</f>
        <v>0</v>
      </c>
      <c r="M7" s="173"/>
    </row>
    <row r="8" spans="2:13" x14ac:dyDescent="0.25">
      <c r="B8" s="74"/>
      <c r="C8" s="158"/>
      <c r="D8" s="158"/>
      <c r="E8" s="151"/>
      <c r="F8" s="151"/>
      <c r="G8" s="51"/>
      <c r="H8" s="151"/>
      <c r="I8" s="74"/>
      <c r="J8" s="79"/>
      <c r="K8" s="99" t="str">
        <f>IF(Tableau533[[#This Row],[DATE ENCAISSEMENT]],"REGLEE","")</f>
        <v/>
      </c>
      <c r="L8" s="77">
        <f>Tableau533[MONTANT TTC]-Tableau533[MONTANT PAYE]</f>
        <v>0</v>
      </c>
      <c r="M8" s="173"/>
    </row>
    <row r="9" spans="2:13" x14ac:dyDescent="0.25">
      <c r="B9" s="74"/>
      <c r="C9" s="158"/>
      <c r="D9" s="158"/>
      <c r="E9" s="151"/>
      <c r="F9" s="151"/>
      <c r="G9" s="51"/>
      <c r="H9" s="151"/>
      <c r="I9" s="74"/>
      <c r="J9" s="79"/>
      <c r="K9" s="99" t="str">
        <f>IF(Tableau533[[#This Row],[DATE ENCAISSEMENT]],"REGLEE","")</f>
        <v/>
      </c>
      <c r="L9" s="77">
        <f>Tableau533[MONTANT TTC]-Tableau533[MONTANT PAYE]</f>
        <v>0</v>
      </c>
      <c r="M9" s="173"/>
    </row>
    <row r="10" spans="2:13" x14ac:dyDescent="0.25">
      <c r="B10" s="74"/>
      <c r="C10" s="158"/>
      <c r="D10" s="158"/>
      <c r="E10" s="151"/>
      <c r="F10" s="151"/>
      <c r="G10" s="51"/>
      <c r="H10" s="151"/>
      <c r="I10" s="74"/>
      <c r="J10" s="79"/>
      <c r="K10" s="99" t="str">
        <f>IF(Tableau533[[#This Row],[DATE ENCAISSEMENT]],"REGLEE","")</f>
        <v/>
      </c>
      <c r="L10" s="77">
        <f>Tableau533[MONTANT TTC]-Tableau533[MONTANT PAYE]</f>
        <v>0</v>
      </c>
      <c r="M10" s="173"/>
    </row>
    <row r="11" spans="2:13" x14ac:dyDescent="0.25">
      <c r="B11" s="74"/>
      <c r="C11" s="158"/>
      <c r="D11" s="158"/>
      <c r="E11" s="151"/>
      <c r="F11" s="151"/>
      <c r="G11" s="51"/>
      <c r="H11" s="151"/>
      <c r="I11" s="74"/>
      <c r="J11" s="79"/>
      <c r="K11" s="99" t="str">
        <f>IF(Tableau533[[#This Row],[DATE ENCAISSEMENT]],"REGLEE","")</f>
        <v/>
      </c>
      <c r="L11" s="77">
        <f>Tableau533[MONTANT TTC]-Tableau533[MONTANT PAYE]</f>
        <v>0</v>
      </c>
      <c r="M11" s="173"/>
    </row>
    <row r="12" spans="2:13" x14ac:dyDescent="0.25">
      <c r="B12" s="74"/>
      <c r="C12" s="158"/>
      <c r="D12" s="158"/>
      <c r="E12" s="151"/>
      <c r="F12" s="151"/>
      <c r="G12" s="51"/>
      <c r="H12" s="151"/>
      <c r="I12" s="74"/>
      <c r="J12" s="79"/>
      <c r="K12" s="99" t="str">
        <f>IF(Tableau533[[#This Row],[DATE ENCAISSEMENT]],"REGLEE","")</f>
        <v/>
      </c>
      <c r="L12" s="77">
        <f>Tableau533[MONTANT TTC]-Tableau533[MONTANT PAYE]</f>
        <v>0</v>
      </c>
      <c r="M12" s="173"/>
    </row>
    <row r="13" spans="2:13" x14ac:dyDescent="0.25">
      <c r="B13" s="74"/>
      <c r="C13" s="158"/>
      <c r="D13" s="158"/>
      <c r="E13" s="151"/>
      <c r="F13" s="151"/>
      <c r="G13" s="51"/>
      <c r="H13" s="151"/>
      <c r="I13" s="74"/>
      <c r="J13" s="79"/>
      <c r="K13" s="99" t="str">
        <f>IF(Tableau533[[#This Row],[DATE ENCAISSEMENT]],"REGLEE","")</f>
        <v/>
      </c>
      <c r="L13" s="77">
        <f>Tableau533[MONTANT TTC]-Tableau533[MONTANT PAYE]</f>
        <v>0</v>
      </c>
      <c r="M13" s="173"/>
    </row>
    <row r="14" spans="2:13" x14ac:dyDescent="0.25">
      <c r="B14" s="74"/>
      <c r="C14" s="158"/>
      <c r="D14" s="158"/>
      <c r="E14" s="151"/>
      <c r="F14" s="151"/>
      <c r="G14" s="51"/>
      <c r="H14" s="151"/>
      <c r="I14" s="74"/>
      <c r="J14" s="79"/>
      <c r="K14" s="99" t="str">
        <f>IF(Tableau533[[#This Row],[DATE ENCAISSEMENT]],"REGLEE","")</f>
        <v/>
      </c>
      <c r="L14" s="77">
        <f>Tableau533[MONTANT TTC]-Tableau533[MONTANT PAYE]</f>
        <v>0</v>
      </c>
      <c r="M14" s="173"/>
    </row>
    <row r="15" spans="2:13" x14ac:dyDescent="0.25">
      <c r="B15" s="74"/>
      <c r="C15" s="158"/>
      <c r="D15" s="158"/>
      <c r="E15" s="151"/>
      <c r="F15" s="151"/>
      <c r="G15" s="51"/>
      <c r="H15" s="151"/>
      <c r="I15" s="74"/>
      <c r="J15" s="79"/>
      <c r="K15" s="99" t="str">
        <f>IF(Tableau533[[#This Row],[DATE ENCAISSEMENT]],"REGLEE","")</f>
        <v/>
      </c>
      <c r="L15" s="77">
        <f>Tableau533[MONTANT TTC]-Tableau533[MONTANT PAYE]</f>
        <v>0</v>
      </c>
      <c r="M15" s="173"/>
    </row>
    <row r="16" spans="2:13" x14ac:dyDescent="0.25">
      <c r="B16" s="74"/>
      <c r="C16" s="158"/>
      <c r="D16" s="158"/>
      <c r="E16" s="151"/>
      <c r="F16" s="151"/>
      <c r="G16" s="51"/>
      <c r="H16" s="151"/>
      <c r="I16" s="74"/>
      <c r="J16" s="79"/>
      <c r="K16" s="99" t="str">
        <f>IF(Tableau533[[#This Row],[DATE ENCAISSEMENT]],"REGLEE","")</f>
        <v/>
      </c>
      <c r="L16" s="77">
        <f>Tableau533[MONTANT TTC]-Tableau533[MONTANT PAYE]</f>
        <v>0</v>
      </c>
      <c r="M16" s="173"/>
    </row>
    <row r="17" spans="2:13" x14ac:dyDescent="0.25">
      <c r="B17" s="74"/>
      <c r="C17" s="158"/>
      <c r="D17" s="158"/>
      <c r="E17" s="151"/>
      <c r="F17" s="151"/>
      <c r="G17" s="51"/>
      <c r="H17" s="151"/>
      <c r="I17" s="74"/>
      <c r="J17" s="79"/>
      <c r="K17" s="99" t="str">
        <f>IF(Tableau533[[#This Row],[DATE ENCAISSEMENT]],"REGLEE","")</f>
        <v/>
      </c>
      <c r="L17" s="77">
        <f>Tableau533[MONTANT TTC]-Tableau533[MONTANT PAYE]</f>
        <v>0</v>
      </c>
      <c r="M17" s="173"/>
    </row>
    <row r="18" spans="2:13" x14ac:dyDescent="0.25">
      <c r="B18" s="74"/>
      <c r="C18" s="158"/>
      <c r="D18" s="158"/>
      <c r="E18" s="151"/>
      <c r="F18" s="151"/>
      <c r="G18" s="51"/>
      <c r="H18" s="151"/>
      <c r="I18" s="74"/>
      <c r="J18" s="79"/>
      <c r="K18" s="99" t="str">
        <f>IF(Tableau533[[#This Row],[DATE ENCAISSEMENT]],"REGLEE","")</f>
        <v/>
      </c>
      <c r="L18" s="77">
        <f>Tableau533[MONTANT TTC]-Tableau533[MONTANT PAYE]</f>
        <v>0</v>
      </c>
      <c r="M18" s="173"/>
    </row>
    <row r="19" spans="2:13" x14ac:dyDescent="0.25">
      <c r="B19" s="74"/>
      <c r="C19" s="158"/>
      <c r="D19" s="158"/>
      <c r="E19" s="151"/>
      <c r="F19" s="151"/>
      <c r="G19" s="51"/>
      <c r="H19" s="151"/>
      <c r="I19" s="74"/>
      <c r="J19" s="79"/>
      <c r="K19" s="99" t="str">
        <f>IF(Tableau533[[#This Row],[DATE ENCAISSEMENT]],"REGLEE","")</f>
        <v/>
      </c>
      <c r="L19" s="77">
        <f>Tableau533[MONTANT TTC]-Tableau533[MONTANT PAYE]</f>
        <v>0</v>
      </c>
      <c r="M19" s="173"/>
    </row>
    <row r="20" spans="2:13" x14ac:dyDescent="0.25">
      <c r="B20" s="74"/>
      <c r="C20" s="158"/>
      <c r="D20" s="158"/>
      <c r="E20" s="151"/>
      <c r="F20" s="151"/>
      <c r="G20" s="51"/>
      <c r="H20" s="151"/>
      <c r="I20" s="74"/>
      <c r="J20" s="79"/>
      <c r="K20" s="99" t="str">
        <f>IF(Tableau533[[#This Row],[DATE ENCAISSEMENT]],"REGLEE","")</f>
        <v/>
      </c>
      <c r="L20" s="77">
        <f>Tableau533[MONTANT TTC]-Tableau533[MONTANT PAYE]</f>
        <v>0</v>
      </c>
      <c r="M20" s="173"/>
    </row>
    <row r="21" spans="2:13" x14ac:dyDescent="0.25">
      <c r="B21" s="74"/>
      <c r="C21" s="158"/>
      <c r="D21" s="158"/>
      <c r="E21" s="151"/>
      <c r="F21" s="151"/>
      <c r="G21" s="51"/>
      <c r="H21" s="151"/>
      <c r="I21" s="74"/>
      <c r="J21" s="79"/>
      <c r="K21" s="99" t="str">
        <f>IF(Tableau533[[#This Row],[DATE ENCAISSEMENT]],"REGLEE","")</f>
        <v/>
      </c>
      <c r="L21" s="77">
        <f>Tableau533[MONTANT TTC]-Tableau533[MONTANT PAYE]</f>
        <v>0</v>
      </c>
      <c r="M21" s="173"/>
    </row>
    <row r="22" spans="2:13" x14ac:dyDescent="0.25">
      <c r="B22" s="74"/>
      <c r="C22" s="158"/>
      <c r="D22" s="158"/>
      <c r="E22" s="151"/>
      <c r="F22" s="151"/>
      <c r="G22" s="51"/>
      <c r="H22" s="151"/>
      <c r="I22" s="74"/>
      <c r="J22" s="79"/>
      <c r="K22" s="99" t="str">
        <f>IF(Tableau533[[#This Row],[DATE ENCAISSEMENT]],"REGLEE","")</f>
        <v/>
      </c>
      <c r="L22" s="77">
        <f>Tableau533[MONTANT TTC]-Tableau533[MONTANT PAYE]</f>
        <v>0</v>
      </c>
      <c r="M22" s="173"/>
    </row>
    <row r="23" spans="2:13" x14ac:dyDescent="0.25">
      <c r="B23" s="74"/>
      <c r="C23" s="158"/>
      <c r="D23" s="158"/>
      <c r="E23" s="151"/>
      <c r="F23" s="151"/>
      <c r="G23" s="51"/>
      <c r="H23" s="151"/>
      <c r="I23" s="74"/>
      <c r="J23" s="79"/>
      <c r="K23" s="99" t="str">
        <f>IF(Tableau533[[#This Row],[DATE ENCAISSEMENT]],"REGLEE","")</f>
        <v/>
      </c>
      <c r="L23" s="77">
        <f>Tableau533[MONTANT TTC]-Tableau533[MONTANT PAYE]</f>
        <v>0</v>
      </c>
      <c r="M23" s="173"/>
    </row>
    <row r="24" spans="2:13" ht="14.25" customHeight="1" x14ac:dyDescent="0.25">
      <c r="B24" s="74"/>
      <c r="C24" s="158"/>
      <c r="D24" s="158"/>
      <c r="E24" s="151"/>
      <c r="F24" s="151"/>
      <c r="G24" s="51"/>
      <c r="H24" s="151"/>
      <c r="I24" s="74"/>
      <c r="J24" s="79"/>
      <c r="K24" s="99" t="str">
        <f>IF(Tableau533[[#This Row],[DATE ENCAISSEMENT]],"REGLEE","")</f>
        <v/>
      </c>
      <c r="L24" s="77">
        <f>Tableau533[MONTANT TTC]-Tableau533[MONTANT PAYE]</f>
        <v>0</v>
      </c>
      <c r="M24" s="173"/>
    </row>
    <row r="25" spans="2:13" ht="14.25" customHeight="1" x14ac:dyDescent="0.25">
      <c r="B25" s="74"/>
      <c r="C25" s="158"/>
      <c r="D25" s="158"/>
      <c r="E25" s="151"/>
      <c r="F25" s="151"/>
      <c r="G25" s="51"/>
      <c r="H25" s="151"/>
      <c r="I25" s="74"/>
      <c r="J25" s="79"/>
      <c r="K25" s="99" t="str">
        <f>IF(Tableau533[[#This Row],[DATE ENCAISSEMENT]],"REGLEE","")</f>
        <v/>
      </c>
      <c r="L25" s="77">
        <f>Tableau533[MONTANT TTC]-Tableau533[MONTANT PAYE]</f>
        <v>0</v>
      </c>
      <c r="M25" s="173"/>
    </row>
    <row r="26" spans="2:13" ht="13.5" customHeight="1" x14ac:dyDescent="0.25">
      <c r="B26" s="74"/>
      <c r="C26" s="158"/>
      <c r="D26" s="158"/>
      <c r="E26" s="151"/>
      <c r="F26" s="151"/>
      <c r="G26" s="51"/>
      <c r="H26" s="151"/>
      <c r="I26" s="74"/>
      <c r="J26" s="79"/>
      <c r="K26" s="99" t="str">
        <f>IF(Tableau533[[#This Row],[DATE ENCAISSEMENT]],"REGLEE","")</f>
        <v/>
      </c>
      <c r="L26" s="77">
        <f>Tableau533[MONTANT TTC]-Tableau533[MONTANT PAYE]</f>
        <v>0</v>
      </c>
      <c r="M26" s="173"/>
    </row>
    <row r="27" spans="2:13" ht="13.5" customHeight="1" x14ac:dyDescent="0.25">
      <c r="B27" s="74"/>
      <c r="C27" s="158"/>
      <c r="D27" s="158"/>
      <c r="E27" s="151"/>
      <c r="F27" s="151"/>
      <c r="G27" s="51"/>
      <c r="H27" s="151"/>
      <c r="I27" s="74"/>
      <c r="J27" s="79"/>
      <c r="K27" s="99" t="str">
        <f>IF(Tableau533[[#This Row],[DATE ENCAISSEMENT]],"REGLEE","")</f>
        <v/>
      </c>
      <c r="L27" s="77">
        <f>Tableau533[MONTANT TTC]-Tableau533[MONTANT PAYE]</f>
        <v>0</v>
      </c>
      <c r="M27" s="173"/>
    </row>
    <row r="28" spans="2:13" ht="13.5" customHeight="1" x14ac:dyDescent="0.25">
      <c r="B28" s="74"/>
      <c r="C28" s="158"/>
      <c r="D28" s="158"/>
      <c r="E28" s="151"/>
      <c r="F28" s="151"/>
      <c r="G28" s="51"/>
      <c r="H28" s="151"/>
      <c r="I28" s="74"/>
      <c r="J28" s="79"/>
      <c r="K28" s="99" t="str">
        <f>IF(Tableau533[[#This Row],[DATE ENCAISSEMENT]],"REGLEE","")</f>
        <v/>
      </c>
      <c r="L28" s="77">
        <f>Tableau533[MONTANT TTC]-Tableau533[MONTANT PAYE]</f>
        <v>0</v>
      </c>
      <c r="M28" s="173"/>
    </row>
    <row r="29" spans="2:13" ht="13.5" customHeight="1" x14ac:dyDescent="0.25">
      <c r="B29" s="74"/>
      <c r="C29" s="158"/>
      <c r="D29" s="158"/>
      <c r="E29" s="151"/>
      <c r="F29" s="151"/>
      <c r="G29" s="51"/>
      <c r="H29" s="151"/>
      <c r="I29" s="74"/>
      <c r="J29" s="79"/>
      <c r="K29" s="99" t="str">
        <f>IF(Tableau533[[#This Row],[DATE ENCAISSEMENT]],"REGLEE","")</f>
        <v/>
      </c>
      <c r="L29" s="77">
        <f>Tableau533[MONTANT TTC]-Tableau533[MONTANT PAYE]</f>
        <v>0</v>
      </c>
      <c r="M29" s="173"/>
    </row>
    <row r="30" spans="2:13" ht="13.5" customHeight="1" x14ac:dyDescent="0.25">
      <c r="B30" s="74"/>
      <c r="C30" s="158"/>
      <c r="D30" s="158"/>
      <c r="E30" s="151"/>
      <c r="F30" s="151"/>
      <c r="G30" s="51"/>
      <c r="H30" s="151"/>
      <c r="I30" s="74"/>
      <c r="J30" s="79"/>
      <c r="K30" s="99" t="str">
        <f>IF(Tableau533[[#This Row],[DATE ENCAISSEMENT]],"REGLEE","")</f>
        <v/>
      </c>
      <c r="L30" s="77">
        <f>Tableau533[MONTANT TTC]-Tableau533[MONTANT PAYE]</f>
        <v>0</v>
      </c>
      <c r="M30" s="173"/>
    </row>
    <row r="31" spans="2:13" ht="13.5" customHeight="1" x14ac:dyDescent="0.25">
      <c r="B31" s="74"/>
      <c r="C31" s="158"/>
      <c r="D31" s="158"/>
      <c r="E31" s="151"/>
      <c r="F31" s="151"/>
      <c r="G31" s="51"/>
      <c r="H31" s="151"/>
      <c r="I31" s="74"/>
      <c r="J31" s="79"/>
      <c r="K31" s="99" t="str">
        <f>IF(Tableau533[[#This Row],[DATE ENCAISSEMENT]],"REGLEE","")</f>
        <v/>
      </c>
      <c r="L31" s="77">
        <f>Tableau533[MONTANT TTC]-Tableau533[MONTANT PAYE]</f>
        <v>0</v>
      </c>
      <c r="M31" s="173"/>
    </row>
    <row r="32" spans="2:13" ht="13.5" customHeight="1" x14ac:dyDescent="0.25">
      <c r="B32" s="74"/>
      <c r="C32" s="158"/>
      <c r="D32" s="158"/>
      <c r="E32" s="151"/>
      <c r="F32" s="151"/>
      <c r="G32" s="51"/>
      <c r="H32" s="151"/>
      <c r="I32" s="74"/>
      <c r="J32" s="79"/>
      <c r="K32" s="99" t="str">
        <f>IF(Tableau533[[#This Row],[DATE ENCAISSEMENT]],"REGLEE","")</f>
        <v/>
      </c>
      <c r="L32" s="77">
        <f>Tableau533[MONTANT TTC]-Tableau533[MONTANT PAYE]</f>
        <v>0</v>
      </c>
      <c r="M32" s="173"/>
    </row>
    <row r="33" spans="2:13" ht="13.5" customHeight="1" x14ac:dyDescent="0.25">
      <c r="B33" s="74"/>
      <c r="C33" s="158"/>
      <c r="D33" s="158"/>
      <c r="E33" s="151"/>
      <c r="F33" s="151"/>
      <c r="G33" s="51"/>
      <c r="H33" s="151"/>
      <c r="I33" s="74"/>
      <c r="J33" s="79"/>
      <c r="K33" s="99" t="str">
        <f>IF(Tableau533[[#This Row],[DATE ENCAISSEMENT]],"REGLEE","")</f>
        <v/>
      </c>
      <c r="L33" s="77">
        <f>Tableau533[MONTANT TTC]-Tableau533[MONTANT PAYE]</f>
        <v>0</v>
      </c>
      <c r="M33" s="173"/>
    </row>
    <row r="34" spans="2:13" ht="13.5" customHeight="1" x14ac:dyDescent="0.25">
      <c r="B34" s="74"/>
      <c r="C34" s="158"/>
      <c r="D34" s="158"/>
      <c r="E34" s="151"/>
      <c r="F34" s="151"/>
      <c r="G34" s="51"/>
      <c r="H34" s="151"/>
      <c r="I34" s="74"/>
      <c r="J34" s="79"/>
      <c r="K34" s="99" t="str">
        <f>IF(Tableau533[[#This Row],[DATE ENCAISSEMENT]],"REGLEE","")</f>
        <v/>
      </c>
      <c r="L34" s="77">
        <f>Tableau533[MONTANT TTC]-Tableau533[MONTANT PAYE]</f>
        <v>0</v>
      </c>
      <c r="M34" s="173"/>
    </row>
    <row r="35" spans="2:13" ht="13.5" customHeight="1" x14ac:dyDescent="0.25">
      <c r="B35" s="74"/>
      <c r="C35" s="158"/>
      <c r="D35" s="158"/>
      <c r="E35" s="151"/>
      <c r="F35" s="151"/>
      <c r="G35" s="51"/>
      <c r="H35" s="151"/>
      <c r="I35" s="74"/>
      <c r="J35" s="79"/>
      <c r="K35" s="99" t="str">
        <f>IF(Tableau533[[#This Row],[DATE ENCAISSEMENT]],"REGLEE","")</f>
        <v/>
      </c>
      <c r="L35" s="77">
        <f>Tableau533[MONTANT TTC]-Tableau533[MONTANT PAYE]</f>
        <v>0</v>
      </c>
      <c r="M35" s="173"/>
    </row>
    <row r="36" spans="2:13" x14ac:dyDescent="0.25">
      <c r="B36" s="74"/>
      <c r="C36" s="158"/>
      <c r="D36" s="158"/>
      <c r="E36" s="151"/>
      <c r="F36" s="151"/>
      <c r="G36" s="51"/>
      <c r="H36" s="151"/>
      <c r="I36" s="74"/>
      <c r="J36" s="79"/>
      <c r="K36" s="99" t="str">
        <f>IF(Tableau533[[#This Row],[DATE ENCAISSEMENT]],"REGLEE","")</f>
        <v/>
      </c>
      <c r="L36" s="77">
        <f>Tableau533[MONTANT TTC]-Tableau533[MONTANT PAYE]</f>
        <v>0</v>
      </c>
      <c r="M36" s="173"/>
    </row>
    <row r="37" spans="2:13" ht="13.5" customHeight="1" x14ac:dyDescent="0.25">
      <c r="B37" s="74"/>
      <c r="C37" s="158"/>
      <c r="D37" s="158"/>
      <c r="E37" s="151"/>
      <c r="F37" s="151"/>
      <c r="G37" s="51"/>
      <c r="H37" s="151"/>
      <c r="I37" s="74"/>
      <c r="J37" s="79"/>
      <c r="K37" s="99" t="str">
        <f>IF(Tableau533[[#This Row],[DATE ENCAISSEMENT]],"REGLEE","")</f>
        <v/>
      </c>
      <c r="L37" s="77">
        <f>Tableau533[MONTANT TTC]-Tableau533[MONTANT PAYE]</f>
        <v>0</v>
      </c>
      <c r="M37" s="173"/>
    </row>
    <row r="38" spans="2:13" ht="13.5" customHeight="1" x14ac:dyDescent="0.25">
      <c r="B38" s="74"/>
      <c r="C38" s="158"/>
      <c r="D38" s="158"/>
      <c r="E38" s="151"/>
      <c r="F38" s="151"/>
      <c r="G38" s="51"/>
      <c r="H38" s="151"/>
      <c r="I38" s="74"/>
      <c r="J38" s="79"/>
      <c r="K38" s="99" t="str">
        <f>IF(Tableau533[[#This Row],[DATE ENCAISSEMENT]],"REGLEE","")</f>
        <v/>
      </c>
      <c r="L38" s="77">
        <f>Tableau533[MONTANT TTC]-Tableau533[MONTANT PAYE]</f>
        <v>0</v>
      </c>
      <c r="M38" s="173"/>
    </row>
    <row r="39" spans="2:13" ht="13.5" customHeight="1" x14ac:dyDescent="0.25">
      <c r="B39" s="74"/>
      <c r="C39" s="158"/>
      <c r="D39" s="158"/>
      <c r="E39" s="151"/>
      <c r="F39" s="151"/>
      <c r="G39" s="51"/>
      <c r="H39" s="151"/>
      <c r="I39" s="74"/>
      <c r="J39" s="79"/>
      <c r="K39" s="99" t="str">
        <f>IF(Tableau533[[#This Row],[DATE ENCAISSEMENT]],"REGLEE","")</f>
        <v/>
      </c>
      <c r="L39" s="77">
        <f>Tableau533[MONTANT TTC]-Tableau533[MONTANT PAYE]</f>
        <v>0</v>
      </c>
      <c r="M39" s="173"/>
    </row>
    <row r="40" spans="2:13" ht="13.5" customHeight="1" x14ac:dyDescent="0.25">
      <c r="B40" s="74"/>
      <c r="C40" s="158"/>
      <c r="D40" s="158"/>
      <c r="E40" s="151"/>
      <c r="F40" s="151"/>
      <c r="G40" s="51"/>
      <c r="H40" s="151"/>
      <c r="I40" s="74"/>
      <c r="J40" s="79"/>
      <c r="K40" s="99" t="str">
        <f>IF(Tableau533[[#This Row],[DATE ENCAISSEMENT]],"REGLEE","")</f>
        <v/>
      </c>
      <c r="L40" s="77">
        <f>Tableau533[MONTANT TTC]-Tableau533[MONTANT PAYE]</f>
        <v>0</v>
      </c>
      <c r="M40" s="173"/>
    </row>
    <row r="41" spans="2:13" ht="13.5" customHeight="1" x14ac:dyDescent="0.25">
      <c r="B41" s="74"/>
      <c r="C41" s="158"/>
      <c r="D41" s="158"/>
      <c r="E41" s="151"/>
      <c r="F41" s="151"/>
      <c r="G41" s="51"/>
      <c r="H41" s="151"/>
      <c r="I41" s="74"/>
      <c r="J41" s="79"/>
      <c r="K41" s="99" t="str">
        <f>IF(Tableau533[[#This Row],[DATE ENCAISSEMENT]],"REGLEE","")</f>
        <v/>
      </c>
      <c r="L41" s="77">
        <f>Tableau533[MONTANT TTC]-Tableau533[MONTANT PAYE]</f>
        <v>0</v>
      </c>
      <c r="M41" s="173"/>
    </row>
    <row r="42" spans="2:13" ht="13.5" customHeight="1" x14ac:dyDescent="0.25">
      <c r="B42" s="74"/>
      <c r="C42" s="158"/>
      <c r="D42" s="158"/>
      <c r="E42" s="151"/>
      <c r="F42" s="151"/>
      <c r="G42" s="51"/>
      <c r="H42" s="151"/>
      <c r="I42" s="74"/>
      <c r="J42" s="79"/>
      <c r="K42" s="99" t="str">
        <f>IF(Tableau533[[#This Row],[DATE ENCAISSEMENT]],"REGLEE","")</f>
        <v/>
      </c>
      <c r="L42" s="77">
        <f>Tableau533[MONTANT TTC]-Tableau533[MONTANT PAYE]</f>
        <v>0</v>
      </c>
      <c r="M42" s="173"/>
    </row>
    <row r="43" spans="2:13" ht="13.5" customHeight="1" x14ac:dyDescent="0.25">
      <c r="B43" s="74"/>
      <c r="C43" s="158"/>
      <c r="D43" s="158"/>
      <c r="E43" s="151"/>
      <c r="F43" s="151"/>
      <c r="G43" s="51"/>
      <c r="H43" s="151"/>
      <c r="I43" s="74"/>
      <c r="J43" s="79"/>
      <c r="K43" s="99" t="str">
        <f>IF(Tableau533[[#This Row],[DATE ENCAISSEMENT]],"REGLEE","")</f>
        <v/>
      </c>
      <c r="L43" s="77">
        <f>Tableau533[MONTANT TTC]-Tableau533[MONTANT PAYE]</f>
        <v>0</v>
      </c>
      <c r="M43" s="173"/>
    </row>
    <row r="44" spans="2:13" ht="13.5" customHeight="1" x14ac:dyDescent="0.25">
      <c r="B44" s="74"/>
      <c r="C44" s="158"/>
      <c r="D44" s="158"/>
      <c r="E44" s="151"/>
      <c r="F44" s="151"/>
      <c r="G44" s="51"/>
      <c r="H44" s="151"/>
      <c r="I44" s="74"/>
      <c r="J44" s="79"/>
      <c r="K44" s="99" t="str">
        <f>IF(Tableau533[[#This Row],[DATE ENCAISSEMENT]],"REGLEE","")</f>
        <v/>
      </c>
      <c r="L44" s="77">
        <f>Tableau533[MONTANT TTC]-Tableau533[MONTANT PAYE]</f>
        <v>0</v>
      </c>
      <c r="M44" s="173"/>
    </row>
    <row r="45" spans="2:13" ht="13.5" customHeight="1" x14ac:dyDescent="0.25">
      <c r="B45" s="74"/>
      <c r="C45" s="158"/>
      <c r="D45" s="158"/>
      <c r="E45" s="151"/>
      <c r="F45" s="151"/>
      <c r="G45" s="51"/>
      <c r="H45" s="151"/>
      <c r="I45" s="74"/>
      <c r="J45" s="79"/>
      <c r="K45" s="99" t="str">
        <f>IF(Tableau533[[#This Row],[DATE ENCAISSEMENT]],"REGLEE","")</f>
        <v/>
      </c>
      <c r="L45" s="77">
        <f>Tableau533[MONTANT TTC]-Tableau533[MONTANT PAYE]</f>
        <v>0</v>
      </c>
      <c r="M45" s="173"/>
    </row>
    <row r="46" spans="2:13" ht="13.5" customHeight="1" x14ac:dyDescent="0.25">
      <c r="B46" s="74"/>
      <c r="C46" s="158"/>
      <c r="D46" s="158"/>
      <c r="E46" s="151"/>
      <c r="F46" s="151"/>
      <c r="G46" s="51"/>
      <c r="H46" s="151"/>
      <c r="I46" s="74"/>
      <c r="J46" s="79"/>
      <c r="K46" s="99" t="str">
        <f>IF(Tableau533[[#This Row],[DATE ENCAISSEMENT]],"REGLEE","")</f>
        <v/>
      </c>
      <c r="L46" s="77">
        <f>Tableau533[MONTANT TTC]-Tableau533[MONTANT PAYE]</f>
        <v>0</v>
      </c>
      <c r="M46" s="173"/>
    </row>
    <row r="47" spans="2:13" ht="13.5" customHeight="1" x14ac:dyDescent="0.25">
      <c r="B47" s="74"/>
      <c r="C47" s="158"/>
      <c r="D47" s="158"/>
      <c r="E47" s="151"/>
      <c r="F47" s="151"/>
      <c r="G47" s="51"/>
      <c r="H47" s="151"/>
      <c r="I47" s="74"/>
      <c r="J47" s="79"/>
      <c r="K47" s="99" t="str">
        <f>IF(Tableau533[[#This Row],[DATE ENCAISSEMENT]],"REGLEE","")</f>
        <v/>
      </c>
      <c r="L47" s="77">
        <f>Tableau533[MONTANT TTC]-Tableau533[MONTANT PAYE]</f>
        <v>0</v>
      </c>
      <c r="M47" s="173"/>
    </row>
    <row r="48" spans="2:13" ht="14.25" x14ac:dyDescent="0.3">
      <c r="B48" s="36"/>
      <c r="C48" s="37"/>
      <c r="D48" s="38"/>
      <c r="E48" s="39"/>
      <c r="F48" s="144"/>
      <c r="G48" s="220"/>
      <c r="H48" s="166"/>
      <c r="I48" s="41"/>
      <c r="J48" s="144"/>
      <c r="K48" s="61"/>
      <c r="L48" s="77">
        <f>Tableau533[MONTANT TTC]-Tableau533[MONTANT PAYE]</f>
        <v>0</v>
      </c>
      <c r="M48" s="170"/>
    </row>
    <row r="50" spans="6:12" x14ac:dyDescent="0.25">
      <c r="F50" s="242" t="s">
        <v>63</v>
      </c>
      <c r="G50" s="242"/>
      <c r="H50" s="212">
        <f>SUM(Tableau533[MONTANT HT])</f>
        <v>0</v>
      </c>
      <c r="J50" s="242" t="s">
        <v>53</v>
      </c>
      <c r="K50" s="242"/>
      <c r="L50" s="212">
        <f>SUM(Tableau533[IMPAYE])</f>
        <v>0</v>
      </c>
    </row>
  </sheetData>
  <mergeCells count="2">
    <mergeCell ref="F50:G50"/>
    <mergeCell ref="J50:K50"/>
  </mergeCells>
  <conditionalFormatting sqref="L6:L48">
    <cfRule type="cellIs" dxfId="243" priority="2" operator="greaterThan">
      <formula>0</formula>
    </cfRule>
  </conditionalFormatting>
  <hyperlinks>
    <hyperlink ref="B1" location="MENU!A1" display="MENU"/>
  </hyperlinks>
  <pageMargins left="0.7" right="0.7" top="0.75" bottom="0.75" header="0.3" footer="0.3"/>
  <drawing r:id="rId1"/>
  <tableParts count="1">
    <tablePart r:id="rId2"/>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tabColor theme="3"/>
  </sheetPr>
  <dimension ref="A1:CP113"/>
  <sheetViews>
    <sheetView topLeftCell="A4" workbookViewId="0">
      <selection activeCell="B14" sqref="B14:C35"/>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76" width="9.140625" style="14"/>
  </cols>
  <sheetData>
    <row r="1" spans="2:94" ht="15" customHeight="1" x14ac:dyDescent="0.25">
      <c r="B1" s="104" t="s">
        <v>37</v>
      </c>
      <c r="C1" s="107" t="s">
        <v>38</v>
      </c>
      <c r="E1" s="101">
        <f ca="1">TODAY()</f>
        <v>41968</v>
      </c>
      <c r="F1" s="14"/>
      <c r="G1" s="14"/>
      <c r="BY1" s="14"/>
      <c r="BZ1" s="14"/>
      <c r="CA1" s="14"/>
      <c r="CB1" s="14"/>
      <c r="CC1" s="14"/>
      <c r="CD1" s="14"/>
      <c r="CE1" s="14"/>
      <c r="CF1" s="14"/>
      <c r="CG1" s="14"/>
      <c r="CH1" s="14"/>
      <c r="CI1" s="14"/>
      <c r="CJ1" s="14"/>
      <c r="CK1" s="14"/>
      <c r="CL1" s="14"/>
      <c r="CM1" s="14"/>
      <c r="CN1" s="14"/>
      <c r="CO1" s="14"/>
      <c r="CP1" s="14"/>
    </row>
    <row r="2" spans="2:94" ht="84" customHeight="1" x14ac:dyDescent="0.25"/>
    <row r="3" spans="2:94" s="14" customFormat="1" ht="1.5" customHeight="1" x14ac:dyDescent="0.25"/>
    <row r="4" spans="2:94" ht="26.25" customHeight="1" x14ac:dyDescent="0.25">
      <c r="B4" s="233" t="s">
        <v>59</v>
      </c>
      <c r="C4" s="233"/>
      <c r="E4" s="234" t="s">
        <v>4</v>
      </c>
      <c r="F4" s="234"/>
      <c r="G4" s="234"/>
    </row>
    <row r="5" spans="2:94" s="14" customFormat="1" ht="1.5" customHeight="1" x14ac:dyDescent="0.25"/>
    <row r="6" spans="2:94" ht="26.25" customHeight="1" x14ac:dyDescent="0.25">
      <c r="B6" s="3" t="s">
        <v>0</v>
      </c>
      <c r="C6" s="5" t="s">
        <v>1</v>
      </c>
      <c r="E6" s="235">
        <f>DépensesMensuellesTotales</f>
        <v>0</v>
      </c>
      <c r="F6" s="236"/>
      <c r="G6" s="10" t="e">
        <f>G10/G9</f>
        <v>#DIV/0!</v>
      </c>
    </row>
    <row r="7" spans="2:94" ht="26.25" customHeight="1" x14ac:dyDescent="0.25">
      <c r="B7" s="4" t="s">
        <v>7</v>
      </c>
      <c r="C7" s="12">
        <f>'08 - Crédit'!H17</f>
        <v>0</v>
      </c>
      <c r="E7" s="92"/>
      <c r="F7" s="92"/>
      <c r="G7" s="92"/>
    </row>
    <row r="8" spans="2:94" ht="26.25" customHeight="1" x14ac:dyDescent="0.25">
      <c r="B8" s="4" t="s">
        <v>22</v>
      </c>
      <c r="C8" s="12">
        <f>'08 - Crédit'!H30</f>
        <v>0</v>
      </c>
      <c r="E8" s="237" t="s">
        <v>5</v>
      </c>
      <c r="F8" s="237"/>
      <c r="G8" s="237"/>
    </row>
    <row r="9" spans="2:94" ht="26.25" customHeight="1" thickBot="1" x14ac:dyDescent="0.3">
      <c r="B9" s="90"/>
      <c r="C9" s="12"/>
      <c r="E9" s="93" t="s">
        <v>3</v>
      </c>
      <c r="F9" s="94"/>
      <c r="G9" s="95">
        <f>SUM(tblRevenus34[Montant])</f>
        <v>0</v>
      </c>
    </row>
    <row r="10" spans="2:94" ht="26.25" customHeight="1" thickBot="1" x14ac:dyDescent="0.3">
      <c r="B10" s="4" t="s">
        <v>8</v>
      </c>
      <c r="C10" s="12"/>
      <c r="E10" s="96" t="s">
        <v>2</v>
      </c>
      <c r="F10" s="97"/>
      <c r="G10" s="98">
        <f>SUM(tblDépenses40[Montant])</f>
        <v>0</v>
      </c>
    </row>
    <row r="11" spans="2:94" ht="26.25" customHeight="1" x14ac:dyDescent="0.25">
      <c r="B11" s="238"/>
      <c r="C11" s="238"/>
      <c r="E11" s="14"/>
      <c r="F11" s="14"/>
      <c r="G11" s="14"/>
    </row>
    <row r="12" spans="2:94" ht="26.25" customHeight="1" x14ac:dyDescent="0.25">
      <c r="B12" s="233" t="s">
        <v>60</v>
      </c>
      <c r="C12" s="233"/>
      <c r="E12" s="1" t="s">
        <v>6</v>
      </c>
      <c r="F12" s="11"/>
      <c r="G12" s="13">
        <f>G9-G10</f>
        <v>0</v>
      </c>
      <c r="J12" s="91"/>
    </row>
    <row r="13" spans="2:94" ht="26.25" customHeight="1" x14ac:dyDescent="0.25">
      <c r="B13" s="3" t="s">
        <v>0</v>
      </c>
      <c r="C13" s="5" t="s">
        <v>1</v>
      </c>
      <c r="E13" s="14"/>
      <c r="F13" s="14"/>
      <c r="G13" s="14"/>
    </row>
    <row r="14" spans="2:94" ht="26.25" customHeight="1" x14ac:dyDescent="0.25">
      <c r="B14" s="4"/>
      <c r="C14" s="12"/>
      <c r="E14" s="14"/>
      <c r="F14" s="14"/>
      <c r="G14" s="14"/>
    </row>
    <row r="15" spans="2:94" ht="26.25" customHeight="1" x14ac:dyDescent="0.25">
      <c r="B15" s="4"/>
      <c r="C15" s="12"/>
      <c r="E15" s="14"/>
      <c r="F15" s="14"/>
      <c r="G15" s="14"/>
    </row>
    <row r="16" spans="2:94" ht="26.25" customHeight="1" x14ac:dyDescent="0.25">
      <c r="B16" s="4"/>
      <c r="C16" s="12"/>
      <c r="E16" s="14"/>
      <c r="F16" s="14"/>
      <c r="G16" s="14"/>
    </row>
    <row r="17" spans="2:7" ht="26.25" customHeight="1" x14ac:dyDescent="0.25">
      <c r="B17" s="4"/>
      <c r="C17" s="12"/>
      <c r="E17" s="14"/>
      <c r="F17" s="14"/>
      <c r="G17" s="14"/>
    </row>
    <row r="18" spans="2:7" ht="26.25" customHeight="1" x14ac:dyDescent="0.25">
      <c r="B18" s="4"/>
      <c r="C18" s="12"/>
      <c r="E18" s="14"/>
      <c r="F18" s="14"/>
      <c r="G18" s="14"/>
    </row>
    <row r="19" spans="2:7" ht="26.25" customHeight="1" x14ac:dyDescent="0.25">
      <c r="B19" s="4"/>
      <c r="C19" s="12"/>
      <c r="E19" s="14"/>
      <c r="F19" s="14"/>
      <c r="G19" s="14"/>
    </row>
    <row r="20" spans="2:7" ht="26.25" customHeight="1" x14ac:dyDescent="0.25">
      <c r="B20" s="3"/>
      <c r="C20" s="65"/>
      <c r="E20" s="14"/>
      <c r="F20" s="14"/>
      <c r="G20" s="14"/>
    </row>
    <row r="21" spans="2:7" ht="26.25" customHeight="1" x14ac:dyDescent="0.25">
      <c r="B21" s="4"/>
      <c r="C21" s="12"/>
      <c r="E21" s="14"/>
      <c r="F21" s="14"/>
      <c r="G21" s="14"/>
    </row>
    <row r="22" spans="2:7" ht="26.25" customHeight="1" x14ac:dyDescent="0.25">
      <c r="B22" s="3"/>
      <c r="C22" s="65"/>
      <c r="E22" s="14"/>
      <c r="F22" s="14"/>
      <c r="G22" s="14"/>
    </row>
    <row r="23" spans="2:7" ht="26.25" customHeight="1" x14ac:dyDescent="0.25">
      <c r="B23" s="3"/>
      <c r="C23" s="65"/>
      <c r="E23" s="14"/>
      <c r="F23" s="14"/>
      <c r="G23" s="14"/>
    </row>
    <row r="24" spans="2:7" ht="26.25" customHeight="1" x14ac:dyDescent="0.25">
      <c r="B24" s="3"/>
      <c r="C24" s="65"/>
      <c r="E24" s="14"/>
      <c r="F24" s="14"/>
      <c r="G24" s="14"/>
    </row>
    <row r="25" spans="2:7" ht="26.25" customHeight="1" x14ac:dyDescent="0.25">
      <c r="B25" s="3"/>
      <c r="C25" s="65"/>
      <c r="E25" s="14"/>
      <c r="F25" s="14"/>
      <c r="G25" s="14"/>
    </row>
    <row r="26" spans="2:7" ht="26.25" customHeight="1" x14ac:dyDescent="0.25">
      <c r="B26" s="3"/>
      <c r="C26" s="65"/>
      <c r="E26" s="14"/>
      <c r="F26" s="14"/>
      <c r="G26" s="14"/>
    </row>
    <row r="27" spans="2:7" ht="26.25" customHeight="1" x14ac:dyDescent="0.25">
      <c r="B27" s="3"/>
      <c r="C27" s="65"/>
      <c r="E27" s="14"/>
      <c r="F27" s="14"/>
      <c r="G27" s="14"/>
    </row>
    <row r="28" spans="2:7" ht="26.25" customHeight="1" x14ac:dyDescent="0.25">
      <c r="B28" s="3"/>
      <c r="C28" s="65"/>
      <c r="E28" s="14"/>
      <c r="F28" s="14"/>
      <c r="G28" s="14"/>
    </row>
    <row r="29" spans="2:7" ht="26.25" customHeight="1" x14ac:dyDescent="0.25">
      <c r="B29" s="3"/>
      <c r="C29" s="65"/>
      <c r="E29" s="14"/>
      <c r="F29" s="14"/>
      <c r="G29" s="14"/>
    </row>
    <row r="30" spans="2:7" ht="26.25" customHeight="1" x14ac:dyDescent="0.25">
      <c r="B30" s="3"/>
      <c r="C30" s="65"/>
      <c r="E30" s="14"/>
      <c r="F30" s="14"/>
      <c r="G30" s="14"/>
    </row>
    <row r="31" spans="2:7" ht="26.25" customHeight="1" x14ac:dyDescent="0.25">
      <c r="B31" s="3"/>
      <c r="C31" s="65"/>
      <c r="E31" s="14"/>
      <c r="F31" s="14"/>
      <c r="G31" s="14"/>
    </row>
    <row r="32" spans="2:7" ht="26.25" customHeight="1" x14ac:dyDescent="0.25">
      <c r="B32" s="3"/>
      <c r="C32" s="65"/>
      <c r="E32" s="14"/>
      <c r="F32" s="14"/>
      <c r="G32" s="14"/>
    </row>
    <row r="33" spans="2:7" ht="26.25" customHeight="1" x14ac:dyDescent="0.25">
      <c r="B33" s="3"/>
      <c r="C33" s="65"/>
      <c r="E33" s="14"/>
      <c r="F33" s="14"/>
      <c r="G33" s="14"/>
    </row>
    <row r="34" spans="2:7" ht="26.25" customHeight="1" x14ac:dyDescent="0.25">
      <c r="B34" s="3"/>
      <c r="C34" s="65"/>
      <c r="E34" s="14"/>
      <c r="F34" s="14"/>
      <c r="G34" s="14"/>
    </row>
    <row r="35" spans="2:7" ht="26.25" customHeight="1" x14ac:dyDescent="0.25">
      <c r="B35" s="3"/>
      <c r="C35" s="65"/>
      <c r="E35" s="14"/>
      <c r="F35" s="14"/>
      <c r="G35" s="14"/>
    </row>
    <row r="36" spans="2:7" s="14" customFormat="1" ht="26.25" customHeight="1" x14ac:dyDescent="0.25"/>
    <row r="37" spans="2:7" s="14" customFormat="1" ht="26.25" customHeight="1" x14ac:dyDescent="0.25"/>
    <row r="38" spans="2:7" s="14" customFormat="1" ht="26.25" customHeight="1" x14ac:dyDescent="0.25"/>
    <row r="39" spans="2:7" s="14" customFormat="1" ht="26.25" customHeight="1" x14ac:dyDescent="0.25"/>
    <row r="40" spans="2:7" s="14" customFormat="1" ht="26.25" customHeight="1" x14ac:dyDescent="0.25"/>
    <row r="41" spans="2:7" s="14" customFormat="1" ht="26.25" customHeight="1" x14ac:dyDescent="0.25"/>
    <row r="42" spans="2:7" s="14" customFormat="1" ht="26.25" customHeight="1" x14ac:dyDescent="0.25"/>
    <row r="43" spans="2:7" s="14" customFormat="1" ht="26.25" customHeight="1" x14ac:dyDescent="0.25"/>
    <row r="44" spans="2:7" s="14" customFormat="1" ht="26.25" customHeight="1" x14ac:dyDescent="0.25"/>
    <row r="45" spans="2:7" s="14" customFormat="1" ht="26.25" customHeight="1" x14ac:dyDescent="0.25"/>
    <row r="46" spans="2:7" s="14" customFormat="1" ht="26.25" customHeight="1" x14ac:dyDescent="0.25"/>
    <row r="47" spans="2:7" s="14" customFormat="1" ht="26.25" customHeight="1" x14ac:dyDescent="0.25"/>
    <row r="48" spans="2:7"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row r="83" s="14" customFormat="1" ht="26.25" customHeight="1" x14ac:dyDescent="0.25"/>
    <row r="84" s="14" customFormat="1" ht="26.25" customHeight="1" x14ac:dyDescent="0.25"/>
    <row r="85" s="14" customFormat="1" ht="26.25" customHeight="1" x14ac:dyDescent="0.25"/>
    <row r="86" s="14" customFormat="1" ht="26.25" customHeight="1" x14ac:dyDescent="0.25"/>
    <row r="87" s="14" customFormat="1" ht="26.25" customHeight="1" x14ac:dyDescent="0.25"/>
    <row r="88" s="14" customFormat="1" ht="26.25" customHeight="1" x14ac:dyDescent="0.25"/>
    <row r="89" s="14" customFormat="1" ht="26.25" customHeight="1" x14ac:dyDescent="0.25"/>
    <row r="90" s="14" customFormat="1" ht="26.25" customHeight="1" x14ac:dyDescent="0.25"/>
    <row r="91" s="14" customFormat="1" ht="26.25" customHeight="1" x14ac:dyDescent="0.25"/>
    <row r="92" s="14" customFormat="1" ht="26.25" customHeight="1" x14ac:dyDescent="0.25"/>
    <row r="93" s="14" customFormat="1" ht="26.25" customHeight="1" x14ac:dyDescent="0.25"/>
    <row r="94" s="14" customFormat="1" ht="26.25" customHeight="1" x14ac:dyDescent="0.25"/>
    <row r="95" s="14" customFormat="1" ht="26.25" customHeight="1" x14ac:dyDescent="0.25"/>
    <row r="96" s="14" customFormat="1" ht="26.25" customHeight="1" x14ac:dyDescent="0.25"/>
    <row r="97" s="14" customFormat="1" ht="26.25" customHeight="1" x14ac:dyDescent="0.25"/>
    <row r="98" s="14" customFormat="1" ht="26.25" customHeight="1" x14ac:dyDescent="0.25"/>
    <row r="99" s="14" customFormat="1" ht="26.25" customHeight="1" x14ac:dyDescent="0.25"/>
    <row r="100" s="14" customFormat="1" ht="26.25" customHeight="1" x14ac:dyDescent="0.25"/>
    <row r="101" s="14" customFormat="1" ht="26.25" customHeight="1" x14ac:dyDescent="0.25"/>
    <row r="102" s="14" customFormat="1" ht="26.25" customHeight="1" x14ac:dyDescent="0.25"/>
    <row r="103" s="14" customFormat="1" ht="26.25" customHeight="1" x14ac:dyDescent="0.25"/>
    <row r="104" s="14" customFormat="1" ht="26.25" customHeight="1" x14ac:dyDescent="0.25"/>
    <row r="105" s="14" customFormat="1" ht="26.25" customHeight="1" x14ac:dyDescent="0.25"/>
    <row r="106" s="14" customFormat="1" ht="26.25" customHeight="1" x14ac:dyDescent="0.25"/>
    <row r="107" s="14" customFormat="1" ht="26.25" customHeight="1" x14ac:dyDescent="0.25"/>
    <row r="108" s="14" customFormat="1" ht="26.25" customHeight="1" x14ac:dyDescent="0.25"/>
    <row r="109" s="14" customFormat="1" ht="26.25" customHeight="1" x14ac:dyDescent="0.25"/>
    <row r="110" s="14" customFormat="1" ht="26.25" customHeight="1" x14ac:dyDescent="0.25"/>
    <row r="111" s="14" customFormat="1" ht="26.25" customHeight="1" x14ac:dyDescent="0.25"/>
    <row r="112" s="14" customFormat="1" ht="26.25" customHeight="1" x14ac:dyDescent="0.25"/>
    <row r="113" s="14" customFormat="1" ht="26.25" customHeight="1" x14ac:dyDescent="0.25"/>
  </sheetData>
  <mergeCells count="6">
    <mergeCell ref="B12:C12"/>
    <mergeCell ref="B4:C4"/>
    <mergeCell ref="E4:G4"/>
    <mergeCell ref="E6:F6"/>
    <mergeCell ref="E8:G8"/>
    <mergeCell ref="B11:C11"/>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B1:I30"/>
  <sheetViews>
    <sheetView workbookViewId="0">
      <selection activeCell="K27" sqref="K27"/>
    </sheetView>
  </sheetViews>
  <sheetFormatPr baseColWidth="10" defaultRowHeight="13.5" x14ac:dyDescent="0.25"/>
  <cols>
    <col min="1" max="1" width="2.85546875" style="17" customWidth="1"/>
    <col min="2" max="3" width="11.7109375" style="17" customWidth="1"/>
    <col min="4" max="4" width="27.85546875" style="17" bestFit="1" customWidth="1"/>
    <col min="5" max="5" width="25" style="17" bestFit="1" customWidth="1"/>
    <col min="6" max="6" width="18" style="17" bestFit="1" customWidth="1"/>
    <col min="7" max="7" width="21.5703125" style="17" customWidth="1"/>
    <col min="8" max="8" width="21.85546875" style="17" bestFit="1" customWidth="1"/>
    <col min="9" max="9" width="23.28515625" style="17" bestFit="1" customWidth="1"/>
    <col min="10" max="16384" width="11.42578125" style="17"/>
  </cols>
  <sheetData>
    <row r="1" spans="2:9" ht="14.25" x14ac:dyDescent="0.25">
      <c r="B1" s="137" t="s">
        <v>37</v>
      </c>
      <c r="C1" s="136"/>
    </row>
    <row r="2" spans="2:9" s="14" customFormat="1" ht="84" customHeight="1" x14ac:dyDescent="0.25"/>
    <row r="3" spans="2:9" s="14" customFormat="1" ht="1.5" customHeight="1" x14ac:dyDescent="0.25"/>
    <row r="4" spans="2:9" x14ac:dyDescent="0.3">
      <c r="B4" s="18" t="s">
        <v>9</v>
      </c>
      <c r="C4" s="19">
        <f ca="1">+TODAY()</f>
        <v>41968</v>
      </c>
      <c r="D4" s="20"/>
      <c r="E4" s="21"/>
      <c r="F4" s="22"/>
      <c r="G4" s="22"/>
      <c r="H4" s="22"/>
      <c r="I4" s="20"/>
    </row>
    <row r="5" spans="2:9" x14ac:dyDescent="0.25">
      <c r="B5" s="81" t="s">
        <v>18</v>
      </c>
      <c r="C5" s="81" t="s">
        <v>20</v>
      </c>
      <c r="D5" s="81" t="s">
        <v>19</v>
      </c>
      <c r="E5" s="81" t="s">
        <v>11</v>
      </c>
      <c r="F5" s="81" t="s">
        <v>12</v>
      </c>
      <c r="G5" s="81" t="s">
        <v>13</v>
      </c>
      <c r="H5" s="81" t="s">
        <v>61</v>
      </c>
    </row>
    <row r="6" spans="2:9" x14ac:dyDescent="0.25">
      <c r="B6" s="80"/>
      <c r="C6" s="72"/>
      <c r="D6" s="112"/>
      <c r="E6" s="82"/>
      <c r="F6" s="83"/>
      <c r="G6" s="80"/>
      <c r="H6" s="80"/>
    </row>
    <row r="7" spans="2:9" x14ac:dyDescent="0.25">
      <c r="B7" s="80"/>
      <c r="C7" s="56"/>
      <c r="D7" s="112"/>
      <c r="E7" s="73"/>
      <c r="F7" s="83"/>
      <c r="G7" s="28"/>
      <c r="H7" s="71"/>
    </row>
    <row r="8" spans="2:9" x14ac:dyDescent="0.25">
      <c r="B8" s="74"/>
      <c r="C8" s="56"/>
      <c r="D8" s="75"/>
      <c r="E8" s="76"/>
      <c r="F8" s="77"/>
      <c r="G8" s="74"/>
      <c r="H8" s="74"/>
    </row>
    <row r="9" spans="2:9" x14ac:dyDescent="0.25">
      <c r="B9" s="71"/>
      <c r="C9" s="56"/>
      <c r="D9" s="25"/>
      <c r="E9" s="73"/>
      <c r="F9" s="77"/>
      <c r="G9" s="77"/>
      <c r="H9" s="71"/>
    </row>
    <row r="10" spans="2:9" x14ac:dyDescent="0.25">
      <c r="B10" s="74"/>
      <c r="C10" s="56"/>
      <c r="D10" s="75"/>
      <c r="E10" s="76"/>
      <c r="F10" s="77"/>
      <c r="G10" s="77"/>
      <c r="H10" s="74"/>
    </row>
    <row r="11" spans="2:9" x14ac:dyDescent="0.25">
      <c r="B11" s="74"/>
      <c r="C11" s="56"/>
      <c r="D11" s="75"/>
      <c r="E11" s="84"/>
      <c r="F11" s="77"/>
      <c r="G11" s="78"/>
      <c r="H11" s="79"/>
    </row>
    <row r="12" spans="2:9" x14ac:dyDescent="0.25">
      <c r="B12" s="74"/>
      <c r="C12" s="56"/>
      <c r="D12" s="75"/>
      <c r="E12" s="76"/>
      <c r="F12" s="77"/>
      <c r="G12" s="78"/>
      <c r="H12" s="74"/>
    </row>
    <row r="13" spans="2:9" x14ac:dyDescent="0.25">
      <c r="B13" s="74"/>
      <c r="C13" s="56"/>
      <c r="D13" s="75"/>
      <c r="E13" s="84"/>
      <c r="F13" s="77"/>
      <c r="G13" s="78"/>
      <c r="H13" s="79"/>
    </row>
    <row r="14" spans="2:9" ht="14.25" x14ac:dyDescent="0.3">
      <c r="B14" s="57"/>
      <c r="C14" s="56"/>
      <c r="D14" s="63"/>
      <c r="E14" s="64"/>
      <c r="F14" s="58"/>
      <c r="G14" s="40"/>
      <c r="H14" s="41"/>
    </row>
    <row r="15" spans="2:9" ht="14.25" x14ac:dyDescent="0.3">
      <c r="B15" s="36"/>
      <c r="C15" s="36"/>
      <c r="D15" s="37"/>
      <c r="E15" s="38"/>
      <c r="F15" s="39"/>
      <c r="G15" s="40"/>
      <c r="H15" s="41"/>
    </row>
    <row r="16" spans="2:9" ht="14.25" x14ac:dyDescent="0.3">
      <c r="B16" s="42"/>
      <c r="C16" s="42"/>
      <c r="D16" s="43"/>
      <c r="E16" s="44"/>
      <c r="F16" s="45"/>
      <c r="G16" s="46"/>
      <c r="H16" s="47"/>
    </row>
    <row r="17" spans="2:9" ht="14.25" x14ac:dyDescent="0.3">
      <c r="B17" s="42"/>
      <c r="C17" s="42"/>
      <c r="D17" s="43"/>
      <c r="E17" s="44"/>
      <c r="F17" s="45"/>
      <c r="G17" s="210" t="s">
        <v>62</v>
      </c>
      <c r="H17" s="211">
        <f>SUM(Tableau341[MONTANT HT])</f>
        <v>0</v>
      </c>
    </row>
    <row r="18" spans="2:9" ht="14.25" x14ac:dyDescent="0.3">
      <c r="B18" s="42"/>
      <c r="C18" s="42"/>
      <c r="D18" s="43"/>
      <c r="E18" s="44"/>
      <c r="F18" s="45"/>
      <c r="G18" s="45"/>
      <c r="H18" s="46"/>
      <c r="I18" s="48"/>
    </row>
    <row r="20" spans="2:9" s="14" customFormat="1" ht="84" customHeight="1" x14ac:dyDescent="0.25"/>
    <row r="21" spans="2:9" s="14" customFormat="1" ht="1.5" customHeight="1" x14ac:dyDescent="0.25"/>
    <row r="22" spans="2:9" x14ac:dyDescent="0.3">
      <c r="B22" s="18" t="s">
        <v>9</v>
      </c>
      <c r="C22" s="19">
        <f ca="1">TODAY()</f>
        <v>41968</v>
      </c>
      <c r="D22" s="20"/>
      <c r="E22" s="21"/>
      <c r="F22" s="22"/>
      <c r="G22" s="22"/>
      <c r="H22" s="22"/>
      <c r="I22" s="20"/>
    </row>
    <row r="23" spans="2:9" x14ac:dyDescent="0.25">
      <c r="B23" s="81" t="s">
        <v>18</v>
      </c>
      <c r="C23" s="81" t="s">
        <v>20</v>
      </c>
      <c r="D23" s="81" t="s">
        <v>19</v>
      </c>
      <c r="E23" s="81" t="s">
        <v>11</v>
      </c>
      <c r="F23" s="81" t="s">
        <v>12</v>
      </c>
      <c r="G23" s="81" t="s">
        <v>13</v>
      </c>
      <c r="H23" s="81" t="s">
        <v>61</v>
      </c>
    </row>
    <row r="24" spans="2:9" x14ac:dyDescent="0.25">
      <c r="B24" s="74"/>
      <c r="C24" s="74"/>
      <c r="D24" s="75"/>
      <c r="E24" s="76"/>
      <c r="F24" s="77"/>
      <c r="G24" s="77"/>
      <c r="H24" s="78"/>
    </row>
    <row r="25" spans="2:9" x14ac:dyDescent="0.25">
      <c r="B25" s="71"/>
      <c r="C25" s="71"/>
      <c r="D25" s="25"/>
      <c r="E25" s="73"/>
      <c r="F25" s="27"/>
      <c r="G25" s="71"/>
      <c r="H25" s="28"/>
    </row>
    <row r="26" spans="2:9" x14ac:dyDescent="0.25">
      <c r="B26" s="74"/>
      <c r="C26" s="74"/>
      <c r="D26" s="75"/>
      <c r="E26" s="76"/>
      <c r="F26" s="77"/>
      <c r="G26" s="74"/>
      <c r="H26" s="78"/>
    </row>
    <row r="27" spans="2:9" x14ac:dyDescent="0.25">
      <c r="B27" s="71"/>
      <c r="C27" s="71"/>
      <c r="D27" s="25"/>
      <c r="E27" s="73"/>
      <c r="F27" s="27"/>
      <c r="G27" s="71"/>
      <c r="H27" s="29"/>
    </row>
    <row r="28" spans="2:9" ht="14.25" x14ac:dyDescent="0.3">
      <c r="B28" s="36"/>
      <c r="C28" s="36"/>
      <c r="D28" s="37"/>
      <c r="E28" s="38"/>
      <c r="F28" s="39"/>
      <c r="G28" s="86"/>
      <c r="H28" s="40"/>
    </row>
    <row r="30" spans="2:9" x14ac:dyDescent="0.2">
      <c r="G30" s="210" t="s">
        <v>62</v>
      </c>
      <c r="H30" s="211">
        <f>SUM(Tableau3542[MONTANT HT])</f>
        <v>0</v>
      </c>
    </row>
  </sheetData>
  <hyperlinks>
    <hyperlink ref="B1" location="MENU!A1" display="MENU"/>
  </hyperlinks>
  <pageMargins left="0.7" right="0.7" top="0.75" bottom="0.75" header="0.3" footer="0.3"/>
  <drawing r:id="rId1"/>
  <tableParts count="2">
    <tablePart r:id="rId2"/>
    <tablePart r:id="rId3"/>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B1:M49"/>
  <sheetViews>
    <sheetView zoomScale="85" zoomScaleNormal="85" workbookViewId="0">
      <selection activeCell="P41" sqref="P41"/>
    </sheetView>
  </sheetViews>
  <sheetFormatPr baseColWidth="10" defaultRowHeight="13.5" x14ac:dyDescent="0.25"/>
  <cols>
    <col min="1" max="1" width="2.85546875" style="17" customWidth="1"/>
    <col min="2" max="2" width="10.140625" style="17" bestFit="1" customWidth="1"/>
    <col min="3" max="3" width="32.42578125" style="17" bestFit="1" customWidth="1"/>
    <col min="4" max="4" width="29.140625" style="17" bestFit="1" customWidth="1"/>
    <col min="5" max="5" width="17" style="17" bestFit="1" customWidth="1"/>
    <col min="6" max="6" width="16.140625" style="17" customWidth="1"/>
    <col min="7" max="7" width="15" style="17" bestFit="1" customWidth="1"/>
    <col min="8" max="8" width="15.85546875" style="17" customWidth="1"/>
    <col min="9" max="9" width="19" style="17" bestFit="1" customWidth="1"/>
    <col min="10" max="10" width="16.85546875" style="17" customWidth="1"/>
    <col min="11" max="11" width="13.140625" style="17" bestFit="1" customWidth="1"/>
    <col min="12" max="16384" width="11.42578125" style="17"/>
  </cols>
  <sheetData>
    <row r="1" spans="2:13" ht="14.25" x14ac:dyDescent="0.25">
      <c r="B1" s="137" t="s">
        <v>37</v>
      </c>
    </row>
    <row r="2" spans="2:13" s="14" customFormat="1" ht="84" customHeight="1" x14ac:dyDescent="0.25"/>
    <row r="3" spans="2:13" s="14" customFormat="1" ht="1.5" customHeight="1" x14ac:dyDescent="0.25"/>
    <row r="4" spans="2:13" x14ac:dyDescent="0.3">
      <c r="B4" s="18" t="s">
        <v>9</v>
      </c>
      <c r="C4" s="19">
        <f ca="1">TODAY()</f>
        <v>41968</v>
      </c>
      <c r="D4" s="21"/>
      <c r="E4" s="22"/>
      <c r="F4" s="22"/>
      <c r="G4" s="22"/>
      <c r="H4" s="20"/>
      <c r="I4" s="20"/>
      <c r="J4" s="20"/>
      <c r="K4" s="23"/>
    </row>
    <row r="5" spans="2:13" ht="27" x14ac:dyDescent="0.25">
      <c r="B5" s="81" t="s">
        <v>58</v>
      </c>
      <c r="C5" s="81" t="s">
        <v>10</v>
      </c>
      <c r="D5" s="81" t="s">
        <v>56</v>
      </c>
      <c r="E5" s="88" t="s">
        <v>12</v>
      </c>
      <c r="F5" s="81" t="s">
        <v>13</v>
      </c>
      <c r="G5" s="81" t="s">
        <v>14</v>
      </c>
      <c r="H5" s="134" t="s">
        <v>51</v>
      </c>
      <c r="I5" s="134" t="s">
        <v>57</v>
      </c>
      <c r="J5" s="169" t="s">
        <v>16</v>
      </c>
      <c r="K5" s="81" t="s">
        <v>17</v>
      </c>
      <c r="L5" s="135" t="s">
        <v>52</v>
      </c>
      <c r="M5" s="171" t="s">
        <v>21</v>
      </c>
    </row>
    <row r="6" spans="2:13" x14ac:dyDescent="0.25">
      <c r="B6" s="74"/>
      <c r="C6" s="158"/>
      <c r="D6" s="85"/>
      <c r="E6" s="151"/>
      <c r="F6" s="151"/>
      <c r="G6" s="51"/>
      <c r="H6" s="151"/>
      <c r="I6" s="74"/>
      <c r="J6" s="79"/>
      <c r="K6" s="86" t="str">
        <f>IF(Tableau543[[#This Row],[DATE ENCAISSEMENT]],"REGLEE","")</f>
        <v/>
      </c>
      <c r="L6" s="77">
        <f>Tableau543[MONTANT TTC]-Tableau543[MONTANT PAYE]</f>
        <v>0</v>
      </c>
      <c r="M6" s="173"/>
    </row>
    <row r="7" spans="2:13" x14ac:dyDescent="0.25">
      <c r="B7" s="74"/>
      <c r="C7" s="158"/>
      <c r="D7" s="85"/>
      <c r="E7" s="151"/>
      <c r="F7" s="151"/>
      <c r="G7" s="51"/>
      <c r="H7" s="151"/>
      <c r="I7" s="74"/>
      <c r="J7" s="79"/>
      <c r="K7" s="86" t="str">
        <f>IF(Tableau543[[#This Row],[DATE ENCAISSEMENT]],"REGLEE","")</f>
        <v/>
      </c>
      <c r="L7" s="77">
        <f>Tableau543[MONTANT TTC]-Tableau543[MONTANT PAYE]</f>
        <v>0</v>
      </c>
      <c r="M7" s="173"/>
    </row>
    <row r="8" spans="2:13" x14ac:dyDescent="0.25">
      <c r="B8" s="74"/>
      <c r="C8" s="158"/>
      <c r="D8" s="85"/>
      <c r="E8" s="151"/>
      <c r="F8" s="151"/>
      <c r="G8" s="51"/>
      <c r="H8" s="151"/>
      <c r="I8" s="74"/>
      <c r="J8" s="79"/>
      <c r="K8" s="86" t="str">
        <f>IF(Tableau543[[#This Row],[DATE ENCAISSEMENT]],"REGLEE","")</f>
        <v/>
      </c>
      <c r="L8" s="77">
        <f>Tableau543[MONTANT TTC]-Tableau543[MONTANT PAYE]</f>
        <v>0</v>
      </c>
      <c r="M8" s="173"/>
    </row>
    <row r="9" spans="2:13" x14ac:dyDescent="0.25">
      <c r="B9" s="74"/>
      <c r="C9" s="158"/>
      <c r="D9" s="85"/>
      <c r="E9" s="151"/>
      <c r="F9" s="151"/>
      <c r="G9" s="51"/>
      <c r="H9" s="151"/>
      <c r="I9" s="74"/>
      <c r="J9" s="79"/>
      <c r="K9" s="86" t="str">
        <f>IF(Tableau543[[#This Row],[DATE ENCAISSEMENT]],"REGLEE","")</f>
        <v/>
      </c>
      <c r="L9" s="77">
        <f>Tableau543[MONTANT TTC]-Tableau543[MONTANT PAYE]</f>
        <v>0</v>
      </c>
      <c r="M9" s="173"/>
    </row>
    <row r="10" spans="2:13" x14ac:dyDescent="0.25">
      <c r="B10" s="74"/>
      <c r="C10" s="158"/>
      <c r="D10" s="85"/>
      <c r="E10" s="151"/>
      <c r="F10" s="151"/>
      <c r="G10" s="51"/>
      <c r="H10" s="151"/>
      <c r="I10" s="74"/>
      <c r="J10" s="79"/>
      <c r="K10" s="86" t="str">
        <f>IF(Tableau543[[#This Row],[DATE ENCAISSEMENT]],"REGLEE","")</f>
        <v/>
      </c>
      <c r="L10" s="77">
        <f>Tableau543[MONTANT TTC]-Tableau543[MONTANT PAYE]</f>
        <v>0</v>
      </c>
      <c r="M10" s="173"/>
    </row>
    <row r="11" spans="2:13" x14ac:dyDescent="0.25">
      <c r="B11" s="74"/>
      <c r="C11" s="158"/>
      <c r="D11" s="85"/>
      <c r="E11" s="151"/>
      <c r="F11" s="151"/>
      <c r="G11" s="51"/>
      <c r="H11" s="151"/>
      <c r="I11" s="74"/>
      <c r="J11" s="79"/>
      <c r="K11" s="86" t="str">
        <f>IF(Tableau543[[#This Row],[DATE ENCAISSEMENT]],"REGLEE","")</f>
        <v/>
      </c>
      <c r="L11" s="77">
        <f>Tableau543[MONTANT TTC]-Tableau543[MONTANT PAYE]</f>
        <v>0</v>
      </c>
      <c r="M11" s="173"/>
    </row>
    <row r="12" spans="2:13" x14ac:dyDescent="0.25">
      <c r="B12" s="74"/>
      <c r="C12" s="158"/>
      <c r="D12" s="85"/>
      <c r="E12" s="151"/>
      <c r="F12" s="151"/>
      <c r="G12" s="51"/>
      <c r="H12" s="151"/>
      <c r="I12" s="74"/>
      <c r="J12" s="79"/>
      <c r="K12" s="86" t="str">
        <f>IF(Tableau543[[#This Row],[DATE ENCAISSEMENT]],"REGLEE","")</f>
        <v/>
      </c>
      <c r="L12" s="77">
        <f>Tableau543[MONTANT TTC]-Tableau543[MONTANT PAYE]</f>
        <v>0</v>
      </c>
      <c r="M12" s="173"/>
    </row>
    <row r="13" spans="2:13" x14ac:dyDescent="0.25">
      <c r="B13" s="74"/>
      <c r="C13" s="158"/>
      <c r="D13" s="85"/>
      <c r="E13" s="151"/>
      <c r="F13" s="151"/>
      <c r="G13" s="51"/>
      <c r="H13" s="151"/>
      <c r="I13" s="74"/>
      <c r="J13" s="79"/>
      <c r="K13" s="86" t="str">
        <f>IF(Tableau543[[#This Row],[DATE ENCAISSEMENT]],"REGLEE","")</f>
        <v/>
      </c>
      <c r="L13" s="77">
        <f>Tableau543[MONTANT TTC]-Tableau543[MONTANT PAYE]</f>
        <v>0</v>
      </c>
      <c r="M13" s="173"/>
    </row>
    <row r="14" spans="2:13" x14ac:dyDescent="0.25">
      <c r="B14" s="74"/>
      <c r="C14" s="158"/>
      <c r="D14" s="85"/>
      <c r="E14" s="151"/>
      <c r="F14" s="151"/>
      <c r="G14" s="51"/>
      <c r="H14" s="151"/>
      <c r="I14" s="74"/>
      <c r="J14" s="79"/>
      <c r="K14" s="86" t="str">
        <f>IF(Tableau543[[#This Row],[DATE ENCAISSEMENT]],"REGLEE","")</f>
        <v/>
      </c>
      <c r="L14" s="77">
        <f>Tableau543[MONTANT TTC]-Tableau543[MONTANT PAYE]</f>
        <v>0</v>
      </c>
      <c r="M14" s="173"/>
    </row>
    <row r="15" spans="2:13" x14ac:dyDescent="0.25">
      <c r="B15" s="74"/>
      <c r="C15" s="158"/>
      <c r="D15" s="85"/>
      <c r="E15" s="151"/>
      <c r="F15" s="151"/>
      <c r="G15" s="51"/>
      <c r="H15" s="151"/>
      <c r="I15" s="74"/>
      <c r="J15" s="79"/>
      <c r="K15" s="86" t="str">
        <f>IF(Tableau543[[#This Row],[DATE ENCAISSEMENT]],"REGLEE","")</f>
        <v/>
      </c>
      <c r="L15" s="77">
        <f>Tableau543[MONTANT TTC]-Tableau543[MONTANT PAYE]</f>
        <v>0</v>
      </c>
      <c r="M15" s="173"/>
    </row>
    <row r="16" spans="2:13" x14ac:dyDescent="0.25">
      <c r="B16" s="74"/>
      <c r="C16" s="158"/>
      <c r="D16" s="85"/>
      <c r="E16" s="151"/>
      <c r="F16" s="151"/>
      <c r="G16" s="51"/>
      <c r="H16" s="151"/>
      <c r="I16" s="74"/>
      <c r="J16" s="79"/>
      <c r="K16" s="86" t="str">
        <f>IF(Tableau543[[#This Row],[DATE ENCAISSEMENT]],"REGLEE","")</f>
        <v/>
      </c>
      <c r="L16" s="77">
        <f>Tableau543[MONTANT TTC]-Tableau543[MONTANT PAYE]</f>
        <v>0</v>
      </c>
      <c r="M16" s="173"/>
    </row>
    <row r="17" spans="2:13" x14ac:dyDescent="0.25">
      <c r="B17" s="74"/>
      <c r="C17" s="158"/>
      <c r="D17" s="85"/>
      <c r="E17" s="151"/>
      <c r="F17" s="151"/>
      <c r="G17" s="51"/>
      <c r="H17" s="151"/>
      <c r="I17" s="74"/>
      <c r="J17" s="79"/>
      <c r="K17" s="86" t="str">
        <f>IF(Tableau543[[#This Row],[DATE ENCAISSEMENT]],"REGLEE","")</f>
        <v/>
      </c>
      <c r="L17" s="77">
        <f>Tableau543[MONTANT TTC]-Tableau543[MONTANT PAYE]</f>
        <v>0</v>
      </c>
      <c r="M17" s="173"/>
    </row>
    <row r="18" spans="2:13" x14ac:dyDescent="0.25">
      <c r="B18" s="74"/>
      <c r="C18" s="158"/>
      <c r="D18" s="85"/>
      <c r="E18" s="151"/>
      <c r="F18" s="151"/>
      <c r="G18" s="51"/>
      <c r="H18" s="151"/>
      <c r="I18" s="74"/>
      <c r="J18" s="79"/>
      <c r="K18" s="86" t="str">
        <f>IF(Tableau543[[#This Row],[DATE ENCAISSEMENT]],"REGLEE","")</f>
        <v/>
      </c>
      <c r="L18" s="77">
        <f>Tableau543[MONTANT TTC]-Tableau543[MONTANT PAYE]</f>
        <v>0</v>
      </c>
      <c r="M18" s="173"/>
    </row>
    <row r="19" spans="2:13" x14ac:dyDescent="0.25">
      <c r="B19" s="74"/>
      <c r="C19" s="158"/>
      <c r="D19" s="85"/>
      <c r="E19" s="151"/>
      <c r="F19" s="151"/>
      <c r="G19" s="51"/>
      <c r="H19" s="151"/>
      <c r="I19" s="74"/>
      <c r="J19" s="79"/>
      <c r="K19" s="86" t="str">
        <f>IF(Tableau543[[#This Row],[DATE ENCAISSEMENT]],"REGLEE","")</f>
        <v/>
      </c>
      <c r="L19" s="77">
        <f>Tableau543[MONTANT TTC]-Tableau543[MONTANT PAYE]</f>
        <v>0</v>
      </c>
      <c r="M19" s="173"/>
    </row>
    <row r="20" spans="2:13" x14ac:dyDescent="0.25">
      <c r="B20" s="74"/>
      <c r="C20" s="158"/>
      <c r="D20" s="85"/>
      <c r="E20" s="151"/>
      <c r="F20" s="151"/>
      <c r="G20" s="51"/>
      <c r="H20" s="151"/>
      <c r="I20" s="74"/>
      <c r="J20" s="79"/>
      <c r="K20" s="86" t="str">
        <f>IF(Tableau543[[#This Row],[DATE ENCAISSEMENT]],"REGLEE","")</f>
        <v/>
      </c>
      <c r="L20" s="77">
        <f>Tableau543[MONTANT TTC]-Tableau543[MONTANT PAYE]</f>
        <v>0</v>
      </c>
      <c r="M20" s="173"/>
    </row>
    <row r="21" spans="2:13" x14ac:dyDescent="0.25">
      <c r="B21" s="74"/>
      <c r="C21" s="158"/>
      <c r="D21" s="85"/>
      <c r="E21" s="151"/>
      <c r="F21" s="151"/>
      <c r="G21" s="51"/>
      <c r="H21" s="151"/>
      <c r="I21" s="74"/>
      <c r="J21" s="79"/>
      <c r="K21" s="86" t="str">
        <f>IF(Tableau543[[#This Row],[DATE ENCAISSEMENT]],"REGLEE","")</f>
        <v/>
      </c>
      <c r="L21" s="77">
        <f>Tableau543[MONTANT TTC]-Tableau543[MONTANT PAYE]</f>
        <v>0</v>
      </c>
      <c r="M21" s="173"/>
    </row>
    <row r="22" spans="2:13" x14ac:dyDescent="0.25">
      <c r="B22" s="74"/>
      <c r="C22" s="178"/>
      <c r="D22" s="179"/>
      <c r="E22" s="151"/>
      <c r="F22" s="182"/>
      <c r="G22" s="51"/>
      <c r="H22" s="151"/>
      <c r="I22" s="52"/>
      <c r="J22" s="53"/>
      <c r="K22" s="86" t="str">
        <f>IF(Tableau543[[#This Row],[DATE ENCAISSEMENT]],"REGLEE","")</f>
        <v/>
      </c>
      <c r="L22" s="77">
        <f>Tableau543[MONTANT TTC]-Tableau543[MONTANT PAYE]</f>
        <v>0</v>
      </c>
      <c r="M22" s="173"/>
    </row>
    <row r="23" spans="2:13" x14ac:dyDescent="0.25">
      <c r="B23" s="74"/>
      <c r="C23" s="158"/>
      <c r="D23" s="85"/>
      <c r="E23" s="151"/>
      <c r="F23" s="151"/>
      <c r="G23" s="51"/>
      <c r="H23" s="151"/>
      <c r="I23" s="74"/>
      <c r="J23" s="79"/>
      <c r="K23" s="86" t="str">
        <f>IF(Tableau543[[#This Row],[DATE ENCAISSEMENT]],"REGLEE","")</f>
        <v/>
      </c>
      <c r="L23" s="77">
        <f>Tableau543[MONTANT TTC]-Tableau543[MONTANT PAYE]</f>
        <v>0</v>
      </c>
      <c r="M23" s="173"/>
    </row>
    <row r="24" spans="2:13" x14ac:dyDescent="0.25">
      <c r="B24" s="74"/>
      <c r="C24" s="158"/>
      <c r="D24" s="85"/>
      <c r="E24" s="151"/>
      <c r="F24" s="151"/>
      <c r="G24" s="51"/>
      <c r="H24" s="151"/>
      <c r="I24" s="74"/>
      <c r="J24" s="79"/>
      <c r="K24" s="86" t="str">
        <f>IF(Tableau543[[#This Row],[DATE ENCAISSEMENT]],"REGLEE","")</f>
        <v/>
      </c>
      <c r="L24" s="77">
        <f>Tableau543[MONTANT TTC]-Tableau543[MONTANT PAYE]</f>
        <v>0</v>
      </c>
      <c r="M24" s="173"/>
    </row>
    <row r="25" spans="2:13" x14ac:dyDescent="0.25">
      <c r="B25" s="74"/>
      <c r="C25" s="158"/>
      <c r="D25" s="85"/>
      <c r="E25" s="151"/>
      <c r="F25" s="151"/>
      <c r="G25" s="51"/>
      <c r="H25" s="151"/>
      <c r="I25" s="74"/>
      <c r="J25" s="79"/>
      <c r="K25" s="86" t="str">
        <f>IF(Tableau543[[#This Row],[DATE ENCAISSEMENT]],"REGLEE","")</f>
        <v/>
      </c>
      <c r="L25" s="77">
        <f>Tableau543[MONTANT TTC]-Tableau543[MONTANT PAYE]</f>
        <v>0</v>
      </c>
      <c r="M25" s="173"/>
    </row>
    <row r="26" spans="2:13" x14ac:dyDescent="0.25">
      <c r="B26" s="74"/>
      <c r="C26" s="158"/>
      <c r="D26" s="85"/>
      <c r="E26" s="151"/>
      <c r="F26" s="151"/>
      <c r="G26" s="51"/>
      <c r="H26" s="151"/>
      <c r="I26" s="74"/>
      <c r="J26" s="79"/>
      <c r="K26" s="86" t="str">
        <f>IF(Tableau543[[#This Row],[DATE ENCAISSEMENT]],"REGLEE","")</f>
        <v/>
      </c>
      <c r="L26" s="77">
        <f>Tableau543[MONTANT TTC]-Tableau543[MONTANT PAYE]</f>
        <v>0</v>
      </c>
      <c r="M26" s="173"/>
    </row>
    <row r="27" spans="2:13" x14ac:dyDescent="0.25">
      <c r="B27" s="74"/>
      <c r="C27" s="158"/>
      <c r="D27" s="85"/>
      <c r="E27" s="151"/>
      <c r="F27" s="151"/>
      <c r="G27" s="51"/>
      <c r="H27" s="151"/>
      <c r="I27" s="74"/>
      <c r="J27" s="74"/>
      <c r="K27" s="86" t="str">
        <f>IF(Tableau543[[#This Row],[DATE ENCAISSEMENT]],"REGLEE","")</f>
        <v/>
      </c>
      <c r="L27" s="77">
        <f>Tableau543[MONTANT TTC]-Tableau543[MONTANT PAYE]</f>
        <v>0</v>
      </c>
      <c r="M27" s="173"/>
    </row>
    <row r="28" spans="2:13" x14ac:dyDescent="0.25">
      <c r="B28" s="74"/>
      <c r="C28" s="158"/>
      <c r="D28" s="85"/>
      <c r="E28" s="151"/>
      <c r="F28" s="151"/>
      <c r="G28" s="51"/>
      <c r="H28" s="151"/>
      <c r="I28" s="74"/>
      <c r="J28" s="79"/>
      <c r="K28" s="86" t="str">
        <f>IF(Tableau543[[#This Row],[DATE ENCAISSEMENT]],"REGLEE","")</f>
        <v/>
      </c>
      <c r="L28" s="77">
        <f>Tableau543[MONTANT TTC]-Tableau543[MONTANT PAYE]</f>
        <v>0</v>
      </c>
      <c r="M28" s="173"/>
    </row>
    <row r="29" spans="2:13" x14ac:dyDescent="0.25">
      <c r="B29" s="74"/>
      <c r="C29" s="158"/>
      <c r="D29" s="85"/>
      <c r="E29" s="151"/>
      <c r="F29" s="151"/>
      <c r="G29" s="51"/>
      <c r="H29" s="151"/>
      <c r="I29" s="74"/>
      <c r="J29" s="79"/>
      <c r="K29" s="86" t="str">
        <f>IF(Tableau543[[#This Row],[DATE ENCAISSEMENT]],"REGLEE","")</f>
        <v/>
      </c>
      <c r="L29" s="77">
        <f>Tableau543[MONTANT TTC]-Tableau543[MONTANT PAYE]</f>
        <v>0</v>
      </c>
      <c r="M29" s="173"/>
    </row>
    <row r="30" spans="2:13" ht="14.25" customHeight="1" x14ac:dyDescent="0.25">
      <c r="B30" s="74"/>
      <c r="C30" s="158"/>
      <c r="D30" s="180"/>
      <c r="E30" s="152"/>
      <c r="F30" s="152"/>
      <c r="G30" s="51"/>
      <c r="H30" s="152"/>
      <c r="I30" s="57"/>
      <c r="J30" s="60"/>
      <c r="K30" s="86" t="str">
        <f>IF(Tableau543[[#This Row],[DATE ENCAISSEMENT]],"REGLEE","")</f>
        <v/>
      </c>
      <c r="L30" s="77">
        <f>Tableau543[MONTANT TTC]-Tableau543[MONTANT PAYE]</f>
        <v>0</v>
      </c>
      <c r="M30" s="173"/>
    </row>
    <row r="31" spans="2:13" ht="14.25" customHeight="1" x14ac:dyDescent="0.25">
      <c r="B31" s="74"/>
      <c r="C31" s="158"/>
      <c r="D31" s="85"/>
      <c r="E31" s="151"/>
      <c r="F31" s="151"/>
      <c r="G31" s="51"/>
      <c r="H31" s="151"/>
      <c r="I31" s="74"/>
      <c r="J31" s="79"/>
      <c r="K31" s="86" t="str">
        <f>IF(Tableau543[[#This Row],[DATE ENCAISSEMENT]],"REGLEE","")</f>
        <v/>
      </c>
      <c r="L31" s="77">
        <f>Tableau543[MONTANT TTC]-Tableau543[MONTANT PAYE]</f>
        <v>0</v>
      </c>
      <c r="M31" s="173"/>
    </row>
    <row r="32" spans="2:13" ht="14.25" customHeight="1" x14ac:dyDescent="0.25">
      <c r="B32" s="74"/>
      <c r="C32" s="158"/>
      <c r="D32" s="85"/>
      <c r="E32" s="151"/>
      <c r="F32" s="151"/>
      <c r="G32" s="51"/>
      <c r="H32" s="151"/>
      <c r="I32" s="74"/>
      <c r="J32" s="79"/>
      <c r="K32" s="86" t="str">
        <f>IF(Tableau543[[#This Row],[DATE ENCAISSEMENT]],"REGLEE","")</f>
        <v/>
      </c>
      <c r="L32" s="77">
        <f>Tableau543[MONTANT TTC]-Tableau543[MONTANT PAYE]</f>
        <v>0</v>
      </c>
      <c r="M32" s="173"/>
    </row>
    <row r="33" spans="2:13" x14ac:dyDescent="0.25">
      <c r="B33" s="74"/>
      <c r="C33" s="158"/>
      <c r="D33" s="85"/>
      <c r="E33" s="151"/>
      <c r="F33" s="151"/>
      <c r="G33" s="51"/>
      <c r="H33" s="151"/>
      <c r="I33" s="74"/>
      <c r="J33" s="79"/>
      <c r="K33" s="86" t="str">
        <f>IF(Tableau543[[#This Row],[DATE ENCAISSEMENT]],"REGLEE","")</f>
        <v/>
      </c>
      <c r="L33" s="77">
        <f>Tableau543[MONTANT TTC]-Tableau543[MONTANT PAYE]</f>
        <v>0</v>
      </c>
      <c r="M33" s="173"/>
    </row>
    <row r="34" spans="2:13" ht="13.5" customHeight="1" x14ac:dyDescent="0.25">
      <c r="B34" s="74"/>
      <c r="C34" s="158"/>
      <c r="D34" s="85"/>
      <c r="E34" s="151"/>
      <c r="F34" s="151"/>
      <c r="G34" s="51"/>
      <c r="H34" s="151"/>
      <c r="I34" s="74"/>
      <c r="J34" s="79"/>
      <c r="K34" s="86" t="str">
        <f>IF(Tableau543[[#This Row],[DATE ENCAISSEMENT]],"REGLEE","")</f>
        <v/>
      </c>
      <c r="L34" s="77">
        <f>Tableau543[MONTANT TTC]-Tableau543[MONTANT PAYE]</f>
        <v>0</v>
      </c>
      <c r="M34" s="173"/>
    </row>
    <row r="35" spans="2:13" ht="13.5" customHeight="1" x14ac:dyDescent="0.25">
      <c r="B35" s="74"/>
      <c r="C35" s="158"/>
      <c r="D35" s="85"/>
      <c r="E35" s="151"/>
      <c r="F35" s="151"/>
      <c r="G35" s="51"/>
      <c r="H35" s="151"/>
      <c r="I35" s="74"/>
      <c r="J35" s="79"/>
      <c r="K35" s="86" t="str">
        <f>IF(Tableau543[[#This Row],[DATE ENCAISSEMENT]],"REGLEE","")</f>
        <v/>
      </c>
      <c r="L35" s="77">
        <f>Tableau543[MONTANT TTC]-Tableau543[MONTANT PAYE]</f>
        <v>0</v>
      </c>
      <c r="M35" s="173"/>
    </row>
    <row r="36" spans="2:13" ht="13.5" customHeight="1" x14ac:dyDescent="0.25">
      <c r="B36" s="74"/>
      <c r="C36" s="158"/>
      <c r="D36" s="85"/>
      <c r="E36" s="151"/>
      <c r="F36" s="151"/>
      <c r="G36" s="51"/>
      <c r="H36" s="151"/>
      <c r="I36" s="74"/>
      <c r="J36" s="79"/>
      <c r="K36" s="86" t="str">
        <f>IF(Tableau543[[#This Row],[DATE ENCAISSEMENT]],"REGLEE","")</f>
        <v/>
      </c>
      <c r="L36" s="77">
        <f>Tableau543[MONTANT TTC]-Tableau543[MONTANT PAYE]</f>
        <v>0</v>
      </c>
      <c r="M36" s="173"/>
    </row>
    <row r="37" spans="2:13" ht="13.5" customHeight="1" x14ac:dyDescent="0.25">
      <c r="B37" s="74"/>
      <c r="C37" s="158"/>
      <c r="D37" s="85"/>
      <c r="E37" s="151"/>
      <c r="F37" s="151"/>
      <c r="G37" s="51"/>
      <c r="H37" s="151"/>
      <c r="I37" s="74"/>
      <c r="J37" s="79"/>
      <c r="K37" s="86" t="str">
        <f>IF(Tableau543[[#This Row],[DATE ENCAISSEMENT]],"REGLEE","")</f>
        <v/>
      </c>
      <c r="L37" s="77">
        <f>Tableau543[MONTANT TTC]-Tableau543[MONTANT PAYE]</f>
        <v>0</v>
      </c>
      <c r="M37" s="173"/>
    </row>
    <row r="38" spans="2:13" ht="13.5" customHeight="1" x14ac:dyDescent="0.25">
      <c r="B38" s="74"/>
      <c r="C38" s="158"/>
      <c r="D38" s="85"/>
      <c r="E38" s="151"/>
      <c r="F38" s="151"/>
      <c r="G38" s="51"/>
      <c r="H38" s="151"/>
      <c r="I38" s="74"/>
      <c r="J38" s="79"/>
      <c r="K38" s="86" t="str">
        <f>IF(Tableau543[[#This Row],[DATE ENCAISSEMENT]],"REGLEE","")</f>
        <v/>
      </c>
      <c r="L38" s="77">
        <f>Tableau543[MONTANT TTC]-Tableau543[MONTANT PAYE]</f>
        <v>0</v>
      </c>
      <c r="M38" s="173"/>
    </row>
    <row r="39" spans="2:13" ht="13.5" customHeight="1" x14ac:dyDescent="0.25">
      <c r="B39" s="74"/>
      <c r="C39" s="158"/>
      <c r="D39" s="85"/>
      <c r="E39" s="151"/>
      <c r="F39" s="151"/>
      <c r="G39" s="51"/>
      <c r="H39" s="151"/>
      <c r="I39" s="74"/>
      <c r="J39" s="79"/>
      <c r="K39" s="86" t="str">
        <f>IF(Tableau543[[#This Row],[DATE ENCAISSEMENT]],"REGLEE","")</f>
        <v/>
      </c>
      <c r="L39" s="77">
        <f>Tableau543[MONTANT TTC]-Tableau543[MONTANT PAYE]</f>
        <v>0</v>
      </c>
      <c r="M39" s="173"/>
    </row>
    <row r="40" spans="2:13" ht="13.5" customHeight="1" x14ac:dyDescent="0.25">
      <c r="B40" s="74"/>
      <c r="C40" s="158"/>
      <c r="D40" s="85"/>
      <c r="E40" s="151"/>
      <c r="F40" s="151"/>
      <c r="G40" s="51"/>
      <c r="H40" s="151"/>
      <c r="I40" s="74"/>
      <c r="J40" s="79"/>
      <c r="K40" s="86" t="str">
        <f>IF(Tableau543[[#This Row],[DATE ENCAISSEMENT]],"REGLEE","")</f>
        <v/>
      </c>
      <c r="L40" s="77">
        <f>Tableau543[MONTANT TTC]-Tableau543[MONTANT PAYE]</f>
        <v>0</v>
      </c>
      <c r="M40" s="173"/>
    </row>
    <row r="41" spans="2:13" ht="13.5" customHeight="1" x14ac:dyDescent="0.25">
      <c r="B41" s="74"/>
      <c r="C41" s="158"/>
      <c r="D41" s="85"/>
      <c r="E41" s="151"/>
      <c r="F41" s="151"/>
      <c r="G41" s="51"/>
      <c r="H41" s="151"/>
      <c r="I41" s="74"/>
      <c r="J41" s="79"/>
      <c r="K41" s="86" t="str">
        <f>IF(Tableau543[[#This Row],[DATE ENCAISSEMENT]],"REGLEE","")</f>
        <v/>
      </c>
      <c r="L41" s="77">
        <f>Tableau543[MONTANT TTC]-Tableau543[MONTANT PAYE]</f>
        <v>0</v>
      </c>
      <c r="M41" s="173"/>
    </row>
    <row r="42" spans="2:13" ht="13.5" customHeight="1" x14ac:dyDescent="0.25">
      <c r="B42" s="74"/>
      <c r="C42" s="158"/>
      <c r="D42" s="85"/>
      <c r="E42" s="151"/>
      <c r="F42" s="151"/>
      <c r="G42" s="51"/>
      <c r="H42" s="151"/>
      <c r="I42" s="74"/>
      <c r="J42" s="79"/>
      <c r="K42" s="86" t="str">
        <f>IF(Tableau543[[#This Row],[DATE ENCAISSEMENT]],"REGLEE","")</f>
        <v/>
      </c>
      <c r="L42" s="77">
        <f>Tableau543[MONTANT TTC]-Tableau543[MONTANT PAYE]</f>
        <v>0</v>
      </c>
      <c r="M42" s="173"/>
    </row>
    <row r="43" spans="2:13" ht="13.5" customHeight="1" x14ac:dyDescent="0.25">
      <c r="B43" s="74"/>
      <c r="C43" s="158"/>
      <c r="D43" s="85"/>
      <c r="E43" s="151"/>
      <c r="F43" s="151"/>
      <c r="G43" s="51"/>
      <c r="H43" s="151"/>
      <c r="I43" s="74"/>
      <c r="J43" s="79"/>
      <c r="K43" s="86" t="str">
        <f>IF(Tableau543[[#This Row],[DATE ENCAISSEMENT]],"REGLEE","")</f>
        <v/>
      </c>
      <c r="L43" s="77">
        <f>Tableau543[MONTANT TTC]-Tableau543[MONTANT PAYE]</f>
        <v>0</v>
      </c>
      <c r="M43" s="173"/>
    </row>
    <row r="44" spans="2:13" x14ac:dyDescent="0.25">
      <c r="B44" s="74"/>
      <c r="C44" s="181"/>
      <c r="D44" s="85"/>
      <c r="E44" s="152"/>
      <c r="F44" s="151"/>
      <c r="G44" s="51"/>
      <c r="H44" s="152"/>
      <c r="I44" s="59"/>
      <c r="J44" s="79"/>
      <c r="K44" s="86" t="str">
        <f>IF(Tableau543[[#This Row],[DATE ENCAISSEMENT]],"REGLEE","")</f>
        <v/>
      </c>
      <c r="L44" s="77">
        <f>Tableau543[MONTANT TTC]-Tableau543[MONTANT PAYE]</f>
        <v>0</v>
      </c>
      <c r="M44" s="173"/>
    </row>
    <row r="45" spans="2:13" x14ac:dyDescent="0.25">
      <c r="B45" s="74"/>
      <c r="C45" s="158"/>
      <c r="D45" s="85"/>
      <c r="E45" s="151"/>
      <c r="F45" s="151"/>
      <c r="G45" s="51"/>
      <c r="H45" s="151"/>
      <c r="I45" s="74"/>
      <c r="J45" s="79"/>
      <c r="K45" s="86" t="str">
        <f>IF(Tableau543[[#This Row],[DATE ENCAISSEMENT]],"REGLEE","")</f>
        <v/>
      </c>
      <c r="L45" s="77">
        <f>Tableau543[MONTANT TTC]-Tableau543[MONTANT PAYE]</f>
        <v>0</v>
      </c>
      <c r="M45" s="173"/>
    </row>
    <row r="46" spans="2:13" x14ac:dyDescent="0.25">
      <c r="B46" s="74"/>
      <c r="C46" s="158"/>
      <c r="D46" s="85"/>
      <c r="E46" s="151"/>
      <c r="F46" s="151"/>
      <c r="G46" s="51"/>
      <c r="H46" s="151"/>
      <c r="I46" s="79"/>
      <c r="J46" s="79"/>
      <c r="K46" s="86" t="str">
        <f>IF(Tableau543[[#This Row],[DATE ENCAISSEMENT]],"REGLEE","")</f>
        <v/>
      </c>
      <c r="L46" s="77">
        <f>Tableau543[MONTANT TTC]-Tableau543[MONTANT PAYE]</f>
        <v>0</v>
      </c>
      <c r="M46" s="173"/>
    </row>
    <row r="47" spans="2:13" ht="14.25" x14ac:dyDescent="0.3">
      <c r="B47" s="36"/>
      <c r="C47" s="37"/>
      <c r="D47" s="38"/>
      <c r="E47" s="39"/>
      <c r="F47" s="183"/>
      <c r="G47" s="220"/>
      <c r="H47" s="166"/>
      <c r="I47" s="41"/>
      <c r="J47" s="61"/>
      <c r="K47" s="145"/>
      <c r="L47" s="146"/>
      <c r="M47" s="170"/>
    </row>
    <row r="49" spans="6:12" x14ac:dyDescent="0.25">
      <c r="F49" s="242" t="s">
        <v>63</v>
      </c>
      <c r="G49" s="242"/>
      <c r="H49" s="212">
        <f>SUM(Tableau543[MONTANT HT])</f>
        <v>0</v>
      </c>
      <c r="J49" s="242" t="s">
        <v>53</v>
      </c>
      <c r="K49" s="242"/>
      <c r="L49" s="212">
        <f>SUM(L6:L46)</f>
        <v>0</v>
      </c>
    </row>
  </sheetData>
  <mergeCells count="2">
    <mergeCell ref="F49:G49"/>
    <mergeCell ref="J49:K49"/>
  </mergeCells>
  <conditionalFormatting sqref="L6">
    <cfRule type="cellIs" dxfId="198" priority="2" operator="greaterThan">
      <formula>0</formula>
    </cfRule>
  </conditionalFormatting>
  <conditionalFormatting sqref="L7:L46">
    <cfRule type="cellIs" dxfId="197" priority="1" operator="greaterThan">
      <formula>0</formula>
    </cfRule>
  </conditionalFormatting>
  <hyperlinks>
    <hyperlink ref="B1" location="MENU!A1" display="MENU"/>
  </hyperlinks>
  <pageMargins left="0.7" right="0.7" top="0.75" bottom="0.75" header="0.3" footer="0.3"/>
  <drawing r:id="rId1"/>
  <tableParts count="1">
    <tablePart r:id="rId2"/>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tabColor theme="3"/>
  </sheetPr>
  <dimension ref="A1:CP119"/>
  <sheetViews>
    <sheetView workbookViewId="0">
      <selection activeCell="B14" sqref="B14:C44"/>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90" width="9.140625" style="14"/>
  </cols>
  <sheetData>
    <row r="1" spans="2:94" ht="15" customHeight="1" x14ac:dyDescent="0.25">
      <c r="B1" s="104" t="s">
        <v>37</v>
      </c>
      <c r="C1" s="107" t="s">
        <v>38</v>
      </c>
      <c r="E1" s="101">
        <f ca="1">TODAY()</f>
        <v>41968</v>
      </c>
      <c r="F1" s="14"/>
      <c r="G1" s="14"/>
      <c r="CM1" s="14"/>
      <c r="CN1" s="14"/>
      <c r="CO1" s="14"/>
      <c r="CP1" s="14"/>
    </row>
    <row r="2" spans="2:94" ht="84" customHeight="1" x14ac:dyDescent="0.25"/>
    <row r="3" spans="2:94" s="14" customFormat="1" ht="1.5" customHeight="1" x14ac:dyDescent="0.25"/>
    <row r="4" spans="2:94" ht="26.25" customHeight="1" x14ac:dyDescent="0.25">
      <c r="B4" s="233" t="s">
        <v>67</v>
      </c>
      <c r="C4" s="233"/>
      <c r="E4" s="234" t="s">
        <v>4</v>
      </c>
      <c r="F4" s="234"/>
      <c r="G4" s="234"/>
    </row>
    <row r="5" spans="2:94" s="14" customFormat="1" ht="1.5" customHeight="1" x14ac:dyDescent="0.25"/>
    <row r="6" spans="2:94" ht="26.25" customHeight="1" x14ac:dyDescent="0.25">
      <c r="B6" s="3" t="s">
        <v>0</v>
      </c>
      <c r="C6" s="5" t="s">
        <v>1</v>
      </c>
      <c r="E6" s="235">
        <f>DépensesMensuellesTotales</f>
        <v>0</v>
      </c>
      <c r="F6" s="236"/>
      <c r="G6" s="10" t="e">
        <f>G10/G9</f>
        <v>#DIV/0!</v>
      </c>
    </row>
    <row r="7" spans="2:94" ht="26.25" customHeight="1" x14ac:dyDescent="0.25">
      <c r="B7" s="4" t="s">
        <v>7</v>
      </c>
      <c r="C7" s="12">
        <f>'09 - Crédit'!H17</f>
        <v>0</v>
      </c>
      <c r="E7" s="92"/>
      <c r="F7" s="92"/>
      <c r="G7" s="92"/>
    </row>
    <row r="8" spans="2:94" ht="26.25" customHeight="1" x14ac:dyDescent="0.25">
      <c r="B8" s="4" t="s">
        <v>22</v>
      </c>
      <c r="C8" s="12">
        <f>'09 - Crédit'!H30</f>
        <v>0</v>
      </c>
      <c r="E8" s="237" t="s">
        <v>5</v>
      </c>
      <c r="F8" s="237"/>
      <c r="G8" s="237"/>
    </row>
    <row r="9" spans="2:94" ht="26.25" customHeight="1" thickBot="1" x14ac:dyDescent="0.3">
      <c r="B9" s="4" t="s">
        <v>8</v>
      </c>
      <c r="C9" s="12"/>
      <c r="E9" s="93" t="s">
        <v>3</v>
      </c>
      <c r="F9" s="94"/>
      <c r="G9" s="95">
        <f>SUM(tblRevenus46[Montant])</f>
        <v>0</v>
      </c>
    </row>
    <row r="10" spans="2:94" ht="26.25" customHeight="1" thickBot="1" x14ac:dyDescent="0.3">
      <c r="B10" s="4" t="s">
        <v>8</v>
      </c>
      <c r="C10" s="12"/>
      <c r="E10" s="96" t="s">
        <v>2</v>
      </c>
      <c r="F10" s="97"/>
      <c r="G10" s="98">
        <f>SUM(tblDépenses47[Montant])</f>
        <v>0</v>
      </c>
    </row>
    <row r="11" spans="2:94" ht="26.25" customHeight="1" x14ac:dyDescent="0.25">
      <c r="B11" s="238"/>
      <c r="C11" s="238"/>
      <c r="E11" s="14"/>
      <c r="F11" s="14"/>
      <c r="G11" s="14"/>
    </row>
    <row r="12" spans="2:94" ht="26.25" customHeight="1" x14ac:dyDescent="0.25">
      <c r="B12" s="233" t="s">
        <v>60</v>
      </c>
      <c r="C12" s="233"/>
      <c r="E12" s="1" t="s">
        <v>6</v>
      </c>
      <c r="F12" s="11"/>
      <c r="G12" s="13">
        <f>G9-G10</f>
        <v>0</v>
      </c>
      <c r="J12" s="91"/>
    </row>
    <row r="13" spans="2:94" ht="26.25" customHeight="1" x14ac:dyDescent="0.25">
      <c r="B13" s="3" t="s">
        <v>0</v>
      </c>
      <c r="C13" s="5" t="s">
        <v>1</v>
      </c>
      <c r="E13" s="14"/>
      <c r="F13" s="14"/>
      <c r="G13" s="14"/>
    </row>
    <row r="14" spans="2:94" ht="26.25" customHeight="1" x14ac:dyDescent="0.25">
      <c r="B14" s="4"/>
      <c r="C14" s="12"/>
      <c r="E14" s="14"/>
      <c r="F14" s="14"/>
      <c r="G14" s="14"/>
    </row>
    <row r="15" spans="2:94" ht="26.25" customHeight="1" x14ac:dyDescent="0.25">
      <c r="B15" s="4"/>
      <c r="C15" s="12"/>
      <c r="E15" s="14"/>
      <c r="F15" s="14"/>
      <c r="G15" s="14"/>
    </row>
    <row r="16" spans="2:94" ht="26.25" customHeight="1" x14ac:dyDescent="0.25">
      <c r="B16" s="4"/>
      <c r="C16" s="12"/>
      <c r="E16" s="14"/>
      <c r="F16" s="14"/>
      <c r="G16" s="14"/>
    </row>
    <row r="17" spans="2:7" ht="26.25" customHeight="1" x14ac:dyDescent="0.25">
      <c r="B17" s="4"/>
      <c r="C17" s="12"/>
      <c r="E17" s="14"/>
      <c r="F17" s="14"/>
      <c r="G17" s="14"/>
    </row>
    <row r="18" spans="2:7" ht="26.25" customHeight="1" x14ac:dyDescent="0.25">
      <c r="B18" s="4"/>
      <c r="C18" s="12"/>
      <c r="E18" s="14"/>
      <c r="F18" s="14"/>
      <c r="G18" s="14"/>
    </row>
    <row r="19" spans="2:7" ht="26.25" customHeight="1" x14ac:dyDescent="0.25">
      <c r="B19" s="4"/>
      <c r="C19" s="12"/>
      <c r="E19" s="14"/>
      <c r="F19" s="14"/>
      <c r="G19" s="14"/>
    </row>
    <row r="20" spans="2:7" ht="26.25" customHeight="1" x14ac:dyDescent="0.25">
      <c r="B20" s="4"/>
      <c r="C20" s="12"/>
      <c r="E20" s="14"/>
      <c r="F20" s="14"/>
      <c r="G20" s="14"/>
    </row>
    <row r="21" spans="2:7" ht="26.25" customHeight="1" x14ac:dyDescent="0.25">
      <c r="B21" s="4"/>
      <c r="C21" s="12"/>
      <c r="E21" s="14"/>
      <c r="F21" s="14"/>
      <c r="G21" s="14"/>
    </row>
    <row r="22" spans="2:7" ht="26.25" customHeight="1" x14ac:dyDescent="0.25">
      <c r="B22" s="66"/>
      <c r="C22" s="65"/>
      <c r="E22" s="14"/>
      <c r="F22" s="14"/>
      <c r="G22" s="14"/>
    </row>
    <row r="23" spans="2:7" ht="26.25" customHeight="1" x14ac:dyDescent="0.25">
      <c r="B23" s="3"/>
      <c r="C23" s="65"/>
      <c r="E23" s="14"/>
      <c r="F23" s="14"/>
      <c r="G23" s="14"/>
    </row>
    <row r="24" spans="2:7" ht="26.25" customHeight="1" x14ac:dyDescent="0.25">
      <c r="B24" s="4"/>
      <c r="C24" s="12"/>
      <c r="E24" s="14"/>
      <c r="F24" s="14"/>
      <c r="G24" s="14"/>
    </row>
    <row r="25" spans="2:7" ht="26.25" customHeight="1" x14ac:dyDescent="0.25">
      <c r="B25" s="3"/>
      <c r="C25" s="65"/>
      <c r="E25" s="14"/>
      <c r="F25" s="14"/>
      <c r="G25" s="14"/>
    </row>
    <row r="26" spans="2:7" ht="26.25" customHeight="1" x14ac:dyDescent="0.25">
      <c r="B26" s="3"/>
      <c r="C26" s="65"/>
      <c r="E26" s="14"/>
      <c r="F26" s="14"/>
      <c r="G26" s="14"/>
    </row>
    <row r="27" spans="2:7" ht="26.25" customHeight="1" x14ac:dyDescent="0.25">
      <c r="B27" s="3"/>
      <c r="C27" s="65"/>
      <c r="E27" s="14"/>
      <c r="F27" s="14"/>
      <c r="G27" s="14"/>
    </row>
    <row r="28" spans="2:7" ht="26.25" customHeight="1" x14ac:dyDescent="0.25">
      <c r="B28" s="3"/>
      <c r="C28" s="65"/>
      <c r="E28" s="14"/>
      <c r="F28" s="14"/>
      <c r="G28" s="14"/>
    </row>
    <row r="29" spans="2:7" ht="26.25" customHeight="1" x14ac:dyDescent="0.25">
      <c r="B29" s="3"/>
      <c r="C29" s="65"/>
      <c r="E29" s="14"/>
      <c r="F29" s="14"/>
      <c r="G29" s="14"/>
    </row>
    <row r="30" spans="2:7" ht="26.25" customHeight="1" x14ac:dyDescent="0.25">
      <c r="B30" s="3"/>
      <c r="C30" s="65"/>
      <c r="E30" s="14"/>
      <c r="F30" s="14"/>
      <c r="G30" s="14"/>
    </row>
    <row r="31" spans="2:7" ht="26.25" customHeight="1" x14ac:dyDescent="0.25">
      <c r="B31" s="3"/>
      <c r="C31" s="65"/>
      <c r="E31" s="14"/>
      <c r="F31" s="14"/>
      <c r="G31" s="14"/>
    </row>
    <row r="32" spans="2:7" ht="26.25" customHeight="1" x14ac:dyDescent="0.25">
      <c r="B32" s="3"/>
      <c r="C32" s="65"/>
      <c r="E32" s="14"/>
      <c r="F32" s="14"/>
      <c r="G32" s="14"/>
    </row>
    <row r="33" spans="2:7" ht="26.25" customHeight="1" x14ac:dyDescent="0.25">
      <c r="B33" s="3"/>
      <c r="C33" s="65"/>
      <c r="E33" s="14"/>
      <c r="F33" s="14"/>
      <c r="G33" s="14"/>
    </row>
    <row r="34" spans="2:7" ht="26.25" customHeight="1" x14ac:dyDescent="0.25">
      <c r="B34" s="3"/>
      <c r="C34" s="65"/>
      <c r="E34" s="14"/>
      <c r="F34" s="14"/>
      <c r="G34" s="14"/>
    </row>
    <row r="35" spans="2:7" ht="26.25" customHeight="1" x14ac:dyDescent="0.25">
      <c r="B35" s="3"/>
      <c r="C35" s="65"/>
      <c r="E35" s="14"/>
      <c r="F35" s="14"/>
      <c r="G35" s="14"/>
    </row>
    <row r="36" spans="2:7" ht="26.25" customHeight="1" x14ac:dyDescent="0.25">
      <c r="B36" s="3"/>
      <c r="C36" s="65"/>
      <c r="E36" s="14"/>
      <c r="F36" s="14"/>
      <c r="G36" s="14"/>
    </row>
    <row r="37" spans="2:7" ht="26.25" customHeight="1" x14ac:dyDescent="0.25">
      <c r="B37" s="3"/>
      <c r="C37" s="65"/>
      <c r="E37" s="14"/>
      <c r="F37" s="14"/>
      <c r="G37" s="14"/>
    </row>
    <row r="38" spans="2:7" ht="26.25" customHeight="1" x14ac:dyDescent="0.25">
      <c r="B38" s="3"/>
      <c r="C38" s="65"/>
      <c r="E38" s="14"/>
      <c r="F38" s="14"/>
      <c r="G38" s="14"/>
    </row>
    <row r="39" spans="2:7" ht="26.25" customHeight="1" x14ac:dyDescent="0.25">
      <c r="B39" s="3"/>
      <c r="C39" s="65"/>
      <c r="E39" s="14"/>
      <c r="F39" s="14"/>
      <c r="G39" s="14"/>
    </row>
    <row r="40" spans="2:7" ht="26.25" customHeight="1" x14ac:dyDescent="0.25">
      <c r="B40" s="3"/>
      <c r="C40" s="65"/>
      <c r="E40" s="14"/>
      <c r="F40" s="14"/>
      <c r="G40" s="14"/>
    </row>
    <row r="41" spans="2:7" ht="26.25" customHeight="1" x14ac:dyDescent="0.25">
      <c r="B41" s="3"/>
      <c r="C41" s="65"/>
      <c r="E41" s="14"/>
      <c r="F41" s="14"/>
      <c r="G41" s="14"/>
    </row>
    <row r="42" spans="2:7" ht="26.25" customHeight="1" x14ac:dyDescent="0.25">
      <c r="B42" s="3"/>
      <c r="C42" s="65"/>
      <c r="E42" s="14"/>
      <c r="F42" s="14"/>
      <c r="G42" s="14"/>
    </row>
    <row r="43" spans="2:7" ht="26.25" customHeight="1" x14ac:dyDescent="0.25">
      <c r="B43" s="3"/>
      <c r="C43" s="65"/>
      <c r="E43" s="14"/>
      <c r="F43" s="14"/>
      <c r="G43" s="14"/>
    </row>
    <row r="44" spans="2:7" ht="26.25" customHeight="1" x14ac:dyDescent="0.25">
      <c r="B44" s="3"/>
      <c r="C44" s="65"/>
      <c r="E44" s="14"/>
      <c r="F44" s="14"/>
      <c r="G44" s="14"/>
    </row>
    <row r="45" spans="2:7" s="14" customFormat="1" ht="26.25" customHeight="1" x14ac:dyDescent="0.25"/>
    <row r="46" spans="2:7" s="14" customFormat="1" ht="26.25" customHeight="1" x14ac:dyDescent="0.25"/>
    <row r="47" spans="2:7" s="14" customFormat="1" ht="26.25" customHeight="1" x14ac:dyDescent="0.25"/>
    <row r="48" spans="2:7"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row r="83" s="14" customFormat="1" ht="26.25" customHeight="1" x14ac:dyDescent="0.25"/>
    <row r="84" s="14" customFormat="1" ht="26.25" customHeight="1" x14ac:dyDescent="0.25"/>
    <row r="85" s="14" customFormat="1" ht="26.25" customHeight="1" x14ac:dyDescent="0.25"/>
    <row r="86" s="14" customFormat="1" ht="26.25" customHeight="1" x14ac:dyDescent="0.25"/>
    <row r="87" s="14" customFormat="1" ht="26.25" customHeight="1" x14ac:dyDescent="0.25"/>
    <row r="88" s="14" customFormat="1" ht="26.25" customHeight="1" x14ac:dyDescent="0.25"/>
    <row r="89" s="14" customFormat="1" ht="26.25" customHeight="1" x14ac:dyDescent="0.25"/>
    <row r="90" s="14" customFormat="1" ht="26.25" customHeight="1" x14ac:dyDescent="0.25"/>
    <row r="91" s="14" customFormat="1" ht="26.25" customHeight="1" x14ac:dyDescent="0.25"/>
    <row r="92" s="14" customFormat="1" ht="26.25" customHeight="1" x14ac:dyDescent="0.25"/>
    <row r="93" s="14" customFormat="1" ht="26.25" customHeight="1" x14ac:dyDescent="0.25"/>
    <row r="94" s="14" customFormat="1" ht="26.25" customHeight="1" x14ac:dyDescent="0.25"/>
    <row r="95" s="14" customFormat="1" ht="26.25" customHeight="1" x14ac:dyDescent="0.25"/>
    <row r="96" s="14" customFormat="1" ht="26.25" customHeight="1" x14ac:dyDescent="0.25"/>
    <row r="97" s="14" customFormat="1" ht="26.25" customHeight="1" x14ac:dyDescent="0.25"/>
    <row r="98" s="14" customFormat="1" ht="26.25" customHeight="1" x14ac:dyDescent="0.25"/>
    <row r="99" s="14" customFormat="1" ht="26.25" customHeight="1" x14ac:dyDescent="0.25"/>
    <row r="100" s="14" customFormat="1" ht="26.25" customHeight="1" x14ac:dyDescent="0.25"/>
    <row r="101" s="14" customFormat="1" ht="26.25" customHeight="1" x14ac:dyDescent="0.25"/>
    <row r="102" s="14" customFormat="1" ht="26.25" customHeight="1" x14ac:dyDescent="0.25"/>
    <row r="103" s="14" customFormat="1" ht="26.25" customHeight="1" x14ac:dyDescent="0.25"/>
    <row r="104" s="14" customFormat="1" ht="26.25" customHeight="1" x14ac:dyDescent="0.25"/>
    <row r="105" s="14" customFormat="1" ht="26.25" customHeight="1" x14ac:dyDescent="0.25"/>
    <row r="106" s="14" customFormat="1" ht="26.25" customHeight="1" x14ac:dyDescent="0.25"/>
    <row r="107" s="14" customFormat="1" ht="26.25" customHeight="1" x14ac:dyDescent="0.25"/>
    <row r="108" s="14" customFormat="1" ht="26.25" customHeight="1" x14ac:dyDescent="0.25"/>
    <row r="109" s="14" customFormat="1" ht="26.25" customHeight="1" x14ac:dyDescent="0.25"/>
    <row r="110" s="14" customFormat="1" ht="26.25" customHeight="1" x14ac:dyDescent="0.25"/>
    <row r="111" s="14" customFormat="1" ht="26.25" customHeight="1" x14ac:dyDescent="0.25"/>
    <row r="112" s="14" customFormat="1" ht="26.25" customHeight="1" x14ac:dyDescent="0.25"/>
    <row r="113" s="14" customFormat="1" ht="26.25" customHeight="1" x14ac:dyDescent="0.25"/>
    <row r="114" s="14" customFormat="1" ht="26.25" customHeight="1" x14ac:dyDescent="0.25"/>
    <row r="115" s="14" customFormat="1" ht="26.25" customHeight="1" x14ac:dyDescent="0.25"/>
    <row r="116" s="14" customFormat="1" ht="26.25" customHeight="1" x14ac:dyDescent="0.25"/>
    <row r="117" s="14" customFormat="1" ht="26.25" customHeight="1" x14ac:dyDescent="0.25"/>
    <row r="118" s="14" customFormat="1" ht="26.25" customHeight="1" x14ac:dyDescent="0.25"/>
    <row r="119" s="14" customFormat="1" ht="26.25" customHeight="1" x14ac:dyDescent="0.25"/>
  </sheetData>
  <mergeCells count="6">
    <mergeCell ref="B12:C12"/>
    <mergeCell ref="B4:C4"/>
    <mergeCell ref="E4:G4"/>
    <mergeCell ref="E6:F6"/>
    <mergeCell ref="E8:G8"/>
    <mergeCell ref="B11:C11"/>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B1:I30"/>
  <sheetViews>
    <sheetView workbookViewId="0">
      <selection activeCell="I28" sqref="I28"/>
    </sheetView>
  </sheetViews>
  <sheetFormatPr baseColWidth="10" defaultRowHeight="13.5" x14ac:dyDescent="0.25"/>
  <cols>
    <col min="1" max="1" width="2.85546875" style="17" customWidth="1"/>
    <col min="2" max="2" width="11.7109375" style="17" customWidth="1"/>
    <col min="3" max="3" width="9.7109375" style="17" bestFit="1" customWidth="1"/>
    <col min="4" max="4" width="27.85546875" style="17" bestFit="1" customWidth="1"/>
    <col min="5" max="5" width="25" style="17" bestFit="1" customWidth="1"/>
    <col min="6" max="6" width="18" style="17" bestFit="1" customWidth="1"/>
    <col min="7" max="7" width="18.5703125" style="17" bestFit="1" customWidth="1"/>
    <col min="8" max="8" width="21.85546875" style="17" bestFit="1" customWidth="1"/>
    <col min="9" max="9" width="23.28515625" style="17" bestFit="1" customWidth="1"/>
    <col min="10" max="16384" width="11.42578125" style="17"/>
  </cols>
  <sheetData>
    <row r="1" spans="2:9" ht="14.25" x14ac:dyDescent="0.25">
      <c r="B1" s="137" t="s">
        <v>37</v>
      </c>
      <c r="C1" s="136"/>
    </row>
    <row r="2" spans="2:9" s="14" customFormat="1" ht="84" customHeight="1" x14ac:dyDescent="0.25"/>
    <row r="3" spans="2:9" s="14" customFormat="1" ht="1.5" customHeight="1" x14ac:dyDescent="0.25"/>
    <row r="4" spans="2:9" x14ac:dyDescent="0.3">
      <c r="B4" s="18" t="s">
        <v>9</v>
      </c>
      <c r="C4" s="19">
        <f ca="1">+TODAY()</f>
        <v>41968</v>
      </c>
      <c r="D4" s="20"/>
      <c r="E4" s="21"/>
      <c r="F4" s="22"/>
      <c r="G4" s="22"/>
      <c r="H4" s="22"/>
      <c r="I4" s="20"/>
    </row>
    <row r="5" spans="2:9" x14ac:dyDescent="0.25">
      <c r="B5" s="81" t="s">
        <v>18</v>
      </c>
      <c r="C5" s="81" t="s">
        <v>20</v>
      </c>
      <c r="D5" s="81" t="s">
        <v>19</v>
      </c>
      <c r="E5" s="81" t="s">
        <v>11</v>
      </c>
      <c r="F5" s="88" t="s">
        <v>12</v>
      </c>
      <c r="G5" s="88" t="s">
        <v>13</v>
      </c>
      <c r="H5" s="81" t="s">
        <v>61</v>
      </c>
    </row>
    <row r="6" spans="2:9" x14ac:dyDescent="0.25">
      <c r="B6" s="80"/>
      <c r="C6" s="72"/>
      <c r="D6" s="49"/>
      <c r="E6" s="82"/>
      <c r="F6" s="83"/>
      <c r="G6" s="113"/>
      <c r="H6" s="80"/>
    </row>
    <row r="7" spans="2:9" x14ac:dyDescent="0.25">
      <c r="B7" s="80"/>
      <c r="C7" s="56"/>
      <c r="D7" s="49"/>
      <c r="E7" s="73"/>
      <c r="F7" s="83"/>
      <c r="G7" s="28"/>
      <c r="H7" s="71"/>
    </row>
    <row r="8" spans="2:9" x14ac:dyDescent="0.25">
      <c r="B8" s="74"/>
      <c r="C8" s="56"/>
      <c r="D8" s="75"/>
      <c r="E8" s="76"/>
      <c r="F8" s="77"/>
      <c r="G8" s="78"/>
      <c r="H8" s="74"/>
    </row>
    <row r="9" spans="2:9" x14ac:dyDescent="0.25">
      <c r="B9" s="71"/>
      <c r="C9" s="56"/>
      <c r="D9" s="25"/>
      <c r="E9" s="73"/>
      <c r="F9" s="77"/>
      <c r="G9" s="29"/>
      <c r="H9" s="71"/>
    </row>
    <row r="10" spans="2:9" x14ac:dyDescent="0.25">
      <c r="B10" s="74"/>
      <c r="C10" s="56"/>
      <c r="D10" s="75"/>
      <c r="E10" s="76"/>
      <c r="F10" s="77"/>
      <c r="G10" s="78"/>
      <c r="H10" s="74"/>
    </row>
    <row r="11" spans="2:9" x14ac:dyDescent="0.25">
      <c r="B11" s="74"/>
      <c r="C11" s="56"/>
      <c r="D11" s="75"/>
      <c r="E11" s="84"/>
      <c r="F11" s="77"/>
      <c r="G11" s="78"/>
      <c r="H11" s="79"/>
    </row>
    <row r="12" spans="2:9" x14ac:dyDescent="0.25">
      <c r="B12" s="74"/>
      <c r="C12" s="56"/>
      <c r="D12" s="75"/>
      <c r="E12" s="76"/>
      <c r="F12" s="77"/>
      <c r="G12" s="78"/>
      <c r="H12" s="74"/>
    </row>
    <row r="13" spans="2:9" x14ac:dyDescent="0.25">
      <c r="B13" s="74"/>
      <c r="C13" s="56"/>
      <c r="D13" s="75"/>
      <c r="E13" s="84"/>
      <c r="F13" s="77"/>
      <c r="G13" s="78"/>
      <c r="H13" s="79"/>
    </row>
    <row r="14" spans="2:9" ht="14.25" x14ac:dyDescent="0.3">
      <c r="B14" s="57"/>
      <c r="C14" s="56"/>
      <c r="D14" s="63"/>
      <c r="E14" s="64"/>
      <c r="F14" s="58"/>
      <c r="G14" s="40"/>
      <c r="H14" s="41"/>
    </row>
    <row r="15" spans="2:9" ht="14.25" x14ac:dyDescent="0.3">
      <c r="B15" s="36"/>
      <c r="C15" s="36"/>
      <c r="D15" s="37"/>
      <c r="E15" s="38"/>
      <c r="F15" s="39"/>
      <c r="G15" s="40"/>
      <c r="H15" s="41"/>
    </row>
    <row r="16" spans="2:9" ht="14.25" x14ac:dyDescent="0.3">
      <c r="B16" s="42"/>
      <c r="C16" s="42"/>
      <c r="D16" s="43"/>
      <c r="E16" s="44"/>
      <c r="F16" s="45"/>
      <c r="G16" s="45"/>
      <c r="H16" s="46"/>
      <c r="I16" s="48"/>
    </row>
    <row r="17" spans="2:9" ht="14.25" x14ac:dyDescent="0.3">
      <c r="B17" s="42"/>
      <c r="C17" s="42"/>
      <c r="D17" s="43"/>
      <c r="E17" s="44"/>
      <c r="F17" s="45"/>
      <c r="G17" s="214" t="s">
        <v>62</v>
      </c>
      <c r="H17" s="211">
        <f>SUM(Tableau348[MONTANT HT])</f>
        <v>0</v>
      </c>
      <c r="I17" s="48"/>
    </row>
    <row r="18" spans="2:9" ht="14.25" x14ac:dyDescent="0.3">
      <c r="B18" s="42"/>
      <c r="C18" s="42"/>
      <c r="D18" s="43"/>
      <c r="E18" s="44"/>
      <c r="F18" s="45"/>
      <c r="G18" s="45"/>
      <c r="H18" s="46"/>
      <c r="I18" s="48"/>
    </row>
    <row r="20" spans="2:9" s="14" customFormat="1" ht="84" customHeight="1" x14ac:dyDescent="0.25"/>
    <row r="21" spans="2:9" s="14" customFormat="1" ht="1.5" customHeight="1" x14ac:dyDescent="0.25"/>
    <row r="22" spans="2:9" x14ac:dyDescent="0.3">
      <c r="B22" s="18" t="s">
        <v>9</v>
      </c>
      <c r="C22" s="19">
        <f ca="1">TODAY()</f>
        <v>41968</v>
      </c>
      <c r="D22" s="20"/>
      <c r="E22" s="21"/>
      <c r="F22" s="22"/>
      <c r="G22" s="22"/>
      <c r="H22" s="22"/>
      <c r="I22" s="20"/>
    </row>
    <row r="23" spans="2:9" x14ac:dyDescent="0.25">
      <c r="B23" s="81" t="s">
        <v>18</v>
      </c>
      <c r="C23" s="81" t="s">
        <v>20</v>
      </c>
      <c r="D23" s="81" t="s">
        <v>19</v>
      </c>
      <c r="E23" s="81" t="s">
        <v>11</v>
      </c>
      <c r="F23" s="88" t="s">
        <v>12</v>
      </c>
      <c r="G23" s="88" t="s">
        <v>13</v>
      </c>
      <c r="H23" s="81" t="s">
        <v>61</v>
      </c>
    </row>
    <row r="24" spans="2:9" x14ac:dyDescent="0.25">
      <c r="B24" s="74"/>
      <c r="C24" s="74"/>
      <c r="D24" s="75"/>
      <c r="E24" s="76"/>
      <c r="F24" s="77"/>
      <c r="G24" s="77"/>
      <c r="H24" s="78"/>
    </row>
    <row r="25" spans="2:9" x14ac:dyDescent="0.25">
      <c r="B25" s="71"/>
      <c r="C25" s="71"/>
      <c r="D25" s="25"/>
      <c r="E25" s="73"/>
      <c r="F25" s="27"/>
      <c r="G25" s="54"/>
      <c r="H25" s="28"/>
    </row>
    <row r="26" spans="2:9" x14ac:dyDescent="0.25">
      <c r="B26" s="74"/>
      <c r="C26" s="74"/>
      <c r="D26" s="75"/>
      <c r="E26" s="76"/>
      <c r="F26" s="77"/>
      <c r="G26" s="74"/>
      <c r="H26" s="78"/>
    </row>
    <row r="27" spans="2:9" x14ac:dyDescent="0.25">
      <c r="B27" s="71"/>
      <c r="C27" s="71"/>
      <c r="D27" s="25"/>
      <c r="E27" s="73"/>
      <c r="F27" s="27"/>
      <c r="G27" s="71"/>
      <c r="H27" s="29"/>
    </row>
    <row r="28" spans="2:9" ht="14.25" x14ac:dyDescent="0.3">
      <c r="B28" s="36"/>
      <c r="C28" s="36"/>
      <c r="D28" s="37"/>
      <c r="E28" s="38"/>
      <c r="F28" s="39"/>
      <c r="G28" s="86"/>
      <c r="H28" s="40"/>
    </row>
    <row r="30" spans="2:9" x14ac:dyDescent="0.2">
      <c r="G30" s="214" t="s">
        <v>62</v>
      </c>
      <c r="H30" s="211">
        <f>+SUM(Tableau3549[MONTANT HT])</f>
        <v>0</v>
      </c>
    </row>
  </sheetData>
  <hyperlinks>
    <hyperlink ref="B1" location="MENU!A1" display="MENU"/>
  </hyperlinks>
  <pageMargins left="0.7" right="0.7" top="0.75" bottom="0.75" header="0.3" footer="0.3"/>
  <drawing r:id="rId1"/>
  <tableParts count="2">
    <tablePart r:id="rId2"/>
    <tablePart r:id="rId3"/>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B1:M52"/>
  <sheetViews>
    <sheetView zoomScale="85" zoomScaleNormal="85" workbookViewId="0">
      <selection activeCell="Q49" sqref="Q49"/>
    </sheetView>
  </sheetViews>
  <sheetFormatPr baseColWidth="10" defaultRowHeight="13.5" x14ac:dyDescent="0.25"/>
  <cols>
    <col min="1" max="1" width="2.85546875" style="17" customWidth="1"/>
    <col min="2" max="2" width="15" style="17" customWidth="1"/>
    <col min="3" max="3" width="27.85546875" style="17" bestFit="1" customWidth="1"/>
    <col min="4" max="4" width="29.140625" style="17" bestFit="1" customWidth="1"/>
    <col min="5" max="5" width="15.140625" style="17" customWidth="1"/>
    <col min="6" max="6" width="16.140625" style="17" customWidth="1"/>
    <col min="7" max="7" width="14.28515625" style="17" bestFit="1" customWidth="1"/>
    <col min="8" max="8" width="14.5703125" style="17" customWidth="1"/>
    <col min="9" max="9" width="16.85546875" style="17" customWidth="1"/>
    <col min="10" max="10" width="16.28515625" style="17" customWidth="1"/>
    <col min="11" max="11" width="13.140625" style="17" bestFit="1" customWidth="1"/>
    <col min="12" max="16384" width="11.42578125" style="17"/>
  </cols>
  <sheetData>
    <row r="1" spans="2:13" ht="14.25" x14ac:dyDescent="0.25">
      <c r="B1" s="137" t="s">
        <v>37</v>
      </c>
    </row>
    <row r="2" spans="2:13" s="14" customFormat="1" ht="84" customHeight="1" x14ac:dyDescent="0.25"/>
    <row r="3" spans="2:13" s="14" customFormat="1" ht="1.5" customHeight="1" x14ac:dyDescent="0.25"/>
    <row r="4" spans="2:13" x14ac:dyDescent="0.3">
      <c r="B4" s="18" t="s">
        <v>9</v>
      </c>
      <c r="C4" s="174">
        <f ca="1">TODAY()</f>
        <v>41968</v>
      </c>
      <c r="D4" s="21"/>
      <c r="E4" s="22"/>
      <c r="F4" s="22"/>
      <c r="G4" s="22"/>
      <c r="H4" s="20"/>
      <c r="I4" s="20"/>
      <c r="J4" s="20"/>
      <c r="K4" s="23"/>
    </row>
    <row r="5" spans="2:13" ht="27" x14ac:dyDescent="0.25">
      <c r="B5" s="81" t="s">
        <v>58</v>
      </c>
      <c r="C5" s="81" t="s">
        <v>10</v>
      </c>
      <c r="D5" s="81" t="s">
        <v>56</v>
      </c>
      <c r="E5" s="88" t="s">
        <v>12</v>
      </c>
      <c r="F5" s="81" t="s">
        <v>13</v>
      </c>
      <c r="G5" s="81" t="s">
        <v>14</v>
      </c>
      <c r="H5" s="134" t="s">
        <v>51</v>
      </c>
      <c r="I5" s="134" t="s">
        <v>57</v>
      </c>
      <c r="J5" s="169" t="s">
        <v>16</v>
      </c>
      <c r="K5" s="81" t="s">
        <v>17</v>
      </c>
      <c r="L5" s="135" t="s">
        <v>52</v>
      </c>
      <c r="M5" s="171" t="s">
        <v>21</v>
      </c>
    </row>
    <row r="6" spans="2:13" ht="14.25" x14ac:dyDescent="0.3">
      <c r="B6" s="74"/>
      <c r="C6" s="158"/>
      <c r="D6" s="85"/>
      <c r="E6" s="151"/>
      <c r="F6" s="151"/>
      <c r="G6" s="87"/>
      <c r="H6" s="151"/>
      <c r="I6" s="74"/>
      <c r="J6" s="185"/>
      <c r="K6" s="86" t="str">
        <f>IF(Tableau550[[#This Row],[DATE ENCAISSEMENT]],"REGLEE","")</f>
        <v/>
      </c>
      <c r="L6" s="77">
        <f>Tableau550[MONTANT TTC]-Tableau550[MONTANT PAYE]</f>
        <v>0</v>
      </c>
      <c r="M6" s="173"/>
    </row>
    <row r="7" spans="2:13" x14ac:dyDescent="0.25">
      <c r="B7" s="74"/>
      <c r="C7" s="158"/>
      <c r="D7" s="85"/>
      <c r="E7" s="151"/>
      <c r="F7" s="151"/>
      <c r="G7" s="87"/>
      <c r="H7" s="151"/>
      <c r="I7" s="74"/>
      <c r="J7" s="186"/>
      <c r="K7" s="86" t="str">
        <f>IF(Tableau550[[#This Row],[DATE ENCAISSEMENT]],"REGLEE","")</f>
        <v/>
      </c>
      <c r="L7" s="77">
        <f>Tableau550[MONTANT TTC]-Tableau550[MONTANT PAYE]</f>
        <v>0</v>
      </c>
      <c r="M7" s="173"/>
    </row>
    <row r="8" spans="2:13" x14ac:dyDescent="0.25">
      <c r="B8" s="74"/>
      <c r="C8" s="158"/>
      <c r="D8" s="85"/>
      <c r="E8" s="151"/>
      <c r="F8" s="151"/>
      <c r="G8" s="87"/>
      <c r="H8" s="151"/>
      <c r="I8" s="74"/>
      <c r="J8" s="186"/>
      <c r="K8" s="86" t="str">
        <f>IF(Tableau550[[#This Row],[DATE ENCAISSEMENT]],"REGLEE","")</f>
        <v/>
      </c>
      <c r="L8" s="77">
        <f>Tableau550[MONTANT TTC]-Tableau550[MONTANT PAYE]</f>
        <v>0</v>
      </c>
      <c r="M8" s="173"/>
    </row>
    <row r="9" spans="2:13" x14ac:dyDescent="0.25">
      <c r="B9" s="74"/>
      <c r="C9" s="158"/>
      <c r="D9" s="85"/>
      <c r="E9" s="151"/>
      <c r="F9" s="151"/>
      <c r="G9" s="87"/>
      <c r="H9" s="151"/>
      <c r="I9" s="74"/>
      <c r="J9" s="186"/>
      <c r="K9" s="86" t="str">
        <f>IF(Tableau550[[#This Row],[DATE ENCAISSEMENT]],"REGLEE","")</f>
        <v/>
      </c>
      <c r="L9" s="77">
        <f>Tableau550[MONTANT TTC]-Tableau550[MONTANT PAYE]</f>
        <v>0</v>
      </c>
      <c r="M9" s="173"/>
    </row>
    <row r="10" spans="2:13" x14ac:dyDescent="0.25">
      <c r="B10" s="74"/>
      <c r="C10" s="158"/>
      <c r="D10" s="85"/>
      <c r="E10" s="151"/>
      <c r="F10" s="151"/>
      <c r="G10" s="87"/>
      <c r="H10" s="151"/>
      <c r="I10" s="74"/>
      <c r="J10" s="186"/>
      <c r="K10" s="86" t="str">
        <f>IF(Tableau550[[#This Row],[DATE ENCAISSEMENT]],"REGLEE","")</f>
        <v/>
      </c>
      <c r="L10" s="77">
        <f>Tableau550[MONTANT TTC]-Tableau550[MONTANT PAYE]</f>
        <v>0</v>
      </c>
      <c r="M10" s="173"/>
    </row>
    <row r="11" spans="2:13" x14ac:dyDescent="0.25">
      <c r="B11" s="74"/>
      <c r="C11" s="158"/>
      <c r="D11" s="85"/>
      <c r="E11" s="151"/>
      <c r="F11" s="151"/>
      <c r="G11" s="87"/>
      <c r="H11" s="151"/>
      <c r="I11" s="74"/>
      <c r="J11" s="186"/>
      <c r="K11" s="86" t="str">
        <f>IF(Tableau550[[#This Row],[DATE ENCAISSEMENT]],"REGLEE","")</f>
        <v/>
      </c>
      <c r="L11" s="77">
        <f>Tableau550[MONTANT TTC]-Tableau550[MONTANT PAYE]</f>
        <v>0</v>
      </c>
      <c r="M11" s="173"/>
    </row>
    <row r="12" spans="2:13" x14ac:dyDescent="0.25">
      <c r="B12" s="74"/>
      <c r="C12" s="158"/>
      <c r="D12" s="85"/>
      <c r="E12" s="157"/>
      <c r="F12" s="151"/>
      <c r="G12" s="87"/>
      <c r="H12" s="151"/>
      <c r="I12" s="74"/>
      <c r="J12" s="186"/>
      <c r="K12" s="86" t="str">
        <f>IF(Tableau550[[#This Row],[DATE ENCAISSEMENT]],"REGLEE","")</f>
        <v/>
      </c>
      <c r="L12" s="77">
        <f>Tableau550[MONTANT TTC]-Tableau550[MONTANT PAYE]</f>
        <v>0</v>
      </c>
      <c r="M12" s="173"/>
    </row>
    <row r="13" spans="2:13" x14ac:dyDescent="0.25">
      <c r="B13" s="74"/>
      <c r="C13" s="158"/>
      <c r="D13" s="85"/>
      <c r="E13" s="151"/>
      <c r="F13" s="151"/>
      <c r="G13" s="87"/>
      <c r="H13" s="151"/>
      <c r="I13" s="74"/>
      <c r="J13" s="186"/>
      <c r="K13" s="86" t="str">
        <f>IF(Tableau550[[#This Row],[DATE ENCAISSEMENT]],"REGLEE","")</f>
        <v/>
      </c>
      <c r="L13" s="77">
        <f>Tableau550[MONTANT TTC]-Tableau550[MONTANT PAYE]</f>
        <v>0</v>
      </c>
      <c r="M13" s="173"/>
    </row>
    <row r="14" spans="2:13" x14ac:dyDescent="0.25">
      <c r="B14" s="74"/>
      <c r="C14" s="158"/>
      <c r="D14" s="85"/>
      <c r="E14" s="151"/>
      <c r="F14" s="151"/>
      <c r="G14" s="87"/>
      <c r="H14" s="151"/>
      <c r="I14" s="74"/>
      <c r="J14" s="186"/>
      <c r="K14" s="86" t="str">
        <f>IF(Tableau550[[#This Row],[DATE ENCAISSEMENT]],"REGLEE","")</f>
        <v/>
      </c>
      <c r="L14" s="77">
        <f>Tableau550[MONTANT TTC]-Tableau550[MONTANT PAYE]</f>
        <v>0</v>
      </c>
      <c r="M14" s="173"/>
    </row>
    <row r="15" spans="2:13" x14ac:dyDescent="0.25">
      <c r="B15" s="74"/>
      <c r="C15" s="158"/>
      <c r="D15" s="85"/>
      <c r="E15" s="151"/>
      <c r="F15" s="151"/>
      <c r="G15" s="87"/>
      <c r="H15" s="151"/>
      <c r="I15" s="74"/>
      <c r="J15" s="186"/>
      <c r="K15" s="86" t="str">
        <f>IF(Tableau550[[#This Row],[DATE ENCAISSEMENT]],"REGLEE","")</f>
        <v/>
      </c>
      <c r="L15" s="77">
        <f>Tableau550[MONTANT TTC]-Tableau550[MONTANT PAYE]</f>
        <v>0</v>
      </c>
      <c r="M15" s="173"/>
    </row>
    <row r="16" spans="2:13" x14ac:dyDescent="0.25">
      <c r="B16" s="74"/>
      <c r="C16" s="158"/>
      <c r="D16" s="85"/>
      <c r="E16" s="151"/>
      <c r="F16" s="151"/>
      <c r="G16" s="87"/>
      <c r="H16" s="151"/>
      <c r="I16" s="74"/>
      <c r="J16" s="186"/>
      <c r="K16" s="86" t="str">
        <f>IF(Tableau550[[#This Row],[DATE ENCAISSEMENT]],"REGLEE","")</f>
        <v/>
      </c>
      <c r="L16" s="77">
        <f>Tableau550[MONTANT TTC]-Tableau550[MONTANT PAYE]</f>
        <v>0</v>
      </c>
      <c r="M16" s="173"/>
    </row>
    <row r="17" spans="2:13" x14ac:dyDescent="0.25">
      <c r="B17" s="74"/>
      <c r="C17" s="158"/>
      <c r="D17" s="85"/>
      <c r="E17" s="151"/>
      <c r="F17" s="151"/>
      <c r="G17" s="87"/>
      <c r="H17" s="151"/>
      <c r="I17" s="74"/>
      <c r="J17" s="186"/>
      <c r="K17" s="86" t="str">
        <f>IF(Tableau550[[#This Row],[DATE ENCAISSEMENT]],"REGLEE","")</f>
        <v/>
      </c>
      <c r="L17" s="77">
        <f>Tableau550[MONTANT TTC]-Tableau550[MONTANT PAYE]</f>
        <v>0</v>
      </c>
      <c r="M17" s="173"/>
    </row>
    <row r="18" spans="2:13" x14ac:dyDescent="0.25">
      <c r="B18" s="74"/>
      <c r="C18" s="158"/>
      <c r="D18" s="85"/>
      <c r="E18" s="151"/>
      <c r="F18" s="151"/>
      <c r="G18" s="87"/>
      <c r="H18" s="151"/>
      <c r="I18" s="74"/>
      <c r="J18" s="186"/>
      <c r="K18" s="86" t="str">
        <f>IF(Tableau550[[#This Row],[DATE ENCAISSEMENT]],"REGLEE","")</f>
        <v/>
      </c>
      <c r="L18" s="77">
        <f>Tableau550[MONTANT TTC]-Tableau550[MONTANT PAYE]</f>
        <v>0</v>
      </c>
      <c r="M18" s="173"/>
    </row>
    <row r="19" spans="2:13" x14ac:dyDescent="0.25">
      <c r="B19" s="74"/>
      <c r="C19" s="158"/>
      <c r="D19" s="85"/>
      <c r="E19" s="151"/>
      <c r="F19" s="151"/>
      <c r="G19" s="87"/>
      <c r="H19" s="151"/>
      <c r="I19" s="74"/>
      <c r="J19" s="186"/>
      <c r="K19" s="86" t="str">
        <f>IF(Tableau550[[#This Row],[DATE ENCAISSEMENT]],"REGLEE","")</f>
        <v/>
      </c>
      <c r="L19" s="77">
        <f>Tableau550[MONTANT TTC]-Tableau550[MONTANT PAYE]</f>
        <v>0</v>
      </c>
      <c r="M19" s="173"/>
    </row>
    <row r="20" spans="2:13" x14ac:dyDescent="0.25">
      <c r="B20" s="74"/>
      <c r="C20" s="158"/>
      <c r="D20" s="85"/>
      <c r="E20" s="151"/>
      <c r="F20" s="151"/>
      <c r="G20" s="87"/>
      <c r="H20" s="151"/>
      <c r="I20" s="74"/>
      <c r="J20" s="186"/>
      <c r="K20" s="86" t="str">
        <f>IF(Tableau550[[#This Row],[DATE ENCAISSEMENT]],"REGLEE","")</f>
        <v/>
      </c>
      <c r="L20" s="77">
        <f>Tableau550[MONTANT TTC]-Tableau550[MONTANT PAYE]</f>
        <v>0</v>
      </c>
      <c r="M20" s="173"/>
    </row>
    <row r="21" spans="2:13" x14ac:dyDescent="0.25">
      <c r="B21" s="74"/>
      <c r="C21" s="158"/>
      <c r="D21" s="85"/>
      <c r="E21" s="151"/>
      <c r="F21" s="151"/>
      <c r="G21" s="87"/>
      <c r="H21" s="151"/>
      <c r="I21" s="74"/>
      <c r="J21" s="186"/>
      <c r="K21" s="86" t="str">
        <f>IF(Tableau550[[#This Row],[DATE ENCAISSEMENT]],"REGLEE","")</f>
        <v/>
      </c>
      <c r="L21" s="77">
        <f>Tableau550[MONTANT TTC]-Tableau550[MONTANT PAYE]</f>
        <v>0</v>
      </c>
      <c r="M21" s="173"/>
    </row>
    <row r="22" spans="2:13" x14ac:dyDescent="0.25">
      <c r="B22" s="74"/>
      <c r="C22" s="158"/>
      <c r="D22" s="85"/>
      <c r="E22" s="151"/>
      <c r="F22" s="151"/>
      <c r="G22" s="87"/>
      <c r="H22" s="151"/>
      <c r="I22" s="74"/>
      <c r="J22" s="186"/>
      <c r="K22" s="86" t="str">
        <f>IF(Tableau550[[#This Row],[DATE ENCAISSEMENT]],"REGLEE","")</f>
        <v/>
      </c>
      <c r="L22" s="77">
        <f>Tableau550[MONTANT TTC]-Tableau550[MONTANT PAYE]</f>
        <v>0</v>
      </c>
      <c r="M22" s="173"/>
    </row>
    <row r="23" spans="2:13" x14ac:dyDescent="0.25">
      <c r="B23" s="74"/>
      <c r="C23" s="158"/>
      <c r="D23" s="85"/>
      <c r="E23" s="151"/>
      <c r="F23" s="151"/>
      <c r="G23" s="87"/>
      <c r="H23" s="151"/>
      <c r="I23" s="74"/>
      <c r="J23" s="186"/>
      <c r="K23" s="86" t="str">
        <f>IF(Tableau550[[#This Row],[DATE ENCAISSEMENT]],"REGLEE","")</f>
        <v/>
      </c>
      <c r="L23" s="77">
        <f>Tableau550[MONTANT TTC]-Tableau550[MONTANT PAYE]</f>
        <v>0</v>
      </c>
      <c r="M23" s="173"/>
    </row>
    <row r="24" spans="2:13" x14ac:dyDescent="0.25">
      <c r="B24" s="74"/>
      <c r="C24" s="178"/>
      <c r="D24" s="179"/>
      <c r="E24" s="151"/>
      <c r="F24" s="182"/>
      <c r="G24" s="87"/>
      <c r="H24" s="151"/>
      <c r="I24" s="74"/>
      <c r="J24" s="187"/>
      <c r="K24" s="86" t="str">
        <f>IF(Tableau550[[#This Row],[DATE ENCAISSEMENT]],"REGLEE","")</f>
        <v/>
      </c>
      <c r="L24" s="77">
        <f>Tableau550[MONTANT TTC]-Tableau550[MONTANT PAYE]</f>
        <v>0</v>
      </c>
      <c r="M24" s="173"/>
    </row>
    <row r="25" spans="2:13" x14ac:dyDescent="0.25">
      <c r="B25" s="74"/>
      <c r="C25" s="158"/>
      <c r="D25" s="85"/>
      <c r="E25" s="151"/>
      <c r="F25" s="151"/>
      <c r="G25" s="87"/>
      <c r="H25" s="151"/>
      <c r="I25" s="74"/>
      <c r="J25" s="186"/>
      <c r="K25" s="86" t="str">
        <f>IF(Tableau550[[#This Row],[DATE ENCAISSEMENT]],"REGLEE","")</f>
        <v/>
      </c>
      <c r="L25" s="77">
        <f>Tableau550[MONTANT TTC]-Tableau550[MONTANT PAYE]</f>
        <v>0</v>
      </c>
      <c r="M25" s="173"/>
    </row>
    <row r="26" spans="2:13" x14ac:dyDescent="0.25">
      <c r="B26" s="74"/>
      <c r="C26" s="158"/>
      <c r="D26" s="85"/>
      <c r="E26" s="151"/>
      <c r="F26" s="151"/>
      <c r="G26" s="87"/>
      <c r="H26" s="151"/>
      <c r="I26" s="74"/>
      <c r="J26" s="186"/>
      <c r="K26" s="86" t="str">
        <f>IF(Tableau550[[#This Row],[DATE ENCAISSEMENT]],"REGLEE","")</f>
        <v/>
      </c>
      <c r="L26" s="77">
        <f>Tableau550[MONTANT TTC]-Tableau550[MONTANT PAYE]</f>
        <v>0</v>
      </c>
      <c r="M26" s="173"/>
    </row>
    <row r="27" spans="2:13" x14ac:dyDescent="0.25">
      <c r="B27" s="74"/>
      <c r="C27" s="158"/>
      <c r="D27" s="85"/>
      <c r="E27" s="151"/>
      <c r="F27" s="151"/>
      <c r="G27" s="87"/>
      <c r="H27" s="151"/>
      <c r="I27" s="74"/>
      <c r="J27" s="186"/>
      <c r="K27" s="86" t="str">
        <f>IF(Tableau550[[#This Row],[DATE ENCAISSEMENT]],"REGLEE","")</f>
        <v/>
      </c>
      <c r="L27" s="77">
        <f>Tableau550[MONTANT TTC]-Tableau550[MONTANT PAYE]</f>
        <v>0</v>
      </c>
      <c r="M27" s="173"/>
    </row>
    <row r="28" spans="2:13" x14ac:dyDescent="0.25">
      <c r="B28" s="74"/>
      <c r="C28" s="158"/>
      <c r="D28" s="85"/>
      <c r="E28" s="151"/>
      <c r="F28" s="151"/>
      <c r="G28" s="87"/>
      <c r="H28" s="151"/>
      <c r="I28" s="74"/>
      <c r="J28" s="186"/>
      <c r="K28" s="86" t="str">
        <f>IF(Tableau550[[#This Row],[DATE ENCAISSEMENT]],"REGLEE","")</f>
        <v/>
      </c>
      <c r="L28" s="77">
        <f>Tableau550[MONTANT TTC]-Tableau550[MONTANT PAYE]</f>
        <v>0</v>
      </c>
      <c r="M28" s="173"/>
    </row>
    <row r="29" spans="2:13" x14ac:dyDescent="0.25">
      <c r="B29" s="74"/>
      <c r="C29" s="158"/>
      <c r="D29" s="85"/>
      <c r="E29" s="151"/>
      <c r="F29" s="151"/>
      <c r="G29" s="87"/>
      <c r="H29" s="151"/>
      <c r="I29" s="74"/>
      <c r="J29" s="186"/>
      <c r="K29" s="86" t="str">
        <f>IF(Tableau550[[#This Row],[DATE ENCAISSEMENT]],"REGLEE","")</f>
        <v/>
      </c>
      <c r="L29" s="77">
        <f>Tableau550[MONTANT TTC]-Tableau550[MONTANT PAYE]</f>
        <v>0</v>
      </c>
      <c r="M29" s="173"/>
    </row>
    <row r="30" spans="2:13" ht="14.25" customHeight="1" x14ac:dyDescent="0.25">
      <c r="B30" s="74"/>
      <c r="C30" s="158"/>
      <c r="D30" s="180"/>
      <c r="E30" s="152"/>
      <c r="F30" s="152"/>
      <c r="G30" s="87"/>
      <c r="H30" s="152"/>
      <c r="I30" s="74"/>
      <c r="J30" s="188"/>
      <c r="K30" s="86" t="str">
        <f>IF(Tableau550[[#This Row],[DATE ENCAISSEMENT]],"REGLEE","")</f>
        <v/>
      </c>
      <c r="L30" s="77">
        <f>Tableau550[MONTANT TTC]-Tableau550[MONTANT PAYE]</f>
        <v>0</v>
      </c>
      <c r="M30" s="173"/>
    </row>
    <row r="31" spans="2:13" ht="14.25" customHeight="1" x14ac:dyDescent="0.25">
      <c r="B31" s="74"/>
      <c r="C31" s="158"/>
      <c r="D31" s="85"/>
      <c r="E31" s="151"/>
      <c r="F31" s="151"/>
      <c r="G31" s="87"/>
      <c r="H31" s="151"/>
      <c r="I31" s="74"/>
      <c r="J31" s="186"/>
      <c r="K31" s="86" t="str">
        <f>IF(Tableau550[[#This Row],[DATE ENCAISSEMENT]],"REGLEE","")</f>
        <v/>
      </c>
      <c r="L31" s="77">
        <f>Tableau550[MONTANT TTC]-Tableau550[MONTANT PAYE]</f>
        <v>0</v>
      </c>
      <c r="M31" s="173"/>
    </row>
    <row r="32" spans="2:13" ht="14.25" customHeight="1" x14ac:dyDescent="0.25">
      <c r="B32" s="74"/>
      <c r="C32" s="158"/>
      <c r="D32" s="85"/>
      <c r="E32" s="151"/>
      <c r="F32" s="151"/>
      <c r="G32" s="87"/>
      <c r="H32" s="151"/>
      <c r="I32" s="74"/>
      <c r="J32" s="186"/>
      <c r="K32" s="86" t="str">
        <f>IF(Tableau550[[#This Row],[DATE ENCAISSEMENT]],"REGLEE","")</f>
        <v/>
      </c>
      <c r="L32" s="77">
        <f>Tableau550[MONTANT TTC]-Tableau550[MONTANT PAYE]</f>
        <v>0</v>
      </c>
      <c r="M32" s="173"/>
    </row>
    <row r="33" spans="2:13" x14ac:dyDescent="0.25">
      <c r="B33" s="74"/>
      <c r="C33" s="158"/>
      <c r="D33" s="85"/>
      <c r="E33" s="151"/>
      <c r="F33" s="151"/>
      <c r="G33" s="87"/>
      <c r="H33" s="151"/>
      <c r="I33" s="74"/>
      <c r="J33" s="186"/>
      <c r="K33" s="86" t="str">
        <f>IF(Tableau550[[#This Row],[DATE ENCAISSEMENT]],"REGLEE","")</f>
        <v/>
      </c>
      <c r="L33" s="77">
        <f>Tableau550[MONTANT TTC]-Tableau550[MONTANT PAYE]</f>
        <v>0</v>
      </c>
      <c r="M33" s="173"/>
    </row>
    <row r="34" spans="2:13" ht="13.5" customHeight="1" x14ac:dyDescent="0.25">
      <c r="B34" s="74"/>
      <c r="C34" s="158"/>
      <c r="D34" s="85"/>
      <c r="E34" s="151"/>
      <c r="F34" s="151"/>
      <c r="G34" s="87"/>
      <c r="H34" s="151"/>
      <c r="I34" s="74"/>
      <c r="J34" s="186"/>
      <c r="K34" s="86" t="str">
        <f>IF(Tableau550[[#This Row],[DATE ENCAISSEMENT]],"REGLEE","")</f>
        <v/>
      </c>
      <c r="L34" s="77">
        <f>Tableau550[MONTANT TTC]-Tableau550[MONTANT PAYE]</f>
        <v>0</v>
      </c>
      <c r="M34" s="173"/>
    </row>
    <row r="35" spans="2:13" ht="13.5" customHeight="1" x14ac:dyDescent="0.25">
      <c r="B35" s="74"/>
      <c r="C35" s="158"/>
      <c r="D35" s="85"/>
      <c r="E35" s="151"/>
      <c r="F35" s="151"/>
      <c r="G35" s="87"/>
      <c r="H35" s="151"/>
      <c r="I35" s="74"/>
      <c r="J35" s="186"/>
      <c r="K35" s="86" t="str">
        <f>IF(Tableau550[[#This Row],[DATE ENCAISSEMENT]],"REGLEE","")</f>
        <v/>
      </c>
      <c r="L35" s="77">
        <f>Tableau550[MONTANT TTC]-Tableau550[MONTANT PAYE]</f>
        <v>0</v>
      </c>
      <c r="M35" s="173"/>
    </row>
    <row r="36" spans="2:13" ht="13.5" customHeight="1" x14ac:dyDescent="0.25">
      <c r="B36" s="74"/>
      <c r="C36" s="158"/>
      <c r="D36" s="85"/>
      <c r="E36" s="151"/>
      <c r="F36" s="151"/>
      <c r="G36" s="87"/>
      <c r="H36" s="151"/>
      <c r="I36" s="74"/>
      <c r="J36" s="186"/>
      <c r="K36" s="86" t="str">
        <f>IF(Tableau550[[#This Row],[DATE ENCAISSEMENT]],"REGLEE","")</f>
        <v/>
      </c>
      <c r="L36" s="77">
        <f>Tableau550[MONTANT TTC]-Tableau550[MONTANT PAYE]</f>
        <v>0</v>
      </c>
      <c r="M36" s="173"/>
    </row>
    <row r="37" spans="2:13" ht="13.5" customHeight="1" x14ac:dyDescent="0.25">
      <c r="B37" s="74"/>
      <c r="C37" s="158"/>
      <c r="D37" s="85"/>
      <c r="E37" s="151"/>
      <c r="F37" s="151"/>
      <c r="G37" s="87"/>
      <c r="H37" s="151"/>
      <c r="I37" s="74"/>
      <c r="J37" s="186"/>
      <c r="K37" s="86" t="str">
        <f>IF(Tableau550[[#This Row],[DATE ENCAISSEMENT]],"REGLEE","")</f>
        <v/>
      </c>
      <c r="L37" s="77">
        <f>Tableau550[MONTANT TTC]-Tableau550[MONTANT PAYE]</f>
        <v>0</v>
      </c>
      <c r="M37" s="173"/>
    </row>
    <row r="38" spans="2:13" ht="13.5" customHeight="1" x14ac:dyDescent="0.25">
      <c r="B38" s="74"/>
      <c r="C38" s="158"/>
      <c r="D38" s="85"/>
      <c r="E38" s="151"/>
      <c r="F38" s="151"/>
      <c r="G38" s="87"/>
      <c r="H38" s="151"/>
      <c r="I38" s="74"/>
      <c r="J38" s="186"/>
      <c r="K38" s="86" t="str">
        <f>IF(Tableau550[[#This Row],[DATE ENCAISSEMENT]],"REGLEE","")</f>
        <v/>
      </c>
      <c r="L38" s="77">
        <f>Tableau550[MONTANT TTC]-Tableau550[MONTANT PAYE]</f>
        <v>0</v>
      </c>
      <c r="M38" s="173"/>
    </row>
    <row r="39" spans="2:13" ht="13.5" customHeight="1" x14ac:dyDescent="0.25">
      <c r="B39" s="74"/>
      <c r="C39" s="158"/>
      <c r="D39" s="85"/>
      <c r="E39" s="151"/>
      <c r="F39" s="151"/>
      <c r="G39" s="87"/>
      <c r="H39" s="151"/>
      <c r="I39" s="74"/>
      <c r="J39" s="186"/>
      <c r="K39" s="86" t="str">
        <f>IF(Tableau550[[#This Row],[DATE ENCAISSEMENT]],"REGLEE","")</f>
        <v/>
      </c>
      <c r="L39" s="77">
        <f>Tableau550[MONTANT TTC]-Tableau550[MONTANT PAYE]</f>
        <v>0</v>
      </c>
      <c r="M39" s="173"/>
    </row>
    <row r="40" spans="2:13" ht="13.5" customHeight="1" x14ac:dyDescent="0.25">
      <c r="B40" s="74"/>
      <c r="C40" s="158"/>
      <c r="D40" s="85"/>
      <c r="E40" s="151"/>
      <c r="F40" s="151"/>
      <c r="G40" s="87"/>
      <c r="H40" s="151"/>
      <c r="I40" s="74"/>
      <c r="J40" s="186"/>
      <c r="K40" s="86" t="str">
        <f>IF(Tableau550[[#This Row],[DATE ENCAISSEMENT]],"REGLEE","")</f>
        <v/>
      </c>
      <c r="L40" s="77">
        <f>Tableau550[MONTANT TTC]-Tableau550[MONTANT PAYE]</f>
        <v>0</v>
      </c>
      <c r="M40" s="173"/>
    </row>
    <row r="41" spans="2:13" ht="13.5" customHeight="1" x14ac:dyDescent="0.25">
      <c r="B41" s="74"/>
      <c r="C41" s="158"/>
      <c r="D41" s="85"/>
      <c r="E41" s="151"/>
      <c r="F41" s="151"/>
      <c r="G41" s="87"/>
      <c r="H41" s="151"/>
      <c r="I41" s="74"/>
      <c r="J41" s="186"/>
      <c r="K41" s="86" t="str">
        <f>IF(Tableau550[[#This Row],[DATE ENCAISSEMENT]],"REGLEE","")</f>
        <v/>
      </c>
      <c r="L41" s="77">
        <f>Tableau550[MONTANT TTC]-Tableau550[MONTANT PAYE]</f>
        <v>0</v>
      </c>
      <c r="M41" s="173"/>
    </row>
    <row r="42" spans="2:13" ht="13.5" customHeight="1" x14ac:dyDescent="0.25">
      <c r="B42" s="74"/>
      <c r="C42" s="158"/>
      <c r="D42" s="85"/>
      <c r="E42" s="151"/>
      <c r="F42" s="151"/>
      <c r="G42" s="87"/>
      <c r="H42" s="151"/>
      <c r="I42" s="74"/>
      <c r="J42" s="186"/>
      <c r="K42" s="86" t="str">
        <f>IF(Tableau550[[#This Row],[DATE ENCAISSEMENT]],"REGLEE","")</f>
        <v/>
      </c>
      <c r="L42" s="77">
        <f>Tableau550[MONTANT TTC]-Tableau550[MONTANT PAYE]</f>
        <v>0</v>
      </c>
      <c r="M42" s="173"/>
    </row>
    <row r="43" spans="2:13" x14ac:dyDescent="0.25">
      <c r="B43" s="74"/>
      <c r="C43" s="158"/>
      <c r="D43" s="85"/>
      <c r="E43" s="151"/>
      <c r="F43" s="151"/>
      <c r="G43" s="87"/>
      <c r="H43" s="151"/>
      <c r="I43" s="74"/>
      <c r="J43" s="186"/>
      <c r="K43" s="86" t="str">
        <f>IF(Tableau550[[#This Row],[DATE ENCAISSEMENT]],"REGLEE","")</f>
        <v/>
      </c>
      <c r="L43" s="77">
        <f>Tableau550[MONTANT TTC]-Tableau550[MONTANT PAYE]</f>
        <v>0</v>
      </c>
      <c r="M43" s="173"/>
    </row>
    <row r="44" spans="2:13" ht="13.5" customHeight="1" x14ac:dyDescent="0.25">
      <c r="B44" s="74"/>
      <c r="C44" s="158"/>
      <c r="D44" s="85"/>
      <c r="E44" s="151"/>
      <c r="F44" s="151"/>
      <c r="G44" s="87"/>
      <c r="H44" s="151"/>
      <c r="I44" s="74"/>
      <c r="J44" s="186"/>
      <c r="K44" s="86" t="str">
        <f>IF(Tableau550[[#This Row],[DATE ENCAISSEMENT]],"REGLEE","")</f>
        <v/>
      </c>
      <c r="L44" s="77">
        <f>Tableau550[MONTANT TTC]-Tableau550[MONTANT PAYE]</f>
        <v>0</v>
      </c>
      <c r="M44" s="173"/>
    </row>
    <row r="45" spans="2:13" ht="13.5" customHeight="1" x14ac:dyDescent="0.25">
      <c r="B45" s="74"/>
      <c r="C45" s="158"/>
      <c r="D45" s="85"/>
      <c r="E45" s="151"/>
      <c r="F45" s="151"/>
      <c r="G45" s="87"/>
      <c r="H45" s="151"/>
      <c r="I45" s="74"/>
      <c r="J45" s="186"/>
      <c r="K45" s="86" t="str">
        <f>IF(Tableau550[[#This Row],[DATE ENCAISSEMENT]],"REGLEE","")</f>
        <v/>
      </c>
      <c r="L45" s="77">
        <f>Tableau550[MONTANT TTC]-Tableau550[MONTANT PAYE]</f>
        <v>0</v>
      </c>
      <c r="M45" s="173"/>
    </row>
    <row r="46" spans="2:13" ht="13.5" customHeight="1" x14ac:dyDescent="0.25">
      <c r="B46" s="74"/>
      <c r="C46" s="158"/>
      <c r="D46" s="85"/>
      <c r="E46" s="151"/>
      <c r="F46" s="151"/>
      <c r="G46" s="87"/>
      <c r="H46" s="151"/>
      <c r="I46" s="74"/>
      <c r="J46" s="186"/>
      <c r="K46" s="86" t="str">
        <f>IF(Tableau550[[#This Row],[DATE ENCAISSEMENT]],"REGLEE","")</f>
        <v/>
      </c>
      <c r="L46" s="77">
        <f>Tableau550[MONTANT TTC]-Tableau550[MONTANT PAYE]</f>
        <v>0</v>
      </c>
      <c r="M46" s="173"/>
    </row>
    <row r="47" spans="2:13" ht="13.5" customHeight="1" x14ac:dyDescent="0.25">
      <c r="B47" s="74"/>
      <c r="C47" s="158"/>
      <c r="D47" s="85"/>
      <c r="E47" s="151"/>
      <c r="F47" s="151"/>
      <c r="G47" s="87"/>
      <c r="H47" s="151"/>
      <c r="I47" s="74"/>
      <c r="J47" s="186"/>
      <c r="K47" s="86" t="str">
        <f>IF(Tableau550[[#This Row],[DATE ENCAISSEMENT]],"REGLEE","")</f>
        <v/>
      </c>
      <c r="L47" s="77">
        <f>Tableau550[MONTANT TTC]-Tableau550[MONTANT PAYE]</f>
        <v>0</v>
      </c>
      <c r="M47" s="173"/>
    </row>
    <row r="48" spans="2:13" ht="13.5" customHeight="1" x14ac:dyDescent="0.25">
      <c r="B48" s="74"/>
      <c r="C48" s="158"/>
      <c r="D48" s="85"/>
      <c r="E48" s="151"/>
      <c r="F48" s="151"/>
      <c r="G48" s="87"/>
      <c r="H48" s="151"/>
      <c r="I48" s="74"/>
      <c r="J48" s="186"/>
      <c r="K48" s="86" t="str">
        <f>IF(Tableau550[[#This Row],[DATE ENCAISSEMENT]],"REGLEE","")</f>
        <v/>
      </c>
      <c r="L48" s="77">
        <f>Tableau550[MONTANT TTC]-Tableau550[MONTANT PAYE]</f>
        <v>0</v>
      </c>
      <c r="M48" s="173"/>
    </row>
    <row r="49" spans="2:13" ht="13.5" customHeight="1" x14ac:dyDescent="0.25">
      <c r="B49" s="74"/>
      <c r="C49" s="158"/>
      <c r="D49" s="85"/>
      <c r="E49" s="151"/>
      <c r="F49" s="151"/>
      <c r="G49" s="87"/>
      <c r="H49" s="151"/>
      <c r="I49" s="74"/>
      <c r="J49" s="186"/>
      <c r="K49" s="86" t="str">
        <f>IF(Tableau550[[#This Row],[DATE ENCAISSEMENT]],"REGLEE","")</f>
        <v/>
      </c>
      <c r="L49" s="77">
        <f>Tableau550[MONTANT TTC]-Tableau550[MONTANT PAYE]</f>
        <v>0</v>
      </c>
      <c r="M49" s="173"/>
    </row>
    <row r="50" spans="2:13" ht="14.25" x14ac:dyDescent="0.25">
      <c r="B50" s="57"/>
      <c r="C50" s="63"/>
      <c r="D50" s="64"/>
      <c r="E50" s="58"/>
      <c r="F50" s="144"/>
      <c r="G50" s="220"/>
      <c r="H50" s="166"/>
      <c r="I50" s="59"/>
      <c r="J50" s="189"/>
      <c r="K50" s="222"/>
      <c r="L50" s="146"/>
      <c r="M50" s="170"/>
    </row>
    <row r="52" spans="2:13" x14ac:dyDescent="0.25">
      <c r="F52" s="242" t="s">
        <v>63</v>
      </c>
      <c r="G52" s="242"/>
      <c r="H52" s="212">
        <f>SUM(Tableau550[MONTANT HT])</f>
        <v>0</v>
      </c>
      <c r="J52" s="242" t="s">
        <v>53</v>
      </c>
      <c r="K52" s="242"/>
      <c r="L52" s="212">
        <f>SUM(L6:L49)</f>
        <v>0</v>
      </c>
    </row>
  </sheetData>
  <mergeCells count="2">
    <mergeCell ref="F52:G52"/>
    <mergeCell ref="J52:K52"/>
  </mergeCells>
  <conditionalFormatting sqref="L6">
    <cfRule type="cellIs" dxfId="152" priority="2" operator="greaterThan">
      <formula>0</formula>
    </cfRule>
  </conditionalFormatting>
  <conditionalFormatting sqref="L7:L49">
    <cfRule type="cellIs" dxfId="151" priority="1" operator="greaterThan">
      <formula>0</formula>
    </cfRule>
  </conditionalFormatting>
  <hyperlinks>
    <hyperlink ref="B1" location="MENU!A1" display="MENU"/>
  </hyperlinks>
  <pageMargins left="0.7" right="0.7" top="0.75" bottom="0.75" header="0.3" footer="0.3"/>
  <drawing r:id="rId1"/>
  <tableParts count="1">
    <tablePart r:id="rId2"/>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tabColor theme="3"/>
  </sheetPr>
  <dimension ref="A1:CP191"/>
  <sheetViews>
    <sheetView workbookViewId="0">
      <selection activeCell="B13" sqref="B13"/>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62" width="9.140625" style="14"/>
  </cols>
  <sheetData>
    <row r="1" spans="2:94" ht="15" customHeight="1" x14ac:dyDescent="0.25">
      <c r="B1" s="104" t="s">
        <v>37</v>
      </c>
      <c r="C1" s="107" t="s">
        <v>38</v>
      </c>
      <c r="E1" s="101">
        <f ca="1">TODAY()</f>
        <v>41968</v>
      </c>
      <c r="F1" s="14"/>
      <c r="G1" s="14"/>
      <c r="BK1" s="14"/>
      <c r="BL1" s="14"/>
      <c r="BM1" s="14"/>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4"/>
    </row>
    <row r="2" spans="2:94" ht="84" customHeight="1" x14ac:dyDescent="0.25"/>
    <row r="3" spans="2:94" s="14" customFormat="1" ht="1.5" customHeight="1" x14ac:dyDescent="0.25"/>
    <row r="4" spans="2:94" ht="26.25" customHeight="1" x14ac:dyDescent="0.25">
      <c r="B4" s="233" t="s">
        <v>59</v>
      </c>
      <c r="C4" s="233"/>
      <c r="E4" s="234" t="s">
        <v>4</v>
      </c>
      <c r="F4" s="234"/>
      <c r="G4" s="234"/>
    </row>
    <row r="5" spans="2:94" s="14" customFormat="1" ht="1.5" customHeight="1" x14ac:dyDescent="0.25"/>
    <row r="6" spans="2:94" ht="26.25" customHeight="1" x14ac:dyDescent="0.25">
      <c r="B6" s="3" t="s">
        <v>0</v>
      </c>
      <c r="C6" s="5" t="s">
        <v>1</v>
      </c>
      <c r="E6" s="235">
        <f>DépensesMensuellesTotales</f>
        <v>0</v>
      </c>
      <c r="F6" s="236"/>
      <c r="G6" s="10" t="e">
        <f>G10/G9</f>
        <v>#DIV/0!</v>
      </c>
    </row>
    <row r="7" spans="2:94" ht="26.25" customHeight="1" x14ac:dyDescent="0.25">
      <c r="B7" s="4" t="s">
        <v>7</v>
      </c>
      <c r="C7" s="12">
        <f>'10 - Crédit'!H17</f>
        <v>0</v>
      </c>
      <c r="E7" s="92"/>
      <c r="F7" s="92"/>
      <c r="G7" s="92"/>
    </row>
    <row r="8" spans="2:94" ht="26.25" customHeight="1" x14ac:dyDescent="0.25">
      <c r="B8" s="4" t="s">
        <v>22</v>
      </c>
      <c r="C8" s="12">
        <f>'10 - Crédit'!H30</f>
        <v>0</v>
      </c>
      <c r="E8" s="237" t="s">
        <v>5</v>
      </c>
      <c r="F8" s="237"/>
      <c r="G8" s="237"/>
    </row>
    <row r="9" spans="2:94" ht="26.25" customHeight="1" thickBot="1" x14ac:dyDescent="0.3">
      <c r="B9" s="4" t="s">
        <v>8</v>
      </c>
      <c r="C9" s="12"/>
      <c r="E9" s="93" t="s">
        <v>3</v>
      </c>
      <c r="F9" s="94"/>
      <c r="G9" s="95">
        <f>SUM(tblRevenus51[Montant])</f>
        <v>0</v>
      </c>
    </row>
    <row r="10" spans="2:94" ht="26.25" customHeight="1" thickBot="1" x14ac:dyDescent="0.3">
      <c r="B10" s="4" t="s">
        <v>8</v>
      </c>
      <c r="C10" s="12"/>
      <c r="E10" s="96" t="s">
        <v>2</v>
      </c>
      <c r="F10" s="97"/>
      <c r="G10" s="98">
        <f>SUM(tblDépenses52[Montant])</f>
        <v>0</v>
      </c>
    </row>
    <row r="11" spans="2:94" ht="26.25" customHeight="1" x14ac:dyDescent="0.25">
      <c r="B11" s="238"/>
      <c r="C11" s="238"/>
      <c r="E11" s="14"/>
      <c r="F11" s="14"/>
      <c r="G11" s="14"/>
    </row>
    <row r="12" spans="2:94" ht="26.25" customHeight="1" x14ac:dyDescent="0.25">
      <c r="B12" s="233" t="s">
        <v>60</v>
      </c>
      <c r="C12" s="233"/>
      <c r="E12" s="1" t="s">
        <v>6</v>
      </c>
      <c r="F12" s="11"/>
      <c r="G12" s="13">
        <f>G9-G10</f>
        <v>0</v>
      </c>
      <c r="J12" s="91"/>
    </row>
    <row r="13" spans="2:94" ht="26.25" customHeight="1" x14ac:dyDescent="0.25">
      <c r="B13" s="3" t="s">
        <v>0</v>
      </c>
      <c r="C13" s="5" t="s">
        <v>1</v>
      </c>
      <c r="E13" s="14"/>
      <c r="F13" s="14"/>
      <c r="G13" s="14"/>
    </row>
    <row r="14" spans="2:94" ht="26.25" customHeight="1" x14ac:dyDescent="0.25">
      <c r="B14" s="4"/>
      <c r="C14" s="12"/>
      <c r="E14" s="14"/>
      <c r="F14" s="14"/>
      <c r="G14" s="14"/>
    </row>
    <row r="15" spans="2:94" ht="26.25" customHeight="1" x14ac:dyDescent="0.25">
      <c r="B15" s="4"/>
      <c r="C15" s="12"/>
      <c r="E15" s="14"/>
      <c r="F15" s="14"/>
      <c r="G15" s="14"/>
    </row>
    <row r="16" spans="2:94" ht="26.25" customHeight="1" x14ac:dyDescent="0.25">
      <c r="B16" s="4"/>
      <c r="C16" s="12"/>
      <c r="E16" s="14"/>
      <c r="F16" s="14"/>
      <c r="G16" s="14"/>
    </row>
    <row r="17" spans="2:7" ht="26.25" customHeight="1" x14ac:dyDescent="0.25">
      <c r="B17" s="4"/>
      <c r="C17" s="12"/>
      <c r="E17" s="14"/>
      <c r="F17" s="14"/>
      <c r="G17" s="14"/>
    </row>
    <row r="18" spans="2:7" ht="26.25" customHeight="1" x14ac:dyDescent="0.25">
      <c r="B18" s="4"/>
      <c r="C18" s="12"/>
      <c r="E18" s="14"/>
      <c r="F18" s="14"/>
      <c r="G18" s="14"/>
    </row>
    <row r="19" spans="2:7" ht="26.25" customHeight="1" x14ac:dyDescent="0.25">
      <c r="B19" s="4"/>
      <c r="C19" s="12"/>
      <c r="E19" s="14"/>
      <c r="F19" s="14"/>
      <c r="G19" s="14"/>
    </row>
    <row r="20" spans="2:7" ht="26.25" customHeight="1" x14ac:dyDescent="0.25">
      <c r="B20" s="4"/>
      <c r="C20" s="12"/>
      <c r="E20" s="14"/>
      <c r="F20" s="14"/>
      <c r="G20" s="14"/>
    </row>
    <row r="21" spans="2:7" ht="26.25" customHeight="1" x14ac:dyDescent="0.25">
      <c r="B21" s="4"/>
      <c r="C21" s="12"/>
      <c r="E21" s="14"/>
      <c r="F21" s="14"/>
      <c r="G21" s="14"/>
    </row>
    <row r="22" spans="2:7" ht="26.25" customHeight="1" x14ac:dyDescent="0.25">
      <c r="B22" s="66"/>
      <c r="C22" s="65"/>
      <c r="E22" s="14"/>
      <c r="F22" s="14"/>
      <c r="G22" s="14"/>
    </row>
    <row r="23" spans="2:7" ht="26.25" customHeight="1" x14ac:dyDescent="0.25">
      <c r="B23" s="3"/>
      <c r="C23" s="65"/>
      <c r="E23" s="14"/>
      <c r="F23" s="14"/>
      <c r="G23" s="14"/>
    </row>
    <row r="24" spans="2:7" ht="26.25" customHeight="1" x14ac:dyDescent="0.25">
      <c r="B24" s="4"/>
      <c r="C24" s="12"/>
      <c r="E24" s="14"/>
      <c r="F24" s="14"/>
      <c r="G24" s="14"/>
    </row>
    <row r="25" spans="2:7" ht="26.25" customHeight="1" x14ac:dyDescent="0.25">
      <c r="B25" s="3"/>
      <c r="C25" s="65"/>
      <c r="E25" s="14"/>
      <c r="F25" s="14"/>
      <c r="G25" s="14"/>
    </row>
    <row r="26" spans="2:7" ht="26.25" customHeight="1" x14ac:dyDescent="0.25">
      <c r="B26" s="3"/>
      <c r="C26" s="65"/>
      <c r="E26" s="14"/>
      <c r="F26" s="14"/>
      <c r="G26" s="14"/>
    </row>
    <row r="27" spans="2:7" ht="26.25" customHeight="1" x14ac:dyDescent="0.25">
      <c r="B27" s="3"/>
      <c r="C27" s="65"/>
      <c r="E27" s="14"/>
      <c r="F27" s="14"/>
      <c r="G27" s="14"/>
    </row>
    <row r="28" spans="2:7" ht="26.25" customHeight="1" x14ac:dyDescent="0.25">
      <c r="B28" s="3"/>
      <c r="C28" s="65"/>
      <c r="E28" s="14"/>
      <c r="F28" s="14"/>
      <c r="G28" s="14"/>
    </row>
    <row r="29" spans="2:7" ht="26.25" customHeight="1" x14ac:dyDescent="0.25">
      <c r="B29" s="3"/>
      <c r="C29" s="65"/>
      <c r="E29" s="14"/>
      <c r="F29" s="14"/>
      <c r="G29" s="14"/>
    </row>
    <row r="30" spans="2:7" ht="26.25" customHeight="1" x14ac:dyDescent="0.25">
      <c r="B30" s="3"/>
      <c r="C30" s="65"/>
      <c r="E30" s="14"/>
      <c r="F30" s="14"/>
      <c r="G30" s="14"/>
    </row>
    <row r="31" spans="2:7" ht="26.25" customHeight="1" x14ac:dyDescent="0.25">
      <c r="B31" s="3"/>
      <c r="C31" s="65"/>
      <c r="E31" s="14"/>
      <c r="F31" s="14"/>
      <c r="G31" s="14"/>
    </row>
    <row r="32" spans="2:7" ht="26.25" customHeight="1" x14ac:dyDescent="0.25">
      <c r="B32" s="3"/>
      <c r="C32" s="65"/>
      <c r="E32" s="14"/>
      <c r="F32" s="14"/>
      <c r="G32" s="14"/>
    </row>
    <row r="33" spans="2:7" ht="26.25" customHeight="1" x14ac:dyDescent="0.25">
      <c r="B33" s="3"/>
      <c r="C33" s="65"/>
      <c r="E33" s="14"/>
      <c r="F33" s="14"/>
      <c r="G33" s="14"/>
    </row>
    <row r="34" spans="2:7" ht="26.25" customHeight="1" x14ac:dyDescent="0.25">
      <c r="B34" s="3"/>
      <c r="C34" s="65"/>
      <c r="E34" s="14"/>
      <c r="F34" s="14"/>
      <c r="G34" s="14"/>
    </row>
    <row r="35" spans="2:7" ht="26.25" customHeight="1" x14ac:dyDescent="0.25">
      <c r="B35" s="3"/>
      <c r="C35" s="65"/>
      <c r="E35" s="14"/>
      <c r="F35" s="14"/>
      <c r="G35" s="14"/>
    </row>
    <row r="36" spans="2:7" ht="26.25" customHeight="1" x14ac:dyDescent="0.25">
      <c r="B36" s="3"/>
      <c r="C36" s="65"/>
      <c r="E36" s="14"/>
      <c r="F36" s="14"/>
      <c r="G36" s="14"/>
    </row>
    <row r="37" spans="2:7" ht="26.25" customHeight="1" x14ac:dyDescent="0.25">
      <c r="B37" s="3"/>
      <c r="C37" s="65"/>
      <c r="E37" s="14"/>
      <c r="F37" s="14"/>
      <c r="G37" s="14"/>
    </row>
    <row r="38" spans="2:7" ht="26.25" customHeight="1" x14ac:dyDescent="0.25">
      <c r="B38" s="3"/>
      <c r="C38" s="65"/>
      <c r="E38" s="14"/>
      <c r="F38" s="14"/>
      <c r="G38" s="14"/>
    </row>
    <row r="39" spans="2:7" ht="26.25" customHeight="1" x14ac:dyDescent="0.25">
      <c r="B39" s="3"/>
      <c r="C39" s="65"/>
      <c r="E39" s="14"/>
      <c r="F39" s="14"/>
      <c r="G39" s="14"/>
    </row>
    <row r="40" spans="2:7" ht="26.25" customHeight="1" x14ac:dyDescent="0.25">
      <c r="B40" s="3"/>
      <c r="C40" s="65"/>
      <c r="E40" s="14"/>
      <c r="F40" s="14"/>
      <c r="G40" s="14"/>
    </row>
    <row r="41" spans="2:7" ht="26.25" customHeight="1" x14ac:dyDescent="0.25">
      <c r="B41" s="3"/>
      <c r="C41" s="65"/>
      <c r="E41" s="14"/>
      <c r="F41" s="14"/>
      <c r="G41" s="14"/>
    </row>
    <row r="42" spans="2:7" ht="26.25" customHeight="1" x14ac:dyDescent="0.25">
      <c r="B42" s="3"/>
      <c r="C42" s="65"/>
      <c r="E42" s="14"/>
      <c r="F42" s="14"/>
      <c r="G42" s="14"/>
    </row>
    <row r="43" spans="2:7" ht="26.25" customHeight="1" x14ac:dyDescent="0.25">
      <c r="B43" s="3"/>
      <c r="C43" s="65"/>
      <c r="E43" s="14"/>
      <c r="F43" s="14"/>
      <c r="G43" s="14"/>
    </row>
    <row r="44" spans="2:7" ht="26.25" customHeight="1" x14ac:dyDescent="0.25">
      <c r="B44" s="3"/>
      <c r="C44" s="65"/>
      <c r="E44" s="14"/>
      <c r="F44" s="14"/>
      <c r="G44" s="14"/>
    </row>
    <row r="45" spans="2:7" s="14" customFormat="1" ht="26.25" customHeight="1" x14ac:dyDescent="0.25"/>
    <row r="46" spans="2:7" s="14" customFormat="1" ht="26.25" customHeight="1" x14ac:dyDescent="0.25"/>
    <row r="47" spans="2:7" s="14" customFormat="1" ht="26.25" customHeight="1" x14ac:dyDescent="0.25"/>
    <row r="48" spans="2:7"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row r="83" s="14" customFormat="1" ht="26.25" customHeight="1" x14ac:dyDescent="0.25"/>
    <row r="84" s="14" customFormat="1" ht="26.25" customHeight="1" x14ac:dyDescent="0.25"/>
    <row r="85" s="14" customFormat="1" ht="26.25" customHeight="1" x14ac:dyDescent="0.25"/>
    <row r="86" s="14" customFormat="1" ht="26.25" customHeight="1" x14ac:dyDescent="0.25"/>
    <row r="87" s="14" customFormat="1" ht="26.25" customHeight="1" x14ac:dyDescent="0.25"/>
    <row r="88" s="14" customFormat="1" ht="26.25" customHeight="1" x14ac:dyDescent="0.25"/>
    <row r="89" s="14" customFormat="1" ht="26.25" customHeight="1" x14ac:dyDescent="0.25"/>
    <row r="90" s="14" customFormat="1" ht="26.25" customHeight="1" x14ac:dyDescent="0.25"/>
    <row r="91" s="14" customFormat="1" ht="26.25" customHeight="1" x14ac:dyDescent="0.25"/>
    <row r="92" s="14" customFormat="1" ht="26.25" customHeight="1" x14ac:dyDescent="0.25"/>
    <row r="93" s="14" customFormat="1" ht="26.25" customHeight="1" x14ac:dyDescent="0.25"/>
    <row r="94" s="14" customFormat="1" ht="26.25" customHeight="1" x14ac:dyDescent="0.25"/>
    <row r="95" s="14" customFormat="1" ht="26.25" customHeight="1" x14ac:dyDescent="0.25"/>
    <row r="96" s="14" customFormat="1" ht="26.25" customHeight="1" x14ac:dyDescent="0.25"/>
    <row r="97" s="14" customFormat="1" ht="26.25" customHeight="1" x14ac:dyDescent="0.25"/>
    <row r="98" s="14" customFormat="1" ht="26.25" customHeight="1" x14ac:dyDescent="0.25"/>
    <row r="99" s="14" customFormat="1" ht="26.25" customHeight="1" x14ac:dyDescent="0.25"/>
    <row r="100" s="14" customFormat="1" ht="26.25" customHeight="1" x14ac:dyDescent="0.25"/>
    <row r="101" s="14" customFormat="1" ht="26.25" customHeight="1" x14ac:dyDescent="0.25"/>
    <row r="102" s="14" customFormat="1" ht="26.25" customHeight="1" x14ac:dyDescent="0.25"/>
    <row r="103" s="14" customFormat="1" ht="26.25" customHeight="1" x14ac:dyDescent="0.25"/>
    <row r="104" s="14" customFormat="1" ht="26.25" customHeight="1" x14ac:dyDescent="0.25"/>
    <row r="105" s="14" customFormat="1" ht="26.25" customHeight="1" x14ac:dyDescent="0.25"/>
    <row r="106" s="14" customFormat="1" ht="26.25" customHeight="1" x14ac:dyDescent="0.25"/>
    <row r="107" s="14" customFormat="1" ht="26.25" customHeight="1" x14ac:dyDescent="0.25"/>
    <row r="108" s="14" customFormat="1" ht="26.25" customHeight="1" x14ac:dyDescent="0.25"/>
    <row r="109" s="14" customFormat="1" ht="26.25" customHeight="1" x14ac:dyDescent="0.25"/>
    <row r="110" s="14" customFormat="1" ht="26.25" customHeight="1" x14ac:dyDescent="0.25"/>
    <row r="111" s="14" customFormat="1" ht="26.25" customHeight="1" x14ac:dyDescent="0.25"/>
    <row r="112" s="14" customFormat="1" ht="26.25" customHeight="1" x14ac:dyDescent="0.25"/>
    <row r="113" s="14" customFormat="1" ht="26.25" customHeight="1" x14ac:dyDescent="0.25"/>
    <row r="114" s="14" customFormat="1" ht="26.25" customHeight="1" x14ac:dyDescent="0.25"/>
    <row r="115" s="14" customFormat="1" ht="26.25" customHeight="1" x14ac:dyDescent="0.25"/>
    <row r="116" s="14" customFormat="1" ht="26.25" customHeight="1" x14ac:dyDescent="0.25"/>
    <row r="117" s="14" customFormat="1" ht="26.25" customHeight="1" x14ac:dyDescent="0.25"/>
    <row r="118" s="14" customFormat="1" ht="26.25" customHeight="1" x14ac:dyDescent="0.25"/>
    <row r="119" s="14" customFormat="1" ht="26.25" customHeight="1" x14ac:dyDescent="0.25"/>
    <row r="120" s="14" customFormat="1" ht="26.25" customHeight="1" x14ac:dyDescent="0.25"/>
    <row r="121" s="14" customFormat="1" ht="26.25" customHeight="1" x14ac:dyDescent="0.25"/>
    <row r="122" s="14" customFormat="1" ht="26.25" customHeight="1" x14ac:dyDescent="0.25"/>
    <row r="123" s="14" customFormat="1" ht="26.25" customHeight="1" x14ac:dyDescent="0.25"/>
    <row r="124" s="14" customFormat="1" ht="26.25" customHeight="1" x14ac:dyDescent="0.25"/>
    <row r="125" s="14" customFormat="1" ht="26.25" customHeight="1" x14ac:dyDescent="0.25"/>
    <row r="126" s="14" customFormat="1" ht="26.25" customHeight="1" x14ac:dyDescent="0.25"/>
    <row r="127" s="14" customFormat="1" ht="26.25" customHeight="1" x14ac:dyDescent="0.25"/>
    <row r="128" s="14" customFormat="1" ht="26.25" customHeight="1" x14ac:dyDescent="0.25"/>
    <row r="129" s="14" customFormat="1" ht="26.25" customHeight="1" x14ac:dyDescent="0.25"/>
    <row r="130" s="14" customFormat="1" ht="26.25" customHeight="1" x14ac:dyDescent="0.25"/>
    <row r="131" s="14" customFormat="1" ht="26.25" customHeight="1" x14ac:dyDescent="0.25"/>
    <row r="132" s="14" customFormat="1" ht="26.25" customHeight="1" x14ac:dyDescent="0.25"/>
    <row r="133" s="14" customFormat="1" ht="26.25" customHeight="1" x14ac:dyDescent="0.25"/>
    <row r="134" s="14" customFormat="1" ht="26.25" customHeight="1" x14ac:dyDescent="0.25"/>
    <row r="135" s="14" customFormat="1" ht="26.25" customHeight="1" x14ac:dyDescent="0.25"/>
    <row r="136" s="14" customFormat="1" ht="26.25" customHeight="1" x14ac:dyDescent="0.25"/>
    <row r="137" s="14" customFormat="1" ht="26.25" customHeight="1" x14ac:dyDescent="0.25"/>
    <row r="138" s="14" customFormat="1" ht="26.25" customHeight="1" x14ac:dyDescent="0.25"/>
    <row r="139" s="14" customFormat="1" ht="26.25" customHeight="1" x14ac:dyDescent="0.25"/>
    <row r="140" s="14" customFormat="1" ht="26.25" customHeight="1" x14ac:dyDescent="0.25"/>
    <row r="141" s="14" customFormat="1" ht="26.25" customHeight="1" x14ac:dyDescent="0.25"/>
    <row r="142" s="14" customFormat="1" ht="26.25" customHeight="1" x14ac:dyDescent="0.25"/>
    <row r="143" s="14" customFormat="1" ht="26.25" customHeight="1" x14ac:dyDescent="0.25"/>
    <row r="144" s="14" customFormat="1" ht="26.25" customHeight="1" x14ac:dyDescent="0.25"/>
    <row r="145" s="14" customFormat="1" ht="26.25" customHeight="1" x14ac:dyDescent="0.25"/>
    <row r="146" s="14" customFormat="1" ht="26.25" customHeight="1" x14ac:dyDescent="0.25"/>
    <row r="147" s="14" customFormat="1" ht="26.25" customHeight="1" x14ac:dyDescent="0.25"/>
    <row r="148" s="14" customFormat="1" ht="26.25" customHeight="1" x14ac:dyDescent="0.25"/>
    <row r="149" s="14" customFormat="1" ht="26.25" customHeight="1" x14ac:dyDescent="0.25"/>
    <row r="150" s="14" customFormat="1" ht="26.25" customHeight="1" x14ac:dyDescent="0.25"/>
    <row r="151" s="14" customFormat="1" ht="26.25" customHeight="1" x14ac:dyDescent="0.25"/>
    <row r="152" s="14" customFormat="1" ht="26.25" customHeight="1" x14ac:dyDescent="0.25"/>
    <row r="153" s="14" customFormat="1" ht="26.25" customHeight="1" x14ac:dyDescent="0.25"/>
    <row r="154" s="14" customFormat="1" ht="26.25" customHeight="1" x14ac:dyDescent="0.25"/>
    <row r="155" s="14" customFormat="1" ht="26.25" customHeight="1" x14ac:dyDescent="0.25"/>
    <row r="156" s="14" customFormat="1" ht="26.25" customHeight="1" x14ac:dyDescent="0.25"/>
    <row r="157" s="14" customFormat="1" ht="26.25" customHeight="1" x14ac:dyDescent="0.25"/>
    <row r="158" s="14" customFormat="1" ht="26.25" customHeight="1" x14ac:dyDescent="0.25"/>
    <row r="159" s="14" customFormat="1" ht="26.25" customHeight="1" x14ac:dyDescent="0.25"/>
    <row r="160" s="14" customFormat="1" ht="26.25" customHeight="1" x14ac:dyDescent="0.25"/>
    <row r="161" s="14" customFormat="1" ht="26.25" customHeight="1" x14ac:dyDescent="0.25"/>
    <row r="162" s="14" customFormat="1" ht="26.25" customHeight="1" x14ac:dyDescent="0.25"/>
    <row r="163" s="14" customFormat="1" ht="26.25" customHeight="1" x14ac:dyDescent="0.25"/>
    <row r="164" s="14" customFormat="1" ht="26.25" customHeight="1" x14ac:dyDescent="0.25"/>
    <row r="165" s="14" customFormat="1" ht="26.25" customHeight="1" x14ac:dyDescent="0.25"/>
    <row r="166" s="14" customFormat="1" ht="26.25" customHeight="1" x14ac:dyDescent="0.25"/>
    <row r="167" s="14" customFormat="1" ht="26.25" customHeight="1" x14ac:dyDescent="0.25"/>
    <row r="168" s="14" customFormat="1" ht="26.25" customHeight="1" x14ac:dyDescent="0.25"/>
    <row r="169" s="14" customFormat="1" ht="26.25" customHeight="1" x14ac:dyDescent="0.25"/>
    <row r="170" s="14" customFormat="1" ht="26.25" customHeight="1" x14ac:dyDescent="0.25"/>
    <row r="171" s="14" customFormat="1" ht="26.25" customHeight="1" x14ac:dyDescent="0.25"/>
    <row r="172" s="14" customFormat="1" ht="26.25" customHeight="1" x14ac:dyDescent="0.25"/>
    <row r="173" s="14" customFormat="1" ht="26.25" customHeight="1" x14ac:dyDescent="0.25"/>
    <row r="174" s="14" customFormat="1" ht="26.25" customHeight="1" x14ac:dyDescent="0.25"/>
    <row r="175" s="14" customFormat="1" ht="26.25" customHeight="1" x14ac:dyDescent="0.25"/>
    <row r="176" s="14" customFormat="1" ht="26.25" customHeight="1" x14ac:dyDescent="0.25"/>
    <row r="177" s="14" customFormat="1" ht="26.25" customHeight="1" x14ac:dyDescent="0.25"/>
    <row r="178" s="14" customFormat="1" ht="26.25" customHeight="1" x14ac:dyDescent="0.25"/>
    <row r="179" s="14" customFormat="1" ht="26.25" customHeight="1" x14ac:dyDescent="0.25"/>
    <row r="180" s="14" customFormat="1" ht="26.25" customHeight="1" x14ac:dyDescent="0.25"/>
    <row r="181" s="14" customFormat="1" ht="26.25" customHeight="1" x14ac:dyDescent="0.25"/>
    <row r="182" s="14" customFormat="1" ht="26.25" customHeight="1" x14ac:dyDescent="0.25"/>
    <row r="183" s="14" customFormat="1" ht="26.25" customHeight="1" x14ac:dyDescent="0.25"/>
    <row r="184" s="14" customFormat="1" ht="26.25" customHeight="1" x14ac:dyDescent="0.25"/>
    <row r="185" s="14" customFormat="1" ht="26.25" customHeight="1" x14ac:dyDescent="0.25"/>
    <row r="186" s="14" customFormat="1" ht="26.25" customHeight="1" x14ac:dyDescent="0.25"/>
    <row r="187" s="14" customFormat="1" ht="26.25" customHeight="1" x14ac:dyDescent="0.25"/>
    <row r="188" s="14" customFormat="1" ht="26.25" customHeight="1" x14ac:dyDescent="0.25"/>
    <row r="189" s="14" customFormat="1" ht="26.25" customHeight="1" x14ac:dyDescent="0.25"/>
    <row r="190" s="14" customFormat="1" ht="26.25" customHeight="1" x14ac:dyDescent="0.25"/>
    <row r="191" s="14" customFormat="1" ht="26.25" customHeight="1" x14ac:dyDescent="0.25"/>
  </sheetData>
  <mergeCells count="6">
    <mergeCell ref="B12:C12"/>
    <mergeCell ref="B4:C4"/>
    <mergeCell ref="E4:G4"/>
    <mergeCell ref="E6:F6"/>
    <mergeCell ref="E8:G8"/>
    <mergeCell ref="B11:C11"/>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B1:I30"/>
  <sheetViews>
    <sheetView workbookViewId="0">
      <selection activeCell="J35" sqref="J35"/>
    </sheetView>
  </sheetViews>
  <sheetFormatPr baseColWidth="10" defaultRowHeight="13.5" x14ac:dyDescent="0.25"/>
  <cols>
    <col min="1" max="1" width="2.85546875" style="17" customWidth="1"/>
    <col min="2" max="3" width="11.7109375" style="17" customWidth="1"/>
    <col min="4" max="4" width="27.85546875" style="17" bestFit="1" customWidth="1"/>
    <col min="5" max="5" width="25" style="17" bestFit="1" customWidth="1"/>
    <col min="6" max="6" width="18" style="17" bestFit="1" customWidth="1"/>
    <col min="7" max="7" width="18.5703125" style="17" bestFit="1" customWidth="1"/>
    <col min="8" max="8" width="21.85546875" style="17" bestFit="1" customWidth="1"/>
    <col min="9" max="9" width="23.28515625" style="17" bestFit="1" customWidth="1"/>
    <col min="10" max="16384" width="11.42578125" style="17"/>
  </cols>
  <sheetData>
    <row r="1" spans="2:9" ht="14.25" x14ac:dyDescent="0.25">
      <c r="B1" s="137" t="s">
        <v>37</v>
      </c>
      <c r="C1" s="136"/>
    </row>
    <row r="2" spans="2:9" s="14" customFormat="1" ht="84" customHeight="1" x14ac:dyDescent="0.25"/>
    <row r="3" spans="2:9" s="14" customFormat="1" ht="1.5" customHeight="1" x14ac:dyDescent="0.25"/>
    <row r="4" spans="2:9" x14ac:dyDescent="0.3">
      <c r="B4" s="18" t="s">
        <v>9</v>
      </c>
      <c r="C4" s="19">
        <f ca="1">+TODAY()</f>
        <v>41968</v>
      </c>
      <c r="D4" s="20"/>
      <c r="E4" s="21"/>
      <c r="F4" s="22"/>
      <c r="G4" s="22"/>
      <c r="H4" s="22"/>
      <c r="I4" s="20"/>
    </row>
    <row r="5" spans="2:9" x14ac:dyDescent="0.25">
      <c r="B5" s="81" t="s">
        <v>18</v>
      </c>
      <c r="C5" s="81" t="s">
        <v>20</v>
      </c>
      <c r="D5" s="81" t="s">
        <v>19</v>
      </c>
      <c r="E5" s="81" t="s">
        <v>11</v>
      </c>
      <c r="F5" s="81" t="s">
        <v>12</v>
      </c>
      <c r="G5" s="81" t="s">
        <v>13</v>
      </c>
      <c r="H5" s="81" t="s">
        <v>61</v>
      </c>
    </row>
    <row r="6" spans="2:9" x14ac:dyDescent="0.25">
      <c r="B6" s="80"/>
      <c r="C6" s="72"/>
      <c r="D6" s="112"/>
      <c r="E6" s="82"/>
      <c r="F6" s="83"/>
      <c r="G6" s="113"/>
      <c r="H6" s="80"/>
    </row>
    <row r="7" spans="2:9" x14ac:dyDescent="0.25">
      <c r="B7" s="80"/>
      <c r="C7" s="56"/>
      <c r="D7" s="112"/>
      <c r="E7" s="73"/>
      <c r="F7" s="83"/>
      <c r="G7" s="28"/>
      <c r="H7" s="71"/>
    </row>
    <row r="8" spans="2:9" x14ac:dyDescent="0.25">
      <c r="B8" s="74"/>
      <c r="C8" s="56"/>
      <c r="D8" s="75"/>
      <c r="E8" s="76"/>
      <c r="F8" s="77"/>
      <c r="G8" s="78"/>
      <c r="H8" s="74"/>
    </row>
    <row r="9" spans="2:9" x14ac:dyDescent="0.25">
      <c r="B9" s="71"/>
      <c r="C9" s="56"/>
      <c r="D9" s="25"/>
      <c r="E9" s="73"/>
      <c r="F9" s="77"/>
      <c r="G9" s="29"/>
      <c r="H9" s="71"/>
    </row>
    <row r="10" spans="2:9" x14ac:dyDescent="0.25">
      <c r="B10" s="74"/>
      <c r="C10" s="56"/>
      <c r="D10" s="75"/>
      <c r="E10" s="76"/>
      <c r="F10" s="77"/>
      <c r="G10" s="78"/>
      <c r="H10" s="74"/>
    </row>
    <row r="11" spans="2:9" x14ac:dyDescent="0.25">
      <c r="B11" s="74"/>
      <c r="C11" s="56"/>
      <c r="D11" s="75"/>
      <c r="E11" s="84"/>
      <c r="F11" s="77"/>
      <c r="G11" s="78"/>
      <c r="H11" s="79"/>
    </row>
    <row r="12" spans="2:9" x14ac:dyDescent="0.25">
      <c r="B12" s="74"/>
      <c r="C12" s="56"/>
      <c r="D12" s="75"/>
      <c r="E12" s="76"/>
      <c r="F12" s="77"/>
      <c r="G12" s="78"/>
      <c r="H12" s="74"/>
    </row>
    <row r="13" spans="2:9" x14ac:dyDescent="0.25">
      <c r="B13" s="74"/>
      <c r="C13" s="56"/>
      <c r="D13" s="75"/>
      <c r="E13" s="84"/>
      <c r="F13" s="77"/>
      <c r="G13" s="78"/>
      <c r="H13" s="79"/>
    </row>
    <row r="14" spans="2:9" ht="14.25" x14ac:dyDescent="0.3">
      <c r="B14" s="57"/>
      <c r="C14" s="56"/>
      <c r="D14" s="63"/>
      <c r="E14" s="64"/>
      <c r="F14" s="58"/>
      <c r="G14" s="40"/>
      <c r="H14" s="41"/>
    </row>
    <row r="15" spans="2:9" ht="14.25" x14ac:dyDescent="0.3">
      <c r="B15" s="36"/>
      <c r="C15" s="36"/>
      <c r="D15" s="37"/>
      <c r="E15" s="38"/>
      <c r="F15" s="39"/>
      <c r="G15" s="40"/>
      <c r="H15" s="41"/>
    </row>
    <row r="16" spans="2:9" ht="14.25" x14ac:dyDescent="0.3">
      <c r="B16" s="42"/>
      <c r="C16" s="42"/>
      <c r="D16" s="43"/>
      <c r="E16" s="44"/>
      <c r="F16" s="45"/>
      <c r="G16" s="45"/>
      <c r="H16" s="46"/>
      <c r="I16" s="48"/>
    </row>
    <row r="17" spans="2:9" ht="14.25" x14ac:dyDescent="0.3">
      <c r="B17" s="42"/>
      <c r="C17" s="42"/>
      <c r="D17" s="43"/>
      <c r="E17" s="44"/>
      <c r="F17" s="45"/>
      <c r="G17" s="214" t="s">
        <v>62</v>
      </c>
      <c r="H17" s="211">
        <f>SUM(Tableau353[MONTANT HT])</f>
        <v>0</v>
      </c>
      <c r="I17" s="48"/>
    </row>
    <row r="18" spans="2:9" ht="14.25" x14ac:dyDescent="0.3">
      <c r="B18" s="42"/>
      <c r="C18" s="42"/>
      <c r="D18" s="43"/>
      <c r="E18" s="44"/>
      <c r="F18" s="45"/>
      <c r="G18" s="45"/>
      <c r="H18" s="46"/>
      <c r="I18" s="48"/>
    </row>
    <row r="20" spans="2:9" s="14" customFormat="1" ht="84" customHeight="1" x14ac:dyDescent="0.25"/>
    <row r="21" spans="2:9" s="14" customFormat="1" ht="1.5" customHeight="1" x14ac:dyDescent="0.25"/>
    <row r="22" spans="2:9" x14ac:dyDescent="0.3">
      <c r="B22" s="18" t="s">
        <v>9</v>
      </c>
      <c r="C22" s="19">
        <f ca="1">TODAY()</f>
        <v>41968</v>
      </c>
      <c r="D22" s="20"/>
      <c r="E22" s="21"/>
      <c r="F22" s="22"/>
      <c r="G22" s="22"/>
      <c r="H22" s="22"/>
      <c r="I22" s="20"/>
    </row>
    <row r="23" spans="2:9" x14ac:dyDescent="0.25">
      <c r="B23" s="81" t="s">
        <v>18</v>
      </c>
      <c r="C23" s="81" t="s">
        <v>20</v>
      </c>
      <c r="D23" s="81" t="s">
        <v>19</v>
      </c>
      <c r="E23" s="81" t="s">
        <v>11</v>
      </c>
      <c r="F23" s="81" t="s">
        <v>12</v>
      </c>
      <c r="G23" s="81" t="s">
        <v>13</v>
      </c>
      <c r="H23" s="81" t="s">
        <v>61</v>
      </c>
    </row>
    <row r="24" spans="2:9" x14ac:dyDescent="0.25">
      <c r="B24" s="74"/>
      <c r="C24" s="74"/>
      <c r="D24" s="75"/>
      <c r="E24" s="76"/>
      <c r="F24" s="77"/>
      <c r="G24" s="77"/>
      <c r="H24" s="78"/>
    </row>
    <row r="25" spans="2:9" x14ac:dyDescent="0.25">
      <c r="B25" s="71"/>
      <c r="C25" s="71"/>
      <c r="D25" s="25"/>
      <c r="E25" s="73"/>
      <c r="F25" s="27"/>
      <c r="G25" s="54"/>
      <c r="H25" s="28"/>
    </row>
    <row r="26" spans="2:9" x14ac:dyDescent="0.25">
      <c r="B26" s="74"/>
      <c r="C26" s="74"/>
      <c r="D26" s="75"/>
      <c r="E26" s="76"/>
      <c r="F26" s="77"/>
      <c r="G26" s="74"/>
      <c r="H26" s="78"/>
    </row>
    <row r="27" spans="2:9" x14ac:dyDescent="0.25">
      <c r="B27" s="71"/>
      <c r="C27" s="71"/>
      <c r="D27" s="25"/>
      <c r="E27" s="73"/>
      <c r="F27" s="27"/>
      <c r="G27" s="71"/>
      <c r="H27" s="29"/>
    </row>
    <row r="28" spans="2:9" ht="14.25" x14ac:dyDescent="0.3">
      <c r="B28" s="36"/>
      <c r="C28" s="36"/>
      <c r="D28" s="37"/>
      <c r="E28" s="38"/>
      <c r="F28" s="39"/>
      <c r="G28" s="86"/>
      <c r="H28" s="40"/>
    </row>
    <row r="30" spans="2:9" x14ac:dyDescent="0.2">
      <c r="G30" s="214" t="s">
        <v>62</v>
      </c>
      <c r="H30" s="211">
        <f>SUM(Tableau3554[MONTANT HT])</f>
        <v>0</v>
      </c>
    </row>
  </sheetData>
  <hyperlinks>
    <hyperlink ref="B1" location="MENU!A1" display="MENU"/>
  </hyperlinks>
  <pageMargins left="0.7" right="0.7" top="0.75" bottom="0.75" header="0.3" footer="0.3"/>
  <drawing r:id="rId1"/>
  <tableParts count="2">
    <tablePart r:id="rId2"/>
    <tablePart r:id="rId3"/>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dimension ref="B1:M50"/>
  <sheetViews>
    <sheetView topLeftCell="A7" zoomScale="85" zoomScaleNormal="85" workbookViewId="0">
      <selection activeCell="O41" sqref="O40:O41"/>
    </sheetView>
  </sheetViews>
  <sheetFormatPr baseColWidth="10" defaultRowHeight="13.5" x14ac:dyDescent="0.25"/>
  <cols>
    <col min="1" max="1" width="2.85546875" style="17" customWidth="1"/>
    <col min="2" max="2" width="16.42578125" style="17" customWidth="1"/>
    <col min="3" max="3" width="27.85546875" style="17" bestFit="1" customWidth="1"/>
    <col min="4" max="4" width="29.140625" style="17" bestFit="1" customWidth="1"/>
    <col min="5" max="5" width="15.140625" style="17" customWidth="1"/>
    <col min="6" max="6" width="16.140625" style="17" customWidth="1"/>
    <col min="7" max="7" width="14.28515625" style="17" bestFit="1" customWidth="1"/>
    <col min="8" max="8" width="18.28515625" style="17" customWidth="1"/>
    <col min="9" max="9" width="17.140625" style="17" customWidth="1"/>
    <col min="10" max="10" width="16.85546875" style="17" customWidth="1"/>
    <col min="11" max="11" width="13.140625" style="17" bestFit="1" customWidth="1"/>
    <col min="12" max="16384" width="11.42578125" style="17"/>
  </cols>
  <sheetData>
    <row r="1" spans="2:13" ht="14.25" x14ac:dyDescent="0.25">
      <c r="B1" s="137" t="s">
        <v>37</v>
      </c>
    </row>
    <row r="2" spans="2:13" s="14" customFormat="1" ht="84" customHeight="1" x14ac:dyDescent="0.25"/>
    <row r="3" spans="2:13" s="14" customFormat="1" ht="1.5" customHeight="1" x14ac:dyDescent="0.25"/>
    <row r="4" spans="2:13" x14ac:dyDescent="0.3">
      <c r="B4" s="18" t="s">
        <v>9</v>
      </c>
      <c r="C4" s="19">
        <f ca="1">TODAY()</f>
        <v>41968</v>
      </c>
      <c r="D4" s="21"/>
      <c r="E4" s="22"/>
      <c r="F4" s="22"/>
      <c r="G4" s="22"/>
      <c r="H4" s="20"/>
      <c r="I4" s="20"/>
      <c r="J4" s="20"/>
      <c r="K4" s="23"/>
    </row>
    <row r="5" spans="2:13" ht="27" x14ac:dyDescent="0.25">
      <c r="B5" s="81" t="s">
        <v>58</v>
      </c>
      <c r="C5" s="81" t="s">
        <v>10</v>
      </c>
      <c r="D5" s="81" t="s">
        <v>56</v>
      </c>
      <c r="E5" s="88" t="s">
        <v>12</v>
      </c>
      <c r="F5" s="81" t="s">
        <v>13</v>
      </c>
      <c r="G5" s="81" t="s">
        <v>14</v>
      </c>
      <c r="H5" s="134" t="s">
        <v>51</v>
      </c>
      <c r="I5" s="134" t="s">
        <v>57</v>
      </c>
      <c r="J5" s="169" t="s">
        <v>16</v>
      </c>
      <c r="K5" s="81" t="s">
        <v>17</v>
      </c>
      <c r="L5" s="135" t="s">
        <v>52</v>
      </c>
      <c r="M5" s="171" t="s">
        <v>21</v>
      </c>
    </row>
    <row r="6" spans="2:13" x14ac:dyDescent="0.25">
      <c r="B6" s="74"/>
      <c r="C6" s="158"/>
      <c r="D6" s="85"/>
      <c r="E6" s="151"/>
      <c r="F6" s="151"/>
      <c r="G6" s="51"/>
      <c r="H6" s="151"/>
      <c r="I6" s="74"/>
      <c r="J6" s="79"/>
      <c r="K6" s="86" t="str">
        <f>IF(Tableau555[[#This Row],[DATE ENCAISSEMENT]],"REGLEE","")</f>
        <v/>
      </c>
      <c r="L6" s="77">
        <f>Tableau555[MONTANT TTC]-Tableau555[MONTANT PAYE]</f>
        <v>0</v>
      </c>
      <c r="M6" s="173"/>
    </row>
    <row r="7" spans="2:13" x14ac:dyDescent="0.25">
      <c r="B7" s="74"/>
      <c r="C7" s="158"/>
      <c r="D7" s="85"/>
      <c r="E7" s="151"/>
      <c r="F7" s="151"/>
      <c r="G7" s="51"/>
      <c r="H7" s="151"/>
      <c r="I7" s="74"/>
      <c r="J7" s="79"/>
      <c r="K7" s="86" t="str">
        <f>IF(Tableau555[[#This Row],[DATE ENCAISSEMENT]],"REGLEE","")</f>
        <v/>
      </c>
      <c r="L7" s="77">
        <f>Tableau555[MONTANT TTC]-Tableau555[MONTANT PAYE]</f>
        <v>0</v>
      </c>
      <c r="M7" s="173"/>
    </row>
    <row r="8" spans="2:13" x14ac:dyDescent="0.25">
      <c r="B8" s="74"/>
      <c r="C8" s="158"/>
      <c r="D8" s="85"/>
      <c r="E8" s="151"/>
      <c r="F8" s="151"/>
      <c r="G8" s="51"/>
      <c r="H8" s="151"/>
      <c r="I8" s="74"/>
      <c r="J8" s="79"/>
      <c r="K8" s="86" t="str">
        <f>IF(Tableau555[[#This Row],[DATE ENCAISSEMENT]],"REGLEE","")</f>
        <v/>
      </c>
      <c r="L8" s="77">
        <f>Tableau555[MONTANT TTC]-Tableau555[MONTANT PAYE]</f>
        <v>0</v>
      </c>
      <c r="M8" s="173"/>
    </row>
    <row r="9" spans="2:13" x14ac:dyDescent="0.25">
      <c r="B9" s="74"/>
      <c r="C9" s="158"/>
      <c r="D9" s="85"/>
      <c r="E9" s="151"/>
      <c r="F9" s="151"/>
      <c r="G9" s="51"/>
      <c r="H9" s="151"/>
      <c r="I9" s="74"/>
      <c r="J9" s="79"/>
      <c r="K9" s="86" t="str">
        <f>IF(Tableau555[[#This Row],[DATE ENCAISSEMENT]],"REGLEE","")</f>
        <v/>
      </c>
      <c r="L9" s="77">
        <f>Tableau555[MONTANT TTC]-Tableau555[MONTANT PAYE]</f>
        <v>0</v>
      </c>
      <c r="M9" s="173"/>
    </row>
    <row r="10" spans="2:13" x14ac:dyDescent="0.25">
      <c r="B10" s="74"/>
      <c r="C10" s="158"/>
      <c r="D10" s="85"/>
      <c r="E10" s="151"/>
      <c r="F10" s="151"/>
      <c r="G10" s="51"/>
      <c r="H10" s="151"/>
      <c r="I10" s="74"/>
      <c r="J10" s="79"/>
      <c r="K10" s="86" t="str">
        <f>IF(Tableau555[[#This Row],[DATE ENCAISSEMENT]],"REGLEE","")</f>
        <v/>
      </c>
      <c r="L10" s="77">
        <f>Tableau555[MONTANT TTC]-Tableau555[MONTANT PAYE]</f>
        <v>0</v>
      </c>
      <c r="M10" s="173"/>
    </row>
    <row r="11" spans="2:13" x14ac:dyDescent="0.25">
      <c r="B11" s="74"/>
      <c r="C11" s="158"/>
      <c r="D11" s="85"/>
      <c r="E11" s="151"/>
      <c r="F11" s="151"/>
      <c r="G11" s="51"/>
      <c r="H11" s="151"/>
      <c r="I11" s="74"/>
      <c r="J11" s="79"/>
      <c r="K11" s="86" t="str">
        <f>IF(Tableau555[[#This Row],[DATE ENCAISSEMENT]],"REGLEE","")</f>
        <v/>
      </c>
      <c r="L11" s="77">
        <f>Tableau555[MONTANT TTC]-Tableau555[MONTANT PAYE]</f>
        <v>0</v>
      </c>
      <c r="M11" s="173"/>
    </row>
    <row r="12" spans="2:13" x14ac:dyDescent="0.25">
      <c r="B12" s="74"/>
      <c r="C12" s="158"/>
      <c r="D12" s="85"/>
      <c r="E12" s="151"/>
      <c r="F12" s="151"/>
      <c r="G12" s="51"/>
      <c r="H12" s="151"/>
      <c r="I12" s="74"/>
      <c r="J12" s="79"/>
      <c r="K12" s="86" t="str">
        <f>IF(Tableau555[[#This Row],[DATE ENCAISSEMENT]],"REGLEE","")</f>
        <v/>
      </c>
      <c r="L12" s="77">
        <f>Tableau555[MONTANT TTC]-Tableau555[MONTANT PAYE]</f>
        <v>0</v>
      </c>
      <c r="M12" s="173"/>
    </row>
    <row r="13" spans="2:13" x14ac:dyDescent="0.25">
      <c r="B13" s="74"/>
      <c r="C13" s="190"/>
      <c r="D13" s="184"/>
      <c r="E13" s="192"/>
      <c r="F13" s="192"/>
      <c r="G13" s="51"/>
      <c r="H13" s="192"/>
      <c r="I13" s="74"/>
      <c r="J13" s="79"/>
      <c r="K13" s="86" t="str">
        <f>IF(Tableau555[[#This Row],[DATE ENCAISSEMENT]],"REGLEE","")</f>
        <v/>
      </c>
      <c r="L13" s="77">
        <f>Tableau555[MONTANT TTC]-Tableau555[MONTANT PAYE]</f>
        <v>0</v>
      </c>
      <c r="M13" s="173"/>
    </row>
    <row r="14" spans="2:13" x14ac:dyDescent="0.25">
      <c r="B14" s="74"/>
      <c r="C14" s="158"/>
      <c r="D14" s="85"/>
      <c r="E14" s="151"/>
      <c r="F14" s="151"/>
      <c r="G14" s="51"/>
      <c r="H14" s="151"/>
      <c r="I14" s="74"/>
      <c r="J14" s="79"/>
      <c r="K14" s="86" t="str">
        <f>IF(Tableau555[[#This Row],[DATE ENCAISSEMENT]],"REGLEE","")</f>
        <v/>
      </c>
      <c r="L14" s="77">
        <f>Tableau555[MONTANT TTC]-Tableau555[MONTANT PAYE]</f>
        <v>0</v>
      </c>
      <c r="M14" s="173"/>
    </row>
    <row r="15" spans="2:13" x14ac:dyDescent="0.25">
      <c r="B15" s="74"/>
      <c r="C15" s="158"/>
      <c r="D15" s="85"/>
      <c r="E15" s="151"/>
      <c r="F15" s="151"/>
      <c r="G15" s="51"/>
      <c r="H15" s="151"/>
      <c r="I15" s="74"/>
      <c r="J15" s="79"/>
      <c r="K15" s="86" t="str">
        <f>IF(Tableau555[[#This Row],[DATE ENCAISSEMENT]],"REGLEE","")</f>
        <v/>
      </c>
      <c r="L15" s="77">
        <f>Tableau555[MONTANT TTC]-Tableau555[MONTANT PAYE]</f>
        <v>0</v>
      </c>
      <c r="M15" s="173"/>
    </row>
    <row r="16" spans="2:13" x14ac:dyDescent="0.25">
      <c r="B16" s="74"/>
      <c r="C16" s="158"/>
      <c r="D16" s="85"/>
      <c r="E16" s="151"/>
      <c r="F16" s="151"/>
      <c r="G16" s="51"/>
      <c r="H16" s="151"/>
      <c r="I16" s="74"/>
      <c r="J16" s="79"/>
      <c r="K16" s="86" t="str">
        <f>IF(Tableau555[[#This Row],[DATE ENCAISSEMENT]],"REGLEE","")</f>
        <v/>
      </c>
      <c r="L16" s="77">
        <f>Tableau555[MONTANT TTC]-Tableau555[MONTANT PAYE]</f>
        <v>0</v>
      </c>
      <c r="M16" s="173"/>
    </row>
    <row r="17" spans="2:13" x14ac:dyDescent="0.25">
      <c r="B17" s="74"/>
      <c r="C17" s="158"/>
      <c r="D17" s="85"/>
      <c r="E17" s="151"/>
      <c r="F17" s="151"/>
      <c r="G17" s="51"/>
      <c r="H17" s="151"/>
      <c r="I17" s="74"/>
      <c r="J17" s="79"/>
      <c r="K17" s="86" t="str">
        <f>IF(Tableau555[[#This Row],[DATE ENCAISSEMENT]],"REGLEE","")</f>
        <v/>
      </c>
      <c r="L17" s="77">
        <f>Tableau555[MONTANT TTC]-Tableau555[MONTANT PAYE]</f>
        <v>0</v>
      </c>
      <c r="M17" s="173"/>
    </row>
    <row r="18" spans="2:13" x14ac:dyDescent="0.25">
      <c r="B18" s="74"/>
      <c r="C18" s="158"/>
      <c r="D18" s="85"/>
      <c r="E18" s="151"/>
      <c r="F18" s="151"/>
      <c r="G18" s="51"/>
      <c r="H18" s="151"/>
      <c r="I18" s="74"/>
      <c r="J18" s="79"/>
      <c r="K18" s="86" t="str">
        <f>IF(Tableau555[[#This Row],[DATE ENCAISSEMENT]],"REGLEE","")</f>
        <v/>
      </c>
      <c r="L18" s="77">
        <f>Tableau555[MONTANT TTC]-Tableau555[MONTANT PAYE]</f>
        <v>0</v>
      </c>
      <c r="M18" s="173"/>
    </row>
    <row r="19" spans="2:13" x14ac:dyDescent="0.25">
      <c r="B19" s="74"/>
      <c r="C19" s="158"/>
      <c r="D19" s="85"/>
      <c r="E19" s="151"/>
      <c r="F19" s="151"/>
      <c r="G19" s="51"/>
      <c r="H19" s="151"/>
      <c r="I19" s="74"/>
      <c r="J19" s="79"/>
      <c r="K19" s="86" t="str">
        <f>IF(Tableau555[[#This Row],[DATE ENCAISSEMENT]],"REGLEE","")</f>
        <v/>
      </c>
      <c r="L19" s="77">
        <f>Tableau555[MONTANT TTC]-Tableau555[MONTANT PAYE]</f>
        <v>0</v>
      </c>
      <c r="M19" s="173"/>
    </row>
    <row r="20" spans="2:13" x14ac:dyDescent="0.25">
      <c r="B20" s="74"/>
      <c r="C20" s="178"/>
      <c r="D20" s="179"/>
      <c r="E20" s="151"/>
      <c r="F20" s="182"/>
      <c r="G20" s="51"/>
      <c r="H20" s="151"/>
      <c r="I20" s="74"/>
      <c r="J20" s="79"/>
      <c r="K20" s="86" t="str">
        <f>IF(Tableau555[[#This Row],[DATE ENCAISSEMENT]],"REGLEE","")</f>
        <v/>
      </c>
      <c r="L20" s="77">
        <f>Tableau555[MONTANT TTC]-Tableau555[MONTANT PAYE]</f>
        <v>0</v>
      </c>
      <c r="M20" s="173"/>
    </row>
    <row r="21" spans="2:13" x14ac:dyDescent="0.25">
      <c r="B21" s="74"/>
      <c r="C21" s="158"/>
      <c r="D21" s="85"/>
      <c r="E21" s="151"/>
      <c r="F21" s="151"/>
      <c r="G21" s="51"/>
      <c r="H21" s="151"/>
      <c r="I21" s="74"/>
      <c r="J21" s="79"/>
      <c r="K21" s="86" t="str">
        <f>IF(Tableau555[[#This Row],[DATE ENCAISSEMENT]],"REGLEE","")</f>
        <v/>
      </c>
      <c r="L21" s="77">
        <f>Tableau555[MONTANT TTC]-Tableau555[MONTANT PAYE]</f>
        <v>0</v>
      </c>
      <c r="M21" s="173"/>
    </row>
    <row r="22" spans="2:13" x14ac:dyDescent="0.25">
      <c r="B22" s="74"/>
      <c r="C22" s="158"/>
      <c r="D22" s="85"/>
      <c r="E22" s="151"/>
      <c r="F22" s="151"/>
      <c r="G22" s="51"/>
      <c r="H22" s="151"/>
      <c r="I22" s="74"/>
      <c r="J22" s="79"/>
      <c r="K22" s="86" t="str">
        <f>IF(Tableau555[[#This Row],[DATE ENCAISSEMENT]],"REGLEE","")</f>
        <v/>
      </c>
      <c r="L22" s="77">
        <f>Tableau555[MONTANT TTC]-Tableau555[MONTANT PAYE]</f>
        <v>0</v>
      </c>
      <c r="M22" s="173"/>
    </row>
    <row r="23" spans="2:13" x14ac:dyDescent="0.25">
      <c r="B23" s="74"/>
      <c r="C23" s="158"/>
      <c r="D23" s="85"/>
      <c r="E23" s="151"/>
      <c r="F23" s="151"/>
      <c r="G23" s="51"/>
      <c r="H23" s="151"/>
      <c r="I23" s="74"/>
      <c r="J23" s="79"/>
      <c r="K23" s="86" t="str">
        <f>IF(Tableau555[[#This Row],[DATE ENCAISSEMENT]],"REGLEE","")</f>
        <v/>
      </c>
      <c r="L23" s="77">
        <f>Tableau555[MONTANT TTC]-Tableau555[MONTANT PAYE]</f>
        <v>0</v>
      </c>
      <c r="M23" s="173"/>
    </row>
    <row r="24" spans="2:13" x14ac:dyDescent="0.25">
      <c r="B24" s="74"/>
      <c r="C24" s="158"/>
      <c r="D24" s="85"/>
      <c r="E24" s="151"/>
      <c r="F24" s="151"/>
      <c r="G24" s="51"/>
      <c r="H24" s="151"/>
      <c r="I24" s="74"/>
      <c r="J24" s="79"/>
      <c r="K24" s="86" t="str">
        <f>IF(Tableau555[[#This Row],[DATE ENCAISSEMENT]],"REGLEE","")</f>
        <v/>
      </c>
      <c r="L24" s="77">
        <f>Tableau555[MONTANT TTC]-Tableau555[MONTANT PAYE]</f>
        <v>0</v>
      </c>
      <c r="M24" s="173"/>
    </row>
    <row r="25" spans="2:13" x14ac:dyDescent="0.25">
      <c r="B25" s="74"/>
      <c r="C25" s="158"/>
      <c r="D25" s="85"/>
      <c r="E25" s="151"/>
      <c r="F25" s="151"/>
      <c r="G25" s="51"/>
      <c r="H25" s="151"/>
      <c r="I25" s="74"/>
      <c r="J25" s="79"/>
      <c r="K25" s="86" t="str">
        <f>IF(Tableau555[[#This Row],[DATE ENCAISSEMENT]],"REGLEE","")</f>
        <v/>
      </c>
      <c r="L25" s="77">
        <f>Tableau555[MONTANT TTC]-Tableau555[MONTANT PAYE]</f>
        <v>0</v>
      </c>
      <c r="M25" s="173"/>
    </row>
    <row r="26" spans="2:13" ht="14.25" customHeight="1" x14ac:dyDescent="0.25">
      <c r="B26" s="74"/>
      <c r="C26" s="158"/>
      <c r="D26" s="180"/>
      <c r="E26" s="152"/>
      <c r="F26" s="152"/>
      <c r="G26" s="51"/>
      <c r="H26" s="152"/>
      <c r="I26" s="74"/>
      <c r="J26" s="79"/>
      <c r="K26" s="86" t="str">
        <f>IF(Tableau555[[#This Row],[DATE ENCAISSEMENT]],"REGLEE","")</f>
        <v/>
      </c>
      <c r="L26" s="77">
        <f>Tableau555[MONTANT TTC]-Tableau555[MONTANT PAYE]</f>
        <v>0</v>
      </c>
      <c r="M26" s="173"/>
    </row>
    <row r="27" spans="2:13" ht="14.25" customHeight="1" x14ac:dyDescent="0.25">
      <c r="B27" s="74"/>
      <c r="C27" s="158"/>
      <c r="D27" s="85"/>
      <c r="E27" s="151"/>
      <c r="F27" s="151"/>
      <c r="G27" s="51"/>
      <c r="H27" s="151"/>
      <c r="I27" s="74"/>
      <c r="J27" s="79"/>
      <c r="K27" s="86" t="str">
        <f>IF(Tableau555[[#This Row],[DATE ENCAISSEMENT]],"REGLEE","")</f>
        <v/>
      </c>
      <c r="L27" s="77">
        <f>Tableau555[MONTANT TTC]-Tableau555[MONTANT PAYE]</f>
        <v>0</v>
      </c>
      <c r="M27" s="173"/>
    </row>
    <row r="28" spans="2:13" ht="14.25" customHeight="1" x14ac:dyDescent="0.25">
      <c r="B28" s="74"/>
      <c r="C28" s="158"/>
      <c r="D28" s="85"/>
      <c r="E28" s="151"/>
      <c r="F28" s="151"/>
      <c r="G28" s="51"/>
      <c r="H28" s="151"/>
      <c r="I28" s="74"/>
      <c r="J28" s="79"/>
      <c r="K28" s="86" t="str">
        <f>IF(Tableau555[[#This Row],[DATE ENCAISSEMENT]],"REGLEE","")</f>
        <v/>
      </c>
      <c r="L28" s="77">
        <f>Tableau555[MONTANT TTC]-Tableau555[MONTANT PAYE]</f>
        <v>0</v>
      </c>
      <c r="M28" s="173"/>
    </row>
    <row r="29" spans="2:13" x14ac:dyDescent="0.25">
      <c r="B29" s="74"/>
      <c r="C29" s="158"/>
      <c r="D29" s="85"/>
      <c r="E29" s="151"/>
      <c r="F29" s="151"/>
      <c r="G29" s="51"/>
      <c r="H29" s="151"/>
      <c r="I29" s="74"/>
      <c r="J29" s="79"/>
      <c r="K29" s="86" t="str">
        <f>IF(Tableau555[[#This Row],[DATE ENCAISSEMENT]],"REGLEE","")</f>
        <v/>
      </c>
      <c r="L29" s="77">
        <f>Tableau555[MONTANT TTC]-Tableau555[MONTANT PAYE]</f>
        <v>0</v>
      </c>
      <c r="M29" s="173"/>
    </row>
    <row r="30" spans="2:13" ht="13.5" customHeight="1" x14ac:dyDescent="0.25">
      <c r="B30" s="74"/>
      <c r="C30" s="158"/>
      <c r="D30" s="85"/>
      <c r="E30" s="151"/>
      <c r="F30" s="151"/>
      <c r="G30" s="51"/>
      <c r="H30" s="151"/>
      <c r="I30" s="74"/>
      <c r="J30" s="79"/>
      <c r="K30" s="86" t="str">
        <f>IF(Tableau555[[#This Row],[DATE ENCAISSEMENT]],"REGLEE","")</f>
        <v/>
      </c>
      <c r="L30" s="77">
        <f>Tableau555[MONTANT TTC]-Tableau555[MONTANT PAYE]</f>
        <v>0</v>
      </c>
      <c r="M30" s="173"/>
    </row>
    <row r="31" spans="2:13" ht="13.5" customHeight="1" x14ac:dyDescent="0.25">
      <c r="B31" s="74"/>
      <c r="C31" s="158"/>
      <c r="D31" s="85"/>
      <c r="E31" s="151"/>
      <c r="F31" s="151"/>
      <c r="G31" s="51"/>
      <c r="H31" s="151"/>
      <c r="I31" s="74"/>
      <c r="J31" s="79"/>
      <c r="K31" s="86" t="str">
        <f>IF(Tableau555[[#This Row],[DATE ENCAISSEMENT]],"REGLEE","")</f>
        <v/>
      </c>
      <c r="L31" s="77">
        <f>Tableau555[MONTANT TTC]-Tableau555[MONTANT PAYE]</f>
        <v>0</v>
      </c>
      <c r="M31" s="173"/>
    </row>
    <row r="32" spans="2:13" ht="13.5" customHeight="1" x14ac:dyDescent="0.25">
      <c r="B32" s="74"/>
      <c r="C32" s="158"/>
      <c r="D32" s="85"/>
      <c r="E32" s="151"/>
      <c r="F32" s="151"/>
      <c r="G32" s="51"/>
      <c r="H32" s="151"/>
      <c r="I32" s="74"/>
      <c r="J32" s="79"/>
      <c r="K32" s="86" t="str">
        <f>IF(Tableau555[[#This Row],[DATE ENCAISSEMENT]],"REGLEE","")</f>
        <v/>
      </c>
      <c r="L32" s="77">
        <f>Tableau555[MONTANT TTC]-Tableau555[MONTANT PAYE]</f>
        <v>0</v>
      </c>
      <c r="M32" s="173"/>
    </row>
    <row r="33" spans="2:13" ht="13.5" customHeight="1" x14ac:dyDescent="0.25">
      <c r="B33" s="74"/>
      <c r="C33" s="158"/>
      <c r="D33" s="85"/>
      <c r="E33" s="151"/>
      <c r="F33" s="151"/>
      <c r="G33" s="51"/>
      <c r="H33" s="151"/>
      <c r="I33" s="74"/>
      <c r="J33" s="79"/>
      <c r="K33" s="86" t="str">
        <f>IF(Tableau555[[#This Row],[DATE ENCAISSEMENT]],"REGLEE","")</f>
        <v/>
      </c>
      <c r="L33" s="77">
        <f>Tableau555[MONTANT TTC]-Tableau555[MONTANT PAYE]</f>
        <v>0</v>
      </c>
      <c r="M33" s="173"/>
    </row>
    <row r="34" spans="2:13" ht="13.5" customHeight="1" x14ac:dyDescent="0.25">
      <c r="B34" s="74"/>
      <c r="C34" s="158"/>
      <c r="D34" s="85"/>
      <c r="E34" s="151"/>
      <c r="F34" s="151"/>
      <c r="G34" s="51"/>
      <c r="H34" s="151"/>
      <c r="I34" s="74"/>
      <c r="J34" s="79"/>
      <c r="K34" s="86" t="str">
        <f>IF(Tableau555[[#This Row],[DATE ENCAISSEMENT]],"REGLEE","")</f>
        <v/>
      </c>
      <c r="L34" s="77">
        <f>Tableau555[MONTANT TTC]-Tableau555[MONTANT PAYE]</f>
        <v>0</v>
      </c>
      <c r="M34" s="173"/>
    </row>
    <row r="35" spans="2:13" ht="13.5" customHeight="1" x14ac:dyDescent="0.25">
      <c r="B35" s="74"/>
      <c r="C35" s="158"/>
      <c r="D35" s="85"/>
      <c r="E35" s="151"/>
      <c r="F35" s="151"/>
      <c r="G35" s="51"/>
      <c r="H35" s="151"/>
      <c r="I35" s="74"/>
      <c r="J35" s="79"/>
      <c r="K35" s="86" t="str">
        <f>IF(Tableau555[[#This Row],[DATE ENCAISSEMENT]],"REGLEE","")</f>
        <v/>
      </c>
      <c r="L35" s="77">
        <f>Tableau555[MONTANT TTC]-Tableau555[MONTANT PAYE]</f>
        <v>0</v>
      </c>
      <c r="M35" s="173"/>
    </row>
    <row r="36" spans="2:13" ht="13.5" customHeight="1" x14ac:dyDescent="0.25">
      <c r="B36" s="74"/>
      <c r="C36" s="158"/>
      <c r="D36" s="85"/>
      <c r="E36" s="151"/>
      <c r="F36" s="151"/>
      <c r="G36" s="51"/>
      <c r="H36" s="151"/>
      <c r="I36" s="74"/>
      <c r="J36" s="79"/>
      <c r="K36" s="86" t="str">
        <f>IF(Tableau555[[#This Row],[DATE ENCAISSEMENT]],"REGLEE","")</f>
        <v/>
      </c>
      <c r="L36" s="77">
        <f>Tableau555[MONTANT TTC]-Tableau555[MONTANT PAYE]</f>
        <v>0</v>
      </c>
      <c r="M36" s="173"/>
    </row>
    <row r="37" spans="2:13" ht="13.5" customHeight="1" x14ac:dyDescent="0.25">
      <c r="B37" s="74"/>
      <c r="C37" s="158"/>
      <c r="D37" s="85"/>
      <c r="E37" s="151"/>
      <c r="F37" s="151"/>
      <c r="G37" s="51"/>
      <c r="H37" s="151"/>
      <c r="I37" s="74"/>
      <c r="J37" s="79"/>
      <c r="K37" s="86" t="str">
        <f>IF(Tableau555[[#This Row],[DATE ENCAISSEMENT]],"REGLEE","")</f>
        <v/>
      </c>
      <c r="L37" s="77">
        <f>Tableau555[MONTANT TTC]-Tableau555[MONTANT PAYE]</f>
        <v>0</v>
      </c>
      <c r="M37" s="173"/>
    </row>
    <row r="38" spans="2:13" ht="13.5" customHeight="1" x14ac:dyDescent="0.3">
      <c r="B38" s="74"/>
      <c r="C38" s="158"/>
      <c r="D38" s="191"/>
      <c r="E38" s="193"/>
      <c r="F38" s="193"/>
      <c r="G38" s="51"/>
      <c r="H38" s="193"/>
      <c r="I38" s="74"/>
      <c r="J38" s="79"/>
      <c r="K38" s="86" t="str">
        <f>IF(Tableau555[[#This Row],[DATE ENCAISSEMENT]],"REGLEE","")</f>
        <v/>
      </c>
      <c r="L38" s="77">
        <f>Tableau555[MONTANT TTC]-Tableau555[MONTANT PAYE]</f>
        <v>0</v>
      </c>
      <c r="M38" s="173"/>
    </row>
    <row r="39" spans="2:13" x14ac:dyDescent="0.25">
      <c r="B39" s="74"/>
      <c r="C39" s="158"/>
      <c r="D39" s="85"/>
      <c r="E39" s="151"/>
      <c r="F39" s="151"/>
      <c r="G39" s="51"/>
      <c r="H39" s="151"/>
      <c r="I39" s="74"/>
      <c r="J39" s="79"/>
      <c r="K39" s="86" t="str">
        <f>IF(Tableau555[[#This Row],[DATE ENCAISSEMENT]],"REGLEE","")</f>
        <v/>
      </c>
      <c r="L39" s="77">
        <f>Tableau555[MONTANT TTC]-Tableau555[MONTANT PAYE]</f>
        <v>0</v>
      </c>
      <c r="M39" s="173"/>
    </row>
    <row r="40" spans="2:13" ht="13.5" customHeight="1" x14ac:dyDescent="0.25">
      <c r="B40" s="74"/>
      <c r="C40" s="158"/>
      <c r="D40" s="85"/>
      <c r="E40" s="151"/>
      <c r="F40" s="151"/>
      <c r="G40" s="51"/>
      <c r="H40" s="151"/>
      <c r="I40" s="74"/>
      <c r="J40" s="79"/>
      <c r="K40" s="86" t="str">
        <f>IF(Tableau555[[#This Row],[DATE ENCAISSEMENT]],"REGLEE","")</f>
        <v/>
      </c>
      <c r="L40" s="77">
        <f>Tableau555[MONTANT TTC]-Tableau555[MONTANT PAYE]</f>
        <v>0</v>
      </c>
      <c r="M40" s="173"/>
    </row>
    <row r="41" spans="2:13" ht="13.5" customHeight="1" x14ac:dyDescent="0.3">
      <c r="B41" s="74"/>
      <c r="C41" s="158"/>
      <c r="D41" s="191"/>
      <c r="E41" s="193"/>
      <c r="F41" s="193"/>
      <c r="G41" s="51"/>
      <c r="H41" s="193"/>
      <c r="I41" s="74"/>
      <c r="J41" s="79"/>
      <c r="K41" s="86" t="str">
        <f>IF(Tableau555[[#This Row],[DATE ENCAISSEMENT]],"REGLEE","")</f>
        <v/>
      </c>
      <c r="L41" s="77">
        <f>Tableau555[MONTANT TTC]-Tableau555[MONTANT PAYE]</f>
        <v>0</v>
      </c>
      <c r="M41" s="173"/>
    </row>
    <row r="42" spans="2:13" ht="13.5" customHeight="1" x14ac:dyDescent="0.3">
      <c r="B42" s="74"/>
      <c r="C42" s="158"/>
      <c r="D42" s="191"/>
      <c r="E42" s="193"/>
      <c r="F42" s="193"/>
      <c r="G42" s="51"/>
      <c r="H42" s="193"/>
      <c r="I42" s="74"/>
      <c r="J42" s="79"/>
      <c r="K42" s="86" t="str">
        <f>IF(Tableau555[[#This Row],[DATE ENCAISSEMENT]],"REGLEE","")</f>
        <v/>
      </c>
      <c r="L42" s="77">
        <f>Tableau555[MONTANT TTC]-Tableau555[MONTANT PAYE]</f>
        <v>0</v>
      </c>
      <c r="M42" s="173"/>
    </row>
    <row r="43" spans="2:13" ht="13.5" customHeight="1" x14ac:dyDescent="0.3">
      <c r="B43" s="74"/>
      <c r="C43" s="158"/>
      <c r="D43" s="191"/>
      <c r="E43" s="193"/>
      <c r="F43" s="193"/>
      <c r="G43" s="51"/>
      <c r="H43" s="193"/>
      <c r="I43" s="74"/>
      <c r="J43" s="79"/>
      <c r="K43" s="86" t="str">
        <f>IF(Tableau555[[#This Row],[DATE ENCAISSEMENT]],"REGLEE","")</f>
        <v/>
      </c>
      <c r="L43" s="77">
        <f>Tableau555[MONTANT TTC]-Tableau555[MONTANT PAYE]</f>
        <v>0</v>
      </c>
      <c r="M43" s="173"/>
    </row>
    <row r="44" spans="2:13" ht="13.5" customHeight="1" x14ac:dyDescent="0.3">
      <c r="B44" s="74"/>
      <c r="C44" s="158"/>
      <c r="D44" s="191"/>
      <c r="E44" s="193"/>
      <c r="F44" s="193"/>
      <c r="G44" s="51"/>
      <c r="H44" s="193"/>
      <c r="I44" s="74"/>
      <c r="J44" s="79"/>
      <c r="K44" s="86" t="str">
        <f>IF(Tableau555[[#This Row],[DATE ENCAISSEMENT]],"REGLEE","")</f>
        <v/>
      </c>
      <c r="L44" s="77">
        <f>Tableau555[MONTANT TTC]-Tableau555[MONTANT PAYE]</f>
        <v>0</v>
      </c>
      <c r="M44" s="173"/>
    </row>
    <row r="45" spans="2:13" ht="13.5" customHeight="1" x14ac:dyDescent="0.3">
      <c r="B45" s="74"/>
      <c r="C45" s="158"/>
      <c r="D45" s="191"/>
      <c r="E45" s="193"/>
      <c r="F45" s="193"/>
      <c r="G45" s="51"/>
      <c r="H45" s="193"/>
      <c r="I45" s="74"/>
      <c r="J45" s="79"/>
      <c r="K45" s="86" t="str">
        <f>IF(Tableau555[[#This Row],[DATE ENCAISSEMENT]],"REGLEE","")</f>
        <v/>
      </c>
      <c r="L45" s="77">
        <f>Tableau555[MONTANT TTC]-Tableau555[MONTANT PAYE]</f>
        <v>0</v>
      </c>
      <c r="M45" s="173"/>
    </row>
    <row r="46" spans="2:13" ht="14.25" x14ac:dyDescent="0.3">
      <c r="B46" s="36"/>
      <c r="C46" s="37"/>
      <c r="D46" s="38"/>
      <c r="E46" s="39"/>
      <c r="F46" s="144"/>
      <c r="G46" s="220"/>
      <c r="H46" s="166"/>
      <c r="I46" s="41"/>
      <c r="J46" s="61"/>
      <c r="K46" s="222"/>
      <c r="L46" s="146"/>
      <c r="M46" s="170"/>
    </row>
    <row r="48" spans="2:13" x14ac:dyDescent="0.25">
      <c r="F48" s="242" t="s">
        <v>63</v>
      </c>
      <c r="G48" s="242"/>
      <c r="H48" s="212">
        <f>SUM(Tableau555[MONTANT HT])</f>
        <v>0</v>
      </c>
      <c r="J48" s="242" t="s">
        <v>53</v>
      </c>
      <c r="K48" s="242"/>
      <c r="L48" s="218">
        <f>SUM(L6:L45)</f>
        <v>0</v>
      </c>
    </row>
    <row r="50" spans="7:7" x14ac:dyDescent="0.25">
      <c r="G50" s="194"/>
    </row>
  </sheetData>
  <mergeCells count="2">
    <mergeCell ref="F48:G48"/>
    <mergeCell ref="J48:K48"/>
  </mergeCells>
  <conditionalFormatting sqref="L6:L45">
    <cfRule type="cellIs" dxfId="106" priority="1" operator="greaterThan">
      <formula>0</formula>
    </cfRule>
  </conditionalFormatting>
  <hyperlinks>
    <hyperlink ref="B1" location="MENU!A1" display="MENU"/>
  </hyperlinks>
  <pageMargins left="0.7" right="0.7" top="0.75" bottom="0.75" header="0.3" footer="0.3"/>
  <drawing r:id="rId1"/>
  <tableParts count="1">
    <tablePart r:id="rId2"/>
  </tablePart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tabColor theme="3"/>
  </sheetPr>
  <dimension ref="A1:CP111"/>
  <sheetViews>
    <sheetView workbookViewId="0">
      <selection activeCell="C9" sqref="C9"/>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37" width="9.140625" style="14"/>
  </cols>
  <sheetData>
    <row r="1" spans="2:94" ht="15" customHeight="1" x14ac:dyDescent="0.25">
      <c r="B1" s="104" t="s">
        <v>37</v>
      </c>
      <c r="C1" s="107" t="s">
        <v>38</v>
      </c>
      <c r="E1" s="101">
        <f ca="1">TODAY()</f>
        <v>41968</v>
      </c>
      <c r="F1" s="14"/>
      <c r="G1" s="14"/>
      <c r="AL1" s="14"/>
      <c r="AM1" s="14"/>
      <c r="AN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4"/>
    </row>
    <row r="2" spans="2:94" ht="84" customHeight="1" x14ac:dyDescent="0.25"/>
    <row r="3" spans="2:94" s="14" customFormat="1" ht="1.5" customHeight="1" x14ac:dyDescent="0.25"/>
    <row r="4" spans="2:94" ht="26.25" customHeight="1" x14ac:dyDescent="0.25">
      <c r="B4" s="233" t="s">
        <v>59</v>
      </c>
      <c r="C4" s="233"/>
      <c r="E4" s="234" t="s">
        <v>4</v>
      </c>
      <c r="F4" s="234"/>
      <c r="G4" s="234"/>
    </row>
    <row r="5" spans="2:94" ht="1.5" customHeight="1" x14ac:dyDescent="0.25"/>
    <row r="6" spans="2:94" ht="26.25" customHeight="1" x14ac:dyDescent="0.25">
      <c r="B6" s="3" t="s">
        <v>0</v>
      </c>
      <c r="C6" s="5" t="s">
        <v>1</v>
      </c>
      <c r="E6" s="235">
        <f>DépensesMensuellesTotales</f>
        <v>0</v>
      </c>
      <c r="F6" s="236"/>
      <c r="G6" s="10" t="e">
        <f>G10/G9</f>
        <v>#DIV/0!</v>
      </c>
    </row>
    <row r="7" spans="2:94" ht="26.25" customHeight="1" x14ac:dyDescent="0.25">
      <c r="B7" s="4" t="s">
        <v>7</v>
      </c>
      <c r="C7" s="12">
        <f>'11 - Crédit'!H17</f>
        <v>0</v>
      </c>
      <c r="E7" s="92"/>
      <c r="F7" s="92"/>
      <c r="G7" s="92"/>
    </row>
    <row r="8" spans="2:94" ht="26.25" customHeight="1" x14ac:dyDescent="0.25">
      <c r="B8" s="4" t="s">
        <v>22</v>
      </c>
      <c r="C8" s="12">
        <f>'11 - Crédit'!H30</f>
        <v>0</v>
      </c>
      <c r="E8" s="237" t="s">
        <v>5</v>
      </c>
      <c r="F8" s="237"/>
      <c r="G8" s="237"/>
    </row>
    <row r="9" spans="2:94" ht="26.25" customHeight="1" thickBot="1" x14ac:dyDescent="0.3">
      <c r="B9" s="4" t="s">
        <v>8</v>
      </c>
      <c r="C9" s="12"/>
      <c r="E9" s="93" t="s">
        <v>3</v>
      </c>
      <c r="F9" s="94"/>
      <c r="G9" s="95">
        <f>SUM(tblRevenus56[Montant])</f>
        <v>0</v>
      </c>
    </row>
    <row r="10" spans="2:94" ht="26.25" customHeight="1" thickBot="1" x14ac:dyDescent="0.3">
      <c r="B10" s="4" t="s">
        <v>8</v>
      </c>
      <c r="C10" s="12"/>
      <c r="E10" s="96" t="s">
        <v>2</v>
      </c>
      <c r="F10" s="97"/>
      <c r="G10" s="98">
        <f>SUM(tblDépenses57[Montant])</f>
        <v>0</v>
      </c>
    </row>
    <row r="11" spans="2:94" ht="26.25" customHeight="1" x14ac:dyDescent="0.25">
      <c r="B11" s="238"/>
      <c r="C11" s="238"/>
      <c r="E11" s="14"/>
      <c r="F11" s="14"/>
      <c r="G11" s="14"/>
    </row>
    <row r="12" spans="2:94" ht="26.25" customHeight="1" x14ac:dyDescent="0.25">
      <c r="B12" s="233" t="s">
        <v>60</v>
      </c>
      <c r="C12" s="233"/>
      <c r="E12" s="1" t="s">
        <v>6</v>
      </c>
      <c r="F12" s="11"/>
      <c r="G12" s="13">
        <f>G9-G10</f>
        <v>0</v>
      </c>
      <c r="J12" s="91"/>
    </row>
    <row r="13" spans="2:94" ht="26.25" customHeight="1" x14ac:dyDescent="0.25">
      <c r="B13" s="3" t="s">
        <v>0</v>
      </c>
      <c r="C13" s="5" t="s">
        <v>1</v>
      </c>
      <c r="E13" s="14"/>
      <c r="F13" s="14"/>
      <c r="G13" s="14"/>
    </row>
    <row r="14" spans="2:94" ht="26.25" customHeight="1" x14ac:dyDescent="0.25">
      <c r="B14" s="4"/>
      <c r="C14" s="12"/>
      <c r="E14" s="14"/>
      <c r="F14" s="14"/>
      <c r="G14" s="14"/>
    </row>
    <row r="15" spans="2:94" ht="26.25" customHeight="1" x14ac:dyDescent="0.25">
      <c r="B15" s="4"/>
      <c r="C15" s="12"/>
      <c r="E15" s="14"/>
      <c r="F15" s="14"/>
      <c r="G15" s="14"/>
    </row>
    <row r="16" spans="2:94" ht="26.25" customHeight="1" x14ac:dyDescent="0.25">
      <c r="B16" s="4"/>
      <c r="C16" s="12"/>
      <c r="E16" s="14"/>
      <c r="F16" s="14"/>
      <c r="G16" s="14"/>
    </row>
    <row r="17" spans="2:7" ht="26.25" customHeight="1" x14ac:dyDescent="0.25">
      <c r="B17" s="4"/>
      <c r="C17" s="12"/>
      <c r="E17" s="14"/>
      <c r="F17" s="14"/>
      <c r="G17" s="14"/>
    </row>
    <row r="18" spans="2:7" ht="26.25" customHeight="1" x14ac:dyDescent="0.25">
      <c r="B18" s="4"/>
      <c r="C18" s="12"/>
      <c r="E18" s="14"/>
      <c r="F18" s="14"/>
      <c r="G18" s="14"/>
    </row>
    <row r="19" spans="2:7" ht="26.25" customHeight="1" x14ac:dyDescent="0.25">
      <c r="B19" s="4"/>
      <c r="C19" s="12"/>
      <c r="E19" s="14"/>
      <c r="F19" s="14"/>
      <c r="G19" s="14"/>
    </row>
    <row r="20" spans="2:7" ht="26.25" customHeight="1" x14ac:dyDescent="0.25">
      <c r="B20" s="4"/>
      <c r="C20" s="12"/>
      <c r="E20" s="14"/>
      <c r="F20" s="14"/>
      <c r="G20" s="14"/>
    </row>
    <row r="21" spans="2:7" ht="26.25" customHeight="1" x14ac:dyDescent="0.25">
      <c r="B21" s="4"/>
      <c r="C21" s="12"/>
      <c r="E21" s="14"/>
      <c r="F21" s="14"/>
      <c r="G21" s="14"/>
    </row>
    <row r="22" spans="2:7" ht="26.25" customHeight="1" x14ac:dyDescent="0.25">
      <c r="B22" s="66"/>
      <c r="C22" s="65"/>
      <c r="E22" s="14"/>
      <c r="F22" s="14"/>
      <c r="G22" s="14"/>
    </row>
    <row r="23" spans="2:7" ht="26.25" customHeight="1" x14ac:dyDescent="0.25">
      <c r="B23" s="3"/>
      <c r="C23" s="65"/>
      <c r="E23" s="14"/>
      <c r="F23" s="14"/>
      <c r="G23" s="14"/>
    </row>
    <row r="24" spans="2:7" ht="26.25" customHeight="1" x14ac:dyDescent="0.25">
      <c r="B24" s="4"/>
      <c r="C24" s="12"/>
      <c r="E24" s="14"/>
      <c r="F24" s="14"/>
      <c r="G24" s="14"/>
    </row>
    <row r="25" spans="2:7" ht="26.25" customHeight="1" x14ac:dyDescent="0.25">
      <c r="B25" s="3"/>
      <c r="C25" s="65"/>
      <c r="E25" s="14"/>
      <c r="F25" s="14"/>
      <c r="G25" s="14"/>
    </row>
    <row r="26" spans="2:7" ht="26.25" customHeight="1" x14ac:dyDescent="0.25">
      <c r="B26" s="3"/>
      <c r="C26" s="65"/>
      <c r="E26" s="14"/>
      <c r="F26" s="14"/>
      <c r="G26" s="14"/>
    </row>
    <row r="27" spans="2:7" ht="26.25" customHeight="1" x14ac:dyDescent="0.25">
      <c r="B27" s="3"/>
      <c r="C27" s="65"/>
      <c r="E27" s="14"/>
      <c r="F27" s="14"/>
      <c r="G27" s="14"/>
    </row>
    <row r="28" spans="2:7" ht="26.25" customHeight="1" x14ac:dyDescent="0.25">
      <c r="B28" s="3"/>
      <c r="C28" s="65"/>
      <c r="E28" s="14"/>
      <c r="F28" s="14"/>
      <c r="G28" s="14"/>
    </row>
    <row r="29" spans="2:7" ht="26.25" customHeight="1" x14ac:dyDescent="0.25">
      <c r="B29" s="3"/>
      <c r="C29" s="65"/>
      <c r="E29" s="14"/>
      <c r="F29" s="14"/>
      <c r="G29" s="14"/>
    </row>
    <row r="30" spans="2:7" ht="26.25" customHeight="1" x14ac:dyDescent="0.25">
      <c r="B30" s="3"/>
      <c r="C30" s="65"/>
      <c r="E30" s="14"/>
      <c r="F30" s="14"/>
      <c r="G30" s="14"/>
    </row>
    <row r="31" spans="2:7" ht="26.25" customHeight="1" x14ac:dyDescent="0.25">
      <c r="B31" s="3"/>
      <c r="C31" s="65"/>
      <c r="E31" s="14"/>
      <c r="F31" s="14"/>
      <c r="G31" s="14"/>
    </row>
    <row r="32" spans="2:7" ht="26.25" customHeight="1" x14ac:dyDescent="0.25">
      <c r="B32" s="3"/>
      <c r="C32" s="65"/>
      <c r="E32" s="14"/>
      <c r="F32" s="14"/>
      <c r="G32" s="14"/>
    </row>
    <row r="33" spans="2:7" ht="26.25" customHeight="1" x14ac:dyDescent="0.25">
      <c r="B33" s="3"/>
      <c r="C33" s="65"/>
      <c r="E33" s="14"/>
      <c r="F33" s="14"/>
      <c r="G33" s="14"/>
    </row>
    <row r="34" spans="2:7" ht="26.25" customHeight="1" x14ac:dyDescent="0.25">
      <c r="B34" s="3"/>
      <c r="C34" s="65"/>
      <c r="E34" s="14"/>
      <c r="F34" s="14"/>
      <c r="G34" s="14"/>
    </row>
    <row r="35" spans="2:7" ht="26.25" customHeight="1" x14ac:dyDescent="0.25">
      <c r="B35" s="3"/>
      <c r="C35" s="65"/>
      <c r="E35" s="14"/>
      <c r="F35" s="14"/>
      <c r="G35" s="14"/>
    </row>
    <row r="36" spans="2:7" ht="26.25" customHeight="1" x14ac:dyDescent="0.25">
      <c r="B36" s="3"/>
      <c r="C36" s="65"/>
      <c r="E36" s="14"/>
      <c r="F36" s="14"/>
      <c r="G36" s="14"/>
    </row>
    <row r="37" spans="2:7" ht="26.25" customHeight="1" x14ac:dyDescent="0.25">
      <c r="B37" s="3"/>
      <c r="C37" s="65"/>
      <c r="E37" s="14"/>
      <c r="F37" s="14"/>
      <c r="G37" s="14"/>
    </row>
    <row r="38" spans="2:7" ht="26.25" customHeight="1" x14ac:dyDescent="0.25">
      <c r="B38" s="3"/>
      <c r="C38" s="65"/>
      <c r="E38" s="14"/>
      <c r="F38" s="14"/>
      <c r="G38" s="14"/>
    </row>
    <row r="39" spans="2:7" ht="26.25" customHeight="1" x14ac:dyDescent="0.25">
      <c r="B39" s="3"/>
      <c r="C39" s="65"/>
      <c r="E39" s="14"/>
      <c r="F39" s="14"/>
      <c r="G39" s="14"/>
    </row>
    <row r="40" spans="2:7" ht="26.25" customHeight="1" x14ac:dyDescent="0.25">
      <c r="B40" s="3"/>
      <c r="C40" s="65"/>
      <c r="E40" s="14"/>
      <c r="F40" s="14"/>
      <c r="G40" s="14"/>
    </row>
    <row r="41" spans="2:7" ht="26.25" customHeight="1" x14ac:dyDescent="0.25">
      <c r="B41" s="3"/>
      <c r="C41" s="65"/>
      <c r="E41" s="14"/>
      <c r="F41" s="14"/>
      <c r="G41" s="14"/>
    </row>
    <row r="42" spans="2:7" ht="26.25" customHeight="1" x14ac:dyDescent="0.25">
      <c r="B42" s="3"/>
      <c r="C42" s="65"/>
      <c r="E42" s="14"/>
      <c r="F42" s="14"/>
      <c r="G42" s="14"/>
    </row>
    <row r="43" spans="2:7" ht="26.25" customHeight="1" x14ac:dyDescent="0.25">
      <c r="B43" s="3"/>
      <c r="C43" s="65"/>
      <c r="E43" s="14"/>
      <c r="F43" s="14"/>
      <c r="G43" s="14"/>
    </row>
    <row r="44" spans="2:7" ht="26.25" customHeight="1" x14ac:dyDescent="0.25">
      <c r="B44" s="3"/>
      <c r="C44" s="65"/>
      <c r="E44" s="14"/>
      <c r="F44" s="14"/>
      <c r="G44" s="14"/>
    </row>
    <row r="45" spans="2:7" s="14" customFormat="1" ht="26.25" customHeight="1" x14ac:dyDescent="0.25"/>
    <row r="46" spans="2:7" s="14" customFormat="1" ht="26.25" customHeight="1" x14ac:dyDescent="0.25"/>
    <row r="47" spans="2:7" s="14" customFormat="1" ht="26.25" customHeight="1" x14ac:dyDescent="0.25"/>
    <row r="48" spans="2:7"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row r="83" s="14" customFormat="1" ht="26.25" customHeight="1" x14ac:dyDescent="0.25"/>
    <row r="84" s="14" customFormat="1" ht="26.25" customHeight="1" x14ac:dyDescent="0.25"/>
    <row r="85" s="14" customFormat="1" ht="26.25" customHeight="1" x14ac:dyDescent="0.25"/>
    <row r="86" s="14" customFormat="1" ht="26.25" customHeight="1" x14ac:dyDescent="0.25"/>
    <row r="87" s="14" customFormat="1" ht="26.25" customHeight="1" x14ac:dyDescent="0.25"/>
    <row r="88" s="14" customFormat="1" ht="26.25" customHeight="1" x14ac:dyDescent="0.25"/>
    <row r="89" s="14" customFormat="1" ht="26.25" customHeight="1" x14ac:dyDescent="0.25"/>
    <row r="90" s="14" customFormat="1" ht="26.25" customHeight="1" x14ac:dyDescent="0.25"/>
    <row r="91" s="14" customFormat="1" ht="26.25" customHeight="1" x14ac:dyDescent="0.25"/>
    <row r="92" s="14" customFormat="1" ht="26.25" customHeight="1" x14ac:dyDescent="0.25"/>
    <row r="93" s="14" customFormat="1" ht="26.25" customHeight="1" x14ac:dyDescent="0.25"/>
    <row r="94" s="14" customFormat="1" ht="26.25" customHeight="1" x14ac:dyDescent="0.25"/>
    <row r="95" s="14" customFormat="1" ht="26.25" customHeight="1" x14ac:dyDescent="0.25"/>
    <row r="96" s="14" customFormat="1" ht="26.25" customHeight="1" x14ac:dyDescent="0.25"/>
    <row r="97" spans="5:7" s="14" customFormat="1" ht="26.25" customHeight="1" x14ac:dyDescent="0.25"/>
    <row r="98" spans="5:7" s="14" customFormat="1" ht="26.25" customHeight="1" x14ac:dyDescent="0.25"/>
    <row r="99" spans="5:7" s="14" customFormat="1" ht="26.25" customHeight="1" x14ac:dyDescent="0.25"/>
    <row r="100" spans="5:7" s="14" customFormat="1" ht="26.25" customHeight="1" x14ac:dyDescent="0.25"/>
    <row r="101" spans="5:7" s="14" customFormat="1" ht="26.25" customHeight="1" x14ac:dyDescent="0.25"/>
    <row r="102" spans="5:7" s="14" customFormat="1" ht="26.25" customHeight="1" x14ac:dyDescent="0.25"/>
    <row r="103" spans="5:7" s="14" customFormat="1" ht="26.25" customHeight="1" x14ac:dyDescent="0.25"/>
    <row r="104" spans="5:7" s="14" customFormat="1" ht="26.25" customHeight="1" x14ac:dyDescent="0.25"/>
    <row r="105" spans="5:7" s="14" customFormat="1" ht="26.25" customHeight="1" x14ac:dyDescent="0.25"/>
    <row r="106" spans="5:7" s="14" customFormat="1" ht="26.25" customHeight="1" x14ac:dyDescent="0.25"/>
    <row r="107" spans="5:7" s="14" customFormat="1" ht="26.25" customHeight="1" x14ac:dyDescent="0.25"/>
    <row r="108" spans="5:7" s="14" customFormat="1" ht="26.25" customHeight="1" x14ac:dyDescent="0.25"/>
    <row r="109" spans="5:7" s="14" customFormat="1" ht="26.25" customHeight="1" x14ac:dyDescent="0.25"/>
    <row r="110" spans="5:7" s="14" customFormat="1" ht="26.25" customHeight="1" x14ac:dyDescent="0.25"/>
    <row r="111" spans="5:7" ht="26.25" customHeight="1" x14ac:dyDescent="0.25">
      <c r="E111" s="14"/>
      <c r="F111" s="14"/>
      <c r="G111" s="14"/>
    </row>
  </sheetData>
  <mergeCells count="6">
    <mergeCell ref="B12:C12"/>
    <mergeCell ref="B4:C4"/>
    <mergeCell ref="E4:G4"/>
    <mergeCell ref="E6:F6"/>
    <mergeCell ref="E8:G8"/>
    <mergeCell ref="B11:C11"/>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dimension ref="B1:I30"/>
  <sheetViews>
    <sheetView workbookViewId="0">
      <selection activeCell="H35" sqref="H35"/>
    </sheetView>
  </sheetViews>
  <sheetFormatPr baseColWidth="10" defaultRowHeight="13.5" x14ac:dyDescent="0.25"/>
  <cols>
    <col min="1" max="1" width="2.85546875" style="17" customWidth="1"/>
    <col min="2" max="3" width="11.7109375" style="17" customWidth="1"/>
    <col min="4" max="4" width="31.140625" style="17" customWidth="1"/>
    <col min="5" max="5" width="16" style="17" customWidth="1"/>
    <col min="6" max="6" width="18" style="17" bestFit="1" customWidth="1"/>
    <col min="7" max="7" width="18.5703125" style="17" bestFit="1" customWidth="1"/>
    <col min="8" max="8" width="21.85546875" style="17" bestFit="1" customWidth="1"/>
    <col min="9" max="9" width="23.28515625" style="17" bestFit="1" customWidth="1"/>
    <col min="10" max="16384" width="11.42578125" style="17"/>
  </cols>
  <sheetData>
    <row r="1" spans="2:9" ht="14.25" x14ac:dyDescent="0.25">
      <c r="B1" s="137" t="s">
        <v>37</v>
      </c>
      <c r="C1" s="136"/>
    </row>
    <row r="2" spans="2:9" s="14" customFormat="1" ht="84" customHeight="1" x14ac:dyDescent="0.25"/>
    <row r="3" spans="2:9" s="14" customFormat="1" ht="1.5" customHeight="1" x14ac:dyDescent="0.25"/>
    <row r="4" spans="2:9" x14ac:dyDescent="0.3">
      <c r="B4" s="18" t="s">
        <v>9</v>
      </c>
      <c r="C4" s="19">
        <f ca="1">+TODAY()</f>
        <v>41968</v>
      </c>
      <c r="D4" s="20"/>
      <c r="E4" s="21"/>
      <c r="F4" s="22"/>
      <c r="G4" s="22"/>
      <c r="H4" s="22"/>
      <c r="I4" s="20"/>
    </row>
    <row r="5" spans="2:9" x14ac:dyDescent="0.25">
      <c r="B5" s="81" t="s">
        <v>18</v>
      </c>
      <c r="C5" s="81" t="s">
        <v>20</v>
      </c>
      <c r="D5" s="81" t="s">
        <v>19</v>
      </c>
      <c r="E5" s="81" t="s">
        <v>11</v>
      </c>
      <c r="F5" s="81" t="s">
        <v>12</v>
      </c>
      <c r="G5" s="81" t="s">
        <v>13</v>
      </c>
      <c r="H5" s="81" t="s">
        <v>61</v>
      </c>
    </row>
    <row r="6" spans="2:9" x14ac:dyDescent="0.25">
      <c r="B6" s="80"/>
      <c r="C6" s="72"/>
      <c r="D6" s="112"/>
      <c r="E6" s="82"/>
      <c r="F6" s="83"/>
      <c r="G6" s="113"/>
      <c r="H6" s="80"/>
    </row>
    <row r="7" spans="2:9" x14ac:dyDescent="0.25">
      <c r="B7" s="80"/>
      <c r="C7" s="56"/>
      <c r="D7" s="112"/>
      <c r="E7" s="73"/>
      <c r="F7" s="83"/>
      <c r="G7" s="28"/>
      <c r="H7" s="71"/>
    </row>
    <row r="8" spans="2:9" x14ac:dyDescent="0.25">
      <c r="B8" s="74"/>
      <c r="C8" s="56"/>
      <c r="D8" s="75"/>
      <c r="E8" s="76"/>
      <c r="F8" s="77"/>
      <c r="G8" s="78"/>
      <c r="H8" s="74"/>
    </row>
    <row r="9" spans="2:9" x14ac:dyDescent="0.25">
      <c r="B9" s="71"/>
      <c r="C9" s="56"/>
      <c r="D9" s="25"/>
      <c r="E9" s="73"/>
      <c r="F9" s="77"/>
      <c r="G9" s="29"/>
      <c r="H9" s="71"/>
    </row>
    <row r="10" spans="2:9" x14ac:dyDescent="0.25">
      <c r="B10" s="74"/>
      <c r="C10" s="56"/>
      <c r="D10" s="75"/>
      <c r="E10" s="76"/>
      <c r="F10" s="77"/>
      <c r="G10" s="78"/>
      <c r="H10" s="74"/>
    </row>
    <row r="11" spans="2:9" x14ac:dyDescent="0.25">
      <c r="B11" s="74"/>
      <c r="C11" s="56"/>
      <c r="D11" s="75"/>
      <c r="E11" s="84"/>
      <c r="F11" s="77"/>
      <c r="G11" s="78"/>
      <c r="H11" s="79"/>
    </row>
    <row r="12" spans="2:9" x14ac:dyDescent="0.25">
      <c r="B12" s="74"/>
      <c r="C12" s="56"/>
      <c r="D12" s="75"/>
      <c r="E12" s="76"/>
      <c r="F12" s="77"/>
      <c r="G12" s="78"/>
      <c r="H12" s="74"/>
    </row>
    <row r="13" spans="2:9" x14ac:dyDescent="0.25">
      <c r="B13" s="74"/>
      <c r="C13" s="56"/>
      <c r="D13" s="75"/>
      <c r="E13" s="84"/>
      <c r="F13" s="77"/>
      <c r="G13" s="78"/>
      <c r="H13" s="79"/>
    </row>
    <row r="14" spans="2:9" ht="14.25" x14ac:dyDescent="0.3">
      <c r="B14" s="57"/>
      <c r="C14" s="56"/>
      <c r="D14" s="63"/>
      <c r="E14" s="64"/>
      <c r="F14" s="58"/>
      <c r="G14" s="40"/>
      <c r="H14" s="41"/>
    </row>
    <row r="15" spans="2:9" ht="14.25" x14ac:dyDescent="0.3">
      <c r="B15" s="36"/>
      <c r="C15" s="36"/>
      <c r="D15" s="37"/>
      <c r="E15" s="38"/>
      <c r="F15" s="39"/>
      <c r="G15" s="40"/>
      <c r="H15" s="41"/>
    </row>
    <row r="16" spans="2:9" ht="14.25" x14ac:dyDescent="0.3">
      <c r="B16" s="42"/>
      <c r="C16" s="42"/>
      <c r="D16" s="43"/>
      <c r="E16" s="44"/>
      <c r="F16" s="45"/>
      <c r="G16" s="45"/>
      <c r="H16" s="46"/>
      <c r="I16" s="48"/>
    </row>
    <row r="17" spans="2:9" ht="14.25" x14ac:dyDescent="0.3">
      <c r="B17" s="42"/>
      <c r="C17" s="42"/>
      <c r="D17" s="43"/>
      <c r="E17" s="44"/>
      <c r="F17" s="45"/>
      <c r="G17" s="214" t="s">
        <v>62</v>
      </c>
      <c r="H17" s="211">
        <f>SUM(Tableau358[MONTANT HT])</f>
        <v>0</v>
      </c>
      <c r="I17" s="48"/>
    </row>
    <row r="18" spans="2:9" ht="14.25" x14ac:dyDescent="0.3">
      <c r="B18" s="42"/>
      <c r="C18" s="42"/>
      <c r="D18" s="43"/>
      <c r="E18" s="44"/>
      <c r="F18" s="45"/>
      <c r="G18" s="45"/>
      <c r="H18" s="46"/>
      <c r="I18" s="48"/>
    </row>
    <row r="20" spans="2:9" s="14" customFormat="1" ht="84" customHeight="1" x14ac:dyDescent="0.25"/>
    <row r="21" spans="2:9" s="14" customFormat="1" ht="1.5" customHeight="1" x14ac:dyDescent="0.25"/>
    <row r="22" spans="2:9" x14ac:dyDescent="0.3">
      <c r="B22" s="18" t="s">
        <v>9</v>
      </c>
      <c r="C22" s="19">
        <f ca="1">TODAY()</f>
        <v>41968</v>
      </c>
      <c r="D22" s="20"/>
      <c r="E22" s="21"/>
      <c r="F22" s="22"/>
      <c r="G22" s="22"/>
      <c r="H22" s="22"/>
      <c r="I22" s="20"/>
    </row>
    <row r="23" spans="2:9" x14ac:dyDescent="0.25">
      <c r="B23" s="81" t="s">
        <v>18</v>
      </c>
      <c r="C23" s="81" t="s">
        <v>20</v>
      </c>
      <c r="D23" s="81" t="s">
        <v>19</v>
      </c>
      <c r="E23" s="81" t="s">
        <v>11</v>
      </c>
      <c r="F23" s="81" t="s">
        <v>12</v>
      </c>
      <c r="G23" s="81" t="s">
        <v>13</v>
      </c>
      <c r="H23" s="81" t="s">
        <v>61</v>
      </c>
    </row>
    <row r="24" spans="2:9" x14ac:dyDescent="0.25">
      <c r="B24" s="74"/>
      <c r="C24" s="74"/>
      <c r="D24" s="75"/>
      <c r="E24" s="76"/>
      <c r="F24" s="77"/>
      <c r="G24" s="77"/>
      <c r="H24" s="78"/>
    </row>
    <row r="25" spans="2:9" x14ac:dyDescent="0.25">
      <c r="B25" s="71"/>
      <c r="C25" s="71"/>
      <c r="D25" s="25"/>
      <c r="E25" s="73"/>
      <c r="F25" s="27"/>
      <c r="G25" s="54"/>
      <c r="H25" s="28"/>
    </row>
    <row r="26" spans="2:9" x14ac:dyDescent="0.25">
      <c r="B26" s="74"/>
      <c r="C26" s="74"/>
      <c r="D26" s="75"/>
      <c r="E26" s="76"/>
      <c r="F26" s="77"/>
      <c r="G26" s="74"/>
      <c r="H26" s="78"/>
    </row>
    <row r="27" spans="2:9" x14ac:dyDescent="0.25">
      <c r="B27" s="71"/>
      <c r="C27" s="71"/>
      <c r="D27" s="25"/>
      <c r="E27" s="73"/>
      <c r="F27" s="27"/>
      <c r="G27" s="71"/>
      <c r="H27" s="29"/>
    </row>
    <row r="28" spans="2:9" ht="14.25" x14ac:dyDescent="0.3">
      <c r="B28" s="36"/>
      <c r="C28" s="36"/>
      <c r="D28" s="37"/>
      <c r="E28" s="38"/>
      <c r="F28" s="39"/>
      <c r="G28" s="86"/>
      <c r="H28" s="40"/>
    </row>
    <row r="30" spans="2:9" x14ac:dyDescent="0.2">
      <c r="G30" s="214" t="s">
        <v>62</v>
      </c>
      <c r="H30" s="211">
        <f>SUM(Tableau3559[MONTANT HT])</f>
        <v>0</v>
      </c>
    </row>
  </sheetData>
  <hyperlinks>
    <hyperlink ref="B1" location="MENU!A1" display="MENU"/>
  </hyperlinks>
  <pageMargins left="0.7" right="0.7" top="0.75" bottom="0.75" header="0.3" footer="0.3"/>
  <drawing r:id="rId1"/>
  <tableParts count="2">
    <tablePart r:id="rId2"/>
    <tablePart r:id="rId3"/>
  </tablePart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dimension ref="B1:M50"/>
  <sheetViews>
    <sheetView zoomScale="85" zoomScaleNormal="85" workbookViewId="0">
      <selection activeCell="J56" sqref="J56"/>
    </sheetView>
  </sheetViews>
  <sheetFormatPr baseColWidth="10" defaultRowHeight="13.5" x14ac:dyDescent="0.25"/>
  <cols>
    <col min="1" max="1" width="2.85546875" style="17" customWidth="1"/>
    <col min="2" max="2" width="14.7109375" style="17" customWidth="1"/>
    <col min="3" max="3" width="27.85546875" style="17" bestFit="1" customWidth="1"/>
    <col min="4" max="4" width="29.140625" style="17" bestFit="1" customWidth="1"/>
    <col min="5" max="5" width="17" style="17" bestFit="1" customWidth="1"/>
    <col min="6" max="6" width="16.140625" style="17" customWidth="1"/>
    <col min="7" max="7" width="14.28515625" style="17" bestFit="1" customWidth="1"/>
    <col min="8" max="8" width="15.85546875" style="17" customWidth="1"/>
    <col min="9" max="9" width="17.28515625" style="17" customWidth="1"/>
    <col min="10" max="10" width="15" style="17" customWidth="1"/>
    <col min="11" max="11" width="13.140625" style="17" bestFit="1" customWidth="1"/>
    <col min="12" max="16384" width="11.42578125" style="17"/>
  </cols>
  <sheetData>
    <row r="1" spans="2:13" ht="14.25" x14ac:dyDescent="0.25">
      <c r="B1" s="137" t="s">
        <v>37</v>
      </c>
    </row>
    <row r="2" spans="2:13" s="14" customFormat="1" ht="84" customHeight="1" x14ac:dyDescent="0.25"/>
    <row r="3" spans="2:13" s="14" customFormat="1" ht="1.5" customHeight="1" x14ac:dyDescent="0.25"/>
    <row r="4" spans="2:13" x14ac:dyDescent="0.3">
      <c r="B4" s="18" t="s">
        <v>9</v>
      </c>
      <c r="C4" s="19">
        <f ca="1">TODAY()</f>
        <v>41968</v>
      </c>
      <c r="D4" s="21"/>
      <c r="E4" s="22"/>
      <c r="F4" s="22"/>
      <c r="G4" s="22"/>
      <c r="H4" s="20"/>
      <c r="I4" s="20"/>
      <c r="J4" s="20"/>
      <c r="K4" s="23"/>
    </row>
    <row r="5" spans="2:13" ht="27" x14ac:dyDescent="0.25">
      <c r="B5" s="81" t="s">
        <v>18</v>
      </c>
      <c r="C5" s="81" t="s">
        <v>10</v>
      </c>
      <c r="D5" s="81" t="s">
        <v>56</v>
      </c>
      <c r="E5" s="88" t="s">
        <v>12</v>
      </c>
      <c r="F5" s="81" t="s">
        <v>13</v>
      </c>
      <c r="G5" s="81" t="s">
        <v>14</v>
      </c>
      <c r="H5" s="134" t="s">
        <v>51</v>
      </c>
      <c r="I5" s="134" t="s">
        <v>57</v>
      </c>
      <c r="J5" s="169" t="s">
        <v>16</v>
      </c>
      <c r="K5" s="81" t="s">
        <v>17</v>
      </c>
      <c r="L5" s="135" t="s">
        <v>52</v>
      </c>
      <c r="M5" s="171" t="s">
        <v>21</v>
      </c>
    </row>
    <row r="6" spans="2:13" x14ac:dyDescent="0.25">
      <c r="B6" s="74"/>
      <c r="C6" s="158"/>
      <c r="D6" s="85"/>
      <c r="E6" s="151"/>
      <c r="F6" s="151"/>
      <c r="G6" s="51"/>
      <c r="H6" s="151"/>
      <c r="I6" s="74"/>
      <c r="J6" s="79"/>
      <c r="K6" s="99" t="str">
        <f>IF(Tableau560[[#This Row],[DATE ENCAISSEMENT]],"REGLEE","")</f>
        <v/>
      </c>
      <c r="L6" s="77">
        <f>Tableau560[MONTANT TTC]-Tableau560[MONTANT PAYE]</f>
        <v>0</v>
      </c>
      <c r="M6" s="173"/>
    </row>
    <row r="7" spans="2:13" x14ac:dyDescent="0.25">
      <c r="B7" s="74"/>
      <c r="C7" s="158"/>
      <c r="D7" s="85"/>
      <c r="E7" s="151"/>
      <c r="F7" s="151"/>
      <c r="G7" s="51"/>
      <c r="H7" s="151"/>
      <c r="I7" s="74"/>
      <c r="J7" s="79"/>
      <c r="K7" s="99" t="str">
        <f>IF(Tableau560[[#This Row],[DATE ENCAISSEMENT]],"REGLEE","")</f>
        <v/>
      </c>
      <c r="L7" s="77">
        <f>Tableau560[MONTANT TTC]-Tableau560[MONTANT PAYE]</f>
        <v>0</v>
      </c>
      <c r="M7" s="173"/>
    </row>
    <row r="8" spans="2:13" x14ac:dyDescent="0.25">
      <c r="B8" s="74"/>
      <c r="C8" s="158"/>
      <c r="D8" s="85"/>
      <c r="E8" s="151"/>
      <c r="F8" s="151"/>
      <c r="G8" s="51"/>
      <c r="H8" s="151"/>
      <c r="I8" s="74"/>
      <c r="J8" s="79"/>
      <c r="K8" s="99" t="str">
        <f>IF(Tableau560[[#This Row],[DATE ENCAISSEMENT]],"REGLEE","")</f>
        <v/>
      </c>
      <c r="L8" s="77">
        <f>Tableau560[MONTANT TTC]-Tableau560[MONTANT PAYE]</f>
        <v>0</v>
      </c>
      <c r="M8" s="173"/>
    </row>
    <row r="9" spans="2:13" x14ac:dyDescent="0.25">
      <c r="B9" s="74"/>
      <c r="C9" s="158"/>
      <c r="D9" s="85"/>
      <c r="E9" s="151"/>
      <c r="F9" s="151"/>
      <c r="G9" s="51"/>
      <c r="H9" s="151"/>
      <c r="I9" s="74"/>
      <c r="J9" s="79"/>
      <c r="K9" s="99" t="str">
        <f>IF(Tableau560[[#This Row],[DATE ENCAISSEMENT]],"REGLEE","")</f>
        <v/>
      </c>
      <c r="L9" s="77">
        <f>Tableau560[MONTANT TTC]-Tableau560[MONTANT PAYE]</f>
        <v>0</v>
      </c>
      <c r="M9" s="173"/>
    </row>
    <row r="10" spans="2:13" x14ac:dyDescent="0.25">
      <c r="B10" s="74"/>
      <c r="C10" s="158"/>
      <c r="D10" s="85"/>
      <c r="E10" s="151"/>
      <c r="F10" s="151"/>
      <c r="G10" s="51"/>
      <c r="H10" s="151"/>
      <c r="I10" s="74"/>
      <c r="J10" s="79"/>
      <c r="K10" s="99" t="str">
        <f>IF(Tableau560[[#This Row],[DATE ENCAISSEMENT]],"REGLEE","")</f>
        <v/>
      </c>
      <c r="L10" s="77">
        <f>Tableau560[MONTANT TTC]-Tableau560[MONTANT PAYE]</f>
        <v>0</v>
      </c>
      <c r="M10" s="173"/>
    </row>
    <row r="11" spans="2:13" x14ac:dyDescent="0.25">
      <c r="B11" s="74"/>
      <c r="C11" s="158"/>
      <c r="D11" s="85"/>
      <c r="E11" s="151"/>
      <c r="F11" s="151"/>
      <c r="G11" s="51"/>
      <c r="H11" s="151"/>
      <c r="I11" s="74"/>
      <c r="J11" s="79"/>
      <c r="K11" s="99" t="str">
        <f>IF(Tableau560[[#This Row],[DATE ENCAISSEMENT]],"REGLEE","")</f>
        <v/>
      </c>
      <c r="L11" s="77">
        <f>Tableau560[MONTANT TTC]-Tableau560[MONTANT PAYE]</f>
        <v>0</v>
      </c>
      <c r="M11" s="173"/>
    </row>
    <row r="12" spans="2:13" x14ac:dyDescent="0.25">
      <c r="B12" s="74"/>
      <c r="C12" s="186"/>
      <c r="D12" s="186"/>
      <c r="E12" s="151"/>
      <c r="F12" s="151"/>
      <c r="G12" s="51"/>
      <c r="H12" s="151"/>
      <c r="I12" s="74"/>
      <c r="J12" s="79"/>
      <c r="K12" s="99" t="str">
        <f>IF(Tableau560[[#This Row],[DATE ENCAISSEMENT]],"REGLEE","")</f>
        <v/>
      </c>
      <c r="L12" s="77">
        <f>Tableau560[MONTANT TTC]-Tableau560[MONTANT PAYE]</f>
        <v>0</v>
      </c>
      <c r="M12" s="173"/>
    </row>
    <row r="13" spans="2:13" x14ac:dyDescent="0.25">
      <c r="B13" s="74"/>
      <c r="C13" s="158"/>
      <c r="D13" s="85"/>
      <c r="E13" s="151"/>
      <c r="F13" s="151"/>
      <c r="G13" s="51"/>
      <c r="H13" s="151"/>
      <c r="I13" s="74"/>
      <c r="J13" s="79"/>
      <c r="K13" s="99" t="str">
        <f>IF(Tableau560[[#This Row],[DATE ENCAISSEMENT]],"REGLEE","")</f>
        <v/>
      </c>
      <c r="L13" s="77">
        <f>Tableau560[MONTANT TTC]-Tableau560[MONTANT PAYE]</f>
        <v>0</v>
      </c>
      <c r="M13" s="173"/>
    </row>
    <row r="14" spans="2:13" x14ac:dyDescent="0.25">
      <c r="B14" s="74"/>
      <c r="C14" s="158"/>
      <c r="D14" s="85"/>
      <c r="E14" s="151"/>
      <c r="F14" s="151"/>
      <c r="G14" s="51"/>
      <c r="H14" s="151"/>
      <c r="I14" s="74"/>
      <c r="J14" s="79"/>
      <c r="K14" s="99" t="str">
        <f>IF(Tableau560[[#This Row],[DATE ENCAISSEMENT]],"REGLEE","")</f>
        <v/>
      </c>
      <c r="L14" s="77">
        <f>Tableau560[MONTANT TTC]-Tableau560[MONTANT PAYE]</f>
        <v>0</v>
      </c>
      <c r="M14" s="173"/>
    </row>
    <row r="15" spans="2:13" x14ac:dyDescent="0.25">
      <c r="B15" s="74"/>
      <c r="C15" s="158"/>
      <c r="D15" s="85"/>
      <c r="E15" s="151"/>
      <c r="F15" s="151"/>
      <c r="G15" s="51"/>
      <c r="H15" s="151"/>
      <c r="I15" s="74"/>
      <c r="J15" s="79"/>
      <c r="K15" s="99" t="str">
        <f>IF(Tableau560[[#This Row],[DATE ENCAISSEMENT]],"REGLEE","")</f>
        <v/>
      </c>
      <c r="L15" s="77">
        <f>Tableau560[MONTANT TTC]-Tableau560[MONTANT PAYE]</f>
        <v>0</v>
      </c>
      <c r="M15" s="173"/>
    </row>
    <row r="16" spans="2:13" x14ac:dyDescent="0.25">
      <c r="B16" s="74"/>
      <c r="C16" s="158"/>
      <c r="D16" s="85"/>
      <c r="E16" s="151"/>
      <c r="F16" s="151"/>
      <c r="G16" s="51"/>
      <c r="H16" s="151"/>
      <c r="I16" s="74"/>
      <c r="J16" s="79"/>
      <c r="K16" s="99" t="str">
        <f>IF(Tableau560[[#This Row],[DATE ENCAISSEMENT]],"REGLEE","")</f>
        <v/>
      </c>
      <c r="L16" s="77">
        <f>Tableau560[MONTANT TTC]-Tableau560[MONTANT PAYE]</f>
        <v>0</v>
      </c>
      <c r="M16" s="173"/>
    </row>
    <row r="17" spans="2:13" x14ac:dyDescent="0.25">
      <c r="B17" s="74"/>
      <c r="C17" s="158"/>
      <c r="D17" s="85"/>
      <c r="E17" s="151"/>
      <c r="F17" s="151"/>
      <c r="G17" s="51"/>
      <c r="H17" s="151"/>
      <c r="I17" s="74"/>
      <c r="J17" s="79"/>
      <c r="K17" s="99" t="str">
        <f>IF(Tableau560[[#This Row],[DATE ENCAISSEMENT]],"REGLEE","")</f>
        <v/>
      </c>
      <c r="L17" s="77">
        <f>Tableau560[MONTANT TTC]-Tableau560[MONTANT PAYE]</f>
        <v>0</v>
      </c>
      <c r="M17" s="173"/>
    </row>
    <row r="18" spans="2:13" x14ac:dyDescent="0.25">
      <c r="B18" s="74"/>
      <c r="C18" s="158"/>
      <c r="D18" s="85"/>
      <c r="E18" s="151"/>
      <c r="F18" s="151"/>
      <c r="G18" s="51"/>
      <c r="H18" s="151"/>
      <c r="I18" s="74"/>
      <c r="J18" s="79"/>
      <c r="K18" s="99" t="str">
        <f>IF(Tableau560[[#This Row],[DATE ENCAISSEMENT]],"REGLEE","")</f>
        <v/>
      </c>
      <c r="L18" s="77">
        <f>Tableau560[MONTANT TTC]-Tableau560[MONTANT PAYE]</f>
        <v>0</v>
      </c>
      <c r="M18" s="173"/>
    </row>
    <row r="19" spans="2:13" x14ac:dyDescent="0.25">
      <c r="B19" s="74"/>
      <c r="C19" s="158"/>
      <c r="D19" s="85"/>
      <c r="E19" s="151"/>
      <c r="F19" s="151"/>
      <c r="G19" s="51"/>
      <c r="H19" s="151"/>
      <c r="I19" s="74"/>
      <c r="J19" s="79"/>
      <c r="K19" s="99" t="str">
        <f>IF(Tableau560[[#This Row],[DATE ENCAISSEMENT]],"REGLEE","")</f>
        <v/>
      </c>
      <c r="L19" s="77">
        <f>Tableau560[MONTANT TTC]-Tableau560[MONTANT PAYE]</f>
        <v>0</v>
      </c>
      <c r="M19" s="173"/>
    </row>
    <row r="20" spans="2:13" x14ac:dyDescent="0.25">
      <c r="B20" s="74"/>
      <c r="C20" s="158"/>
      <c r="D20" s="85"/>
      <c r="E20" s="151"/>
      <c r="F20" s="151"/>
      <c r="G20" s="51"/>
      <c r="H20" s="151"/>
      <c r="I20" s="74"/>
      <c r="J20" s="79"/>
      <c r="K20" s="99" t="str">
        <f>IF(Tableau560[[#This Row],[DATE ENCAISSEMENT]],"REGLEE","")</f>
        <v/>
      </c>
      <c r="L20" s="77">
        <f>Tableau560[MONTANT TTC]-Tableau560[MONTANT PAYE]</f>
        <v>0</v>
      </c>
      <c r="M20" s="173"/>
    </row>
    <row r="21" spans="2:13" x14ac:dyDescent="0.25">
      <c r="B21" s="74"/>
      <c r="C21" s="158"/>
      <c r="D21" s="85"/>
      <c r="E21" s="151"/>
      <c r="F21" s="151"/>
      <c r="G21" s="51"/>
      <c r="H21" s="151"/>
      <c r="I21" s="74"/>
      <c r="J21" s="79"/>
      <c r="K21" s="99" t="str">
        <f>IF(Tableau560[[#This Row],[DATE ENCAISSEMENT]],"REGLEE","")</f>
        <v/>
      </c>
      <c r="L21" s="77">
        <f>Tableau560[MONTANT TTC]-Tableau560[MONTANT PAYE]</f>
        <v>0</v>
      </c>
      <c r="M21" s="173"/>
    </row>
    <row r="22" spans="2:13" x14ac:dyDescent="0.25">
      <c r="B22" s="74"/>
      <c r="C22" s="178"/>
      <c r="D22" s="179"/>
      <c r="E22" s="151"/>
      <c r="F22" s="182"/>
      <c r="G22" s="51"/>
      <c r="H22" s="151"/>
      <c r="I22" s="74"/>
      <c r="J22" s="79"/>
      <c r="K22" s="99" t="str">
        <f>IF(Tableau560[[#This Row],[DATE ENCAISSEMENT]],"REGLEE","")</f>
        <v/>
      </c>
      <c r="L22" s="77">
        <f>Tableau560[MONTANT TTC]-Tableau560[MONTANT PAYE]</f>
        <v>0</v>
      </c>
      <c r="M22" s="173"/>
    </row>
    <row r="23" spans="2:13" x14ac:dyDescent="0.25">
      <c r="B23" s="74"/>
      <c r="C23" s="158"/>
      <c r="D23" s="85"/>
      <c r="E23" s="151"/>
      <c r="F23" s="151"/>
      <c r="G23" s="51"/>
      <c r="H23" s="151"/>
      <c r="I23" s="74"/>
      <c r="J23" s="79"/>
      <c r="K23" s="99" t="str">
        <f>IF(Tableau560[[#This Row],[DATE ENCAISSEMENT]],"REGLEE","")</f>
        <v/>
      </c>
      <c r="L23" s="77">
        <f>Tableau560[MONTANT TTC]-Tableau560[MONTANT PAYE]</f>
        <v>0</v>
      </c>
      <c r="M23" s="173"/>
    </row>
    <row r="24" spans="2:13" x14ac:dyDescent="0.25">
      <c r="B24" s="74"/>
      <c r="C24" s="158"/>
      <c r="D24" s="85"/>
      <c r="E24" s="151"/>
      <c r="F24" s="151"/>
      <c r="G24" s="51"/>
      <c r="H24" s="151"/>
      <c r="I24" s="74"/>
      <c r="J24" s="79"/>
      <c r="K24" s="99" t="str">
        <f>IF(Tableau560[[#This Row],[DATE ENCAISSEMENT]],"REGLEE","")</f>
        <v/>
      </c>
      <c r="L24" s="77">
        <f>Tableau560[MONTANT TTC]-Tableau560[MONTANT PAYE]</f>
        <v>0</v>
      </c>
      <c r="M24" s="173"/>
    </row>
    <row r="25" spans="2:13" x14ac:dyDescent="0.25">
      <c r="B25" s="74"/>
      <c r="C25" s="158"/>
      <c r="D25" s="85"/>
      <c r="E25" s="151"/>
      <c r="F25" s="151"/>
      <c r="G25" s="51"/>
      <c r="H25" s="151"/>
      <c r="I25" s="74"/>
      <c r="J25" s="79"/>
      <c r="K25" s="99" t="str">
        <f>IF(Tableau560[[#This Row],[DATE ENCAISSEMENT]],"REGLEE","")</f>
        <v/>
      </c>
      <c r="L25" s="77">
        <f>Tableau560[MONTANT TTC]-Tableau560[MONTANT PAYE]</f>
        <v>0</v>
      </c>
      <c r="M25" s="173"/>
    </row>
    <row r="26" spans="2:13" x14ac:dyDescent="0.25">
      <c r="B26" s="74"/>
      <c r="C26" s="158"/>
      <c r="D26" s="85"/>
      <c r="E26" s="151"/>
      <c r="F26" s="151"/>
      <c r="G26" s="51"/>
      <c r="H26" s="151"/>
      <c r="I26" s="74"/>
      <c r="J26" s="79"/>
      <c r="K26" s="99" t="str">
        <f>IF(Tableau560[[#This Row],[DATE ENCAISSEMENT]],"REGLEE","")</f>
        <v/>
      </c>
      <c r="L26" s="77">
        <f>Tableau560[MONTANT TTC]-Tableau560[MONTANT PAYE]</f>
        <v>0</v>
      </c>
      <c r="M26" s="173"/>
    </row>
    <row r="27" spans="2:13" x14ac:dyDescent="0.25">
      <c r="B27" s="74"/>
      <c r="C27" s="158"/>
      <c r="D27" s="85"/>
      <c r="E27" s="151"/>
      <c r="F27" s="151"/>
      <c r="G27" s="51"/>
      <c r="H27" s="151"/>
      <c r="I27" s="74"/>
      <c r="J27" s="79"/>
      <c r="K27" s="99" t="str">
        <f>IF(Tableau560[[#This Row],[DATE ENCAISSEMENT]],"REGLEE","")</f>
        <v/>
      </c>
      <c r="L27" s="77">
        <f>Tableau560[MONTANT TTC]-Tableau560[MONTANT PAYE]</f>
        <v>0</v>
      </c>
      <c r="M27" s="173"/>
    </row>
    <row r="28" spans="2:13" ht="14.25" customHeight="1" x14ac:dyDescent="0.25">
      <c r="B28" s="74"/>
      <c r="C28" s="158"/>
      <c r="D28" s="180"/>
      <c r="E28" s="152"/>
      <c r="F28" s="152"/>
      <c r="G28" s="51"/>
      <c r="H28" s="152"/>
      <c r="I28" s="74"/>
      <c r="J28" s="79"/>
      <c r="K28" s="99" t="str">
        <f>IF(Tableau560[[#This Row],[DATE ENCAISSEMENT]],"REGLEE","")</f>
        <v/>
      </c>
      <c r="L28" s="77">
        <f>Tableau560[MONTANT TTC]-Tableau560[MONTANT PAYE]</f>
        <v>0</v>
      </c>
      <c r="M28" s="173"/>
    </row>
    <row r="29" spans="2:13" ht="14.25" customHeight="1" x14ac:dyDescent="0.25">
      <c r="B29" s="74"/>
      <c r="C29" s="158"/>
      <c r="D29" s="85"/>
      <c r="E29" s="151"/>
      <c r="F29" s="151"/>
      <c r="G29" s="51"/>
      <c r="H29" s="151"/>
      <c r="I29" s="74"/>
      <c r="J29" s="79"/>
      <c r="K29" s="99" t="str">
        <f>IF(Tableau560[[#This Row],[DATE ENCAISSEMENT]],"REGLEE","")</f>
        <v/>
      </c>
      <c r="L29" s="77">
        <f>Tableau560[MONTANT TTC]-Tableau560[MONTANT PAYE]</f>
        <v>0</v>
      </c>
      <c r="M29" s="173"/>
    </row>
    <row r="30" spans="2:13" ht="14.25" customHeight="1" x14ac:dyDescent="0.25">
      <c r="B30" s="74"/>
      <c r="C30" s="158"/>
      <c r="D30" s="85"/>
      <c r="E30" s="151"/>
      <c r="F30" s="151"/>
      <c r="G30" s="51"/>
      <c r="H30" s="151"/>
      <c r="I30" s="74"/>
      <c r="J30" s="79"/>
      <c r="K30" s="99" t="str">
        <f>IF(Tableau560[[#This Row],[DATE ENCAISSEMENT]],"REGLEE","")</f>
        <v/>
      </c>
      <c r="L30" s="77">
        <f>Tableau560[MONTANT TTC]-Tableau560[MONTANT PAYE]</f>
        <v>0</v>
      </c>
      <c r="M30" s="173"/>
    </row>
    <row r="31" spans="2:13" x14ac:dyDescent="0.25">
      <c r="B31" s="74"/>
      <c r="C31" s="158"/>
      <c r="D31" s="85"/>
      <c r="E31" s="151"/>
      <c r="F31" s="151"/>
      <c r="G31" s="51"/>
      <c r="H31" s="151"/>
      <c r="I31" s="74"/>
      <c r="J31" s="79"/>
      <c r="K31" s="99" t="str">
        <f>IF(Tableau560[[#This Row],[DATE ENCAISSEMENT]],"REGLEE","")</f>
        <v/>
      </c>
      <c r="L31" s="77">
        <f>Tableau560[MONTANT TTC]-Tableau560[MONTANT PAYE]</f>
        <v>0</v>
      </c>
      <c r="M31" s="173"/>
    </row>
    <row r="32" spans="2:13" ht="13.5" customHeight="1" x14ac:dyDescent="0.25">
      <c r="B32" s="74"/>
      <c r="C32" s="158"/>
      <c r="D32" s="85"/>
      <c r="E32" s="151"/>
      <c r="F32" s="151"/>
      <c r="G32" s="51"/>
      <c r="H32" s="151"/>
      <c r="I32" s="74"/>
      <c r="J32" s="79"/>
      <c r="K32" s="99" t="str">
        <f>IF(Tableau560[[#This Row],[DATE ENCAISSEMENT]],"REGLEE","")</f>
        <v/>
      </c>
      <c r="L32" s="77">
        <f>Tableau560[MONTANT TTC]-Tableau560[MONTANT PAYE]</f>
        <v>0</v>
      </c>
      <c r="M32" s="173"/>
    </row>
    <row r="33" spans="2:13" ht="13.5" customHeight="1" x14ac:dyDescent="0.25">
      <c r="B33" s="74"/>
      <c r="C33" s="158"/>
      <c r="D33" s="85"/>
      <c r="E33" s="151"/>
      <c r="F33" s="151"/>
      <c r="G33" s="51"/>
      <c r="H33" s="151"/>
      <c r="I33" s="74"/>
      <c r="J33" s="79"/>
      <c r="K33" s="99" t="str">
        <f>IF(Tableau560[[#This Row],[DATE ENCAISSEMENT]],"REGLEE","")</f>
        <v/>
      </c>
      <c r="L33" s="77">
        <f>Tableau560[MONTANT TTC]-Tableau560[MONTANT PAYE]</f>
        <v>0</v>
      </c>
      <c r="M33" s="173"/>
    </row>
    <row r="34" spans="2:13" ht="13.5" customHeight="1" x14ac:dyDescent="0.25">
      <c r="B34" s="74"/>
      <c r="C34" s="158"/>
      <c r="D34" s="85"/>
      <c r="E34" s="151"/>
      <c r="F34" s="151"/>
      <c r="G34" s="51"/>
      <c r="H34" s="151"/>
      <c r="I34" s="74"/>
      <c r="J34" s="79"/>
      <c r="K34" s="99" t="str">
        <f>IF(Tableau560[[#This Row],[DATE ENCAISSEMENT]],"REGLEE","")</f>
        <v/>
      </c>
      <c r="L34" s="77">
        <f>Tableau560[MONTANT TTC]-Tableau560[MONTANT PAYE]</f>
        <v>0</v>
      </c>
      <c r="M34" s="173"/>
    </row>
    <row r="35" spans="2:13" ht="13.5" customHeight="1" x14ac:dyDescent="0.25">
      <c r="B35" s="74"/>
      <c r="C35" s="158"/>
      <c r="D35" s="85"/>
      <c r="E35" s="151"/>
      <c r="F35" s="151"/>
      <c r="G35" s="51"/>
      <c r="H35" s="151"/>
      <c r="I35" s="74"/>
      <c r="J35" s="79"/>
      <c r="K35" s="99" t="str">
        <f>IF(Tableau560[[#This Row],[DATE ENCAISSEMENT]],"REGLEE","")</f>
        <v/>
      </c>
      <c r="L35" s="77">
        <f>Tableau560[MONTANT TTC]-Tableau560[MONTANT PAYE]</f>
        <v>0</v>
      </c>
      <c r="M35" s="173"/>
    </row>
    <row r="36" spans="2:13" ht="13.5" customHeight="1" x14ac:dyDescent="0.25">
      <c r="B36" s="74"/>
      <c r="C36" s="158"/>
      <c r="D36" s="85"/>
      <c r="E36" s="151"/>
      <c r="F36" s="151"/>
      <c r="G36" s="51"/>
      <c r="H36" s="151"/>
      <c r="I36" s="74"/>
      <c r="J36" s="79"/>
      <c r="K36" s="99" t="str">
        <f>IF(Tableau560[[#This Row],[DATE ENCAISSEMENT]],"REGLEE","")</f>
        <v/>
      </c>
      <c r="L36" s="77">
        <f>Tableau560[MONTANT TTC]-Tableau560[MONTANT PAYE]</f>
        <v>0</v>
      </c>
      <c r="M36" s="173"/>
    </row>
    <row r="37" spans="2:13" ht="13.5" customHeight="1" x14ac:dyDescent="0.25">
      <c r="B37" s="74"/>
      <c r="C37" s="158"/>
      <c r="D37" s="85"/>
      <c r="E37" s="151"/>
      <c r="F37" s="151"/>
      <c r="G37" s="51"/>
      <c r="H37" s="151"/>
      <c r="I37" s="74"/>
      <c r="J37" s="79"/>
      <c r="K37" s="99" t="str">
        <f>IF(Tableau560[[#This Row],[DATE ENCAISSEMENT]],"REGLEE","")</f>
        <v/>
      </c>
      <c r="L37" s="77">
        <f>Tableau560[MONTANT TTC]-Tableau560[MONTANT PAYE]</f>
        <v>0</v>
      </c>
      <c r="M37" s="173"/>
    </row>
    <row r="38" spans="2:13" ht="13.5" customHeight="1" x14ac:dyDescent="0.25">
      <c r="B38" s="74"/>
      <c r="C38" s="158"/>
      <c r="D38" s="85"/>
      <c r="E38" s="151"/>
      <c r="F38" s="151"/>
      <c r="G38" s="51"/>
      <c r="H38" s="151"/>
      <c r="I38" s="74"/>
      <c r="J38" s="79"/>
      <c r="K38" s="99" t="str">
        <f>IF(Tableau560[[#This Row],[DATE ENCAISSEMENT]],"REGLEE","")</f>
        <v/>
      </c>
      <c r="L38" s="77">
        <f>Tableau560[MONTANT TTC]-Tableau560[MONTANT PAYE]</f>
        <v>0</v>
      </c>
      <c r="M38" s="173"/>
    </row>
    <row r="39" spans="2:13" ht="13.5" customHeight="1" x14ac:dyDescent="0.25">
      <c r="B39" s="74"/>
      <c r="C39" s="158"/>
      <c r="D39" s="85"/>
      <c r="E39" s="151"/>
      <c r="F39" s="151"/>
      <c r="G39" s="51"/>
      <c r="H39" s="151"/>
      <c r="I39" s="74"/>
      <c r="J39" s="79"/>
      <c r="K39" s="99" t="str">
        <f>IF(Tableau560[[#This Row],[DATE ENCAISSEMENT]],"REGLEE","")</f>
        <v/>
      </c>
      <c r="L39" s="77">
        <f>Tableau560[MONTANT TTC]-Tableau560[MONTANT PAYE]</f>
        <v>0</v>
      </c>
      <c r="M39" s="173"/>
    </row>
    <row r="40" spans="2:13" ht="13.5" customHeight="1" x14ac:dyDescent="0.3">
      <c r="B40" s="74"/>
      <c r="C40" s="158"/>
      <c r="D40" s="191"/>
      <c r="E40" s="193"/>
      <c r="F40" s="193"/>
      <c r="G40" s="51"/>
      <c r="H40" s="193"/>
      <c r="I40" s="74"/>
      <c r="J40" s="79"/>
      <c r="K40" s="99" t="str">
        <f>IF(Tableau560[[#This Row],[DATE ENCAISSEMENT]],"REGLEE","")</f>
        <v/>
      </c>
      <c r="L40" s="77">
        <f>Tableau560[MONTANT TTC]-Tableau560[MONTANT PAYE]</f>
        <v>0</v>
      </c>
      <c r="M40" s="173"/>
    </row>
    <row r="41" spans="2:13" x14ac:dyDescent="0.25">
      <c r="B41" s="74"/>
      <c r="C41" s="158"/>
      <c r="D41" s="85"/>
      <c r="E41" s="151"/>
      <c r="F41" s="151"/>
      <c r="G41" s="51"/>
      <c r="H41" s="151"/>
      <c r="I41" s="74"/>
      <c r="J41" s="79"/>
      <c r="K41" s="99" t="str">
        <f>IF(Tableau560[[#This Row],[DATE ENCAISSEMENT]],"REGLEE","")</f>
        <v/>
      </c>
      <c r="L41" s="77">
        <f>Tableau560[MONTANT TTC]-Tableau560[MONTANT PAYE]</f>
        <v>0</v>
      </c>
      <c r="M41" s="173"/>
    </row>
    <row r="42" spans="2:13" ht="13.5" customHeight="1" x14ac:dyDescent="0.25">
      <c r="B42" s="74"/>
      <c r="C42" s="158"/>
      <c r="D42" s="85"/>
      <c r="E42" s="151"/>
      <c r="F42" s="151"/>
      <c r="G42" s="51"/>
      <c r="H42" s="151"/>
      <c r="I42" s="74"/>
      <c r="J42" s="79"/>
      <c r="K42" s="99" t="str">
        <f>IF(Tableau560[[#This Row],[DATE ENCAISSEMENT]],"REGLEE","")</f>
        <v/>
      </c>
      <c r="L42" s="77">
        <f>Tableau560[MONTANT TTC]-Tableau560[MONTANT PAYE]</f>
        <v>0</v>
      </c>
      <c r="M42" s="173"/>
    </row>
    <row r="43" spans="2:13" ht="13.5" customHeight="1" x14ac:dyDescent="0.3">
      <c r="B43" s="74"/>
      <c r="C43" s="158"/>
      <c r="D43" s="191"/>
      <c r="E43" s="193"/>
      <c r="F43" s="193"/>
      <c r="G43" s="51"/>
      <c r="H43" s="193"/>
      <c r="I43" s="74"/>
      <c r="J43" s="79"/>
      <c r="K43" s="99" t="str">
        <f>IF(Tableau560[[#This Row],[DATE ENCAISSEMENT]],"REGLEE","")</f>
        <v/>
      </c>
      <c r="L43" s="77">
        <f>Tableau560[MONTANT TTC]-Tableau560[MONTANT PAYE]</f>
        <v>0</v>
      </c>
      <c r="M43" s="173"/>
    </row>
    <row r="44" spans="2:13" ht="13.5" customHeight="1" x14ac:dyDescent="0.3">
      <c r="B44" s="74"/>
      <c r="C44" s="158"/>
      <c r="D44" s="191"/>
      <c r="E44" s="193"/>
      <c r="F44" s="193"/>
      <c r="G44" s="51"/>
      <c r="H44" s="193"/>
      <c r="I44" s="74"/>
      <c r="J44" s="79"/>
      <c r="K44" s="99" t="str">
        <f>IF(Tableau560[[#This Row],[DATE ENCAISSEMENT]],"REGLEE","")</f>
        <v/>
      </c>
      <c r="L44" s="77">
        <f>Tableau560[MONTANT TTC]-Tableau560[MONTANT PAYE]</f>
        <v>0</v>
      </c>
      <c r="M44" s="173"/>
    </row>
    <row r="45" spans="2:13" ht="13.5" customHeight="1" x14ac:dyDescent="0.3">
      <c r="B45" s="74"/>
      <c r="C45" s="158"/>
      <c r="D45" s="191"/>
      <c r="E45" s="193"/>
      <c r="F45" s="193"/>
      <c r="G45" s="51"/>
      <c r="H45" s="193"/>
      <c r="I45" s="74"/>
      <c r="J45" s="79"/>
      <c r="K45" s="99" t="str">
        <f>IF(Tableau560[[#This Row],[DATE ENCAISSEMENT]],"REGLEE","")</f>
        <v/>
      </c>
      <c r="L45" s="77">
        <f>Tableau560[MONTANT TTC]-Tableau560[MONTANT PAYE]</f>
        <v>0</v>
      </c>
      <c r="M45" s="173"/>
    </row>
    <row r="46" spans="2:13" ht="13.5" customHeight="1" x14ac:dyDescent="0.3">
      <c r="B46" s="74"/>
      <c r="C46" s="158"/>
      <c r="D46" s="191"/>
      <c r="E46" s="193"/>
      <c r="F46" s="193"/>
      <c r="G46" s="51"/>
      <c r="H46" s="193"/>
      <c r="I46" s="74"/>
      <c r="J46" s="79"/>
      <c r="K46" s="99" t="str">
        <f>IF(Tableau560[[#This Row],[DATE ENCAISSEMENT]],"REGLEE","")</f>
        <v/>
      </c>
      <c r="L46" s="77">
        <f>Tableau560[MONTANT TTC]-Tableau560[MONTANT PAYE]</f>
        <v>0</v>
      </c>
      <c r="M46" s="173"/>
    </row>
    <row r="47" spans="2:13" ht="13.5" customHeight="1" x14ac:dyDescent="0.3">
      <c r="B47" s="74"/>
      <c r="C47" s="158"/>
      <c r="D47" s="191"/>
      <c r="E47" s="193"/>
      <c r="F47" s="193"/>
      <c r="G47" s="51"/>
      <c r="H47" s="193"/>
      <c r="I47" s="74"/>
      <c r="J47" s="79"/>
      <c r="K47" s="99" t="str">
        <f>IF(Tableau560[[#This Row],[DATE ENCAISSEMENT]],"REGLEE","")</f>
        <v/>
      </c>
      <c r="L47" s="77">
        <f>Tableau560[MONTANT TTC]-Tableau560[MONTANT PAYE]</f>
        <v>0</v>
      </c>
      <c r="M47" s="173"/>
    </row>
    <row r="48" spans="2:13" ht="14.25" x14ac:dyDescent="0.3">
      <c r="B48" s="36"/>
      <c r="C48" s="37"/>
      <c r="D48" s="38"/>
      <c r="E48" s="39"/>
      <c r="F48" s="144"/>
      <c r="G48" s="220"/>
      <c r="H48" s="166"/>
      <c r="I48" s="41"/>
      <c r="J48" s="61"/>
      <c r="K48" s="222"/>
      <c r="L48" s="146"/>
      <c r="M48" s="170"/>
    </row>
    <row r="50" spans="6:12" x14ac:dyDescent="0.25">
      <c r="F50" s="242" t="s">
        <v>63</v>
      </c>
      <c r="G50" s="242"/>
      <c r="H50" s="212">
        <f>SUM(Tableau560[MONTANT HT])</f>
        <v>0</v>
      </c>
      <c r="J50" s="242" t="s">
        <v>53</v>
      </c>
      <c r="K50" s="242"/>
      <c r="L50" s="218">
        <f>SUM(L6:L47)</f>
        <v>0</v>
      </c>
    </row>
  </sheetData>
  <mergeCells count="2">
    <mergeCell ref="F50:G50"/>
    <mergeCell ref="J50:K50"/>
  </mergeCells>
  <conditionalFormatting sqref="L6:L47">
    <cfRule type="cellIs" dxfId="61" priority="1" operator="greaterThan">
      <formula>0</formula>
    </cfRule>
  </conditionalFormatting>
  <hyperlinks>
    <hyperlink ref="B1" location="MENU!A1" display="MENU"/>
  </hyperlinks>
  <pageMargins left="0.7" right="0.7" top="0.75" bottom="0.75" header="0.3" footer="0.3"/>
  <drawing r:id="rId1"/>
  <tableParts count="1">
    <tablePart r:id="rId2"/>
  </tablePar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tabColor theme="3"/>
  </sheetPr>
  <dimension ref="A1:CP239"/>
  <sheetViews>
    <sheetView workbookViewId="0">
      <selection activeCell="B1" sqref="B1"/>
    </sheetView>
  </sheetViews>
  <sheetFormatPr baseColWidth="10" defaultColWidth="9.140625" defaultRowHeight="26.25" customHeight="1" x14ac:dyDescent="0.25"/>
  <cols>
    <col min="1" max="1" width="2.85546875" style="14" customWidth="1"/>
    <col min="2" max="2" width="33.28515625" customWidth="1"/>
    <col min="3" max="3" width="22.42578125" customWidth="1"/>
    <col min="4" max="4" width="1" style="14" customWidth="1"/>
    <col min="5" max="6" width="25.5703125" customWidth="1"/>
    <col min="7" max="7" width="14.28515625" customWidth="1"/>
    <col min="8" max="8" width="1" style="14" customWidth="1"/>
    <col min="9" max="9" width="9.140625" style="14"/>
    <col min="10" max="10" width="11.7109375" style="14" bestFit="1" customWidth="1"/>
    <col min="11" max="40" width="9.140625" style="14"/>
  </cols>
  <sheetData>
    <row r="1" spans="2:94" ht="15" customHeight="1" x14ac:dyDescent="0.25">
      <c r="B1" s="104" t="s">
        <v>37</v>
      </c>
      <c r="C1" s="107" t="s">
        <v>38</v>
      </c>
      <c r="E1" s="101">
        <f ca="1">TODAY()</f>
        <v>41968</v>
      </c>
      <c r="F1" s="14"/>
      <c r="G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4"/>
    </row>
    <row r="2" spans="2:94" ht="84" customHeight="1" x14ac:dyDescent="0.25"/>
    <row r="3" spans="2:94" s="14" customFormat="1" ht="1.5" customHeight="1" x14ac:dyDescent="0.25"/>
    <row r="4" spans="2:94" ht="26.25" customHeight="1" x14ac:dyDescent="0.25">
      <c r="B4" s="233" t="s">
        <v>59</v>
      </c>
      <c r="C4" s="233"/>
      <c r="E4" s="234" t="s">
        <v>4</v>
      </c>
      <c r="F4" s="234"/>
      <c r="G4" s="234"/>
    </row>
    <row r="5" spans="2:94" ht="1.5" customHeight="1" x14ac:dyDescent="0.25"/>
    <row r="6" spans="2:94" ht="26.25" customHeight="1" x14ac:dyDescent="0.25">
      <c r="B6" s="3" t="s">
        <v>0</v>
      </c>
      <c r="C6" s="5" t="s">
        <v>1</v>
      </c>
      <c r="E6" s="235">
        <f>DépensesMensuellesTotales</f>
        <v>0</v>
      </c>
      <c r="F6" s="236"/>
      <c r="G6" s="10" t="e">
        <f>G10/G9</f>
        <v>#DIV/0!</v>
      </c>
    </row>
    <row r="7" spans="2:94" ht="26.25" customHeight="1" x14ac:dyDescent="0.25">
      <c r="B7" s="4" t="s">
        <v>7</v>
      </c>
      <c r="C7" s="12">
        <f>'12 - Crédit'!H17</f>
        <v>0</v>
      </c>
      <c r="E7" s="92"/>
      <c r="F7" s="92"/>
      <c r="G7" s="92"/>
    </row>
    <row r="8" spans="2:94" ht="26.25" customHeight="1" x14ac:dyDescent="0.25">
      <c r="B8" s="4" t="s">
        <v>22</v>
      </c>
      <c r="C8" s="12">
        <f>'12 - Crédit'!H30</f>
        <v>0</v>
      </c>
      <c r="E8" s="237" t="s">
        <v>5</v>
      </c>
      <c r="F8" s="237"/>
      <c r="G8" s="237"/>
    </row>
    <row r="9" spans="2:94" ht="26.25" customHeight="1" thickBot="1" x14ac:dyDescent="0.3">
      <c r="B9" s="4" t="s">
        <v>8</v>
      </c>
      <c r="C9" s="12"/>
      <c r="E9" s="93" t="s">
        <v>3</v>
      </c>
      <c r="F9" s="94"/>
      <c r="G9" s="95">
        <f>SUM(tblRevenus61[Montant])</f>
        <v>0</v>
      </c>
    </row>
    <row r="10" spans="2:94" ht="26.25" customHeight="1" thickBot="1" x14ac:dyDescent="0.3">
      <c r="B10" s="4" t="s">
        <v>8</v>
      </c>
      <c r="C10" s="12"/>
      <c r="E10" s="96" t="s">
        <v>2</v>
      </c>
      <c r="F10" s="97"/>
      <c r="G10" s="98">
        <f>SUM(tblDépenses62[Montant])</f>
        <v>0</v>
      </c>
    </row>
    <row r="11" spans="2:94" ht="26.25" customHeight="1" x14ac:dyDescent="0.25">
      <c r="B11" s="238"/>
      <c r="C11" s="238"/>
      <c r="E11" s="14"/>
      <c r="F11" s="14"/>
      <c r="G11" s="14"/>
    </row>
    <row r="12" spans="2:94" ht="26.25" customHeight="1" x14ac:dyDescent="0.25">
      <c r="B12" s="233" t="s">
        <v>60</v>
      </c>
      <c r="C12" s="233"/>
      <c r="E12" s="1" t="s">
        <v>6</v>
      </c>
      <c r="F12" s="11"/>
      <c r="G12" s="13">
        <f>G9-G10</f>
        <v>0</v>
      </c>
      <c r="J12" s="91"/>
    </row>
    <row r="13" spans="2:94" ht="26.25" customHeight="1" x14ac:dyDescent="0.25">
      <c r="B13" s="3" t="s">
        <v>0</v>
      </c>
      <c r="C13" s="5" t="s">
        <v>1</v>
      </c>
      <c r="E13" s="14"/>
      <c r="F13" s="14"/>
      <c r="G13" s="14"/>
    </row>
    <row r="14" spans="2:94" ht="26.25" customHeight="1" x14ac:dyDescent="0.25">
      <c r="B14" s="4"/>
      <c r="C14" s="12"/>
      <c r="E14" s="14"/>
      <c r="F14" s="14"/>
      <c r="G14" s="14"/>
    </row>
    <row r="15" spans="2:94" ht="26.25" customHeight="1" x14ac:dyDescent="0.25">
      <c r="B15" s="4"/>
      <c r="C15" s="12"/>
      <c r="E15" s="14"/>
      <c r="F15" s="14"/>
      <c r="G15" s="14"/>
    </row>
    <row r="16" spans="2:94" ht="26.25" customHeight="1" x14ac:dyDescent="0.25">
      <c r="B16" s="4"/>
      <c r="C16" s="12"/>
      <c r="E16" s="14"/>
      <c r="F16" s="14"/>
      <c r="G16" s="14"/>
    </row>
    <row r="17" spans="2:7" ht="26.25" customHeight="1" x14ac:dyDescent="0.25">
      <c r="B17" s="4"/>
      <c r="C17" s="12"/>
      <c r="E17" s="14"/>
      <c r="F17" s="14"/>
      <c r="G17" s="14"/>
    </row>
    <row r="18" spans="2:7" ht="26.25" customHeight="1" x14ac:dyDescent="0.25">
      <c r="B18" s="4"/>
      <c r="C18" s="12"/>
      <c r="E18" s="14"/>
      <c r="F18" s="14"/>
      <c r="G18" s="14"/>
    </row>
    <row r="19" spans="2:7" ht="26.25" customHeight="1" x14ac:dyDescent="0.25">
      <c r="B19" s="4"/>
      <c r="C19" s="12"/>
      <c r="E19" s="14"/>
      <c r="F19" s="14"/>
      <c r="G19" s="14"/>
    </row>
    <row r="20" spans="2:7" ht="26.25" customHeight="1" x14ac:dyDescent="0.25">
      <c r="B20" s="4"/>
      <c r="C20" s="12"/>
      <c r="E20" s="14"/>
      <c r="F20" s="14"/>
      <c r="G20" s="14"/>
    </row>
    <row r="21" spans="2:7" ht="26.25" customHeight="1" x14ac:dyDescent="0.25">
      <c r="B21" s="4"/>
      <c r="C21" s="12"/>
      <c r="E21" s="14"/>
      <c r="F21" s="14"/>
      <c r="G21" s="14"/>
    </row>
    <row r="22" spans="2:7" ht="26.25" customHeight="1" x14ac:dyDescent="0.25">
      <c r="B22" s="66"/>
      <c r="C22" s="65"/>
      <c r="E22" s="14"/>
      <c r="F22" s="14"/>
      <c r="G22" s="14"/>
    </row>
    <row r="23" spans="2:7" ht="26.25" customHeight="1" x14ac:dyDescent="0.25">
      <c r="B23" s="3"/>
      <c r="C23" s="65"/>
      <c r="E23" s="14"/>
      <c r="F23" s="14"/>
      <c r="G23" s="14"/>
    </row>
    <row r="24" spans="2:7" ht="26.25" customHeight="1" x14ac:dyDescent="0.25">
      <c r="B24" s="4"/>
      <c r="C24" s="12"/>
      <c r="E24" s="14"/>
      <c r="F24" s="14"/>
      <c r="G24" s="14"/>
    </row>
    <row r="25" spans="2:7" ht="26.25" customHeight="1" x14ac:dyDescent="0.25">
      <c r="B25" s="3"/>
      <c r="C25" s="65"/>
      <c r="E25" s="14"/>
      <c r="F25" s="14"/>
      <c r="G25" s="14"/>
    </row>
    <row r="26" spans="2:7" ht="26.25" customHeight="1" x14ac:dyDescent="0.25">
      <c r="B26" s="3"/>
      <c r="C26" s="65"/>
      <c r="E26" s="14"/>
      <c r="F26" s="14"/>
      <c r="G26" s="14"/>
    </row>
    <row r="27" spans="2:7" ht="26.25" customHeight="1" x14ac:dyDescent="0.25">
      <c r="B27" s="3"/>
      <c r="C27" s="65"/>
      <c r="E27" s="14"/>
      <c r="F27" s="14"/>
      <c r="G27" s="14"/>
    </row>
    <row r="28" spans="2:7" ht="26.25" customHeight="1" x14ac:dyDescent="0.25">
      <c r="B28" s="3"/>
      <c r="C28" s="65"/>
      <c r="E28" s="14"/>
      <c r="F28" s="14"/>
      <c r="G28" s="14"/>
    </row>
    <row r="29" spans="2:7" ht="26.25" customHeight="1" x14ac:dyDescent="0.25">
      <c r="B29" s="3"/>
      <c r="C29" s="65"/>
      <c r="E29" s="14"/>
      <c r="F29" s="14"/>
      <c r="G29" s="14"/>
    </row>
    <row r="30" spans="2:7" ht="26.25" customHeight="1" x14ac:dyDescent="0.25">
      <c r="B30" s="3"/>
      <c r="C30" s="65"/>
      <c r="E30" s="14"/>
      <c r="F30" s="14"/>
      <c r="G30" s="14"/>
    </row>
    <row r="31" spans="2:7" ht="26.25" customHeight="1" x14ac:dyDescent="0.25">
      <c r="B31" s="3"/>
      <c r="C31" s="65"/>
      <c r="E31" s="14"/>
      <c r="F31" s="14"/>
      <c r="G31" s="14"/>
    </row>
    <row r="32" spans="2:7" ht="26.25" customHeight="1" x14ac:dyDescent="0.25">
      <c r="B32" s="3"/>
      <c r="C32" s="65"/>
      <c r="E32" s="14"/>
      <c r="F32" s="14"/>
      <c r="G32" s="14"/>
    </row>
    <row r="33" spans="2:7" ht="26.25" customHeight="1" x14ac:dyDescent="0.25">
      <c r="B33" s="3"/>
      <c r="C33" s="65"/>
      <c r="E33" s="14"/>
      <c r="F33" s="14"/>
      <c r="G33" s="14"/>
    </row>
    <row r="34" spans="2:7" ht="26.25" customHeight="1" x14ac:dyDescent="0.25">
      <c r="B34" s="3"/>
      <c r="C34" s="65"/>
      <c r="E34" s="14"/>
      <c r="F34" s="14"/>
      <c r="G34" s="14"/>
    </row>
    <row r="35" spans="2:7" ht="26.25" customHeight="1" x14ac:dyDescent="0.25">
      <c r="B35" s="3"/>
      <c r="C35" s="65"/>
      <c r="E35" s="14"/>
      <c r="F35" s="14"/>
      <c r="G35" s="14"/>
    </row>
    <row r="36" spans="2:7" ht="26.25" customHeight="1" x14ac:dyDescent="0.25">
      <c r="B36" s="3"/>
      <c r="C36" s="65"/>
      <c r="E36" s="14"/>
      <c r="F36" s="14"/>
      <c r="G36" s="14"/>
    </row>
    <row r="37" spans="2:7" ht="26.25" customHeight="1" x14ac:dyDescent="0.25">
      <c r="B37" s="3"/>
      <c r="C37" s="65"/>
      <c r="E37" s="14"/>
      <c r="F37" s="14"/>
      <c r="G37" s="14"/>
    </row>
    <row r="38" spans="2:7" ht="26.25" customHeight="1" x14ac:dyDescent="0.25">
      <c r="B38" s="3"/>
      <c r="C38" s="65"/>
      <c r="E38" s="14"/>
      <c r="F38" s="14"/>
      <c r="G38" s="14"/>
    </row>
    <row r="39" spans="2:7" ht="26.25" customHeight="1" x14ac:dyDescent="0.25">
      <c r="B39" s="3"/>
      <c r="C39" s="65"/>
      <c r="E39" s="14"/>
      <c r="F39" s="14"/>
      <c r="G39" s="14"/>
    </row>
    <row r="40" spans="2:7" ht="26.25" customHeight="1" x14ac:dyDescent="0.25">
      <c r="B40" s="3"/>
      <c r="C40" s="65"/>
      <c r="E40" s="14"/>
      <c r="F40" s="14"/>
      <c r="G40" s="14"/>
    </row>
    <row r="41" spans="2:7" ht="26.25" customHeight="1" x14ac:dyDescent="0.25">
      <c r="B41" s="3"/>
      <c r="C41" s="65"/>
      <c r="E41" s="14"/>
      <c r="F41" s="14"/>
      <c r="G41" s="14"/>
    </row>
    <row r="42" spans="2:7" ht="26.25" customHeight="1" x14ac:dyDescent="0.25">
      <c r="B42" s="3"/>
      <c r="C42" s="65"/>
      <c r="E42" s="14"/>
      <c r="F42" s="14"/>
      <c r="G42" s="14"/>
    </row>
    <row r="43" spans="2:7" ht="26.25" customHeight="1" x14ac:dyDescent="0.25">
      <c r="B43" s="3"/>
      <c r="C43" s="65"/>
      <c r="E43" s="14"/>
      <c r="F43" s="14"/>
      <c r="G43" s="14"/>
    </row>
    <row r="44" spans="2:7" ht="26.25" customHeight="1" x14ac:dyDescent="0.25">
      <c r="B44" s="3"/>
      <c r="C44" s="65"/>
      <c r="E44" s="14"/>
      <c r="F44" s="14"/>
      <c r="G44" s="14"/>
    </row>
    <row r="45" spans="2:7" s="14" customFormat="1" ht="26.25" customHeight="1" x14ac:dyDescent="0.25"/>
    <row r="46" spans="2:7" s="14" customFormat="1" ht="26.25" customHeight="1" x14ac:dyDescent="0.25"/>
    <row r="47" spans="2:7" s="14" customFormat="1" ht="26.25" customHeight="1" x14ac:dyDescent="0.25"/>
    <row r="48" spans="2:7" s="14" customFormat="1" ht="26.25" customHeight="1" x14ac:dyDescent="0.25"/>
    <row r="49" s="14" customFormat="1" ht="26.25" customHeight="1" x14ac:dyDescent="0.25"/>
    <row r="50" s="14" customFormat="1" ht="26.25" customHeight="1" x14ac:dyDescent="0.25"/>
    <row r="51" s="14" customFormat="1" ht="26.25" customHeight="1" x14ac:dyDescent="0.25"/>
    <row r="52" s="14" customFormat="1" ht="26.25" customHeight="1" x14ac:dyDescent="0.25"/>
    <row r="53" s="14" customFormat="1" ht="26.25" customHeight="1" x14ac:dyDescent="0.25"/>
    <row r="54" s="14" customFormat="1" ht="26.25" customHeight="1" x14ac:dyDescent="0.25"/>
    <row r="55" s="14" customFormat="1" ht="26.25" customHeight="1" x14ac:dyDescent="0.25"/>
    <row r="56" s="14" customFormat="1" ht="26.25" customHeight="1" x14ac:dyDescent="0.25"/>
    <row r="57" s="14" customFormat="1" ht="26.25" customHeight="1" x14ac:dyDescent="0.25"/>
    <row r="58" s="14" customFormat="1" ht="26.25" customHeight="1" x14ac:dyDescent="0.25"/>
    <row r="59" s="14" customFormat="1" ht="26.25" customHeight="1" x14ac:dyDescent="0.25"/>
    <row r="60" s="14" customFormat="1" ht="26.25" customHeight="1" x14ac:dyDescent="0.25"/>
    <row r="61" s="14" customFormat="1" ht="26.25" customHeight="1" x14ac:dyDescent="0.25"/>
    <row r="62" s="14" customFormat="1" ht="26.25" customHeight="1" x14ac:dyDescent="0.25"/>
    <row r="63" s="14" customFormat="1" ht="26.25" customHeight="1" x14ac:dyDescent="0.25"/>
    <row r="64" s="14" customFormat="1" ht="26.25" customHeight="1" x14ac:dyDescent="0.25"/>
    <row r="65" s="14" customFormat="1" ht="26.25" customHeight="1" x14ac:dyDescent="0.25"/>
    <row r="66" s="14" customFormat="1" ht="26.25" customHeight="1" x14ac:dyDescent="0.25"/>
    <row r="67" s="14" customFormat="1" ht="26.25" customHeight="1" x14ac:dyDescent="0.25"/>
    <row r="68" s="14" customFormat="1" ht="26.25" customHeight="1" x14ac:dyDescent="0.25"/>
    <row r="69" s="14" customFormat="1" ht="26.25" customHeight="1" x14ac:dyDescent="0.25"/>
    <row r="70" s="14" customFormat="1" ht="26.25" customHeight="1" x14ac:dyDescent="0.25"/>
    <row r="71" s="14" customFormat="1" ht="26.25" customHeight="1" x14ac:dyDescent="0.25"/>
    <row r="72" s="14" customFormat="1" ht="26.25" customHeight="1" x14ac:dyDescent="0.25"/>
    <row r="73" s="14" customFormat="1" ht="26.25" customHeight="1" x14ac:dyDescent="0.25"/>
    <row r="74" s="14" customFormat="1" ht="26.25" customHeight="1" x14ac:dyDescent="0.25"/>
    <row r="75" s="14" customFormat="1" ht="26.25" customHeight="1" x14ac:dyDescent="0.25"/>
    <row r="76" s="14" customFormat="1" ht="26.25" customHeight="1" x14ac:dyDescent="0.25"/>
    <row r="77" s="14" customFormat="1" ht="26.25" customHeight="1" x14ac:dyDescent="0.25"/>
    <row r="78" s="14" customFormat="1" ht="26.25" customHeight="1" x14ac:dyDescent="0.25"/>
    <row r="79" s="14" customFormat="1" ht="26.25" customHeight="1" x14ac:dyDescent="0.25"/>
    <row r="80" s="14" customFormat="1" ht="26.25" customHeight="1" x14ac:dyDescent="0.25"/>
    <row r="81" s="14" customFormat="1" ht="26.25" customHeight="1" x14ac:dyDescent="0.25"/>
    <row r="82" s="14" customFormat="1" ht="26.25" customHeight="1" x14ac:dyDescent="0.25"/>
    <row r="83" s="14" customFormat="1" ht="26.25" customHeight="1" x14ac:dyDescent="0.25"/>
    <row r="84" s="14" customFormat="1" ht="26.25" customHeight="1" x14ac:dyDescent="0.25"/>
    <row r="85" s="14" customFormat="1" ht="26.25" customHeight="1" x14ac:dyDescent="0.25"/>
    <row r="86" s="14" customFormat="1" ht="26.25" customHeight="1" x14ac:dyDescent="0.25"/>
    <row r="87" s="14" customFormat="1" ht="26.25" customHeight="1" x14ac:dyDescent="0.25"/>
    <row r="88" s="14" customFormat="1" ht="26.25" customHeight="1" x14ac:dyDescent="0.25"/>
    <row r="89" s="14" customFormat="1" ht="26.25" customHeight="1" x14ac:dyDescent="0.25"/>
    <row r="90" s="14" customFormat="1" ht="26.25" customHeight="1" x14ac:dyDescent="0.25"/>
    <row r="91" s="14" customFormat="1" ht="26.25" customHeight="1" x14ac:dyDescent="0.25"/>
    <row r="92" s="14" customFormat="1" ht="26.25" customHeight="1" x14ac:dyDescent="0.25"/>
    <row r="93" s="14" customFormat="1" ht="26.25" customHeight="1" x14ac:dyDescent="0.25"/>
    <row r="94" s="14" customFormat="1" ht="26.25" customHeight="1" x14ac:dyDescent="0.25"/>
    <row r="95" s="14" customFormat="1" ht="26.25" customHeight="1" x14ac:dyDescent="0.25"/>
    <row r="96" s="14" customFormat="1" ht="26.25" customHeight="1" x14ac:dyDescent="0.25"/>
    <row r="97" s="14" customFormat="1" ht="26.25" customHeight="1" x14ac:dyDescent="0.25"/>
    <row r="98" s="14" customFormat="1" ht="26.25" customHeight="1" x14ac:dyDescent="0.25"/>
    <row r="99" s="14" customFormat="1" ht="26.25" customHeight="1" x14ac:dyDescent="0.25"/>
    <row r="100" s="14" customFormat="1" ht="26.25" customHeight="1" x14ac:dyDescent="0.25"/>
    <row r="101" s="14" customFormat="1" ht="26.25" customHeight="1" x14ac:dyDescent="0.25"/>
    <row r="102" s="14" customFormat="1" ht="26.25" customHeight="1" x14ac:dyDescent="0.25"/>
    <row r="103" s="14" customFormat="1" ht="26.25" customHeight="1" x14ac:dyDescent="0.25"/>
    <row r="104" s="14" customFormat="1" ht="26.25" customHeight="1" x14ac:dyDescent="0.25"/>
    <row r="105" s="14" customFormat="1" ht="26.25" customHeight="1" x14ac:dyDescent="0.25"/>
    <row r="106" s="14" customFormat="1" ht="26.25" customHeight="1" x14ac:dyDescent="0.25"/>
    <row r="107" s="14" customFormat="1" ht="26.25" customHeight="1" x14ac:dyDescent="0.25"/>
    <row r="108" s="14" customFormat="1" ht="26.25" customHeight="1" x14ac:dyDescent="0.25"/>
    <row r="109" s="14" customFormat="1" ht="26.25" customHeight="1" x14ac:dyDescent="0.25"/>
    <row r="110" s="14" customFormat="1" ht="26.25" customHeight="1" x14ac:dyDescent="0.25"/>
    <row r="111" s="14" customFormat="1" ht="26.25" customHeight="1" x14ac:dyDescent="0.25"/>
    <row r="112" s="14" customFormat="1" ht="26.25" customHeight="1" x14ac:dyDescent="0.25"/>
    <row r="113" s="14" customFormat="1" ht="26.25" customHeight="1" x14ac:dyDescent="0.25"/>
    <row r="114" s="14" customFormat="1" ht="26.25" customHeight="1" x14ac:dyDescent="0.25"/>
    <row r="115" s="14" customFormat="1" ht="26.25" customHeight="1" x14ac:dyDescent="0.25"/>
    <row r="116" s="14" customFormat="1" ht="26.25" customHeight="1" x14ac:dyDescent="0.25"/>
    <row r="117" s="14" customFormat="1" ht="26.25" customHeight="1" x14ac:dyDescent="0.25"/>
    <row r="118" s="14" customFormat="1" ht="26.25" customHeight="1" x14ac:dyDescent="0.25"/>
    <row r="119" s="14" customFormat="1" ht="26.25" customHeight="1" x14ac:dyDescent="0.25"/>
    <row r="120" s="14" customFormat="1" ht="26.25" customHeight="1" x14ac:dyDescent="0.25"/>
    <row r="121" s="14" customFormat="1" ht="26.25" customHeight="1" x14ac:dyDescent="0.25"/>
    <row r="122" s="14" customFormat="1" ht="26.25" customHeight="1" x14ac:dyDescent="0.25"/>
    <row r="123" s="14" customFormat="1" ht="26.25" customHeight="1" x14ac:dyDescent="0.25"/>
    <row r="124" s="14" customFormat="1" ht="26.25" customHeight="1" x14ac:dyDescent="0.25"/>
    <row r="125" s="14" customFormat="1" ht="26.25" customHeight="1" x14ac:dyDescent="0.25"/>
    <row r="126" s="14" customFormat="1" ht="26.25" customHeight="1" x14ac:dyDescent="0.25"/>
    <row r="127" s="14" customFormat="1" ht="26.25" customHeight="1" x14ac:dyDescent="0.25"/>
    <row r="128" s="14" customFormat="1" ht="26.25" customHeight="1" x14ac:dyDescent="0.25"/>
    <row r="129" s="14" customFormat="1" ht="26.25" customHeight="1" x14ac:dyDescent="0.25"/>
    <row r="130" s="14" customFormat="1" ht="26.25" customHeight="1" x14ac:dyDescent="0.25"/>
    <row r="131" s="14" customFormat="1" ht="26.25" customHeight="1" x14ac:dyDescent="0.25"/>
    <row r="132" s="14" customFormat="1" ht="26.25" customHeight="1" x14ac:dyDescent="0.25"/>
    <row r="133" s="14" customFormat="1" ht="26.25" customHeight="1" x14ac:dyDescent="0.25"/>
    <row r="134" s="14" customFormat="1" ht="26.25" customHeight="1" x14ac:dyDescent="0.25"/>
    <row r="135" s="14" customFormat="1" ht="26.25" customHeight="1" x14ac:dyDescent="0.25"/>
    <row r="136" s="14" customFormat="1" ht="26.25" customHeight="1" x14ac:dyDescent="0.25"/>
    <row r="137" s="14" customFormat="1" ht="26.25" customHeight="1" x14ac:dyDescent="0.25"/>
    <row r="138" s="14" customFormat="1" ht="26.25" customHeight="1" x14ac:dyDescent="0.25"/>
    <row r="139" s="14" customFormat="1" ht="26.25" customHeight="1" x14ac:dyDescent="0.25"/>
    <row r="140" s="14" customFormat="1" ht="26.25" customHeight="1" x14ac:dyDescent="0.25"/>
    <row r="141" s="14" customFormat="1" ht="26.25" customHeight="1" x14ac:dyDescent="0.25"/>
    <row r="142" s="14" customFormat="1" ht="26.25" customHeight="1" x14ac:dyDescent="0.25"/>
    <row r="143" s="14" customFormat="1" ht="26.25" customHeight="1" x14ac:dyDescent="0.25"/>
    <row r="144" s="14" customFormat="1" ht="26.25" customHeight="1" x14ac:dyDescent="0.25"/>
    <row r="145" s="14" customFormat="1" ht="26.25" customHeight="1" x14ac:dyDescent="0.25"/>
    <row r="146" s="14" customFormat="1" ht="26.25" customHeight="1" x14ac:dyDescent="0.25"/>
    <row r="147" s="14" customFormat="1" ht="26.25" customHeight="1" x14ac:dyDescent="0.25"/>
    <row r="148" s="14" customFormat="1" ht="26.25" customHeight="1" x14ac:dyDescent="0.25"/>
    <row r="149" s="14" customFormat="1" ht="26.25" customHeight="1" x14ac:dyDescent="0.25"/>
    <row r="150" s="14" customFormat="1" ht="26.25" customHeight="1" x14ac:dyDescent="0.25"/>
    <row r="151" s="14" customFormat="1" ht="26.25" customHeight="1" x14ac:dyDescent="0.25"/>
    <row r="152" s="14" customFormat="1" ht="26.25" customHeight="1" x14ac:dyDescent="0.25"/>
    <row r="153" s="14" customFormat="1" ht="26.25" customHeight="1" x14ac:dyDescent="0.25"/>
    <row r="154" s="14" customFormat="1" ht="26.25" customHeight="1" x14ac:dyDescent="0.25"/>
    <row r="155" s="14" customFormat="1" ht="26.25" customHeight="1" x14ac:dyDescent="0.25"/>
    <row r="156" s="14" customFormat="1" ht="26.25" customHeight="1" x14ac:dyDescent="0.25"/>
    <row r="157" s="14" customFormat="1" ht="26.25" customHeight="1" x14ac:dyDescent="0.25"/>
    <row r="158" s="14" customFormat="1" ht="26.25" customHeight="1" x14ac:dyDescent="0.25"/>
    <row r="159" s="14" customFormat="1" ht="26.25" customHeight="1" x14ac:dyDescent="0.25"/>
    <row r="160" s="14" customFormat="1" ht="26.25" customHeight="1" x14ac:dyDescent="0.25"/>
    <row r="161" s="14" customFormat="1" ht="26.25" customHeight="1" x14ac:dyDescent="0.25"/>
    <row r="162" s="14" customFormat="1" ht="26.25" customHeight="1" x14ac:dyDescent="0.25"/>
    <row r="163" s="14" customFormat="1" ht="26.25" customHeight="1" x14ac:dyDescent="0.25"/>
    <row r="164" s="14" customFormat="1" ht="26.25" customHeight="1" x14ac:dyDescent="0.25"/>
    <row r="165" s="14" customFormat="1" ht="26.25" customHeight="1" x14ac:dyDescent="0.25"/>
    <row r="166" s="14" customFormat="1" ht="26.25" customHeight="1" x14ac:dyDescent="0.25"/>
    <row r="167" s="14" customFormat="1" ht="26.25" customHeight="1" x14ac:dyDescent="0.25"/>
    <row r="168" s="14" customFormat="1" ht="26.25" customHeight="1" x14ac:dyDescent="0.25"/>
    <row r="169" s="14" customFormat="1" ht="26.25" customHeight="1" x14ac:dyDescent="0.25"/>
    <row r="170" s="14" customFormat="1" ht="26.25" customHeight="1" x14ac:dyDescent="0.25"/>
    <row r="171" s="14" customFormat="1" ht="26.25" customHeight="1" x14ac:dyDescent="0.25"/>
    <row r="172" s="14" customFormat="1" ht="26.25" customHeight="1" x14ac:dyDescent="0.25"/>
    <row r="173" s="14" customFormat="1" ht="26.25" customHeight="1" x14ac:dyDescent="0.25"/>
    <row r="174" s="14" customFormat="1" ht="26.25" customHeight="1" x14ac:dyDescent="0.25"/>
    <row r="175" s="14" customFormat="1" ht="26.25" customHeight="1" x14ac:dyDescent="0.25"/>
    <row r="176" s="14" customFormat="1" ht="26.25" customHeight="1" x14ac:dyDescent="0.25"/>
    <row r="177" s="14" customFormat="1" ht="26.25" customHeight="1" x14ac:dyDescent="0.25"/>
    <row r="178" s="14" customFormat="1" ht="26.25" customHeight="1" x14ac:dyDescent="0.25"/>
    <row r="179" s="14" customFormat="1" ht="26.25" customHeight="1" x14ac:dyDescent="0.25"/>
    <row r="180" s="14" customFormat="1" ht="26.25" customHeight="1" x14ac:dyDescent="0.25"/>
    <row r="181" s="14" customFormat="1" ht="26.25" customHeight="1" x14ac:dyDescent="0.25"/>
    <row r="182" s="14" customFormat="1" ht="26.25" customHeight="1" x14ac:dyDescent="0.25"/>
    <row r="183" s="14" customFormat="1" ht="26.25" customHeight="1" x14ac:dyDescent="0.25"/>
    <row r="184" s="14" customFormat="1" ht="26.25" customHeight="1" x14ac:dyDescent="0.25"/>
    <row r="185" s="14" customFormat="1" ht="26.25" customHeight="1" x14ac:dyDescent="0.25"/>
    <row r="186" s="14" customFormat="1" ht="26.25" customHeight="1" x14ac:dyDescent="0.25"/>
    <row r="187" s="14" customFormat="1" ht="26.25" customHeight="1" x14ac:dyDescent="0.25"/>
    <row r="188" s="14" customFormat="1" ht="26.25" customHeight="1" x14ac:dyDescent="0.25"/>
    <row r="189" s="14" customFormat="1" ht="26.25" customHeight="1" x14ac:dyDescent="0.25"/>
    <row r="190" s="14" customFormat="1" ht="26.25" customHeight="1" x14ac:dyDescent="0.25"/>
    <row r="191" s="14" customFormat="1" ht="26.25" customHeight="1" x14ac:dyDescent="0.25"/>
    <row r="192" s="14" customFormat="1" ht="26.25" customHeight="1" x14ac:dyDescent="0.25"/>
    <row r="193" s="14" customFormat="1" ht="26.25" customHeight="1" x14ac:dyDescent="0.25"/>
    <row r="194" s="14" customFormat="1" ht="26.25" customHeight="1" x14ac:dyDescent="0.25"/>
    <row r="195" s="14" customFormat="1" ht="26.25" customHeight="1" x14ac:dyDescent="0.25"/>
    <row r="196" s="14" customFormat="1" ht="26.25" customHeight="1" x14ac:dyDescent="0.25"/>
    <row r="197" s="14" customFormat="1" ht="26.25" customHeight="1" x14ac:dyDescent="0.25"/>
    <row r="198" s="14" customFormat="1" ht="26.25" customHeight="1" x14ac:dyDescent="0.25"/>
    <row r="199" s="14" customFormat="1" ht="26.25" customHeight="1" x14ac:dyDescent="0.25"/>
    <row r="200" s="14" customFormat="1" ht="26.25" customHeight="1" x14ac:dyDescent="0.25"/>
    <row r="201" s="14" customFormat="1" ht="26.25" customHeight="1" x14ac:dyDescent="0.25"/>
    <row r="202" s="14" customFormat="1" ht="26.25" customHeight="1" x14ac:dyDescent="0.25"/>
    <row r="203" s="14" customFormat="1" ht="26.25" customHeight="1" x14ac:dyDescent="0.25"/>
    <row r="204" s="14" customFormat="1" ht="26.25" customHeight="1" x14ac:dyDescent="0.25"/>
    <row r="205" s="14" customFormat="1" ht="26.25" customHeight="1" x14ac:dyDescent="0.25"/>
    <row r="206" s="14" customFormat="1" ht="26.25" customHeight="1" x14ac:dyDescent="0.25"/>
    <row r="207" s="14" customFormat="1" ht="26.25" customHeight="1" x14ac:dyDescent="0.25"/>
    <row r="208" s="14" customFormat="1" ht="26.25" customHeight="1" x14ac:dyDescent="0.25"/>
    <row r="209" s="14" customFormat="1" ht="26.25" customHeight="1" x14ac:dyDescent="0.25"/>
    <row r="210" s="14" customFormat="1" ht="26.25" customHeight="1" x14ac:dyDescent="0.25"/>
    <row r="211" s="14" customFormat="1" ht="26.25" customHeight="1" x14ac:dyDescent="0.25"/>
    <row r="212" s="14" customFormat="1" ht="26.25" customHeight="1" x14ac:dyDescent="0.25"/>
    <row r="213" s="14" customFormat="1" ht="26.25" customHeight="1" x14ac:dyDescent="0.25"/>
    <row r="214" s="14" customFormat="1" ht="26.25" customHeight="1" x14ac:dyDescent="0.25"/>
    <row r="215" s="14" customFormat="1" ht="26.25" customHeight="1" x14ac:dyDescent="0.25"/>
    <row r="216" s="14" customFormat="1" ht="26.25" customHeight="1" x14ac:dyDescent="0.25"/>
    <row r="217" s="14" customFormat="1" ht="26.25" customHeight="1" x14ac:dyDescent="0.25"/>
    <row r="218" s="14" customFormat="1" ht="26.25" customHeight="1" x14ac:dyDescent="0.25"/>
    <row r="219" s="14" customFormat="1" ht="26.25" customHeight="1" x14ac:dyDescent="0.25"/>
    <row r="220" s="14" customFormat="1" ht="26.25" customHeight="1" x14ac:dyDescent="0.25"/>
    <row r="221" s="14" customFormat="1" ht="26.25" customHeight="1" x14ac:dyDescent="0.25"/>
    <row r="222" s="14" customFormat="1" ht="26.25" customHeight="1" x14ac:dyDescent="0.25"/>
    <row r="223" s="14" customFormat="1" ht="26.25" customHeight="1" x14ac:dyDescent="0.25"/>
    <row r="224" s="14" customFormat="1" ht="26.25" customHeight="1" x14ac:dyDescent="0.25"/>
    <row r="225" s="14" customFormat="1" ht="26.25" customHeight="1" x14ac:dyDescent="0.25"/>
    <row r="226" s="14" customFormat="1" ht="26.25" customHeight="1" x14ac:dyDescent="0.25"/>
    <row r="227" s="14" customFormat="1" ht="26.25" customHeight="1" x14ac:dyDescent="0.25"/>
    <row r="228" s="14" customFormat="1" ht="26.25" customHeight="1" x14ac:dyDescent="0.25"/>
    <row r="229" s="14" customFormat="1" ht="26.25" customHeight="1" x14ac:dyDescent="0.25"/>
    <row r="230" s="14" customFormat="1" ht="26.25" customHeight="1" x14ac:dyDescent="0.25"/>
    <row r="231" s="14" customFormat="1" ht="26.25" customHeight="1" x14ac:dyDescent="0.25"/>
    <row r="232" s="14" customFormat="1" ht="26.25" customHeight="1" x14ac:dyDescent="0.25"/>
    <row r="233" s="14" customFormat="1" ht="26.25" customHeight="1" x14ac:dyDescent="0.25"/>
    <row r="234" s="14" customFormat="1" ht="26.25" customHeight="1" x14ac:dyDescent="0.25"/>
    <row r="235" s="14" customFormat="1" ht="26.25" customHeight="1" x14ac:dyDescent="0.25"/>
    <row r="236" s="14" customFormat="1" ht="26.25" customHeight="1" x14ac:dyDescent="0.25"/>
    <row r="237" s="14" customFormat="1" ht="26.25" customHeight="1" x14ac:dyDescent="0.25"/>
    <row r="238" s="14" customFormat="1" ht="26.25" customHeight="1" x14ac:dyDescent="0.25"/>
    <row r="239" s="14" customFormat="1" ht="26.25" customHeight="1" x14ac:dyDescent="0.25"/>
  </sheetData>
  <mergeCells count="6">
    <mergeCell ref="B12:C12"/>
    <mergeCell ref="B4:C4"/>
    <mergeCell ref="E4:G4"/>
    <mergeCell ref="E6:F6"/>
    <mergeCell ref="E8:G8"/>
    <mergeCell ref="B11:C11"/>
  </mergeCells>
  <conditionalFormatting sqref="E6">
    <cfRule type="dataBar" priority="1">
      <dataBar showValue="0">
        <cfvo type="num" val="0"/>
        <cfvo type="num" val="RevenuMensuelTotal"/>
        <color theme="3" tint="0.39997558519241921"/>
      </dataBar>
    </cfRule>
  </conditionalFormatting>
  <hyperlinks>
    <hyperlink ref="B1" location="MENU!A1" display="MENU"/>
  </hyperlinks>
  <pageMargins left="0.7" right="0.7" top="0.75" bottom="0.75" header="0.3" footer="0.3"/>
  <drawing r:id="rId1"/>
  <tableParts count="2">
    <tablePart r:id="rId2"/>
    <tablePart r:id="rId3"/>
  </tablePart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9"/>
  <dimension ref="B1:I30"/>
  <sheetViews>
    <sheetView workbookViewId="0">
      <selection activeCell="J25" sqref="J25"/>
    </sheetView>
  </sheetViews>
  <sheetFormatPr baseColWidth="10" defaultRowHeight="13.5" x14ac:dyDescent="0.25"/>
  <cols>
    <col min="1" max="1" width="2.85546875" style="17" customWidth="1"/>
    <col min="2" max="3" width="11.7109375" style="17" customWidth="1"/>
    <col min="4" max="4" width="27.85546875" style="17" bestFit="1" customWidth="1"/>
    <col min="5" max="5" width="25" style="17" bestFit="1" customWidth="1"/>
    <col min="6" max="6" width="18" style="17" bestFit="1" customWidth="1"/>
    <col min="7" max="7" width="18.5703125" style="17" bestFit="1" customWidth="1"/>
    <col min="8" max="8" width="21.85546875" style="17" bestFit="1" customWidth="1"/>
    <col min="9" max="9" width="23.28515625" style="17" bestFit="1" customWidth="1"/>
    <col min="10" max="16384" width="11.42578125" style="17"/>
  </cols>
  <sheetData>
    <row r="1" spans="2:9" ht="14.25" x14ac:dyDescent="0.25">
      <c r="B1" s="137" t="s">
        <v>37</v>
      </c>
      <c r="C1" s="136"/>
    </row>
    <row r="2" spans="2:9" s="14" customFormat="1" ht="84" customHeight="1" x14ac:dyDescent="0.25"/>
    <row r="3" spans="2:9" s="14" customFormat="1" ht="1.5" customHeight="1" x14ac:dyDescent="0.25"/>
    <row r="4" spans="2:9" x14ac:dyDescent="0.3">
      <c r="B4" s="18" t="s">
        <v>9</v>
      </c>
      <c r="C4" s="19">
        <f ca="1">+TODAY()</f>
        <v>41968</v>
      </c>
      <c r="D4" s="20"/>
      <c r="E4" s="21"/>
      <c r="F4" s="22"/>
      <c r="G4" s="22"/>
      <c r="H4" s="22"/>
      <c r="I4" s="20"/>
    </row>
    <row r="5" spans="2:9" x14ac:dyDescent="0.25">
      <c r="B5" s="81" t="s">
        <v>18</v>
      </c>
      <c r="C5" s="81" t="s">
        <v>20</v>
      </c>
      <c r="D5" s="81" t="s">
        <v>19</v>
      </c>
      <c r="E5" s="81" t="s">
        <v>11</v>
      </c>
      <c r="F5" s="81" t="s">
        <v>12</v>
      </c>
      <c r="G5" s="81" t="s">
        <v>13</v>
      </c>
      <c r="H5" s="81" t="s">
        <v>61</v>
      </c>
    </row>
    <row r="6" spans="2:9" x14ac:dyDescent="0.25">
      <c r="B6" s="80"/>
      <c r="C6" s="72"/>
      <c r="D6" s="112"/>
      <c r="E6" s="82"/>
      <c r="F6" s="83"/>
      <c r="G6" s="113"/>
      <c r="H6" s="80"/>
    </row>
    <row r="7" spans="2:9" x14ac:dyDescent="0.25">
      <c r="B7" s="80"/>
      <c r="C7" s="56"/>
      <c r="D7" s="112"/>
      <c r="E7" s="73"/>
      <c r="F7" s="83"/>
      <c r="G7" s="28"/>
      <c r="H7" s="71"/>
    </row>
    <row r="8" spans="2:9" x14ac:dyDescent="0.25">
      <c r="B8" s="74"/>
      <c r="C8" s="56"/>
      <c r="D8" s="75"/>
      <c r="E8" s="76"/>
      <c r="F8" s="77"/>
      <c r="G8" s="78"/>
      <c r="H8" s="74"/>
    </row>
    <row r="9" spans="2:9" x14ac:dyDescent="0.25">
      <c r="B9" s="71"/>
      <c r="C9" s="56"/>
      <c r="D9" s="25"/>
      <c r="E9" s="73"/>
      <c r="F9" s="77"/>
      <c r="G9" s="29"/>
      <c r="H9" s="71"/>
    </row>
    <row r="10" spans="2:9" x14ac:dyDescent="0.25">
      <c r="B10" s="74"/>
      <c r="C10" s="56"/>
      <c r="D10" s="75"/>
      <c r="E10" s="76"/>
      <c r="F10" s="77"/>
      <c r="G10" s="78"/>
      <c r="H10" s="74"/>
    </row>
    <row r="11" spans="2:9" x14ac:dyDescent="0.25">
      <c r="B11" s="74"/>
      <c r="C11" s="56"/>
      <c r="D11" s="75"/>
      <c r="E11" s="84"/>
      <c r="F11" s="77"/>
      <c r="G11" s="78"/>
      <c r="H11" s="79"/>
    </row>
    <row r="12" spans="2:9" x14ac:dyDescent="0.25">
      <c r="B12" s="74"/>
      <c r="C12" s="56"/>
      <c r="D12" s="75"/>
      <c r="E12" s="76"/>
      <c r="F12" s="77"/>
      <c r="G12" s="78"/>
      <c r="H12" s="74"/>
    </row>
    <row r="13" spans="2:9" x14ac:dyDescent="0.25">
      <c r="B13" s="74"/>
      <c r="C13" s="56"/>
      <c r="D13" s="75"/>
      <c r="E13" s="84"/>
      <c r="F13" s="77"/>
      <c r="G13" s="78"/>
      <c r="H13" s="79"/>
    </row>
    <row r="14" spans="2:9" ht="14.25" x14ac:dyDescent="0.3">
      <c r="B14" s="57"/>
      <c r="C14" s="56"/>
      <c r="D14" s="63"/>
      <c r="E14" s="64"/>
      <c r="F14" s="58"/>
      <c r="G14" s="40"/>
      <c r="H14" s="41"/>
    </row>
    <row r="15" spans="2:9" ht="14.25" x14ac:dyDescent="0.3">
      <c r="B15" s="36"/>
      <c r="C15" s="36"/>
      <c r="D15" s="37"/>
      <c r="E15" s="38"/>
      <c r="F15" s="39"/>
      <c r="G15" s="40"/>
      <c r="H15" s="41"/>
    </row>
    <row r="16" spans="2:9" ht="14.25" x14ac:dyDescent="0.3">
      <c r="B16" s="42"/>
      <c r="C16" s="42"/>
      <c r="D16" s="43"/>
      <c r="E16" s="44"/>
      <c r="F16" s="45"/>
      <c r="G16" s="45"/>
      <c r="H16" s="46"/>
      <c r="I16" s="48"/>
    </row>
    <row r="17" spans="2:9" ht="14.25" x14ac:dyDescent="0.3">
      <c r="B17" s="42"/>
      <c r="C17" s="42"/>
      <c r="D17" s="43"/>
      <c r="E17" s="44"/>
      <c r="F17" s="45"/>
      <c r="G17" s="214" t="s">
        <v>62</v>
      </c>
      <c r="H17" s="211">
        <f>SUM(Tableau363[MONTANT HT])</f>
        <v>0</v>
      </c>
      <c r="I17" s="48"/>
    </row>
    <row r="18" spans="2:9" ht="14.25" x14ac:dyDescent="0.3">
      <c r="B18" s="42"/>
      <c r="C18" s="42"/>
      <c r="D18" s="43"/>
      <c r="E18" s="44"/>
      <c r="F18" s="45"/>
      <c r="G18" s="45"/>
      <c r="H18" s="46"/>
      <c r="I18" s="48"/>
    </row>
    <row r="20" spans="2:9" s="14" customFormat="1" ht="84" customHeight="1" x14ac:dyDescent="0.25"/>
    <row r="21" spans="2:9" s="14" customFormat="1" ht="1.5" customHeight="1" x14ac:dyDescent="0.25"/>
    <row r="22" spans="2:9" x14ac:dyDescent="0.3">
      <c r="B22" s="18" t="s">
        <v>9</v>
      </c>
      <c r="C22" s="19">
        <f ca="1">TODAY()</f>
        <v>41968</v>
      </c>
      <c r="D22" s="20"/>
      <c r="E22" s="21"/>
      <c r="F22" s="22"/>
      <c r="G22" s="22"/>
      <c r="H22" s="22"/>
      <c r="I22" s="20"/>
    </row>
    <row r="23" spans="2:9" x14ac:dyDescent="0.25">
      <c r="B23" s="81" t="s">
        <v>18</v>
      </c>
      <c r="C23" s="81" t="s">
        <v>20</v>
      </c>
      <c r="D23" s="81" t="s">
        <v>19</v>
      </c>
      <c r="E23" s="81" t="s">
        <v>11</v>
      </c>
      <c r="F23" s="81" t="s">
        <v>12</v>
      </c>
      <c r="G23" s="81" t="s">
        <v>13</v>
      </c>
      <c r="H23" s="81" t="s">
        <v>61</v>
      </c>
    </row>
    <row r="24" spans="2:9" x14ac:dyDescent="0.25">
      <c r="B24" s="74"/>
      <c r="C24" s="74"/>
      <c r="D24" s="75"/>
      <c r="E24" s="76"/>
      <c r="F24" s="77"/>
      <c r="G24" s="77"/>
      <c r="H24" s="78"/>
    </row>
    <row r="25" spans="2:9" x14ac:dyDescent="0.25">
      <c r="B25" s="71"/>
      <c r="C25" s="71"/>
      <c r="D25" s="25"/>
      <c r="E25" s="73"/>
      <c r="F25" s="27"/>
      <c r="G25" s="54"/>
      <c r="H25" s="28"/>
    </row>
    <row r="26" spans="2:9" x14ac:dyDescent="0.25">
      <c r="B26" s="74"/>
      <c r="C26" s="74"/>
      <c r="D26" s="75"/>
      <c r="E26" s="76"/>
      <c r="F26" s="77"/>
      <c r="G26" s="74"/>
      <c r="H26" s="78"/>
    </row>
    <row r="27" spans="2:9" x14ac:dyDescent="0.25">
      <c r="B27" s="71"/>
      <c r="C27" s="71"/>
      <c r="D27" s="25"/>
      <c r="E27" s="73"/>
      <c r="F27" s="27"/>
      <c r="G27" s="71"/>
      <c r="H27" s="29"/>
    </row>
    <row r="28" spans="2:9" ht="14.25" x14ac:dyDescent="0.3">
      <c r="B28" s="36"/>
      <c r="C28" s="36"/>
      <c r="D28" s="37"/>
      <c r="E28" s="38"/>
      <c r="F28" s="39"/>
      <c r="G28" s="86"/>
      <c r="H28" s="40"/>
    </row>
    <row r="30" spans="2:9" x14ac:dyDescent="0.2">
      <c r="G30" s="214" t="s">
        <v>62</v>
      </c>
      <c r="H30" s="211">
        <f>SUM(Tableau3564[MONTANT HT])</f>
        <v>0</v>
      </c>
    </row>
  </sheetData>
  <hyperlinks>
    <hyperlink ref="B1" location="MENU!A1" display="MENU"/>
  </hyperlinks>
  <pageMargins left="0.7" right="0.7" top="0.75" bottom="0.75" header="0.3" footer="0.3"/>
  <drawing r:id="rId1"/>
  <tableParts count="2">
    <tablePart r:id="rId2"/>
    <tablePart r:id="rId3"/>
  </tablePart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0"/>
  <dimension ref="B1:M53"/>
  <sheetViews>
    <sheetView zoomScaleNormal="100" workbookViewId="0">
      <selection activeCell="E14" sqref="E14"/>
    </sheetView>
  </sheetViews>
  <sheetFormatPr baseColWidth="10" defaultRowHeight="13.5" x14ac:dyDescent="0.25"/>
  <cols>
    <col min="1" max="1" width="2.85546875" style="17" customWidth="1"/>
    <col min="2" max="2" width="18.28515625" style="17" customWidth="1"/>
    <col min="3" max="3" width="27.85546875" style="17" bestFit="1" customWidth="1"/>
    <col min="4" max="4" width="29.140625" style="17" bestFit="1" customWidth="1"/>
    <col min="5" max="5" width="15.140625" style="17" customWidth="1"/>
    <col min="6" max="6" width="16.140625" style="17" customWidth="1"/>
    <col min="7" max="7" width="14.28515625" style="17" bestFit="1" customWidth="1"/>
    <col min="8" max="8" width="15.28515625" style="17" customWidth="1"/>
    <col min="9" max="9" width="17.28515625" style="17" customWidth="1"/>
    <col min="10" max="10" width="16.42578125" style="17" customWidth="1"/>
    <col min="11" max="11" width="13.140625" style="17" bestFit="1" customWidth="1"/>
    <col min="12" max="16384" width="11.42578125" style="17"/>
  </cols>
  <sheetData>
    <row r="1" spans="2:13" ht="14.25" x14ac:dyDescent="0.25">
      <c r="B1" s="137" t="s">
        <v>37</v>
      </c>
    </row>
    <row r="2" spans="2:13" s="14" customFormat="1" ht="84" customHeight="1" x14ac:dyDescent="0.25"/>
    <row r="3" spans="2:13" s="14" customFormat="1" ht="1.5" customHeight="1" x14ac:dyDescent="0.25"/>
    <row r="4" spans="2:13" x14ac:dyDescent="0.3">
      <c r="B4" s="18" t="s">
        <v>9</v>
      </c>
      <c r="C4" s="19">
        <f ca="1">TODAY()</f>
        <v>41968</v>
      </c>
      <c r="D4" s="21"/>
      <c r="E4" s="22"/>
      <c r="F4" s="22"/>
      <c r="G4" s="22"/>
      <c r="H4" s="20"/>
      <c r="I4" s="20"/>
      <c r="J4" s="20"/>
      <c r="K4" s="23"/>
    </row>
    <row r="5" spans="2:13" ht="27" x14ac:dyDescent="0.25">
      <c r="B5" s="81" t="s">
        <v>58</v>
      </c>
      <c r="C5" s="81" t="s">
        <v>10</v>
      </c>
      <c r="D5" s="81" t="s">
        <v>56</v>
      </c>
      <c r="E5" s="88" t="s">
        <v>12</v>
      </c>
      <c r="F5" s="81" t="s">
        <v>13</v>
      </c>
      <c r="G5" s="81" t="s">
        <v>14</v>
      </c>
      <c r="H5" s="134" t="s">
        <v>51</v>
      </c>
      <c r="I5" s="134" t="s">
        <v>57</v>
      </c>
      <c r="J5" s="169" t="s">
        <v>16</v>
      </c>
      <c r="K5" s="81" t="s">
        <v>17</v>
      </c>
      <c r="L5" s="135" t="s">
        <v>52</v>
      </c>
      <c r="M5" s="171" t="s">
        <v>21</v>
      </c>
    </row>
    <row r="6" spans="2:13" x14ac:dyDescent="0.25">
      <c r="B6" s="74"/>
      <c r="C6" s="158" t="s">
        <v>78</v>
      </c>
      <c r="D6" s="85"/>
      <c r="E6" s="151">
        <v>10000</v>
      </c>
      <c r="F6" s="151"/>
      <c r="G6" s="51"/>
      <c r="H6" s="151"/>
      <c r="I6" s="74"/>
      <c r="J6" s="79"/>
      <c r="K6" s="99" t="str">
        <f>IF(Tableau565[[#This Row],[DATE ENCAISSEMENT]],"REGLEE","")</f>
        <v/>
      </c>
      <c r="L6" s="77">
        <f>Tableau565[MONTANT TTC]-Tableau565[MONTANT PAYE]</f>
        <v>0</v>
      </c>
      <c r="M6" s="173"/>
    </row>
    <row r="7" spans="2:13" x14ac:dyDescent="0.25">
      <c r="B7" s="74"/>
      <c r="C7" s="158"/>
      <c r="D7" s="85"/>
      <c r="E7" s="151"/>
      <c r="F7" s="151"/>
      <c r="G7" s="51"/>
      <c r="H7" s="151"/>
      <c r="I7" s="74"/>
      <c r="J7" s="79"/>
      <c r="K7" s="99" t="str">
        <f>IF(Tableau565[[#This Row],[DATE ENCAISSEMENT]],"REGLEE","")</f>
        <v/>
      </c>
      <c r="L7" s="77">
        <f>Tableau565[MONTANT TTC]-Tableau565[MONTANT PAYE]</f>
        <v>0</v>
      </c>
      <c r="M7" s="173"/>
    </row>
    <row r="8" spans="2:13" x14ac:dyDescent="0.25">
      <c r="B8" s="74"/>
      <c r="C8" s="158"/>
      <c r="D8" s="85"/>
      <c r="E8" s="151"/>
      <c r="F8" s="151"/>
      <c r="G8" s="51"/>
      <c r="H8" s="151"/>
      <c r="I8" s="74"/>
      <c r="J8" s="79"/>
      <c r="K8" s="99" t="str">
        <f>IF(Tableau565[[#This Row],[DATE ENCAISSEMENT]],"REGLEE","")</f>
        <v/>
      </c>
      <c r="L8" s="77">
        <f>Tableau565[MONTANT TTC]-Tableau565[MONTANT PAYE]</f>
        <v>0</v>
      </c>
      <c r="M8" s="173"/>
    </row>
    <row r="9" spans="2:13" x14ac:dyDescent="0.25">
      <c r="B9" s="74"/>
      <c r="C9" s="158"/>
      <c r="D9" s="85"/>
      <c r="E9" s="151"/>
      <c r="F9" s="151"/>
      <c r="G9" s="51"/>
      <c r="H9" s="151"/>
      <c r="I9" s="74"/>
      <c r="J9" s="79"/>
      <c r="K9" s="99" t="str">
        <f>IF(Tableau565[[#This Row],[DATE ENCAISSEMENT]],"REGLEE","")</f>
        <v/>
      </c>
      <c r="L9" s="77">
        <f>Tableau565[MONTANT TTC]-Tableau565[MONTANT PAYE]</f>
        <v>0</v>
      </c>
      <c r="M9" s="173"/>
    </row>
    <row r="10" spans="2:13" x14ac:dyDescent="0.25">
      <c r="B10" s="74"/>
      <c r="C10" s="158"/>
      <c r="D10" s="85"/>
      <c r="E10" s="151"/>
      <c r="F10" s="151"/>
      <c r="G10" s="51"/>
      <c r="H10" s="151"/>
      <c r="I10" s="74"/>
      <c r="J10" s="79"/>
      <c r="K10" s="99" t="str">
        <f>IF(Tableau565[[#This Row],[DATE ENCAISSEMENT]],"REGLEE","")</f>
        <v/>
      </c>
      <c r="L10" s="77">
        <f>Tableau565[MONTANT TTC]-Tableau565[MONTANT PAYE]</f>
        <v>0</v>
      </c>
      <c r="M10" s="173"/>
    </row>
    <row r="11" spans="2:13" x14ac:dyDescent="0.25">
      <c r="B11" s="74"/>
      <c r="C11" s="158"/>
      <c r="D11" s="85"/>
      <c r="E11" s="151"/>
      <c r="F11" s="151"/>
      <c r="G11" s="51"/>
      <c r="H11" s="151"/>
      <c r="I11" s="74"/>
      <c r="J11" s="79"/>
      <c r="K11" s="99" t="str">
        <f>IF(Tableau565[[#This Row],[DATE ENCAISSEMENT]],"REGLEE","")</f>
        <v/>
      </c>
      <c r="L11" s="77">
        <f>Tableau565[MONTANT TTC]-Tableau565[MONTANT PAYE]</f>
        <v>0</v>
      </c>
      <c r="M11" s="173"/>
    </row>
    <row r="12" spans="2:13" x14ac:dyDescent="0.25">
      <c r="B12" s="74"/>
      <c r="C12" s="186"/>
      <c r="D12" s="186"/>
      <c r="E12" s="151"/>
      <c r="F12" s="151"/>
      <c r="G12" s="51"/>
      <c r="H12" s="151"/>
      <c r="I12" s="74"/>
      <c r="J12" s="79"/>
      <c r="K12" s="99" t="str">
        <f>IF(Tableau565[[#This Row],[DATE ENCAISSEMENT]],"REGLEE","")</f>
        <v/>
      </c>
      <c r="L12" s="77">
        <f>Tableau565[MONTANT TTC]-Tableau565[MONTANT PAYE]</f>
        <v>0</v>
      </c>
      <c r="M12" s="173"/>
    </row>
    <row r="13" spans="2:13" x14ac:dyDescent="0.25">
      <c r="B13" s="74"/>
      <c r="C13" s="158"/>
      <c r="D13" s="85"/>
      <c r="E13" s="151"/>
      <c r="F13" s="151"/>
      <c r="G13" s="51"/>
      <c r="H13" s="151"/>
      <c r="I13" s="74"/>
      <c r="J13" s="79"/>
      <c r="K13" s="99" t="str">
        <f>IF(Tableau565[[#This Row],[DATE ENCAISSEMENT]],"REGLEE","")</f>
        <v/>
      </c>
      <c r="L13" s="77">
        <f>Tableau565[MONTANT TTC]-Tableau565[MONTANT PAYE]</f>
        <v>0</v>
      </c>
      <c r="M13" s="173"/>
    </row>
    <row r="14" spans="2:13" x14ac:dyDescent="0.25">
      <c r="B14" s="74"/>
      <c r="C14" s="158"/>
      <c r="D14" s="85"/>
      <c r="E14" s="151"/>
      <c r="F14" s="151"/>
      <c r="G14" s="51"/>
      <c r="H14" s="151"/>
      <c r="I14" s="74"/>
      <c r="J14" s="79"/>
      <c r="K14" s="99" t="str">
        <f>IF(Tableau565[[#This Row],[DATE ENCAISSEMENT]],"REGLEE","")</f>
        <v/>
      </c>
      <c r="L14" s="77">
        <f>Tableau565[MONTANT TTC]-Tableau565[MONTANT PAYE]</f>
        <v>0</v>
      </c>
      <c r="M14" s="173"/>
    </row>
    <row r="15" spans="2:13" x14ac:dyDescent="0.25">
      <c r="B15" s="74"/>
      <c r="C15" s="158"/>
      <c r="D15" s="85"/>
      <c r="E15" s="151"/>
      <c r="F15" s="151"/>
      <c r="G15" s="51"/>
      <c r="H15" s="151"/>
      <c r="I15" s="74"/>
      <c r="J15" s="79"/>
      <c r="K15" s="99" t="str">
        <f>IF(Tableau565[[#This Row],[DATE ENCAISSEMENT]],"REGLEE","")</f>
        <v/>
      </c>
      <c r="L15" s="77">
        <f>Tableau565[MONTANT TTC]-Tableau565[MONTANT PAYE]</f>
        <v>0</v>
      </c>
      <c r="M15" s="173"/>
    </row>
    <row r="16" spans="2:13" x14ac:dyDescent="0.25">
      <c r="B16" s="74"/>
      <c r="C16" s="158"/>
      <c r="D16" s="85"/>
      <c r="E16" s="151"/>
      <c r="F16" s="151"/>
      <c r="G16" s="51"/>
      <c r="H16" s="151"/>
      <c r="I16" s="74"/>
      <c r="J16" s="79"/>
      <c r="K16" s="99" t="str">
        <f>IF(Tableau565[[#This Row],[DATE ENCAISSEMENT]],"REGLEE","")</f>
        <v/>
      </c>
      <c r="L16" s="77">
        <f>Tableau565[MONTANT TTC]-Tableau565[MONTANT PAYE]</f>
        <v>0</v>
      </c>
      <c r="M16" s="173"/>
    </row>
    <row r="17" spans="2:13" x14ac:dyDescent="0.25">
      <c r="B17" s="74"/>
      <c r="C17" s="158"/>
      <c r="D17" s="85"/>
      <c r="E17" s="151"/>
      <c r="F17" s="151"/>
      <c r="G17" s="51"/>
      <c r="H17" s="151"/>
      <c r="I17" s="74"/>
      <c r="J17" s="79"/>
      <c r="K17" s="99" t="str">
        <f>IF(Tableau565[[#This Row],[DATE ENCAISSEMENT]],"REGLEE","")</f>
        <v/>
      </c>
      <c r="L17" s="77">
        <f>Tableau565[MONTANT TTC]-Tableau565[MONTANT PAYE]</f>
        <v>0</v>
      </c>
      <c r="M17" s="173"/>
    </row>
    <row r="18" spans="2:13" x14ac:dyDescent="0.25">
      <c r="B18" s="74"/>
      <c r="C18" s="158"/>
      <c r="D18" s="85"/>
      <c r="E18" s="151"/>
      <c r="F18" s="151"/>
      <c r="G18" s="51"/>
      <c r="H18" s="151"/>
      <c r="I18" s="74"/>
      <c r="J18" s="79"/>
      <c r="K18" s="99" t="str">
        <f>IF(Tableau565[[#This Row],[DATE ENCAISSEMENT]],"REGLEE","")</f>
        <v/>
      </c>
      <c r="L18" s="77">
        <f>Tableau565[MONTANT TTC]-Tableau565[MONTANT PAYE]</f>
        <v>0</v>
      </c>
      <c r="M18" s="173"/>
    </row>
    <row r="19" spans="2:13" x14ac:dyDescent="0.25">
      <c r="B19" s="74"/>
      <c r="C19" s="158"/>
      <c r="D19" s="85"/>
      <c r="E19" s="151"/>
      <c r="F19" s="151"/>
      <c r="G19" s="51"/>
      <c r="H19" s="151"/>
      <c r="I19" s="74"/>
      <c r="J19" s="79"/>
      <c r="K19" s="99" t="str">
        <f>IF(Tableau565[[#This Row],[DATE ENCAISSEMENT]],"REGLEE","")</f>
        <v/>
      </c>
      <c r="L19" s="77">
        <f>Tableau565[MONTANT TTC]-Tableau565[MONTANT PAYE]</f>
        <v>0</v>
      </c>
      <c r="M19" s="173"/>
    </row>
    <row r="20" spans="2:13" x14ac:dyDescent="0.25">
      <c r="B20" s="74"/>
      <c r="C20" s="158"/>
      <c r="D20" s="85"/>
      <c r="E20" s="151"/>
      <c r="F20" s="151"/>
      <c r="G20" s="51"/>
      <c r="H20" s="151"/>
      <c r="I20" s="74"/>
      <c r="J20" s="79"/>
      <c r="K20" s="99" t="str">
        <f>IF(Tableau565[[#This Row],[DATE ENCAISSEMENT]],"REGLEE","")</f>
        <v/>
      </c>
      <c r="L20" s="77">
        <f>Tableau565[MONTANT TTC]-Tableau565[MONTANT PAYE]</f>
        <v>0</v>
      </c>
      <c r="M20" s="173"/>
    </row>
    <row r="21" spans="2:13" x14ac:dyDescent="0.25">
      <c r="B21" s="74"/>
      <c r="C21" s="158"/>
      <c r="D21" s="85"/>
      <c r="E21" s="151"/>
      <c r="F21" s="151"/>
      <c r="G21" s="51"/>
      <c r="H21" s="151"/>
      <c r="I21" s="74"/>
      <c r="J21" s="79"/>
      <c r="K21" s="99" t="str">
        <f>IF(Tableau565[[#This Row],[DATE ENCAISSEMENT]],"REGLEE","")</f>
        <v/>
      </c>
      <c r="L21" s="77">
        <f>Tableau565[MONTANT TTC]-Tableau565[MONTANT PAYE]</f>
        <v>0</v>
      </c>
      <c r="M21" s="173"/>
    </row>
    <row r="22" spans="2:13" x14ac:dyDescent="0.25">
      <c r="B22" s="74"/>
      <c r="C22" s="158"/>
      <c r="D22" s="85"/>
      <c r="E22" s="151"/>
      <c r="F22" s="151"/>
      <c r="G22" s="51"/>
      <c r="H22" s="151"/>
      <c r="I22" s="74"/>
      <c r="J22" s="79"/>
      <c r="K22" s="99" t="str">
        <f>IF(Tableau565[[#This Row],[DATE ENCAISSEMENT]],"REGLEE","")</f>
        <v/>
      </c>
      <c r="L22" s="77">
        <f>Tableau565[MONTANT TTC]-Tableau565[MONTANT PAYE]</f>
        <v>0</v>
      </c>
      <c r="M22" s="173"/>
    </row>
    <row r="23" spans="2:13" x14ac:dyDescent="0.25">
      <c r="B23" s="74"/>
      <c r="C23" s="158"/>
      <c r="D23" s="85"/>
      <c r="E23" s="151"/>
      <c r="F23" s="151"/>
      <c r="G23" s="51"/>
      <c r="H23" s="151"/>
      <c r="I23" s="74"/>
      <c r="J23" s="79"/>
      <c r="K23" s="99" t="str">
        <f>IF(Tableau565[[#This Row],[DATE ENCAISSEMENT]],"REGLEE","")</f>
        <v/>
      </c>
      <c r="L23" s="77">
        <f>Tableau565[MONTANT TTC]-Tableau565[MONTANT PAYE]</f>
        <v>0</v>
      </c>
      <c r="M23" s="173"/>
    </row>
    <row r="24" spans="2:13" x14ac:dyDescent="0.25">
      <c r="B24" s="74"/>
      <c r="C24" s="158"/>
      <c r="D24" s="85"/>
      <c r="E24" s="151"/>
      <c r="F24" s="151"/>
      <c r="G24" s="51"/>
      <c r="H24" s="151"/>
      <c r="I24" s="74"/>
      <c r="J24" s="79"/>
      <c r="K24" s="99" t="str">
        <f>IF(Tableau565[[#This Row],[DATE ENCAISSEMENT]],"REGLEE","")</f>
        <v/>
      </c>
      <c r="L24" s="77">
        <f>Tableau565[MONTANT TTC]-Tableau565[MONTANT PAYE]</f>
        <v>0</v>
      </c>
      <c r="M24" s="173"/>
    </row>
    <row r="25" spans="2:13" x14ac:dyDescent="0.25">
      <c r="B25" s="74"/>
      <c r="C25" s="178"/>
      <c r="D25" s="179"/>
      <c r="E25" s="151"/>
      <c r="F25" s="182"/>
      <c r="G25" s="51"/>
      <c r="H25" s="151"/>
      <c r="I25" s="74"/>
      <c r="J25" s="79"/>
      <c r="K25" s="99" t="str">
        <f>IF(Tableau565[[#This Row],[DATE ENCAISSEMENT]],"REGLEE","")</f>
        <v/>
      </c>
      <c r="L25" s="77">
        <f>Tableau565[MONTANT TTC]-Tableau565[MONTANT PAYE]</f>
        <v>0</v>
      </c>
      <c r="M25" s="173"/>
    </row>
    <row r="26" spans="2:13" x14ac:dyDescent="0.25">
      <c r="B26" s="74"/>
      <c r="C26" s="158"/>
      <c r="D26" s="85"/>
      <c r="E26" s="151"/>
      <c r="F26" s="151"/>
      <c r="G26" s="51"/>
      <c r="H26" s="151"/>
      <c r="I26" s="74"/>
      <c r="J26" s="79"/>
      <c r="K26" s="99" t="str">
        <f>IF(Tableau565[[#This Row],[DATE ENCAISSEMENT]],"REGLEE","")</f>
        <v/>
      </c>
      <c r="L26" s="77">
        <f>Tableau565[MONTANT TTC]-Tableau565[MONTANT PAYE]</f>
        <v>0</v>
      </c>
      <c r="M26" s="173"/>
    </row>
    <row r="27" spans="2:13" x14ac:dyDescent="0.25">
      <c r="B27" s="74"/>
      <c r="C27" s="158"/>
      <c r="D27" s="85"/>
      <c r="E27" s="151"/>
      <c r="F27" s="151"/>
      <c r="G27" s="51"/>
      <c r="H27" s="151"/>
      <c r="I27" s="74"/>
      <c r="J27" s="79"/>
      <c r="K27" s="99" t="str">
        <f>IF(Tableau565[[#This Row],[DATE ENCAISSEMENT]],"REGLEE","")</f>
        <v/>
      </c>
      <c r="L27" s="77">
        <f>Tableau565[MONTANT TTC]-Tableau565[MONTANT PAYE]</f>
        <v>0</v>
      </c>
      <c r="M27" s="173"/>
    </row>
    <row r="28" spans="2:13" x14ac:dyDescent="0.25">
      <c r="B28" s="74"/>
      <c r="C28" s="158"/>
      <c r="D28" s="85"/>
      <c r="E28" s="151"/>
      <c r="F28" s="151"/>
      <c r="G28" s="51"/>
      <c r="H28" s="151"/>
      <c r="I28" s="74"/>
      <c r="J28" s="79"/>
      <c r="K28" s="99" t="str">
        <f>IF(Tableau565[[#This Row],[DATE ENCAISSEMENT]],"REGLEE","")</f>
        <v/>
      </c>
      <c r="L28" s="77">
        <f>Tableau565[MONTANT TTC]-Tableau565[MONTANT PAYE]</f>
        <v>0</v>
      </c>
      <c r="M28" s="173"/>
    </row>
    <row r="29" spans="2:13" x14ac:dyDescent="0.25">
      <c r="B29" s="74"/>
      <c r="C29" s="158"/>
      <c r="D29" s="85"/>
      <c r="E29" s="151"/>
      <c r="F29" s="151"/>
      <c r="G29" s="51"/>
      <c r="H29" s="151"/>
      <c r="I29" s="74"/>
      <c r="J29" s="79"/>
      <c r="K29" s="99" t="str">
        <f>IF(Tableau565[[#This Row],[DATE ENCAISSEMENT]],"REGLEE","")</f>
        <v/>
      </c>
      <c r="L29" s="77">
        <f>Tableau565[MONTANT TTC]-Tableau565[MONTANT PAYE]</f>
        <v>0</v>
      </c>
      <c r="M29" s="173"/>
    </row>
    <row r="30" spans="2:13" x14ac:dyDescent="0.25">
      <c r="B30" s="74"/>
      <c r="C30" s="158"/>
      <c r="D30" s="85"/>
      <c r="E30" s="151"/>
      <c r="F30" s="151"/>
      <c r="G30" s="51"/>
      <c r="H30" s="151"/>
      <c r="I30" s="74"/>
      <c r="J30" s="79"/>
      <c r="K30" s="99" t="str">
        <f>IF(Tableau565[[#This Row],[DATE ENCAISSEMENT]],"REGLEE","")</f>
        <v/>
      </c>
      <c r="L30" s="77">
        <f>Tableau565[MONTANT TTC]-Tableau565[MONTANT PAYE]</f>
        <v>0</v>
      </c>
      <c r="M30" s="173"/>
    </row>
    <row r="31" spans="2:13" ht="14.25" customHeight="1" x14ac:dyDescent="0.25">
      <c r="B31" s="74"/>
      <c r="C31" s="158"/>
      <c r="D31" s="180"/>
      <c r="E31" s="152"/>
      <c r="F31" s="152"/>
      <c r="G31" s="51"/>
      <c r="H31" s="152"/>
      <c r="I31" s="74"/>
      <c r="J31" s="79"/>
      <c r="K31" s="99" t="str">
        <f>IF(Tableau565[[#This Row],[DATE ENCAISSEMENT]],"REGLEE","")</f>
        <v/>
      </c>
      <c r="L31" s="77">
        <f>Tableau565[MONTANT TTC]-Tableau565[MONTANT PAYE]</f>
        <v>0</v>
      </c>
      <c r="M31" s="173"/>
    </row>
    <row r="32" spans="2:13" ht="14.25" customHeight="1" x14ac:dyDescent="0.25">
      <c r="B32" s="74"/>
      <c r="C32" s="158"/>
      <c r="D32" s="85"/>
      <c r="E32" s="151"/>
      <c r="F32" s="151"/>
      <c r="G32" s="51"/>
      <c r="H32" s="151"/>
      <c r="I32" s="74"/>
      <c r="J32" s="79"/>
      <c r="K32" s="99" t="str">
        <f>IF(Tableau565[[#This Row],[DATE ENCAISSEMENT]],"REGLEE","")</f>
        <v/>
      </c>
      <c r="L32" s="77">
        <f>Tableau565[MONTANT TTC]-Tableau565[MONTANT PAYE]</f>
        <v>0</v>
      </c>
      <c r="M32" s="173"/>
    </row>
    <row r="33" spans="2:13" ht="14.25" customHeight="1" x14ac:dyDescent="0.25">
      <c r="B33" s="74"/>
      <c r="C33" s="158"/>
      <c r="D33" s="85"/>
      <c r="E33" s="151"/>
      <c r="F33" s="151"/>
      <c r="G33" s="51"/>
      <c r="H33" s="151"/>
      <c r="I33" s="74"/>
      <c r="J33" s="79"/>
      <c r="K33" s="99" t="str">
        <f>IF(Tableau565[[#This Row],[DATE ENCAISSEMENT]],"REGLEE","")</f>
        <v/>
      </c>
      <c r="L33" s="77">
        <f>Tableau565[MONTANT TTC]-Tableau565[MONTANT PAYE]</f>
        <v>0</v>
      </c>
      <c r="M33" s="173"/>
    </row>
    <row r="34" spans="2:13" x14ac:dyDescent="0.25">
      <c r="B34" s="74"/>
      <c r="C34" s="158"/>
      <c r="D34" s="85"/>
      <c r="E34" s="151"/>
      <c r="F34" s="151"/>
      <c r="G34" s="51"/>
      <c r="H34" s="151"/>
      <c r="I34" s="74"/>
      <c r="J34" s="79"/>
      <c r="K34" s="99" t="str">
        <f>IF(Tableau565[[#This Row],[DATE ENCAISSEMENT]],"REGLEE","")</f>
        <v/>
      </c>
      <c r="L34" s="77">
        <f>Tableau565[MONTANT TTC]-Tableau565[MONTANT PAYE]</f>
        <v>0</v>
      </c>
      <c r="M34" s="173"/>
    </row>
    <row r="35" spans="2:13" ht="13.5" customHeight="1" x14ac:dyDescent="0.25">
      <c r="B35" s="74"/>
      <c r="C35" s="158"/>
      <c r="D35" s="85"/>
      <c r="E35" s="151"/>
      <c r="F35" s="151"/>
      <c r="G35" s="51"/>
      <c r="H35" s="151"/>
      <c r="I35" s="74"/>
      <c r="J35" s="79"/>
      <c r="K35" s="99" t="str">
        <f>IF(Tableau565[[#This Row],[DATE ENCAISSEMENT]],"REGLEE","")</f>
        <v/>
      </c>
      <c r="L35" s="77">
        <f>Tableau565[MONTANT TTC]-Tableau565[MONTANT PAYE]</f>
        <v>0</v>
      </c>
      <c r="M35" s="173"/>
    </row>
    <row r="36" spans="2:13" ht="13.5" customHeight="1" x14ac:dyDescent="0.25">
      <c r="B36" s="74"/>
      <c r="C36" s="158"/>
      <c r="D36" s="85"/>
      <c r="E36" s="151"/>
      <c r="F36" s="151"/>
      <c r="G36" s="51"/>
      <c r="H36" s="151"/>
      <c r="I36" s="74"/>
      <c r="J36" s="79"/>
      <c r="K36" s="99" t="str">
        <f>IF(Tableau565[[#This Row],[DATE ENCAISSEMENT]],"REGLEE","")</f>
        <v/>
      </c>
      <c r="L36" s="77">
        <f>Tableau565[MONTANT TTC]-Tableau565[MONTANT PAYE]</f>
        <v>0</v>
      </c>
      <c r="M36" s="173"/>
    </row>
    <row r="37" spans="2:13" ht="13.5" customHeight="1" x14ac:dyDescent="0.25">
      <c r="B37" s="74"/>
      <c r="C37" s="158"/>
      <c r="D37" s="85"/>
      <c r="E37" s="151"/>
      <c r="F37" s="151"/>
      <c r="G37" s="51"/>
      <c r="H37" s="151"/>
      <c r="I37" s="74"/>
      <c r="J37" s="79"/>
      <c r="K37" s="99" t="str">
        <f>IF(Tableau565[[#This Row],[DATE ENCAISSEMENT]],"REGLEE","")</f>
        <v/>
      </c>
      <c r="L37" s="77">
        <f>Tableau565[MONTANT TTC]-Tableau565[MONTANT PAYE]</f>
        <v>0</v>
      </c>
      <c r="M37" s="173"/>
    </row>
    <row r="38" spans="2:13" ht="13.5" customHeight="1" x14ac:dyDescent="0.25">
      <c r="B38" s="74"/>
      <c r="C38" s="158"/>
      <c r="D38" s="85"/>
      <c r="E38" s="151"/>
      <c r="F38" s="151"/>
      <c r="G38" s="51"/>
      <c r="H38" s="151"/>
      <c r="I38" s="74"/>
      <c r="J38" s="79"/>
      <c r="K38" s="99" t="str">
        <f>IF(Tableau565[[#This Row],[DATE ENCAISSEMENT]],"REGLEE","")</f>
        <v/>
      </c>
      <c r="L38" s="77">
        <f>Tableau565[MONTANT TTC]-Tableau565[MONTANT PAYE]</f>
        <v>0</v>
      </c>
      <c r="M38" s="173"/>
    </row>
    <row r="39" spans="2:13" ht="13.5" customHeight="1" x14ac:dyDescent="0.25">
      <c r="B39" s="74"/>
      <c r="C39" s="158"/>
      <c r="D39" s="85"/>
      <c r="E39" s="151"/>
      <c r="F39" s="151"/>
      <c r="G39" s="51"/>
      <c r="H39" s="151"/>
      <c r="I39" s="74"/>
      <c r="J39" s="79"/>
      <c r="K39" s="99" t="str">
        <f>IF(Tableau565[[#This Row],[DATE ENCAISSEMENT]],"REGLEE","")</f>
        <v/>
      </c>
      <c r="L39" s="77">
        <f>Tableau565[MONTANT TTC]-Tableau565[MONTANT PAYE]</f>
        <v>0</v>
      </c>
      <c r="M39" s="173"/>
    </row>
    <row r="40" spans="2:13" ht="13.5" customHeight="1" x14ac:dyDescent="0.25">
      <c r="B40" s="74"/>
      <c r="C40" s="158"/>
      <c r="D40" s="85"/>
      <c r="E40" s="151"/>
      <c r="F40" s="151"/>
      <c r="G40" s="51"/>
      <c r="H40" s="151"/>
      <c r="I40" s="74"/>
      <c r="J40" s="79"/>
      <c r="K40" s="99" t="str">
        <f>IF(Tableau565[[#This Row],[DATE ENCAISSEMENT]],"REGLEE","")</f>
        <v/>
      </c>
      <c r="L40" s="77">
        <f>Tableau565[MONTANT TTC]-Tableau565[MONTANT PAYE]</f>
        <v>0</v>
      </c>
      <c r="M40" s="173"/>
    </row>
    <row r="41" spans="2:13" ht="13.5" customHeight="1" x14ac:dyDescent="0.25">
      <c r="B41" s="74"/>
      <c r="C41" s="158"/>
      <c r="D41" s="85"/>
      <c r="E41" s="151"/>
      <c r="F41" s="151"/>
      <c r="G41" s="51"/>
      <c r="H41" s="151"/>
      <c r="I41" s="74"/>
      <c r="J41" s="79"/>
      <c r="K41" s="99" t="str">
        <f>IF(Tableau565[[#This Row],[DATE ENCAISSEMENT]],"REGLEE","")</f>
        <v/>
      </c>
      <c r="L41" s="77">
        <f>Tableau565[MONTANT TTC]-Tableau565[MONTANT PAYE]</f>
        <v>0</v>
      </c>
      <c r="M41" s="173"/>
    </row>
    <row r="42" spans="2:13" ht="13.5" customHeight="1" x14ac:dyDescent="0.25">
      <c r="B42" s="74"/>
      <c r="C42" s="158"/>
      <c r="D42" s="85"/>
      <c r="E42" s="151"/>
      <c r="F42" s="151"/>
      <c r="G42" s="51"/>
      <c r="H42" s="151"/>
      <c r="I42" s="74"/>
      <c r="J42" s="79"/>
      <c r="K42" s="99" t="str">
        <f>IF(Tableau565[[#This Row],[DATE ENCAISSEMENT]],"REGLEE","")</f>
        <v/>
      </c>
      <c r="L42" s="77">
        <f>Tableau565[MONTANT TTC]-Tableau565[MONTANT PAYE]</f>
        <v>0</v>
      </c>
      <c r="M42" s="173"/>
    </row>
    <row r="43" spans="2:13" ht="13.5" customHeight="1" x14ac:dyDescent="0.3">
      <c r="B43" s="74"/>
      <c r="C43" s="158"/>
      <c r="D43" s="191"/>
      <c r="E43" s="193"/>
      <c r="F43" s="193"/>
      <c r="G43" s="51"/>
      <c r="H43" s="193"/>
      <c r="I43" s="74"/>
      <c r="J43" s="79"/>
      <c r="K43" s="99" t="str">
        <f>IF(Tableau565[[#This Row],[DATE ENCAISSEMENT]],"REGLEE","")</f>
        <v/>
      </c>
      <c r="L43" s="77">
        <f>Tableau565[MONTANT TTC]-Tableau565[MONTANT PAYE]</f>
        <v>0</v>
      </c>
      <c r="M43" s="173"/>
    </row>
    <row r="44" spans="2:13" x14ac:dyDescent="0.25">
      <c r="B44" s="74"/>
      <c r="C44" s="158"/>
      <c r="D44" s="85"/>
      <c r="E44" s="151"/>
      <c r="F44" s="151"/>
      <c r="G44" s="51"/>
      <c r="H44" s="151"/>
      <c r="I44" s="74"/>
      <c r="J44" s="79"/>
      <c r="K44" s="99" t="str">
        <f>IF(Tableau565[[#This Row],[DATE ENCAISSEMENT]],"REGLEE","")</f>
        <v/>
      </c>
      <c r="L44" s="77">
        <f>Tableau565[MONTANT TTC]-Tableau565[MONTANT PAYE]</f>
        <v>0</v>
      </c>
      <c r="M44" s="173"/>
    </row>
    <row r="45" spans="2:13" ht="13.5" customHeight="1" x14ac:dyDescent="0.25">
      <c r="B45" s="74"/>
      <c r="C45" s="158"/>
      <c r="D45" s="85"/>
      <c r="E45" s="151"/>
      <c r="F45" s="151"/>
      <c r="G45" s="51"/>
      <c r="H45" s="151"/>
      <c r="I45" s="74"/>
      <c r="J45" s="79"/>
      <c r="K45" s="99" t="str">
        <f>IF(Tableau565[[#This Row],[DATE ENCAISSEMENT]],"REGLEE","")</f>
        <v/>
      </c>
      <c r="L45" s="77">
        <f>Tableau565[MONTANT TTC]-Tableau565[MONTANT PAYE]</f>
        <v>0</v>
      </c>
      <c r="M45" s="173"/>
    </row>
    <row r="46" spans="2:13" ht="13.5" customHeight="1" x14ac:dyDescent="0.3">
      <c r="B46" s="74"/>
      <c r="C46" s="158"/>
      <c r="D46" s="191"/>
      <c r="E46" s="193"/>
      <c r="F46" s="193"/>
      <c r="G46" s="51"/>
      <c r="H46" s="193"/>
      <c r="I46" s="74"/>
      <c r="J46" s="79"/>
      <c r="K46" s="99" t="str">
        <f>IF(Tableau565[[#This Row],[DATE ENCAISSEMENT]],"REGLEE","")</f>
        <v/>
      </c>
      <c r="L46" s="77">
        <f>Tableau565[MONTANT TTC]-Tableau565[MONTANT PAYE]</f>
        <v>0</v>
      </c>
      <c r="M46" s="173"/>
    </row>
    <row r="47" spans="2:13" ht="13.5" customHeight="1" x14ac:dyDescent="0.3">
      <c r="B47" s="74"/>
      <c r="C47" s="158"/>
      <c r="D47" s="191"/>
      <c r="E47" s="193"/>
      <c r="F47" s="193"/>
      <c r="G47" s="51"/>
      <c r="H47" s="193"/>
      <c r="I47" s="74"/>
      <c r="J47" s="79"/>
      <c r="K47" s="99" t="str">
        <f>IF(Tableau565[[#This Row],[DATE ENCAISSEMENT]],"REGLEE","")</f>
        <v/>
      </c>
      <c r="L47" s="77">
        <f>Tableau565[MONTANT TTC]-Tableau565[MONTANT PAYE]</f>
        <v>0</v>
      </c>
      <c r="M47" s="173"/>
    </row>
    <row r="48" spans="2:13" ht="13.5" customHeight="1" x14ac:dyDescent="0.3">
      <c r="B48" s="74"/>
      <c r="C48" s="158"/>
      <c r="D48" s="191"/>
      <c r="E48" s="193"/>
      <c r="F48" s="193"/>
      <c r="G48" s="51"/>
      <c r="H48" s="193"/>
      <c r="I48" s="74"/>
      <c r="J48" s="79"/>
      <c r="K48" s="99" t="str">
        <f>IF(Tableau565[[#This Row],[DATE ENCAISSEMENT]],"REGLEE","")</f>
        <v/>
      </c>
      <c r="L48" s="77">
        <f>Tableau565[MONTANT TTC]-Tableau565[MONTANT PAYE]</f>
        <v>0</v>
      </c>
      <c r="M48" s="173"/>
    </row>
    <row r="49" spans="2:13" ht="13.5" customHeight="1" x14ac:dyDescent="0.3">
      <c r="B49" s="74"/>
      <c r="C49" s="158"/>
      <c r="D49" s="191"/>
      <c r="E49" s="193"/>
      <c r="F49" s="193"/>
      <c r="G49" s="51"/>
      <c r="H49" s="193"/>
      <c r="I49" s="74"/>
      <c r="J49" s="79"/>
      <c r="K49" s="99" t="str">
        <f>IF(Tableau565[[#This Row],[DATE ENCAISSEMENT]],"REGLEE","")</f>
        <v/>
      </c>
      <c r="L49" s="77">
        <f>Tableau565[MONTANT TTC]-Tableau565[MONTANT PAYE]</f>
        <v>0</v>
      </c>
      <c r="M49" s="173"/>
    </row>
    <row r="50" spans="2:13" ht="13.5" customHeight="1" x14ac:dyDescent="0.3">
      <c r="B50" s="74"/>
      <c r="C50" s="158"/>
      <c r="D50" s="191"/>
      <c r="E50" s="193"/>
      <c r="F50" s="193"/>
      <c r="G50" s="51"/>
      <c r="H50" s="193"/>
      <c r="I50" s="74"/>
      <c r="J50" s="79"/>
      <c r="K50" s="99" t="str">
        <f>IF(Tableau565[[#This Row],[DATE ENCAISSEMENT]],"REGLEE","")</f>
        <v/>
      </c>
      <c r="L50" s="77">
        <f>Tableau565[MONTANT TTC]-Tableau565[MONTANT PAYE]</f>
        <v>0</v>
      </c>
      <c r="M50" s="173"/>
    </row>
    <row r="51" spans="2:13" ht="14.25" x14ac:dyDescent="0.3">
      <c r="B51" s="36"/>
      <c r="C51" s="37"/>
      <c r="D51" s="38"/>
      <c r="E51" s="39"/>
      <c r="F51" s="144"/>
      <c r="G51" s="220"/>
      <c r="H51" s="166"/>
      <c r="I51" s="41"/>
      <c r="J51" s="144"/>
      <c r="K51" s="222"/>
      <c r="L51" s="61"/>
      <c r="M51" s="170"/>
    </row>
    <row r="53" spans="2:13" x14ac:dyDescent="0.25">
      <c r="F53" s="242" t="s">
        <v>63</v>
      </c>
      <c r="G53" s="242"/>
      <c r="H53" s="212">
        <f>SUM(Tableau565[MONTANT HT])</f>
        <v>10000</v>
      </c>
      <c r="J53" s="242" t="s">
        <v>53</v>
      </c>
      <c r="K53" s="242"/>
      <c r="L53" s="212">
        <f>SUM(L6:L50)</f>
        <v>0</v>
      </c>
    </row>
  </sheetData>
  <mergeCells count="2">
    <mergeCell ref="F53:G53"/>
    <mergeCell ref="J53:K53"/>
  </mergeCells>
  <conditionalFormatting sqref="L6:L50">
    <cfRule type="cellIs" dxfId="16" priority="1" operator="greaterThan">
      <formula>0</formula>
    </cfRule>
  </conditionalFormatting>
  <hyperlinks>
    <hyperlink ref="B1" location="MENU!A1" display="MENU"/>
  </hyperlinks>
  <pageMargins left="0.7" right="0.7" top="0.75" bottom="0.75" header="0.3" footer="0.3"/>
  <drawing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9614B16C-9AC5-4C7F-B8FD-0B8F30E139C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39</vt:i4>
      </vt:variant>
      <vt:variant>
        <vt:lpstr>Plages nommées</vt:lpstr>
      </vt:variant>
      <vt:variant>
        <vt:i4>5</vt:i4>
      </vt:variant>
    </vt:vector>
  </HeadingPairs>
  <TitlesOfParts>
    <vt:vector size="44" baseType="lpstr">
      <vt:lpstr>MENU</vt:lpstr>
      <vt:lpstr>ANALYSE ANNUELLE</vt:lpstr>
      <vt:lpstr>COMPARATIF</vt:lpstr>
      <vt:lpstr>JANVIER</vt:lpstr>
      <vt:lpstr>01 - Crédit</vt:lpstr>
      <vt:lpstr>01 - Débit</vt:lpstr>
      <vt:lpstr>FEVRIER</vt:lpstr>
      <vt:lpstr>02 - Crédit</vt:lpstr>
      <vt:lpstr>02 - Débit</vt:lpstr>
      <vt:lpstr>MARS</vt:lpstr>
      <vt:lpstr>03 - Crédit</vt:lpstr>
      <vt:lpstr>03 - Débit</vt:lpstr>
      <vt:lpstr>AVRIL</vt:lpstr>
      <vt:lpstr>04 - Crédit</vt:lpstr>
      <vt:lpstr>04 - Débit</vt:lpstr>
      <vt:lpstr>MAI</vt:lpstr>
      <vt:lpstr>05 - Crédit</vt:lpstr>
      <vt:lpstr>05 - Débit</vt:lpstr>
      <vt:lpstr>JUIN</vt:lpstr>
      <vt:lpstr>06 - Crédit</vt:lpstr>
      <vt:lpstr>06 - Débit</vt:lpstr>
      <vt:lpstr>JUILLET</vt:lpstr>
      <vt:lpstr>07 - Crédit</vt:lpstr>
      <vt:lpstr>07 - Débit</vt:lpstr>
      <vt:lpstr>AOUT</vt:lpstr>
      <vt:lpstr>08 - Crédit</vt:lpstr>
      <vt:lpstr>08 - Débit</vt:lpstr>
      <vt:lpstr>SEPTEMBRE</vt:lpstr>
      <vt:lpstr>09 - Crédit</vt:lpstr>
      <vt:lpstr>09 - Débit</vt:lpstr>
      <vt:lpstr>OCTOBRE</vt:lpstr>
      <vt:lpstr>10 - Crédit</vt:lpstr>
      <vt:lpstr>10 - Débit</vt:lpstr>
      <vt:lpstr>NOVEMBRE</vt:lpstr>
      <vt:lpstr>11 - Crédit</vt:lpstr>
      <vt:lpstr>11 - Débit</vt:lpstr>
      <vt:lpstr>DECEMBRE</vt:lpstr>
      <vt:lpstr>12 - Crédit</vt:lpstr>
      <vt:lpstr>12 - Débit</vt:lpstr>
      <vt:lpstr>'01 - Crédit'!Zone_d_impression</vt:lpstr>
      <vt:lpstr>'01 - Débit'!Zone_d_impression</vt:lpstr>
      <vt:lpstr>COMPARATIF!Zone_d_impression</vt:lpstr>
      <vt:lpstr>JANVIER!Zone_d_impression</vt:lpstr>
      <vt:lpstr>MENU!Zone_d_impression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Michel</cp:lastModifiedBy>
  <dcterms:created xsi:type="dcterms:W3CDTF">2013-07-16T16:07:34Z</dcterms:created>
  <dcterms:modified xsi:type="dcterms:W3CDTF">2014-11-25T16:57:56Z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TC029300409991</vt:lpwstr>
  </property>
</Properties>
</file>