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285"/>
  </bookViews>
  <sheets>
    <sheet name="BDD2" sheetId="4" r:id="rId1"/>
    <sheet name="BDD1" sheetId="6" r:id="rId2"/>
  </sheets>
  <externalReferences>
    <externalReference r:id="rId3"/>
  </externalReferences>
  <definedNames>
    <definedName name="AL">'BDD1'!$F$2:$F$4</definedName>
    <definedName name="AOC">LISTE_AOC[APPELATION ORIGINE CONTROLEE]</definedName>
    <definedName name="CAD">'BDD1'!$D$2:$D$5</definedName>
    <definedName name="CAR">'BDD1'!$E$2:$E$4</definedName>
    <definedName name="CAVES">LISTES_CAVES[Cave]</definedName>
    <definedName name="CLIMATS">LISTE_CLIMATS[Liste des climats]</definedName>
    <definedName name="CODESCAVES">LISTES_CAVES[Code Cave]</definedName>
    <definedName name="COULEURS">LISTE_COULEURS[Couleur]</definedName>
    <definedName name="CUVÉES">LISTE_CUVÉES[Cuvées]</definedName>
    <definedName name="FORMATS">LISTE_FORMATS[Liste des formats]</definedName>
    <definedName name="MILLESIMES">LISTE_MILLESIMES[Millésime]</definedName>
    <definedName name="QUANTITÉS">LISTE_QUANTITÉS[Quantité]</definedName>
    <definedName name="TAB_CLIENTS">[1]!CLIENTS[LISTE CLIENTS]</definedName>
    <definedName name="TAB_RÉFÉRENCÉ">[1]!Référencé[Référencé]</definedName>
    <definedName name="TAB_VINSACRONYMES">[1]!VINS[ACRONYME]</definedName>
    <definedName name="USA">#REF!</definedName>
    <definedName name="VINS">TABLEAU_VINS[DESCRIPTION VIN]</definedName>
    <definedName name="ZONEGEOGRAPHIQUE">'BDD1'!$A$4:$A$4</definedName>
  </definedNames>
  <calcPr calcId="145621"/>
</workbook>
</file>

<file path=xl/calcChain.xml><?xml version="1.0" encoding="utf-8"?>
<calcChain xmlns="http://schemas.openxmlformats.org/spreadsheetml/2006/main">
  <c r="B7" i="4" l="1"/>
  <c r="D7" i="4"/>
  <c r="F7" i="4"/>
  <c r="H7" i="4"/>
  <c r="J7" i="4"/>
  <c r="L7" i="4"/>
  <c r="N7" i="4"/>
  <c r="P7" i="4"/>
  <c r="Q7" i="4"/>
  <c r="R7" i="4" l="1"/>
  <c r="B6" i="4"/>
  <c r="D6" i="4"/>
  <c r="F6" i="4"/>
  <c r="H6" i="4"/>
  <c r="J6" i="4"/>
  <c r="L6" i="4"/>
  <c r="N6" i="4"/>
  <c r="P6" i="4"/>
  <c r="Q6" i="4"/>
  <c r="R6" i="4" l="1"/>
  <c r="P3" i="4"/>
  <c r="P4" i="4"/>
  <c r="P5" i="4"/>
  <c r="J2" i="4"/>
  <c r="J3" i="4"/>
  <c r="J4" i="4"/>
  <c r="J5" i="4"/>
  <c r="Q2" i="4" l="1"/>
  <c r="Q3" i="4"/>
  <c r="Q4" i="4"/>
  <c r="Q5" i="4"/>
  <c r="H2" i="4" l="1"/>
  <c r="H3" i="4"/>
  <c r="H4" i="4"/>
  <c r="H5" i="4"/>
  <c r="P2" i="4"/>
  <c r="D2" i="4" l="1"/>
  <c r="D3" i="4"/>
  <c r="D4" i="4"/>
  <c r="D5" i="4"/>
  <c r="N2" i="4"/>
  <c r="N3" i="4"/>
  <c r="N4" i="4"/>
  <c r="N5" i="4"/>
  <c r="B2" i="4"/>
  <c r="B3" i="4"/>
  <c r="B4" i="4"/>
  <c r="B5" i="4"/>
  <c r="L2" i="4"/>
  <c r="L3" i="4"/>
  <c r="L4" i="4"/>
  <c r="L5" i="4"/>
  <c r="F2" i="4"/>
  <c r="F3" i="4"/>
  <c r="F4" i="4"/>
  <c r="F5" i="4"/>
  <c r="R2" i="4" l="1"/>
  <c r="R5" i="4"/>
  <c r="R4" i="4"/>
  <c r="R3" i="4"/>
</calcChain>
</file>

<file path=xl/sharedStrings.xml><?xml version="1.0" encoding="utf-8"?>
<sst xmlns="http://schemas.openxmlformats.org/spreadsheetml/2006/main" count="98" uniqueCount="65">
  <si>
    <t>375ml</t>
  </si>
  <si>
    <t>750ml</t>
  </si>
  <si>
    <t>CAVE</t>
  </si>
  <si>
    <t>FORMAT</t>
  </si>
  <si>
    <t>MILLESIME</t>
  </si>
  <si>
    <t>Cave</t>
  </si>
  <si>
    <t>Code Cave</t>
  </si>
  <si>
    <t>CLIMAT</t>
  </si>
  <si>
    <t>Liste des climats</t>
  </si>
  <si>
    <t>Code Climats</t>
  </si>
  <si>
    <t>Liste des formats</t>
  </si>
  <si>
    <t>Code Formats</t>
  </si>
  <si>
    <t>BT</t>
  </si>
  <si>
    <t>DB</t>
  </si>
  <si>
    <t>CODE CLIMAT</t>
  </si>
  <si>
    <t>CODE FORMAT</t>
  </si>
  <si>
    <t>CODE CAVE</t>
  </si>
  <si>
    <t>Millésime</t>
  </si>
  <si>
    <t>Code Millésime</t>
  </si>
  <si>
    <t>09</t>
  </si>
  <si>
    <t>08</t>
  </si>
  <si>
    <t>Non millésimé</t>
  </si>
  <si>
    <t>NM</t>
  </si>
  <si>
    <t>CODE MILLESIME</t>
  </si>
  <si>
    <t>APPELLATION ORIGINE CONTROLEE</t>
  </si>
  <si>
    <t>CODE VIN</t>
  </si>
  <si>
    <t>APPELATION ORIGINE CONTROLEE</t>
  </si>
  <si>
    <t>Code AOC</t>
  </si>
  <si>
    <t>CODE AOC</t>
  </si>
  <si>
    <t>Couleur</t>
  </si>
  <si>
    <t>Code Couleur</t>
  </si>
  <si>
    <t>Blanc</t>
  </si>
  <si>
    <t>Rouge</t>
  </si>
  <si>
    <t>B</t>
  </si>
  <si>
    <t>R</t>
  </si>
  <si>
    <t>Rosé</t>
  </si>
  <si>
    <t>S</t>
  </si>
  <si>
    <t>COULEUR</t>
  </si>
  <si>
    <t>CODE COULEUR</t>
  </si>
  <si>
    <t>Quantité</t>
  </si>
  <si>
    <t>Code Quantité</t>
  </si>
  <si>
    <t>06</t>
  </si>
  <si>
    <t>CODE QUANTITÉS</t>
  </si>
  <si>
    <t>QUANTITÉS</t>
  </si>
  <si>
    <t>Cuvées</t>
  </si>
  <si>
    <t>Code Cuvée</t>
  </si>
  <si>
    <t>CUVÉE</t>
  </si>
  <si>
    <t>DESCRIPTION VIN</t>
  </si>
  <si>
    <t/>
  </si>
  <si>
    <t>Cave A</t>
  </si>
  <si>
    <t>Cave B</t>
  </si>
  <si>
    <t>CAVA</t>
  </si>
  <si>
    <t>CAVB</t>
  </si>
  <si>
    <t>AOC Bourgogne</t>
  </si>
  <si>
    <t>AOC Bordeaux</t>
  </si>
  <si>
    <t>AOCBOURG</t>
  </si>
  <si>
    <t>AOCBORD</t>
  </si>
  <si>
    <t>CLIMAT1</t>
  </si>
  <si>
    <t>CLIMAT2</t>
  </si>
  <si>
    <t>CLI1</t>
  </si>
  <si>
    <t>CL2</t>
  </si>
  <si>
    <t>Spécial 1</t>
  </si>
  <si>
    <t>Spécial 2</t>
  </si>
  <si>
    <t>SP1</t>
  </si>
  <si>
    <t>SP2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</si>
</sst>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/>
    <xf numFmtId="49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NumberFormat="1" applyAlignment="1"/>
    <xf numFmtId="0" fontId="0" fillId="0" borderId="0" xfId="0" applyNumberForma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6"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6</xdr:row>
          <xdr:rowOff>180975</xdr:rowOff>
        </xdr:from>
        <xdr:to>
          <xdr:col>2</xdr:col>
          <xdr:colOff>238125</xdr:colOff>
          <xdr:row>8</xdr:row>
          <xdr:rowOff>38100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16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2305050</xdr:colOff>
      <xdr:row>7</xdr:row>
      <xdr:rowOff>104775</xdr:rowOff>
    </xdr:from>
    <xdr:to>
      <xdr:col>10</xdr:col>
      <xdr:colOff>781050</xdr:colOff>
      <xdr:row>32</xdr:row>
      <xdr:rowOff>0</xdr:rowOff>
    </xdr:to>
    <xdr:sp macro="" textlink="">
      <xdr:nvSpPr>
        <xdr:cNvPr id="2" name="ZoneTexte 1"/>
        <xdr:cNvSpPr txBox="1"/>
      </xdr:nvSpPr>
      <xdr:spPr>
        <a:xfrm>
          <a:off x="4533900" y="2009775"/>
          <a:ext cx="8629650" cy="465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Tout nouveau sur le site, je me permets de faire appel à vos lumières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effet, je suis en train de travailler sur un fichier Excel et un formulaire d'ajout de références produits mais je rencontre quelques problèmes.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résumer :</a:t>
          </a:r>
          <a:br>
            <a:rPr lang="fr-FR"/>
          </a:br>
          <a:r>
            <a:rPr lang="fr-FR"/>
            <a:t>- J'ai créé un UserForm qui me permet de sélectionner différents paramètres eux-mêmes fonctions de listes définies (par des noms), j'en ai 8 (donc 8 ComboBox)</a:t>
          </a:r>
          <a:br>
            <a:rPr lang="fr-FR"/>
          </a:br>
          <a:r>
            <a:rPr lang="fr-FR"/>
            <a:t>- Lorsque l'utilisateur a choisi les paramètres et clique sur VALIDER, les données sont reportées dans un tableau (qui s'agrandit automatiquement)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Les points de blocage :</a:t>
          </a:r>
          <a:br>
            <a:rPr lang="fr-FR"/>
          </a:br>
          <a:r>
            <a:rPr lang="fr-FR"/>
            <a:t>- J'aimerai paramétrer mon UserForm pour que lorsque l'utilisateur n'a pas saisi les 6 paramètres minimaux à l'ajout du produit, il ne puisse pas valider</a:t>
          </a:r>
          <a:br>
            <a:rPr lang="fr-FR"/>
          </a:br>
          <a:r>
            <a:rPr lang="fr-FR"/>
            <a:t>- Lorsque les données validées sont ajoutées au tableau, je rencontre deux problèmes : d'abord, Excel met une erreur sur quasiment chaque cellule (alors que les données utilisées pour les combobox et les listes de validation des cellules sont les mêmes), ensuite Excel n'arrive pas à retrouver (fonction recherche dans la cellule) le code correspondant au paramètre saisi dans la cellule (affiche N/A) et ne peut pas me calculer le code produit avec les différentes caractéristiques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vous avez besoin de plus d'infos, faites le moi savoir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beaucoup pour votre aide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Sam</a:t>
          </a:r>
          <a:endParaRPr lang="fr-FR" sz="1100"/>
        </a:p>
      </xdr:txBody>
    </xdr:sp>
    <xdr:clientData/>
  </xdr:twoCellAnchor>
  <xdr:twoCellAnchor>
    <xdr:from>
      <xdr:col>7</xdr:col>
      <xdr:colOff>114300</xdr:colOff>
      <xdr:row>10</xdr:row>
      <xdr:rowOff>76200</xdr:rowOff>
    </xdr:from>
    <xdr:to>
      <xdr:col>12</xdr:col>
      <xdr:colOff>742950</xdr:colOff>
      <xdr:row>11</xdr:row>
      <xdr:rowOff>104775</xdr:rowOff>
    </xdr:to>
    <xdr:sp macro="" textlink="">
      <xdr:nvSpPr>
        <xdr:cNvPr id="3" name="ZoneTexte 2"/>
        <xdr:cNvSpPr txBox="1"/>
      </xdr:nvSpPr>
      <xdr:spPr>
        <a:xfrm>
          <a:off x="9391650" y="2362200"/>
          <a:ext cx="5629275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http://forum.excel-pratique.com/excel/combobox-et-listes-de-validation-t71080.html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AppData/Roaming/Skype/My%20Skype%20Received%20Files/CLIENTS%20USA_Evaluation%20des%20besoins%20en%20vi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. besoins en vins"/>
      <sheetName val="Données Annexes"/>
      <sheetName val="CLIENTS USA_Evaluation des beso"/>
    </sheetNames>
    <sheetDataSet>
      <sheetData sheetId="0" refreshError="1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id="8" name="TABLEAU_VINS" displayName="TABLEAU_VINS" ref="A1:R7" totalsRowShown="0" headerRowDxfId="25" dataDxfId="24">
  <autoFilter ref="A1:R7"/>
  <sortState ref="A2:R14">
    <sortCondition ref="A1:A14"/>
  </sortState>
  <tableColumns count="18">
    <tableColumn id="1" name="CAVE" dataDxfId="23"/>
    <tableColumn id="10" name="CODE CAVE" dataDxfId="22">
      <calculatedColumnFormula>VLOOKUP(TABLEAU_VINS[[#This Row],[CAVE]],LISTES_CAVES[],2,FALSE)</calculatedColumnFormula>
    </tableColumn>
    <tableColumn id="2" name="APPELLATION ORIGINE CONTROLEE" dataDxfId="21"/>
    <tableColumn id="12" name="CODE AOC" dataDxfId="20">
      <calculatedColumnFormula>VLOOKUP(TABLEAU_VINS[[#This Row],[APPELLATION ORIGINE CONTROLEE]],LISTE_AOC[],2,FALSE)</calculatedColumnFormula>
    </tableColumn>
    <tableColumn id="7" name="CLIMAT" dataDxfId="19"/>
    <tableColumn id="8" name="CODE CLIMAT" dataDxfId="18">
      <calculatedColumnFormula>IF(ISBLANK(TABLEAU_VINS[[#This Row],[CLIMAT]]),"",(VLOOKUP(TABLEAU_VINS[[#This Row],[CLIMAT]],LISTE_CLIMATS[],2,FALSE)))</calculatedColumnFormula>
    </tableColumn>
    <tableColumn id="17" name="CUVÉE" dataDxfId="17"/>
    <tableColumn id="16" name="Code Cuvée" dataDxfId="16">
      <calculatedColumnFormula>IF(ISBLANK(TABLEAU_VINS[[#This Row],[CUVÉE]]),"",(VLOOKUP(TABLEAU_VINS[[#This Row],[CUVÉE]],LISTE_CUVÉES[],2,FALSE)))</calculatedColumnFormula>
    </tableColumn>
    <tableColumn id="13" name="COULEUR" dataDxfId="15"/>
    <tableColumn id="14" name="CODE COULEUR" dataDxfId="14">
      <calculatedColumnFormula>VLOOKUP(TABLEAU_VINS[[#This Row],[COULEUR]],LISTE_COULEURS[],2,FALSE)</calculatedColumnFormula>
    </tableColumn>
    <tableColumn id="3" name="FORMAT" dataDxfId="13"/>
    <tableColumn id="9" name="CODE FORMAT" dataDxfId="12">
      <calculatedColumnFormula>VLOOKUP(TABLEAU_VINS[[#This Row],[FORMAT]],LISTE_FORMATS[],2,FALSE)</calculatedColumnFormula>
    </tableColumn>
    <tableColumn id="11" name="MILLESIME" dataDxfId="11"/>
    <tableColumn id="4" name="CODE MILLESIME" dataDxfId="10">
      <calculatedColumnFormula>VLOOKUP(TABLEAU_VINS[[#This Row],[MILLESIME]],LISTE_MILLESIMES[],2,FALSE)</calculatedColumnFormula>
    </tableColumn>
    <tableColumn id="5" name="QUANTITÉS" dataDxfId="9"/>
    <tableColumn id="15" name="CODE QUANTITÉS" dataDxfId="8">
      <calculatedColumnFormula>VLOOKUP(TABLEAU_VINS[[#This Row],[QUANTITÉS]],LISTE_QUANTITÉS[],2,FALSE)</calculatedColumnFormula>
    </tableColumn>
    <tableColumn id="6" name="DESCRIPTION VIN" dataDxfId="7">
      <calculatedColumnFormula>TABLEAU_VINS[[#This Row],[CAVE]]&amp;" "&amp;TABLEAU_VINS[[#This Row],[APPELLATION ORIGINE CONTROLEE]]&amp;IF(ISBLANK(TABLEAU_VINS[[#This Row],[CLIMAT]])," "," "&amp;TABLEAU_VINS[[#This Row],[CLIMAT]]&amp;" ")&amp;IF(ISBLANK(TABLEAU_VINS[[#This Row],[CUVÉE]]),"",TABLEAU_VINS[[#This Row],[CUVÉE]]&amp;" ")&amp;TABLEAU_VINS[[#This Row],[COULEUR]]&amp;" "&amp;TABLEAU_VINS[[#This Row],[MILLESIME]]&amp;" "&amp;TABLEAU_VINS[[#This Row],[FORMAT]]&amp;" "&amp;"par "&amp;TABLEAU_VINS[[#This Row],[QUANTITÉS]]</calculatedColumnFormula>
    </tableColumn>
    <tableColumn id="18" name="CODE VIN" dataDxfId="6">
      <calculatedColumnFormula>"RCN*"&amp;TABLEAU_VINS[[#This Row],[CODE AOC]]&amp;TABLEAU_VINS[[#This Row],[CODE COULEUR]]&amp;TABLEAU_VINS[[#This Row],[CODE MILLESIME]]&amp;TABLEAU_VINS[[#This Row],[CODE CLIMAT]]&amp;"*"&amp;"---"&amp;"*"&amp;(IF(ISBLANK(TABLEAU_VINS[[#This Row],[Code Cuvée]]),"---",TABLEAU_VINS[[#This Row],[Code Cuvée]]))&amp;"*"&amp;TABLEAU_VINS[[#This Row],[CODE CAVE]]&amp;"*"&amp;"---"&amp;"*"&amp;"----"&amp;"*"&amp;TABLEAU_VINS[[#This Row],[CODE QUANTITÉS]]&amp;TABLEAU_VINS[[#This Row],[CODE FORMAT]]&amp;"-"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3" name="LISTES_CAVES" displayName="LISTES_CAVES" ref="A1:B3" totalsRowShown="0">
  <autoFilter ref="A1:B3"/>
  <tableColumns count="2">
    <tableColumn id="1" name="Cave"/>
    <tableColumn id="2" name="Code Cave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4" name="LISTE_CLIMATS" displayName="LISTE_CLIMATS" ref="A30:B32" totalsRowShown="0">
  <autoFilter ref="A30:B32"/>
  <tableColumns count="2">
    <tableColumn id="1" name="Liste des climats"/>
    <tableColumn id="2" name="Code Climats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5" name="LISTE_FORMATS" displayName="LISTE_FORMATS" ref="A15:B17" totalsRowShown="0">
  <autoFilter ref="A15:B17"/>
  <tableColumns count="2">
    <tableColumn id="1" name="Liste des formats"/>
    <tableColumn id="2" name="Code Formats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id="6" name="LISTE_MILLESIMES" displayName="LISTE_MILLESIMES" ref="A19:B28" totalsRowShown="0" dataDxfId="5">
  <autoFilter ref="A19:B28"/>
  <tableColumns count="2">
    <tableColumn id="1" name="Millésime" dataDxfId="4"/>
    <tableColumn id="2" name="Code Millésime" dataDxfId="3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id="7" name="LISTE_AOC" displayName="LISTE_AOC" ref="A5:B7" totalsRowShown="0">
  <autoFilter ref="A5:B7"/>
  <sortState ref="A6:B16">
    <sortCondition ref="A6:A17"/>
  </sortState>
  <tableColumns count="2">
    <tableColumn id="1" name="APPELATION ORIGINE CONTROLEE"/>
    <tableColumn id="2" name="Code AOC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9" name="LISTE_COULEURS" displayName="LISTE_COULEURS" ref="A10:B13" totalsRowShown="0">
  <autoFilter ref="A10:B13"/>
  <tableColumns count="2">
    <tableColumn id="1" name="Couleur"/>
    <tableColumn id="2" name="Code Couleur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id="10" name="LISTE_QUANTITÉS" displayName="LISTE_QUANTITÉS" ref="A35:B37" totalsRowShown="0" dataDxfId="2">
  <autoFilter ref="A35:B37"/>
  <tableColumns count="2">
    <tableColumn id="1" name="Quantité" dataDxfId="1"/>
    <tableColumn id="2" name="Code Quantité" dataDxfId="0"/>
  </tableColumns>
  <tableStyleInfo name="TableStyleMedium5" showFirstColumn="0" showLastColumn="0" showRowStripes="1" showColumnStripes="0"/>
</table>
</file>

<file path=xl/tables/table9.xml><?xml version="1.0" encoding="utf-8"?>
<table xmlns="http://schemas.openxmlformats.org/spreadsheetml/2006/main" id="11" name="LISTE_CUVÉES" displayName="LISTE_CUVÉES" ref="A39:B41" totalsRowShown="0">
  <autoFilter ref="A39:B41"/>
  <tableColumns count="2">
    <tableColumn id="1" name="Cuvées"/>
    <tableColumn id="2" name="Code Cuvée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7"/>
  <sheetViews>
    <sheetView tabSelected="1" workbookViewId="0">
      <selection activeCell="C17" sqref="C17"/>
    </sheetView>
  </sheetViews>
  <sheetFormatPr baseColWidth="10" defaultRowHeight="15" x14ac:dyDescent="0.25"/>
  <cols>
    <col min="1" max="1" width="19.5703125" customWidth="1"/>
    <col min="2" max="2" width="13.85546875" customWidth="1"/>
    <col min="3" max="3" width="36.42578125" customWidth="1"/>
    <col min="4" max="4" width="14.7109375" customWidth="1"/>
    <col min="5" max="5" width="16.5703125" customWidth="1"/>
    <col min="6" max="6" width="15.42578125" customWidth="1"/>
    <col min="7" max="7" width="22.5703125" customWidth="1"/>
    <col min="8" max="8" width="15.42578125" customWidth="1"/>
    <col min="9" max="9" width="13.85546875" customWidth="1"/>
    <col min="10" max="10" width="17.28515625" customWidth="1"/>
    <col min="11" max="11" width="13.85546875" customWidth="1"/>
    <col min="12" max="13" width="14.5703125" customWidth="1"/>
    <col min="14" max="14" width="17.5703125" customWidth="1"/>
    <col min="15" max="15" width="15.7109375" customWidth="1"/>
    <col min="16" max="16" width="18.140625" customWidth="1"/>
    <col min="17" max="17" width="42.28515625" customWidth="1"/>
    <col min="18" max="18" width="49.85546875" customWidth="1"/>
    <col min="19" max="19" width="11.42578125" customWidth="1"/>
  </cols>
  <sheetData>
    <row r="1" spans="1:19" x14ac:dyDescent="0.25">
      <c r="A1" s="1" t="s">
        <v>2</v>
      </c>
      <c r="B1" s="1" t="s">
        <v>16</v>
      </c>
      <c r="C1" s="1" t="s">
        <v>24</v>
      </c>
      <c r="D1" s="1" t="s">
        <v>28</v>
      </c>
      <c r="E1" s="1" t="s">
        <v>7</v>
      </c>
      <c r="F1" s="1" t="s">
        <v>14</v>
      </c>
      <c r="G1" s="2" t="s">
        <v>46</v>
      </c>
      <c r="H1" s="1" t="s">
        <v>45</v>
      </c>
      <c r="I1" s="1" t="s">
        <v>37</v>
      </c>
      <c r="J1" s="1" t="s">
        <v>38</v>
      </c>
      <c r="K1" s="1" t="s">
        <v>3</v>
      </c>
      <c r="L1" s="1" t="s">
        <v>15</v>
      </c>
      <c r="M1" s="1" t="s">
        <v>4</v>
      </c>
      <c r="N1" s="1" t="s">
        <v>23</v>
      </c>
      <c r="O1" s="1" t="s">
        <v>43</v>
      </c>
      <c r="P1" s="1" t="s">
        <v>42</v>
      </c>
      <c r="Q1" s="2" t="s">
        <v>47</v>
      </c>
      <c r="R1" s="1" t="s">
        <v>25</v>
      </c>
      <c r="S1" s="1"/>
    </row>
    <row r="2" spans="1:19" x14ac:dyDescent="0.25">
      <c r="A2" s="5" t="s">
        <v>49</v>
      </c>
      <c r="B2" s="2" t="str">
        <f>VLOOKUP(TABLEAU_VINS[[#This Row],[CAVE]],LISTES_CAVES[],2,FALSE)</f>
        <v>CAVA</v>
      </c>
      <c r="C2" s="5" t="s">
        <v>53</v>
      </c>
      <c r="D2" s="5" t="str">
        <f>VLOOKUP(TABLEAU_VINS[[#This Row],[APPELLATION ORIGINE CONTROLEE]],LISTE_AOC[],2,FALSE)</f>
        <v>AOCBOURG</v>
      </c>
      <c r="E2" s="5" t="s">
        <v>57</v>
      </c>
      <c r="F2" s="2" t="str">
        <f>IF(ISBLANK(TABLEAU_VINS[[#This Row],[CLIMAT]]),"",(VLOOKUP(TABLEAU_VINS[[#This Row],[CLIMAT]],LISTE_CLIMATS[],2,FALSE)))</f>
        <v>CLI1</v>
      </c>
      <c r="G2" s="2"/>
      <c r="H2" s="2" t="str">
        <f>IF(ISBLANK(TABLEAU_VINS[[#This Row],[CUVÉE]]),"",(VLOOKUP(TABLEAU_VINS[[#This Row],[CUVÉE]],LISTE_CUVÉES[],2,FALSE)))</f>
        <v/>
      </c>
      <c r="I2" s="2" t="s">
        <v>31</v>
      </c>
      <c r="J2" s="2" t="str">
        <f>VLOOKUP(TABLEAU_VINS[[#This Row],[COULEUR]],LISTE_COULEURS[],2,FALSE)</f>
        <v>B</v>
      </c>
      <c r="K2" s="2" t="s">
        <v>0</v>
      </c>
      <c r="L2" s="2" t="str">
        <f>VLOOKUP(TABLEAU_VINS[[#This Row],[FORMAT]],LISTE_FORMATS[],2,FALSE)</f>
        <v>DB</v>
      </c>
      <c r="M2" s="2">
        <v>2013</v>
      </c>
      <c r="N2" s="2">
        <f>VLOOKUP(TABLEAU_VINS[[#This Row],[MILLESIME]],LISTE_MILLESIMES[],2,FALSE)</f>
        <v>13</v>
      </c>
      <c r="O2" s="2">
        <v>12</v>
      </c>
      <c r="P2" s="8">
        <f>VLOOKUP(TABLEAU_VINS[[#This Row],[QUANTITÉS]],LISTE_QUANTITÉS[],2,FALSE)</f>
        <v>12</v>
      </c>
      <c r="Q2" s="5" t="str">
        <f>TABLEAU_VINS[[#This Row],[CAVE]]&amp;" "&amp;TABLEAU_VINS[[#This Row],[APPELLATION ORIGINE CONTROLEE]]&amp;IF(ISBLANK(TABLEAU_VINS[[#This Row],[CLIMAT]])," "," "&amp;TABLEAU_VINS[[#This Row],[CLIMAT]]&amp;" ")&amp;IF(ISBLANK(TABLEAU_VINS[[#This Row],[CUVÉE]]),"",TABLEAU_VINS[[#This Row],[CUVÉE]]&amp;" ")&amp;TABLEAU_VINS[[#This Row],[COULEUR]]&amp;" "&amp;TABLEAU_VINS[[#This Row],[MILLESIME]]&amp;" "&amp;TABLEAU_VINS[[#This Row],[FORMAT]]&amp;" "&amp;"par "&amp;TABLEAU_VINS[[#This Row],[QUANTITÉS]]</f>
        <v>Cave A AOC Bourgogne CLIMAT1 Blanc 2013 375ml par 12</v>
      </c>
      <c r="R2" s="7" t="str">
        <f>"RCN*"&amp;TABLEAU_VINS[[#This Row],[CODE AOC]]&amp;TABLEAU_VINS[[#This Row],[CODE COULEUR]]&amp;TABLEAU_VINS[[#This Row],[CODE MILLESIME]]&amp;TABLEAU_VINS[[#This Row],[CODE CLIMAT]]&amp;"*"&amp;"---"&amp;"*"&amp;(IF(ISBLANK(TABLEAU_VINS[[#This Row],[Code Cuvée]]),"---",TABLEAU_VINS[[#This Row],[Code Cuvée]]))&amp;"*"&amp;TABLEAU_VINS[[#This Row],[CODE CAVE]]&amp;"*"&amp;"---"&amp;"*"&amp;"----"&amp;"*"&amp;TABLEAU_VINS[[#This Row],[CODE QUANTITÉS]]&amp;TABLEAU_VINS[[#This Row],[CODE FORMAT]]&amp;"-"</f>
        <v>RCN*AOCBOURGB13CLI1*---**CAVA*---*----*12DB-</v>
      </c>
      <c r="S2" s="6"/>
    </row>
    <row r="3" spans="1:19" x14ac:dyDescent="0.25">
      <c r="A3" s="5" t="s">
        <v>50</v>
      </c>
      <c r="B3" s="2" t="str">
        <f>VLOOKUP(TABLEAU_VINS[[#This Row],[CAVE]],LISTES_CAVES[],2,FALSE)</f>
        <v>CAVB</v>
      </c>
      <c r="C3" s="5" t="s">
        <v>54</v>
      </c>
      <c r="D3" s="5" t="str">
        <f>VLOOKUP(TABLEAU_VINS[[#This Row],[APPELLATION ORIGINE CONTROLEE]],LISTE_AOC[],2,FALSE)</f>
        <v>AOCBORD</v>
      </c>
      <c r="E3" s="5" t="s">
        <v>58</v>
      </c>
      <c r="F3" s="2" t="str">
        <f>IF(ISBLANK(TABLEAU_VINS[[#This Row],[CLIMAT]]),"",(VLOOKUP(TABLEAU_VINS[[#This Row],[CLIMAT]],LISTE_CLIMATS[],2,FALSE)))</f>
        <v>CL2</v>
      </c>
      <c r="G3" s="2"/>
      <c r="H3" s="2" t="str">
        <f>IF(ISBLANK(TABLEAU_VINS[[#This Row],[CUVÉE]]),"",(VLOOKUP(TABLEAU_VINS[[#This Row],[CUVÉE]],LISTE_CUVÉES[],2,FALSE)))</f>
        <v/>
      </c>
      <c r="I3" s="2" t="s">
        <v>31</v>
      </c>
      <c r="J3" s="2" t="str">
        <f>VLOOKUP(TABLEAU_VINS[[#This Row],[COULEUR]],LISTE_COULEURS[],2,FALSE)</f>
        <v>B</v>
      </c>
      <c r="K3" s="2" t="s">
        <v>1</v>
      </c>
      <c r="L3" s="2" t="str">
        <f>VLOOKUP(TABLEAU_VINS[[#This Row],[FORMAT]],LISTE_FORMATS[],2,FALSE)</f>
        <v>BT</v>
      </c>
      <c r="M3" s="2" t="s">
        <v>21</v>
      </c>
      <c r="N3" s="2" t="str">
        <f>VLOOKUP(TABLEAU_VINS[[#This Row],[MILLESIME]],LISTE_MILLESIMES[],2,FALSE)</f>
        <v>NM</v>
      </c>
      <c r="O3" s="2">
        <v>12</v>
      </c>
      <c r="P3" s="8">
        <f>VLOOKUP(TABLEAU_VINS[[#This Row],[QUANTITÉS]],LISTE_QUANTITÉS[],2,FALSE)</f>
        <v>12</v>
      </c>
      <c r="Q3" s="5" t="str">
        <f>TABLEAU_VINS[[#This Row],[CAVE]]&amp;" "&amp;TABLEAU_VINS[[#This Row],[APPELLATION ORIGINE CONTROLEE]]&amp;IF(ISBLANK(TABLEAU_VINS[[#This Row],[CLIMAT]])," "," "&amp;TABLEAU_VINS[[#This Row],[CLIMAT]]&amp;" ")&amp;IF(ISBLANK(TABLEAU_VINS[[#This Row],[CUVÉE]]),"",TABLEAU_VINS[[#This Row],[CUVÉE]]&amp;" ")&amp;TABLEAU_VINS[[#This Row],[COULEUR]]&amp;" "&amp;TABLEAU_VINS[[#This Row],[MILLESIME]]&amp;" "&amp;TABLEAU_VINS[[#This Row],[FORMAT]]&amp;" "&amp;"par "&amp;TABLEAU_VINS[[#This Row],[QUANTITÉS]]</f>
        <v>Cave B AOC Bordeaux CLIMAT2 Blanc Non millésimé 750ml par 12</v>
      </c>
      <c r="R3" s="7" t="str">
        <f>"RCN*"&amp;TABLEAU_VINS[[#This Row],[CODE AOC]]&amp;TABLEAU_VINS[[#This Row],[CODE COULEUR]]&amp;TABLEAU_VINS[[#This Row],[CODE MILLESIME]]&amp;TABLEAU_VINS[[#This Row],[CODE CLIMAT]]&amp;"*"&amp;"---"&amp;"*"&amp;(IF(ISBLANK(TABLEAU_VINS[[#This Row],[Code Cuvée]]),"---",TABLEAU_VINS[[#This Row],[Code Cuvée]]))&amp;"*"&amp;TABLEAU_VINS[[#This Row],[CODE CAVE]]&amp;"*"&amp;"---"&amp;"*"&amp;"----"&amp;"*"&amp;TABLEAU_VINS[[#This Row],[CODE QUANTITÉS]]&amp;TABLEAU_VINS[[#This Row],[CODE FORMAT]]&amp;"-"</f>
        <v>RCN*AOCBORDBNMCL2*---**CAVB*---*----*12BT-</v>
      </c>
      <c r="S3" s="6"/>
    </row>
    <row r="4" spans="1:19" x14ac:dyDescent="0.25">
      <c r="A4" s="5" t="s">
        <v>50</v>
      </c>
      <c r="B4" s="2" t="str">
        <f>VLOOKUP(TABLEAU_VINS[[#This Row],[CAVE]],LISTES_CAVES[],2,FALSE)</f>
        <v>CAVB</v>
      </c>
      <c r="C4" s="5" t="s">
        <v>54</v>
      </c>
      <c r="D4" s="5" t="str">
        <f>VLOOKUP(TABLEAU_VINS[[#This Row],[APPELLATION ORIGINE CONTROLEE]],LISTE_AOC[],2,FALSE)</f>
        <v>AOCBORD</v>
      </c>
      <c r="E4" s="5"/>
      <c r="F4" s="2" t="str">
        <f>IF(ISBLANK(TABLEAU_VINS[[#This Row],[CLIMAT]]),"",(VLOOKUP(TABLEAU_VINS[[#This Row],[CLIMAT]],LISTE_CLIMATS[],2,FALSE)))</f>
        <v/>
      </c>
      <c r="G4" s="2" t="s">
        <v>61</v>
      </c>
      <c r="H4" s="2" t="str">
        <f>IF(ISBLANK(TABLEAU_VINS[[#This Row],[CUVÉE]]),"",(VLOOKUP(TABLEAU_VINS[[#This Row],[CUVÉE]],LISTE_CUVÉES[],2,FALSE)))</f>
        <v>SP1</v>
      </c>
      <c r="I4" s="2" t="s">
        <v>31</v>
      </c>
      <c r="J4" s="2" t="str">
        <f>VLOOKUP(TABLEAU_VINS[[#This Row],[COULEUR]],LISTE_COULEURS[],2,FALSE)</f>
        <v>B</v>
      </c>
      <c r="K4" s="2" t="s">
        <v>1</v>
      </c>
      <c r="L4" s="2" t="str">
        <f>VLOOKUP(TABLEAU_VINS[[#This Row],[FORMAT]],LISTE_FORMATS[],2,FALSE)</f>
        <v>BT</v>
      </c>
      <c r="M4" s="2">
        <v>2011</v>
      </c>
      <c r="N4" s="2">
        <f>VLOOKUP(TABLEAU_VINS[[#This Row],[MILLESIME]],LISTE_MILLESIMES[],2,FALSE)</f>
        <v>11</v>
      </c>
      <c r="O4" s="2">
        <v>12</v>
      </c>
      <c r="P4" s="8">
        <f>VLOOKUP(TABLEAU_VINS[[#This Row],[QUANTITÉS]],LISTE_QUANTITÉS[],2,FALSE)</f>
        <v>12</v>
      </c>
      <c r="Q4" s="5" t="str">
        <f>TABLEAU_VINS[[#This Row],[CAVE]]&amp;" "&amp;TABLEAU_VINS[[#This Row],[APPELLATION ORIGINE CONTROLEE]]&amp;IF(ISBLANK(TABLEAU_VINS[[#This Row],[CLIMAT]])," "," "&amp;TABLEAU_VINS[[#This Row],[CLIMAT]]&amp;" ")&amp;IF(ISBLANK(TABLEAU_VINS[[#This Row],[CUVÉE]]),"",TABLEAU_VINS[[#This Row],[CUVÉE]]&amp;" ")&amp;TABLEAU_VINS[[#This Row],[COULEUR]]&amp;" "&amp;TABLEAU_VINS[[#This Row],[MILLESIME]]&amp;" "&amp;TABLEAU_VINS[[#This Row],[FORMAT]]&amp;" "&amp;"par "&amp;TABLEAU_VINS[[#This Row],[QUANTITÉS]]</f>
        <v>Cave B AOC Bordeaux Spécial 1 Blanc 2011 750ml par 12</v>
      </c>
      <c r="R4" s="7" t="str">
        <f>"RCN*"&amp;TABLEAU_VINS[[#This Row],[CODE AOC]]&amp;TABLEAU_VINS[[#This Row],[CODE COULEUR]]&amp;TABLEAU_VINS[[#This Row],[CODE MILLESIME]]&amp;TABLEAU_VINS[[#This Row],[CODE CLIMAT]]&amp;"*"&amp;"---"&amp;"*"&amp;(IF(ISBLANK(TABLEAU_VINS[[#This Row],[Code Cuvée]]),"---",TABLEAU_VINS[[#This Row],[Code Cuvée]]))&amp;"*"&amp;TABLEAU_VINS[[#This Row],[CODE CAVE]]&amp;"*"&amp;"---"&amp;"*"&amp;"----"&amp;"*"&amp;TABLEAU_VINS[[#This Row],[CODE QUANTITÉS]]&amp;TABLEAU_VINS[[#This Row],[CODE FORMAT]]&amp;"-"</f>
        <v>RCN*AOCBORDB11*---*SP1*CAVB*---*----*12BT-</v>
      </c>
      <c r="S4" s="6"/>
    </row>
    <row r="5" spans="1:19" x14ac:dyDescent="0.25">
      <c r="A5" s="5" t="s">
        <v>49</v>
      </c>
      <c r="B5" s="2" t="str">
        <f>VLOOKUP(TABLEAU_VINS[[#This Row],[CAVE]],LISTES_CAVES[],2,FALSE)</f>
        <v>CAVA</v>
      </c>
      <c r="C5" s="5" t="s">
        <v>53</v>
      </c>
      <c r="D5" s="5" t="str">
        <f>VLOOKUP(TABLEAU_VINS[[#This Row],[APPELLATION ORIGINE CONTROLEE]],LISTE_AOC[],2,FALSE)</f>
        <v>AOCBOURG</v>
      </c>
      <c r="E5" s="5"/>
      <c r="F5" s="2" t="str">
        <f>IF(ISBLANK(TABLEAU_VINS[[#This Row],[CLIMAT]]),"",(VLOOKUP(TABLEAU_VINS[[#This Row],[CLIMAT]],LISTE_CLIMATS[],2,FALSE)))</f>
        <v/>
      </c>
      <c r="G5" s="2" t="s">
        <v>62</v>
      </c>
      <c r="H5" s="2" t="str">
        <f>IF(ISBLANK(TABLEAU_VINS[[#This Row],[CUVÉE]]),"",(VLOOKUP(TABLEAU_VINS[[#This Row],[CUVÉE]],LISTE_CUVÉES[],2,FALSE)))</f>
        <v>SP2</v>
      </c>
      <c r="I5" s="2" t="s">
        <v>31</v>
      </c>
      <c r="J5" s="2" t="str">
        <f>VLOOKUP(TABLEAU_VINS[[#This Row],[COULEUR]],LISTE_COULEURS[],2,FALSE)</f>
        <v>B</v>
      </c>
      <c r="K5" s="2" t="s">
        <v>1</v>
      </c>
      <c r="L5" s="2" t="str">
        <f>VLOOKUP(TABLEAU_VINS[[#This Row],[FORMAT]],LISTE_FORMATS[],2,FALSE)</f>
        <v>BT</v>
      </c>
      <c r="M5" s="2">
        <v>2009</v>
      </c>
      <c r="N5" s="2" t="str">
        <f>VLOOKUP(TABLEAU_VINS[[#This Row],[MILLESIME]],LISTE_MILLESIMES[],2,FALSE)</f>
        <v>09</v>
      </c>
      <c r="O5" s="2">
        <v>12</v>
      </c>
      <c r="P5" s="8">
        <f>VLOOKUP(TABLEAU_VINS[[#This Row],[QUANTITÉS]],LISTE_QUANTITÉS[],2,FALSE)</f>
        <v>12</v>
      </c>
      <c r="Q5" s="5" t="str">
        <f>TABLEAU_VINS[[#This Row],[CAVE]]&amp;" "&amp;TABLEAU_VINS[[#This Row],[APPELLATION ORIGINE CONTROLEE]]&amp;IF(ISBLANK(TABLEAU_VINS[[#This Row],[CLIMAT]])," "," "&amp;TABLEAU_VINS[[#This Row],[CLIMAT]]&amp;" ")&amp;IF(ISBLANK(TABLEAU_VINS[[#This Row],[CUVÉE]]),"",TABLEAU_VINS[[#This Row],[CUVÉE]]&amp;" ")&amp;TABLEAU_VINS[[#This Row],[COULEUR]]&amp;" "&amp;TABLEAU_VINS[[#This Row],[MILLESIME]]&amp;" "&amp;TABLEAU_VINS[[#This Row],[FORMAT]]&amp;" "&amp;"par "&amp;TABLEAU_VINS[[#This Row],[QUANTITÉS]]</f>
        <v>Cave A AOC Bourgogne Spécial 2 Blanc 2009 750ml par 12</v>
      </c>
      <c r="R5" s="7" t="str">
        <f>"RCN*"&amp;TABLEAU_VINS[[#This Row],[CODE AOC]]&amp;TABLEAU_VINS[[#This Row],[CODE COULEUR]]&amp;TABLEAU_VINS[[#This Row],[CODE MILLESIME]]&amp;TABLEAU_VINS[[#This Row],[CODE CLIMAT]]&amp;"*"&amp;"---"&amp;"*"&amp;(IF(ISBLANK(TABLEAU_VINS[[#This Row],[Code Cuvée]]),"---",TABLEAU_VINS[[#This Row],[Code Cuvée]]))&amp;"*"&amp;TABLEAU_VINS[[#This Row],[CODE CAVE]]&amp;"*"&amp;"---"&amp;"*"&amp;"----"&amp;"*"&amp;TABLEAU_VINS[[#This Row],[CODE QUANTITÉS]]&amp;TABLEAU_VINS[[#This Row],[CODE FORMAT]]&amp;"-"</f>
        <v>RCN*AOCBOURGB09*---*SP2*CAVA*---*----*12BT-</v>
      </c>
      <c r="S5" s="6"/>
    </row>
    <row r="6" spans="1:19" x14ac:dyDescent="0.25">
      <c r="A6" s="5" t="s">
        <v>49</v>
      </c>
      <c r="B6" s="9" t="str">
        <f>VLOOKUP(TABLEAU_VINS[[#This Row],[CAVE]],LISTES_CAVES[],2,FALSE)</f>
        <v>CAVA</v>
      </c>
      <c r="C6" s="5" t="s">
        <v>53</v>
      </c>
      <c r="D6" s="7" t="str">
        <f>VLOOKUP(TABLEAU_VINS[[#This Row],[APPELLATION ORIGINE CONTROLEE]],LISTE_AOC[],2,FALSE)</f>
        <v>AOCBOURG</v>
      </c>
      <c r="E6" s="5" t="s">
        <v>57</v>
      </c>
      <c r="F6" s="9" t="str">
        <f>IF(ISBLANK(TABLEAU_VINS[[#This Row],[CLIMAT]]),"",(VLOOKUP(TABLEAU_VINS[[#This Row],[CLIMAT]],LISTE_CLIMATS[],2,FALSE)))</f>
        <v>CLI1</v>
      </c>
      <c r="G6" s="2" t="s">
        <v>61</v>
      </c>
      <c r="H6" s="9" t="str">
        <f>IF(ISBLANK(TABLEAU_VINS[[#This Row],[CUVÉE]]),"",(VLOOKUP(TABLEAU_VINS[[#This Row],[CUVÉE]],LISTE_CUVÉES[],2,FALSE)))</f>
        <v>SP1</v>
      </c>
      <c r="I6" s="2" t="s">
        <v>31</v>
      </c>
      <c r="J6" s="9" t="str">
        <f>VLOOKUP(TABLEAU_VINS[[#This Row],[COULEUR]],LISTE_COULEURS[],2,FALSE)</f>
        <v>B</v>
      </c>
      <c r="K6" s="2" t="s">
        <v>0</v>
      </c>
      <c r="L6" s="9" t="str">
        <f>VLOOKUP(TABLEAU_VINS[[#This Row],[FORMAT]],LISTE_FORMATS[],2,FALSE)</f>
        <v>DB</v>
      </c>
      <c r="M6" s="2">
        <v>2011</v>
      </c>
      <c r="N6" s="9">
        <f>VLOOKUP(TABLEAU_VINS[[#This Row],[MILLESIME]],LISTE_MILLESIMES[],2,FALSE)</f>
        <v>11</v>
      </c>
      <c r="O6" s="2">
        <v>12</v>
      </c>
      <c r="P6" s="8">
        <f>VLOOKUP(TABLEAU_VINS[[#This Row],[QUANTITÉS]],LISTE_QUANTITÉS[],2,FALSE)</f>
        <v>12</v>
      </c>
      <c r="Q6" s="7" t="str">
        <f>TABLEAU_VINS[[#This Row],[CAVE]]&amp;" "&amp;TABLEAU_VINS[[#This Row],[APPELLATION ORIGINE CONTROLEE]]&amp;IF(ISBLANK(TABLEAU_VINS[[#This Row],[CLIMAT]])," "," "&amp;TABLEAU_VINS[[#This Row],[CLIMAT]]&amp;" ")&amp;IF(ISBLANK(TABLEAU_VINS[[#This Row],[CUVÉE]]),"",TABLEAU_VINS[[#This Row],[CUVÉE]]&amp;" ")&amp;TABLEAU_VINS[[#This Row],[COULEUR]]&amp;" "&amp;TABLEAU_VINS[[#This Row],[MILLESIME]]&amp;" "&amp;TABLEAU_VINS[[#This Row],[FORMAT]]&amp;" "&amp;"par "&amp;TABLEAU_VINS[[#This Row],[QUANTITÉS]]</f>
        <v>Cave A AOC Bourgogne CLIMAT1 Spécial 1 Blanc 2011 375ml par 12</v>
      </c>
      <c r="R6" s="7" t="str">
        <f>"RCN*"&amp;TABLEAU_VINS[[#This Row],[CODE AOC]]&amp;TABLEAU_VINS[[#This Row],[CODE COULEUR]]&amp;TABLEAU_VINS[[#This Row],[CODE MILLESIME]]&amp;TABLEAU_VINS[[#This Row],[CODE CLIMAT]]&amp;"*"&amp;"---"&amp;"*"&amp;(IF(ISBLANK(TABLEAU_VINS[[#This Row],[Code Cuvée]]),"---",TABLEAU_VINS[[#This Row],[Code Cuvée]]))&amp;"*"&amp;TABLEAU_VINS[[#This Row],[CODE CAVE]]&amp;"*"&amp;"---"&amp;"*"&amp;"----"&amp;"*"&amp;TABLEAU_VINS[[#This Row],[CODE QUANTITÉS]]&amp;TABLEAU_VINS[[#This Row],[CODE FORMAT]]&amp;"-"</f>
        <v>RCN*AOCBOURGB11CLI1*---*SP1*CAVA*---*----*12DB-</v>
      </c>
    </row>
    <row r="7" spans="1:19" x14ac:dyDescent="0.25">
      <c r="A7" s="5" t="s">
        <v>50</v>
      </c>
      <c r="B7" s="9" t="str">
        <f>VLOOKUP(TABLEAU_VINS[[#This Row],[CAVE]],LISTES_CAVES[],2,FALSE)</f>
        <v>CAVB</v>
      </c>
      <c r="C7" s="5" t="s">
        <v>53</v>
      </c>
      <c r="D7" s="7" t="str">
        <f>VLOOKUP(TABLEAU_VINS[[#This Row],[APPELLATION ORIGINE CONTROLEE]],LISTE_AOC[],2,FALSE)</f>
        <v>AOCBOURG</v>
      </c>
      <c r="E7" s="5"/>
      <c r="F7" s="9" t="str">
        <f>IF(ISBLANK(TABLEAU_VINS[[#This Row],[CLIMAT]]),"",(VLOOKUP(TABLEAU_VINS[[#This Row],[CLIMAT]],LISTE_CLIMATS[],2,FALSE)))</f>
        <v/>
      </c>
      <c r="G7" s="2"/>
      <c r="H7" s="9" t="str">
        <f>IF(ISBLANK(TABLEAU_VINS[[#This Row],[CUVÉE]]),"",(VLOOKUP(TABLEAU_VINS[[#This Row],[CUVÉE]],LISTE_CUVÉES[],2,FALSE)))</f>
        <v/>
      </c>
      <c r="I7" s="2" t="s">
        <v>32</v>
      </c>
      <c r="J7" s="9" t="str">
        <f>VLOOKUP(TABLEAU_VINS[[#This Row],[COULEUR]],LISTE_COULEURS[],2,FALSE)</f>
        <v>R</v>
      </c>
      <c r="K7" s="2" t="s">
        <v>1</v>
      </c>
      <c r="L7" s="9" t="str">
        <f>VLOOKUP(TABLEAU_VINS[[#This Row],[FORMAT]],LISTE_FORMATS[],2,FALSE)</f>
        <v>BT</v>
      </c>
      <c r="M7" s="2">
        <v>2011</v>
      </c>
      <c r="N7" s="9">
        <f>VLOOKUP(TABLEAU_VINS[[#This Row],[MILLESIME]],LISTE_MILLESIMES[],2,FALSE)</f>
        <v>11</v>
      </c>
      <c r="O7" s="2">
        <v>6</v>
      </c>
      <c r="P7" s="8" t="str">
        <f>VLOOKUP(TABLEAU_VINS[[#This Row],[QUANTITÉS]],LISTE_QUANTITÉS[],2,FALSE)</f>
        <v>06</v>
      </c>
      <c r="Q7" s="7" t="str">
        <f>TABLEAU_VINS[[#This Row],[CAVE]]&amp;" "&amp;TABLEAU_VINS[[#This Row],[APPELLATION ORIGINE CONTROLEE]]&amp;IF(ISBLANK(TABLEAU_VINS[[#This Row],[CLIMAT]])," "," "&amp;TABLEAU_VINS[[#This Row],[CLIMAT]]&amp;" ")&amp;IF(ISBLANK(TABLEAU_VINS[[#This Row],[CUVÉE]]),"",TABLEAU_VINS[[#This Row],[CUVÉE]]&amp;" ")&amp;TABLEAU_VINS[[#This Row],[COULEUR]]&amp;" "&amp;TABLEAU_VINS[[#This Row],[MILLESIME]]&amp;" "&amp;TABLEAU_VINS[[#This Row],[FORMAT]]&amp;" "&amp;"par "&amp;TABLEAU_VINS[[#This Row],[QUANTITÉS]]</f>
        <v>Cave B AOC Bourgogne Rouge 2011 750ml par 6</v>
      </c>
      <c r="R7" s="7" t="str">
        <f>"RCN*"&amp;TABLEAU_VINS[[#This Row],[CODE AOC]]&amp;TABLEAU_VINS[[#This Row],[CODE COULEUR]]&amp;TABLEAU_VINS[[#This Row],[CODE MILLESIME]]&amp;TABLEAU_VINS[[#This Row],[CODE CLIMAT]]&amp;"*"&amp;"---"&amp;"*"&amp;(IF(ISBLANK(TABLEAU_VINS[[#This Row],[Code Cuvée]]),"---",TABLEAU_VINS[[#This Row],[Code Cuvée]]))&amp;"*"&amp;TABLEAU_VINS[[#This Row],[CODE CAVE]]&amp;"*"&amp;"---"&amp;"*"&amp;"----"&amp;"*"&amp;TABLEAU_VINS[[#This Row],[CODE QUANTITÉS]]&amp;TABLEAU_VINS[[#This Row],[CODE FORMAT]]&amp;"-"</f>
        <v>RCN*AOCBOURGR11*---**CAVB*---*----*06BT-</v>
      </c>
    </row>
  </sheetData>
  <dataValidations count="8">
    <dataValidation type="list" allowBlank="1" showInputMessage="1" showErrorMessage="1" sqref="O2:P7">
      <formula1>QUANTITÉS</formula1>
    </dataValidation>
    <dataValidation type="list" allowBlank="1" showInputMessage="1" showErrorMessage="1" sqref="A2:A7">
      <formula1>CAVES</formula1>
    </dataValidation>
    <dataValidation type="list" allowBlank="1" showInputMessage="1" showErrorMessage="1" sqref="C2:C7">
      <formula1>AOC</formula1>
    </dataValidation>
    <dataValidation type="list" allowBlank="1" showInputMessage="1" showErrorMessage="1" sqref="E2:E7">
      <formula1>CLIMATS</formula1>
    </dataValidation>
    <dataValidation type="list" allowBlank="1" showInputMessage="1" showErrorMessage="1" sqref="G2:G7">
      <formula1>CUVÉES</formula1>
    </dataValidation>
    <dataValidation type="list" allowBlank="1" showInputMessage="1" showErrorMessage="1" sqref="I2:I7">
      <formula1>COULEURS</formula1>
    </dataValidation>
    <dataValidation type="list" allowBlank="1" showInputMessage="1" showErrorMessage="1" sqref="K2:K7">
      <formula1>FORMATS</formula1>
    </dataValidation>
    <dataValidation type="list" allowBlank="1" showInputMessage="1" showErrorMessage="1" sqref="M2:M7">
      <formula1>MILLESIMES</formula1>
    </dataValidation>
  </dataValidations>
  <pageMargins left="0.7" right="0.7" top="0.75" bottom="0.75" header="0.3" footer="0.3"/>
  <pageSetup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8" r:id="rId4" name="Button 16">
              <controlPr defaultSize="0" print="0" autoFill="0" autoPict="0" macro="[0]!LancerFormulaire">
                <anchor moveWithCells="1">
                  <from>
                    <xdr:col>1</xdr:col>
                    <xdr:colOff>523875</xdr:colOff>
                    <xdr:row>6</xdr:row>
                    <xdr:rowOff>180975</xdr:rowOff>
                  </from>
                  <to>
                    <xdr:col>2</xdr:col>
                    <xdr:colOff>238125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1"/>
  <sheetViews>
    <sheetView workbookViewId="0">
      <selection activeCell="C28" sqref="C28"/>
    </sheetView>
  </sheetViews>
  <sheetFormatPr baseColWidth="10" defaultRowHeight="15" x14ac:dyDescent="0.25"/>
  <cols>
    <col min="1" max="1" width="20.28515625" customWidth="1"/>
    <col min="2" max="2" width="17.140625" customWidth="1"/>
    <col min="3" max="3" width="38.5703125" customWidth="1"/>
    <col min="4" max="4" width="23.5703125" customWidth="1"/>
    <col min="5" max="5" width="25.85546875" customWidth="1"/>
    <col min="6" max="6" width="28.7109375" customWidth="1"/>
    <col min="8" max="8" width="35.28515625" customWidth="1"/>
    <col min="9" max="9" width="12.42578125" customWidth="1"/>
    <col min="10" max="10" width="19.5703125" customWidth="1"/>
    <col min="11" max="11" width="9.140625" customWidth="1"/>
    <col min="12" max="12" width="43" customWidth="1"/>
    <col min="13" max="13" width="11.42578125" customWidth="1"/>
    <col min="14" max="14" width="12.85546875" customWidth="1"/>
  </cols>
  <sheetData>
    <row r="1" spans="1:6" x14ac:dyDescent="0.25">
      <c r="A1" t="s">
        <v>5</v>
      </c>
      <c r="B1" t="s">
        <v>6</v>
      </c>
      <c r="C1" s="3"/>
      <c r="D1" s="3"/>
      <c r="E1" s="3"/>
      <c r="F1" s="3"/>
    </row>
    <row r="2" spans="1:6" x14ac:dyDescent="0.25">
      <c r="A2" t="s">
        <v>49</v>
      </c>
      <c r="B2" t="s">
        <v>51</v>
      </c>
      <c r="C2" s="3"/>
      <c r="D2" s="3"/>
      <c r="E2" s="3"/>
    </row>
    <row r="3" spans="1:6" x14ac:dyDescent="0.25">
      <c r="A3" t="s">
        <v>50</v>
      </c>
      <c r="B3" t="s">
        <v>52</v>
      </c>
      <c r="E3" s="3"/>
      <c r="F3" s="3"/>
    </row>
    <row r="4" spans="1:6" x14ac:dyDescent="0.25">
      <c r="A4" s="3"/>
      <c r="B4" s="3"/>
      <c r="D4" s="3"/>
      <c r="F4" s="3"/>
    </row>
    <row r="5" spans="1:6" x14ac:dyDescent="0.25">
      <c r="A5" t="s">
        <v>26</v>
      </c>
      <c r="B5" t="s">
        <v>27</v>
      </c>
      <c r="C5" s="3"/>
      <c r="D5" s="3"/>
    </row>
    <row r="6" spans="1:6" x14ac:dyDescent="0.25">
      <c r="A6" t="s">
        <v>53</v>
      </c>
      <c r="B6" t="s">
        <v>55</v>
      </c>
      <c r="C6" s="3"/>
      <c r="D6" s="3"/>
      <c r="F6" s="3"/>
    </row>
    <row r="7" spans="1:6" x14ac:dyDescent="0.25">
      <c r="A7" t="s">
        <v>54</v>
      </c>
      <c r="B7" t="s">
        <v>56</v>
      </c>
      <c r="C7" s="3"/>
    </row>
    <row r="8" spans="1:6" x14ac:dyDescent="0.25">
      <c r="A8" s="3"/>
      <c r="B8" s="3"/>
      <c r="D8" s="3"/>
      <c r="E8" s="3"/>
      <c r="F8" s="3"/>
    </row>
    <row r="9" spans="1:6" x14ac:dyDescent="0.25">
      <c r="A9" s="3"/>
      <c r="B9" s="3"/>
      <c r="D9" s="3"/>
      <c r="E9" s="3"/>
      <c r="F9" s="3"/>
    </row>
    <row r="10" spans="1:6" x14ac:dyDescent="0.25">
      <c r="A10" t="s">
        <v>29</v>
      </c>
      <c r="B10" t="s">
        <v>30</v>
      </c>
    </row>
    <row r="11" spans="1:6" x14ac:dyDescent="0.25">
      <c r="A11" t="s">
        <v>31</v>
      </c>
      <c r="B11" t="s">
        <v>33</v>
      </c>
      <c r="C11" s="3"/>
      <c r="D11" s="3"/>
      <c r="E11" s="3"/>
      <c r="F11" s="3"/>
    </row>
    <row r="12" spans="1:6" x14ac:dyDescent="0.25">
      <c r="A12" t="s">
        <v>32</v>
      </c>
      <c r="B12" t="s">
        <v>34</v>
      </c>
      <c r="C12" s="3"/>
      <c r="D12" s="3"/>
      <c r="E12" s="3"/>
      <c r="F12" s="3"/>
    </row>
    <row r="13" spans="1:6" x14ac:dyDescent="0.25">
      <c r="A13" t="s">
        <v>35</v>
      </c>
      <c r="B13" t="s">
        <v>36</v>
      </c>
    </row>
    <row r="14" spans="1:6" x14ac:dyDescent="0.25">
      <c r="C14" s="3"/>
    </row>
    <row r="15" spans="1:6" x14ac:dyDescent="0.25">
      <c r="A15" t="s">
        <v>10</v>
      </c>
      <c r="B15" t="s">
        <v>11</v>
      </c>
      <c r="C15" s="3"/>
    </row>
    <row r="16" spans="1:6" x14ac:dyDescent="0.25">
      <c r="A16" t="s">
        <v>1</v>
      </c>
      <c r="B16" t="s">
        <v>12</v>
      </c>
    </row>
    <row r="17" spans="1:7" x14ac:dyDescent="0.25">
      <c r="A17" t="s">
        <v>0</v>
      </c>
      <c r="B17" t="s">
        <v>13</v>
      </c>
    </row>
    <row r="19" spans="1:7" x14ac:dyDescent="0.25">
      <c r="A19" t="s">
        <v>17</v>
      </c>
      <c r="B19" t="s">
        <v>18</v>
      </c>
    </row>
    <row r="20" spans="1:7" x14ac:dyDescent="0.25">
      <c r="A20" s="1" t="s">
        <v>21</v>
      </c>
      <c r="B20" s="4" t="s">
        <v>22</v>
      </c>
    </row>
    <row r="21" spans="1:7" x14ac:dyDescent="0.25">
      <c r="A21" s="1">
        <v>2015</v>
      </c>
      <c r="B21" s="4">
        <v>15</v>
      </c>
      <c r="E21" t="s">
        <v>48</v>
      </c>
      <c r="G21" t="s">
        <v>48</v>
      </c>
    </row>
    <row r="22" spans="1:7" x14ac:dyDescent="0.25">
      <c r="A22" s="1">
        <v>2014</v>
      </c>
      <c r="B22" s="4">
        <v>14</v>
      </c>
    </row>
    <row r="23" spans="1:7" x14ac:dyDescent="0.25">
      <c r="A23" s="1">
        <v>2013</v>
      </c>
      <c r="B23" s="4">
        <v>13</v>
      </c>
    </row>
    <row r="24" spans="1:7" x14ac:dyDescent="0.25">
      <c r="A24" s="1">
        <v>2012</v>
      </c>
      <c r="B24" s="4">
        <v>12</v>
      </c>
    </row>
    <row r="25" spans="1:7" x14ac:dyDescent="0.25">
      <c r="A25" s="1">
        <v>2011</v>
      </c>
      <c r="B25" s="4">
        <v>11</v>
      </c>
    </row>
    <row r="26" spans="1:7" x14ac:dyDescent="0.25">
      <c r="A26" s="1">
        <v>2010</v>
      </c>
      <c r="B26" s="4">
        <v>10</v>
      </c>
    </row>
    <row r="27" spans="1:7" x14ac:dyDescent="0.25">
      <c r="A27" s="1">
        <v>2009</v>
      </c>
      <c r="B27" s="4" t="s">
        <v>19</v>
      </c>
    </row>
    <row r="28" spans="1:7" x14ac:dyDescent="0.25">
      <c r="A28" s="1">
        <v>2008</v>
      </c>
      <c r="B28" s="4" t="s">
        <v>20</v>
      </c>
    </row>
    <row r="30" spans="1:7" x14ac:dyDescent="0.25">
      <c r="A30" t="s">
        <v>8</v>
      </c>
      <c r="B30" t="s">
        <v>9</v>
      </c>
    </row>
    <row r="31" spans="1:7" x14ac:dyDescent="0.25">
      <c r="A31" t="s">
        <v>57</v>
      </c>
      <c r="B31" t="s">
        <v>59</v>
      </c>
    </row>
    <row r="32" spans="1:7" x14ac:dyDescent="0.25">
      <c r="A32" t="s">
        <v>58</v>
      </c>
      <c r="B32" t="s">
        <v>60</v>
      </c>
    </row>
    <row r="35" spans="1:2" x14ac:dyDescent="0.25">
      <c r="A35" t="s">
        <v>39</v>
      </c>
      <c r="B35" t="s">
        <v>40</v>
      </c>
    </row>
    <row r="36" spans="1:2" x14ac:dyDescent="0.25">
      <c r="A36" s="1">
        <v>6</v>
      </c>
      <c r="B36" s="4" t="s">
        <v>41</v>
      </c>
    </row>
    <row r="37" spans="1:2" x14ac:dyDescent="0.25">
      <c r="A37" s="1">
        <v>12</v>
      </c>
      <c r="B37" s="4">
        <v>12</v>
      </c>
    </row>
    <row r="39" spans="1:2" x14ac:dyDescent="0.25">
      <c r="A39" t="s">
        <v>44</v>
      </c>
      <c r="B39" t="s">
        <v>45</v>
      </c>
    </row>
    <row r="40" spans="1:2" x14ac:dyDescent="0.25">
      <c r="A40" t="s">
        <v>61</v>
      </c>
      <c r="B40" t="s">
        <v>63</v>
      </c>
    </row>
    <row r="41" spans="1:2" x14ac:dyDescent="0.25">
      <c r="A41" t="s">
        <v>62</v>
      </c>
      <c r="B41" t="s">
        <v>64</v>
      </c>
    </row>
  </sheetData>
  <pageMargins left="0.7" right="0.7" top="0.75" bottom="0.75" header="0.3" footer="0.3"/>
  <pageSetup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BDD2</vt:lpstr>
      <vt:lpstr>BDD1</vt:lpstr>
      <vt:lpstr>AL</vt:lpstr>
      <vt:lpstr>AOC</vt:lpstr>
      <vt:lpstr>CAD</vt:lpstr>
      <vt:lpstr>CAR</vt:lpstr>
      <vt:lpstr>CAVES</vt:lpstr>
      <vt:lpstr>CLIMATS</vt:lpstr>
      <vt:lpstr>CODESCAVES</vt:lpstr>
      <vt:lpstr>COULEURS</vt:lpstr>
      <vt:lpstr>CUVÉES</vt:lpstr>
      <vt:lpstr>FORMATS</vt:lpstr>
      <vt:lpstr>MILLESIMES</vt:lpstr>
      <vt:lpstr>QUANTITÉS</vt:lpstr>
      <vt:lpstr>VINS</vt:lpstr>
      <vt:lpstr>ZONEGEOGRAPHIQUE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SLEDOUARIN</dc:creator>
  <cp:lastModifiedBy>Michel Zombaï</cp:lastModifiedBy>
  <dcterms:created xsi:type="dcterms:W3CDTF">2015-11-08T19:23:33Z</dcterms:created>
  <dcterms:modified xsi:type="dcterms:W3CDTF">2015-11-28T21:23:43Z</dcterms:modified>
</cp:coreProperties>
</file>