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8515" windowHeight="12585"/>
  </bookViews>
  <sheets>
    <sheet name="CommandeFrs" sheetId="1" r:id="rId1"/>
    <sheet name="Récapitulatif" sheetId="2" state="hidden" r:id="rId2"/>
    <sheet name="Tailles" sheetId="3" r:id="rId3"/>
    <sheet name="Cequ'il faudrait" sheetId="5" r:id="rId4"/>
    <sheet name="Cequ'il faudrait (2)" sheetId="7" r:id="rId5"/>
  </sheets>
  <definedNames>
    <definedName name="_xlnm._FilterDatabase" localSheetId="1" hidden="1">Récapitulatif!$A$1:$M$56</definedName>
    <definedName name="Catégorie">OFFSET(CommandeFrs!$F$9,,,COUNTA(CommandeFrs!$F$9:$F$1000))</definedName>
    <definedName name="Marques">CommandeFrs!$AS$9:$AS$261</definedName>
    <definedName name="Ref" localSheetId="4">OFFSET(CommandeFrs!$I$9,,,COUNTA(Catégorie))</definedName>
    <definedName name="Ref">OFFSET(CommandeFrs!$I$9,,,COUNTA(Catégorie))</definedName>
    <definedName name="Taille">Tailles!$A$1:$A$13</definedName>
  </definedNames>
  <calcPr calcId="114210"/>
</workbook>
</file>

<file path=xl/calcChain.xml><?xml version="1.0" encoding="utf-8"?>
<calcChain xmlns="http://schemas.openxmlformats.org/spreadsheetml/2006/main">
  <c r="H100" i="1"/>
  <c r="G100"/>
  <c r="H99"/>
  <c r="G99"/>
  <c r="H98"/>
  <c r="G98"/>
  <c r="H97"/>
  <c r="G97"/>
  <c r="H96"/>
  <c r="G96"/>
  <c r="H95"/>
  <c r="G95"/>
  <c r="H94"/>
  <c r="G94"/>
  <c r="H93"/>
  <c r="G93"/>
  <c r="H92"/>
  <c r="G92"/>
  <c r="H91"/>
  <c r="G91"/>
  <c r="H90"/>
  <c r="G90"/>
  <c r="H89"/>
  <c r="G89"/>
  <c r="H88"/>
  <c r="G88"/>
  <c r="H87"/>
  <c r="G87"/>
  <c r="H86"/>
  <c r="G86"/>
  <c r="H85"/>
  <c r="G85"/>
  <c r="H84"/>
  <c r="G84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G39"/>
  <c r="H38"/>
  <c r="G38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AG7"/>
  <c r="AF7"/>
  <c r="AE7"/>
  <c r="AD7"/>
  <c r="AC7"/>
  <c r="AB7"/>
  <c r="AA7"/>
  <c r="Z7"/>
  <c r="Y7"/>
  <c r="X7"/>
  <c r="W7"/>
  <c r="V7"/>
  <c r="U7"/>
  <c r="T7"/>
  <c r="S7"/>
  <c r="AG6"/>
  <c r="AF6"/>
  <c r="AE6"/>
  <c r="AD6"/>
  <c r="AC6"/>
  <c r="AB6"/>
  <c r="AA6"/>
  <c r="Z6"/>
  <c r="Y6"/>
  <c r="X6"/>
  <c r="W6"/>
  <c r="V6"/>
  <c r="U6"/>
  <c r="T6"/>
  <c r="S6"/>
  <c r="AG5"/>
  <c r="AF5"/>
  <c r="AE5"/>
  <c r="AD5"/>
  <c r="AC5"/>
  <c r="AB5"/>
  <c r="AA5"/>
  <c r="Z5"/>
  <c r="Y5"/>
  <c r="X5"/>
  <c r="W5"/>
  <c r="V5"/>
  <c r="U5"/>
  <c r="T5"/>
  <c r="S5"/>
  <c r="AG4"/>
  <c r="AF4"/>
  <c r="AE4"/>
  <c r="AD4"/>
  <c r="AC4"/>
  <c r="AB4"/>
  <c r="AA4"/>
  <c r="Z4"/>
  <c r="Y4"/>
  <c r="X4"/>
  <c r="W4"/>
  <c r="V4"/>
  <c r="U4"/>
  <c r="T4"/>
  <c r="S4"/>
  <c r="AG3"/>
  <c r="AF3"/>
  <c r="AE3"/>
  <c r="AD3"/>
  <c r="AC3"/>
  <c r="AB3"/>
  <c r="AA3"/>
  <c r="Z3"/>
  <c r="Y3"/>
  <c r="X3"/>
  <c r="W3"/>
  <c r="V3"/>
  <c r="U3"/>
  <c r="T3"/>
  <c r="S3"/>
  <c r="AG2"/>
  <c r="AF2"/>
  <c r="AE2"/>
  <c r="AD2"/>
  <c r="AC2"/>
  <c r="AB2"/>
  <c r="AA2"/>
  <c r="Z2"/>
  <c r="Y2"/>
  <c r="X2"/>
  <c r="W2"/>
  <c r="V2"/>
  <c r="U2"/>
  <c r="T2"/>
  <c r="S2"/>
  <c r="F3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9"/>
  <c r="M9"/>
  <c r="B8" i="2" a="1"/>
  <c r="B8"/>
  <c r="B13" a="1"/>
  <c r="B13"/>
  <c r="B17" a="1"/>
  <c r="B17"/>
  <c r="B21" a="1"/>
  <c r="B21"/>
  <c r="B24" a="1"/>
  <c r="B24"/>
  <c r="B28" a="1"/>
  <c r="B28"/>
  <c r="B32" a="1"/>
  <c r="B32"/>
  <c r="B36" a="1"/>
  <c r="B36"/>
  <c r="B40" a="1"/>
  <c r="B40"/>
  <c r="B44" a="1"/>
  <c r="B44"/>
  <c r="B48" a="1"/>
  <c r="B48"/>
  <c r="B52" a="1"/>
  <c r="B52"/>
  <c r="B56" a="1"/>
  <c r="B56"/>
  <c r="B9" a="1"/>
  <c r="B9"/>
  <c r="B12" a="1"/>
  <c r="B12"/>
  <c r="B16" a="1"/>
  <c r="B16"/>
  <c r="B20" a="1"/>
  <c r="B20"/>
  <c r="B25" a="1"/>
  <c r="B25"/>
  <c r="B29" a="1"/>
  <c r="B29"/>
  <c r="B33" a="1"/>
  <c r="B33"/>
  <c r="B37" a="1"/>
  <c r="B37"/>
  <c r="B41" a="1"/>
  <c r="B41"/>
  <c r="B45" a="1"/>
  <c r="B45"/>
  <c r="B49" a="1"/>
  <c r="B49"/>
  <c r="B53" a="1"/>
  <c r="B53"/>
  <c r="B6" a="1"/>
  <c r="B6"/>
  <c r="B4" a="1"/>
  <c r="B4"/>
  <c r="B11" a="1"/>
  <c r="B11"/>
  <c r="B15" a="1"/>
  <c r="B15"/>
  <c r="B19" a="1"/>
  <c r="B19"/>
  <c r="B23" a="1"/>
  <c r="B23"/>
  <c r="B26" a="1"/>
  <c r="B26"/>
  <c r="B30" a="1"/>
  <c r="B30"/>
  <c r="B34" a="1"/>
  <c r="B34"/>
  <c r="B38" a="1"/>
  <c r="B38"/>
  <c r="B42" a="1"/>
  <c r="B42"/>
  <c r="B46" a="1"/>
  <c r="B46"/>
  <c r="B50" a="1"/>
  <c r="B50"/>
  <c r="B54" a="1"/>
  <c r="B54"/>
  <c r="B7" a="1"/>
  <c r="B7"/>
  <c r="B10" a="1"/>
  <c r="B10"/>
  <c r="B14" a="1"/>
  <c r="B14"/>
  <c r="B18" a="1"/>
  <c r="B18"/>
  <c r="B22" a="1"/>
  <c r="B22"/>
  <c r="B27" a="1"/>
  <c r="B27"/>
  <c r="B31" a="1"/>
  <c r="B31"/>
  <c r="B35" a="1"/>
  <c r="B35"/>
  <c r="B39" a="1"/>
  <c r="B39"/>
  <c r="B43" a="1"/>
  <c r="B43"/>
  <c r="B47" a="1"/>
  <c r="B47"/>
  <c r="B51" a="1"/>
  <c r="B51"/>
  <c r="B55" a="1"/>
  <c r="B55"/>
  <c r="B5" a="1"/>
  <c r="B5"/>
  <c r="Q10" i="1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9"/>
  <c r="F7" i="2"/>
  <c r="F8"/>
  <c r="F9"/>
  <c r="F10"/>
  <c r="F11"/>
  <c r="F13"/>
  <c r="F14"/>
  <c r="F15"/>
  <c r="F16"/>
  <c r="F17"/>
  <c r="F20"/>
  <c r="F21"/>
  <c r="F22"/>
  <c r="F23"/>
  <c r="F24"/>
  <c r="F25"/>
  <c r="F26"/>
  <c r="F27"/>
  <c r="F29"/>
  <c r="F30"/>
  <c r="F31"/>
  <c r="F32"/>
  <c r="F33"/>
  <c r="F34"/>
  <c r="F36"/>
  <c r="F37"/>
  <c r="F38"/>
  <c r="F39"/>
  <c r="F40"/>
  <c r="F41"/>
  <c r="F42"/>
  <c r="F43"/>
  <c r="F44"/>
  <c r="F46"/>
  <c r="F47"/>
  <c r="F48"/>
  <c r="F49"/>
  <c r="F50"/>
  <c r="F51"/>
  <c r="F52"/>
  <c r="F53"/>
  <c r="F54"/>
  <c r="F55"/>
  <c r="F56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4"/>
  <c r="AJ10" i="1"/>
  <c r="AM10"/>
  <c r="AJ11"/>
  <c r="AM11"/>
  <c r="AJ12"/>
  <c r="AM12"/>
  <c r="AJ13"/>
  <c r="AM13"/>
  <c r="AJ14"/>
  <c r="AM14"/>
  <c r="AJ15"/>
  <c r="AM15"/>
  <c r="AJ16"/>
  <c r="AM16"/>
  <c r="AJ17"/>
  <c r="AM17"/>
  <c r="AJ18"/>
  <c r="AM18"/>
  <c r="AJ19"/>
  <c r="AM19"/>
  <c r="AJ20"/>
  <c r="AM20"/>
  <c r="AJ21"/>
  <c r="AM21"/>
  <c r="AJ22"/>
  <c r="AM22"/>
  <c r="AJ23"/>
  <c r="AM23"/>
  <c r="AJ24"/>
  <c r="AM24"/>
  <c r="AJ25"/>
  <c r="AM25"/>
  <c r="AJ26"/>
  <c r="AM26"/>
  <c r="AJ27"/>
  <c r="AM27"/>
  <c r="AJ28"/>
  <c r="AM28"/>
  <c r="AJ29"/>
  <c r="AM29"/>
  <c r="AJ30"/>
  <c r="AM30"/>
  <c r="AJ31"/>
  <c r="AM31"/>
  <c r="AJ32"/>
  <c r="AM32"/>
  <c r="AJ33"/>
  <c r="AM33"/>
  <c r="AJ34"/>
  <c r="AM34"/>
  <c r="AJ35"/>
  <c r="AM35"/>
  <c r="AJ36"/>
  <c r="AM36"/>
  <c r="AJ37"/>
  <c r="AM37"/>
  <c r="AJ38"/>
  <c r="AM38"/>
  <c r="AJ39"/>
  <c r="AM39"/>
  <c r="AJ40"/>
  <c r="AM40"/>
  <c r="AJ41"/>
  <c r="AM41"/>
  <c r="AJ42"/>
  <c r="AM42"/>
  <c r="AJ43"/>
  <c r="AM43"/>
  <c r="AJ44"/>
  <c r="AM44"/>
  <c r="AJ45"/>
  <c r="AM45"/>
  <c r="AJ46"/>
  <c r="AM46"/>
  <c r="AJ47"/>
  <c r="AM47"/>
  <c r="AJ48"/>
  <c r="AM48"/>
  <c r="AJ49"/>
  <c r="AM49"/>
  <c r="AJ50"/>
  <c r="AM50"/>
  <c r="AJ51"/>
  <c r="AM51"/>
  <c r="AJ52"/>
  <c r="AM52"/>
  <c r="AJ53"/>
  <c r="AM53"/>
  <c r="AJ54"/>
  <c r="AM54"/>
  <c r="AJ55"/>
  <c r="AM55"/>
  <c r="AJ56"/>
  <c r="AM56"/>
  <c r="AJ57"/>
  <c r="AM57"/>
  <c r="AJ58"/>
  <c r="AM58"/>
  <c r="AJ59"/>
  <c r="AM59"/>
  <c r="AJ60"/>
  <c r="AM60"/>
  <c r="AJ61"/>
  <c r="AM61"/>
  <c r="AJ62"/>
  <c r="AM62"/>
  <c r="AJ63"/>
  <c r="AM63"/>
  <c r="AJ64"/>
  <c r="AM64"/>
  <c r="AJ65"/>
  <c r="AM65"/>
  <c r="AJ66"/>
  <c r="AM66"/>
  <c r="AJ67"/>
  <c r="AM67"/>
  <c r="AJ68"/>
  <c r="AM68"/>
  <c r="AJ69"/>
  <c r="AM69"/>
  <c r="AJ70"/>
  <c r="AM70"/>
  <c r="AJ71"/>
  <c r="AM71"/>
  <c r="AJ72"/>
  <c r="AM72"/>
  <c r="AJ73"/>
  <c r="AM73"/>
  <c r="AJ74"/>
  <c r="AM74"/>
  <c r="AJ75"/>
  <c r="AM75"/>
  <c r="AJ76"/>
  <c r="AM76"/>
  <c r="AJ77"/>
  <c r="AM77"/>
  <c r="AJ78"/>
  <c r="AM78"/>
  <c r="AJ79"/>
  <c r="AM79"/>
  <c r="AJ80"/>
  <c r="AM80"/>
  <c r="AJ81"/>
  <c r="AM81"/>
  <c r="AJ82"/>
  <c r="AM82"/>
  <c r="AJ83"/>
  <c r="AM83"/>
  <c r="AJ84"/>
  <c r="AM84"/>
  <c r="AJ85"/>
  <c r="AM85"/>
  <c r="AJ86"/>
  <c r="AM86"/>
  <c r="AJ87"/>
  <c r="AM87"/>
  <c r="AJ88"/>
  <c r="AM88"/>
  <c r="AJ89"/>
  <c r="AM89"/>
  <c r="AJ90"/>
  <c r="AM90"/>
  <c r="AJ91"/>
  <c r="AM91"/>
  <c r="AJ92"/>
  <c r="AM92"/>
  <c r="AJ93"/>
  <c r="AM93"/>
  <c r="AJ94"/>
  <c r="AM94"/>
  <c r="AJ95"/>
  <c r="AM95"/>
  <c r="AJ96"/>
  <c r="AM96"/>
  <c r="AJ97"/>
  <c r="AM97"/>
  <c r="AJ98"/>
  <c r="AM98"/>
  <c r="AJ99"/>
  <c r="AM99"/>
  <c r="AJ100"/>
  <c r="AM100"/>
  <c r="AJ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B57" i="2"/>
  <c r="D57"/>
  <c r="E54"/>
  <c r="C5"/>
  <c r="C7"/>
  <c r="C9"/>
  <c r="C11"/>
  <c r="C13"/>
  <c r="C15"/>
  <c r="C17"/>
  <c r="C19"/>
  <c r="C21"/>
  <c r="C23"/>
  <c r="C25"/>
  <c r="C27"/>
  <c r="C29"/>
  <c r="C31"/>
  <c r="C33"/>
  <c r="C35"/>
  <c r="C37"/>
  <c r="C39"/>
  <c r="C41"/>
  <c r="C43"/>
  <c r="C45"/>
  <c r="C47"/>
  <c r="C49"/>
  <c r="C51"/>
  <c r="C53"/>
  <c r="C55"/>
  <c r="C6"/>
  <c r="C8"/>
  <c r="C10"/>
  <c r="C12"/>
  <c r="C14"/>
  <c r="C16"/>
  <c r="C18"/>
  <c r="C20"/>
  <c r="C22"/>
  <c r="C24"/>
  <c r="C26"/>
  <c r="C28"/>
  <c r="C30"/>
  <c r="C32"/>
  <c r="C34"/>
  <c r="C36"/>
  <c r="C38"/>
  <c r="C40"/>
  <c r="C42"/>
  <c r="C44"/>
  <c r="C46"/>
  <c r="C48"/>
  <c r="C50"/>
  <c r="C52"/>
  <c r="C54"/>
  <c r="C56"/>
  <c r="C4"/>
  <c r="E13"/>
  <c r="E5"/>
  <c r="E29"/>
  <c r="E21"/>
  <c r="E37"/>
  <c r="E49"/>
  <c r="E9"/>
  <c r="E17"/>
  <c r="E25"/>
  <c r="E33"/>
  <c r="E41"/>
  <c r="E6"/>
  <c r="E45"/>
  <c r="E53"/>
  <c r="E10"/>
  <c r="E26"/>
  <c r="E18"/>
  <c r="E34"/>
  <c r="E14"/>
  <c r="E22"/>
  <c r="E30"/>
  <c r="E38"/>
  <c r="E42"/>
  <c r="E48"/>
  <c r="E52"/>
  <c r="E56"/>
  <c r="E4"/>
  <c r="E7"/>
  <c r="E11"/>
  <c r="E15"/>
  <c r="E19"/>
  <c r="E23"/>
  <c r="E27"/>
  <c r="E31"/>
  <c r="E35"/>
  <c r="E39"/>
  <c r="E43"/>
  <c r="E47"/>
  <c r="E51"/>
  <c r="E55"/>
  <c r="E8"/>
  <c r="E12"/>
  <c r="E16"/>
  <c r="E20"/>
  <c r="E24"/>
  <c r="E28"/>
  <c r="E32"/>
  <c r="E36"/>
  <c r="E40"/>
  <c r="E44"/>
  <c r="E46"/>
  <c r="E50"/>
  <c r="C57"/>
  <c r="E57"/>
  <c r="F12"/>
  <c r="F45"/>
  <c r="F18"/>
  <c r="F35"/>
  <c r="F19"/>
  <c r="F6"/>
  <c r="F5"/>
  <c r="F4"/>
  <c r="F28"/>
  <c r="F4" i="1"/>
  <c r="F6"/>
  <c r="AM9"/>
  <c r="F57" i="2"/>
  <c r="G4"/>
  <c r="G29"/>
  <c r="G19"/>
  <c r="G10"/>
  <c r="G28"/>
  <c r="G41"/>
  <c r="G27"/>
  <c r="G39"/>
  <c r="G15"/>
  <c r="G42"/>
  <c r="G20"/>
  <c r="G30"/>
  <c r="G9"/>
  <c r="G40"/>
  <c r="G7"/>
  <c r="G5"/>
  <c r="G51"/>
  <c r="G34"/>
  <c r="G36"/>
  <c r="G24"/>
  <c r="G43"/>
  <c r="G11"/>
  <c r="G26"/>
  <c r="G53"/>
  <c r="G52"/>
  <c r="G13"/>
  <c r="G55"/>
  <c r="G23"/>
  <c r="G46"/>
  <c r="G33"/>
  <c r="G16"/>
  <c r="G14"/>
  <c r="G17"/>
  <c r="G56"/>
  <c r="G18"/>
  <c r="G35"/>
  <c r="G21"/>
  <c r="G6"/>
  <c r="G50"/>
  <c r="G25"/>
  <c r="G47"/>
  <c r="G32"/>
  <c r="G22"/>
  <c r="G54"/>
  <c r="G37"/>
  <c r="G31"/>
  <c r="G38"/>
  <c r="G49"/>
  <c r="G12"/>
  <c r="G45"/>
  <c r="G8"/>
  <c r="G44"/>
  <c r="G48"/>
  <c r="G57"/>
</calcChain>
</file>

<file path=xl/sharedStrings.xml><?xml version="1.0" encoding="utf-8"?>
<sst xmlns="http://schemas.openxmlformats.org/spreadsheetml/2006/main" count="1079" uniqueCount="666">
  <si>
    <t>SAISON</t>
  </si>
  <si>
    <t>MARQUE</t>
  </si>
  <si>
    <t>LIBELLE DE L'ARTICLE</t>
  </si>
  <si>
    <t>COULEUR</t>
  </si>
  <si>
    <t>PAHT</t>
  </si>
  <si>
    <t>TVA</t>
  </si>
  <si>
    <t>PVTTC</t>
  </si>
  <si>
    <t>EAN</t>
  </si>
  <si>
    <t>DESCRIPTION</t>
  </si>
  <si>
    <t>FOURNISSEUR</t>
  </si>
  <si>
    <t>Test</t>
  </si>
  <si>
    <t>Chemises</t>
  </si>
  <si>
    <t>Blanc</t>
  </si>
  <si>
    <t>TestFrs</t>
  </si>
  <si>
    <t>A</t>
  </si>
  <si>
    <t>B</t>
  </si>
  <si>
    <t>Noir</t>
  </si>
  <si>
    <t>3.1 PHILLIP LIM</t>
  </si>
  <si>
    <t>PE13</t>
  </si>
  <si>
    <t>Gris</t>
  </si>
  <si>
    <t>66°30</t>
  </si>
  <si>
    <t>T-shirts</t>
  </si>
  <si>
    <t>Accessoires</t>
  </si>
  <si>
    <t>PE14</t>
  </si>
  <si>
    <t>7 FOR ALL MANKIND</t>
  </si>
  <si>
    <t>Polos</t>
  </si>
  <si>
    <t>PE15</t>
  </si>
  <si>
    <t>Bleu</t>
  </si>
  <si>
    <t>AB ART</t>
  </si>
  <si>
    <t>Bermudas</t>
  </si>
  <si>
    <t>Soins</t>
  </si>
  <si>
    <t>ACNE</t>
  </si>
  <si>
    <t>Pantalons</t>
  </si>
  <si>
    <t>Bordeaux</t>
  </si>
  <si>
    <t>ADAM KIMMEL x CARHARTT</t>
  </si>
  <si>
    <t>Jeans</t>
  </si>
  <si>
    <t>Marron</t>
  </si>
  <si>
    <t>ADIDAS</t>
  </si>
  <si>
    <t>Pulls &amp; Cardigans</t>
  </si>
  <si>
    <t>Vert</t>
  </si>
  <si>
    <t>AGNELLE</t>
  </si>
  <si>
    <t>Cardigans &amp; Gilets</t>
  </si>
  <si>
    <t>AH12</t>
  </si>
  <si>
    <t>Kaki</t>
  </si>
  <si>
    <t>ALTEA</t>
  </si>
  <si>
    <t>Sweats</t>
  </si>
  <si>
    <t>AH13</t>
  </si>
  <si>
    <t>Orange</t>
  </si>
  <si>
    <t>AMERICAN VINTAGE</t>
  </si>
  <si>
    <t>Vestes</t>
  </si>
  <si>
    <t>AH14</t>
  </si>
  <si>
    <t>Rose</t>
  </si>
  <si>
    <t>ANDERSONS</t>
  </si>
  <si>
    <t>Blousons</t>
  </si>
  <si>
    <t>AH15</t>
  </si>
  <si>
    <t>Violet</t>
  </si>
  <si>
    <t>ANTHONY LOGISTICS FOR MEN</t>
  </si>
  <si>
    <t>Manteaux et blousons</t>
  </si>
  <si>
    <t>Camel</t>
  </si>
  <si>
    <t>ANYTEES</t>
  </si>
  <si>
    <t>Cabans &amp; Trenchs</t>
  </si>
  <si>
    <t>Rouge</t>
  </si>
  <si>
    <t>APRIL 77</t>
  </si>
  <si>
    <t>Doudounes</t>
  </si>
  <si>
    <t>Jaune</t>
  </si>
  <si>
    <t>ATELIER PRIVE</t>
  </si>
  <si>
    <t>Chaussettes</t>
  </si>
  <si>
    <t>ATELIER VOISIN</t>
  </si>
  <si>
    <t>Boxers/Shorties</t>
  </si>
  <si>
    <t>AVIATIC</t>
  </si>
  <si>
    <t>Caleçons</t>
  </si>
  <si>
    <t>BAGUA</t>
  </si>
  <si>
    <t>Slips</t>
  </si>
  <si>
    <t>BALIBARIS</t>
  </si>
  <si>
    <t>Maillots de bain</t>
  </si>
  <si>
    <t>BALLY</t>
  </si>
  <si>
    <t>BARBOUR</t>
  </si>
  <si>
    <t>Chaussures Casual</t>
  </si>
  <si>
    <t>BAXTER OF CALIFORNIA</t>
  </si>
  <si>
    <t>Sneakers</t>
  </si>
  <si>
    <t>BD BAGGIES</t>
  </si>
  <si>
    <t>Chaussures Ville</t>
  </si>
  <si>
    <t>BE POSITIVE</t>
  </si>
  <si>
    <t>Gants</t>
  </si>
  <si>
    <t>Accessoires &gt; Gants</t>
  </si>
  <si>
    <t>BEATS by DR. DRE</t>
  </si>
  <si>
    <t>Cravates</t>
  </si>
  <si>
    <t>Accessoires &gt; Cravates</t>
  </si>
  <si>
    <t>BELLEROSE</t>
  </si>
  <si>
    <t>Noeuds papillon</t>
  </si>
  <si>
    <t>Accessoires &gt; Noeuds papillon</t>
  </si>
  <si>
    <t>BELSTAFF</t>
  </si>
  <si>
    <t>Echarpes &amp; Foulards</t>
  </si>
  <si>
    <t>Accessoires &gt; Echarpes &amp; Foulards</t>
  </si>
  <si>
    <t>BEN SHERMAN</t>
  </si>
  <si>
    <t>Ceintures &amp; bretelles</t>
  </si>
  <si>
    <t>Accessoires &gt; Ceintures &amp; bretelles</t>
  </si>
  <si>
    <t>BETWOIN</t>
  </si>
  <si>
    <t>Maillots de corps</t>
  </si>
  <si>
    <t>BILL AMBERG</t>
  </si>
  <si>
    <t>Boutons de manchettes</t>
  </si>
  <si>
    <t>Accessoires &gt; Boutons de manchettes</t>
  </si>
  <si>
    <t>BILLTORNADE</t>
  </si>
  <si>
    <t>Bonnets &amp; Chapeaux</t>
  </si>
  <si>
    <t>Accessoires &gt; Bonnets &amp; Chapeaux</t>
  </si>
  <si>
    <t>BLAUER</t>
  </si>
  <si>
    <t>Casques &amp; écouteurs</t>
  </si>
  <si>
    <t>Accessoires &gt; Casques &amp; écouteurs</t>
  </si>
  <si>
    <t>BLEU DE CHAUFFE</t>
  </si>
  <si>
    <t>Trousses de toilette</t>
  </si>
  <si>
    <t>Accessoires &gt; Trousses de toilette</t>
  </si>
  <si>
    <t>BOBBIE BURNS</t>
  </si>
  <si>
    <t>Lunettes de soleil</t>
  </si>
  <si>
    <t>Accessoires &gt; Lunettes de soleil</t>
  </si>
  <si>
    <t>BOBBIES</t>
  </si>
  <si>
    <t>Sacs voyage</t>
  </si>
  <si>
    <t>Accessoires &gt; Sacs voyage</t>
  </si>
  <si>
    <t>BOBBIES x MENLOOK</t>
  </si>
  <si>
    <t>Housses ordinateur</t>
  </si>
  <si>
    <t>Accessoires &gt; Housses ordinateur</t>
  </si>
  <si>
    <t>BOSS ORANGE</t>
  </si>
  <si>
    <t>Petite maroquinerie</t>
  </si>
  <si>
    <t>Accessoires &gt; Petite maroquinerie</t>
  </si>
  <si>
    <t>BOTTA DESIGN</t>
  </si>
  <si>
    <t>Etuis téléphone</t>
  </si>
  <si>
    <t>Accessoires &gt; Etuis téléphone</t>
  </si>
  <si>
    <t>C.P. COMPANY</t>
  </si>
  <si>
    <t>Montres</t>
  </si>
  <si>
    <t>Accessoires &gt; Montres</t>
  </si>
  <si>
    <t>CADOT</t>
  </si>
  <si>
    <t>Soins Anti-âge</t>
  </si>
  <si>
    <t>Soins &gt; Soins Anti-âge</t>
  </si>
  <si>
    <t>CALVIN KLEIN UNDERWEAR</t>
  </si>
  <si>
    <t>Soins Hydratant</t>
  </si>
  <si>
    <t>Soins &gt; Soins Hydratant</t>
  </si>
  <si>
    <t>CANADA GOOSE</t>
  </si>
  <si>
    <t>Soins Nettoyant</t>
  </si>
  <si>
    <t>Soins &gt; Soins Nettoyant</t>
  </si>
  <si>
    <t>CARHARTT</t>
  </si>
  <si>
    <t>Soins Corps</t>
  </si>
  <si>
    <t>Soins &gt; Soins Corps</t>
  </si>
  <si>
    <t>CASIO</t>
  </si>
  <si>
    <t>Soins Visage</t>
  </si>
  <si>
    <t>Soins &gt; Soins Visage</t>
  </si>
  <si>
    <t>CHEVIGNON</t>
  </si>
  <si>
    <t>Rasage</t>
  </si>
  <si>
    <t>Soins &gt; Rasage</t>
  </si>
  <si>
    <t>CITIZENS of HUMANITY</t>
  </si>
  <si>
    <t>Soins Cheveux</t>
  </si>
  <si>
    <t>Soins &gt; Soins Cheveux</t>
  </si>
  <si>
    <t>CLAE</t>
  </si>
  <si>
    <t>Bijoux</t>
  </si>
  <si>
    <t>Accessoires &gt; Bijoux</t>
  </si>
  <si>
    <t>CLEMENCE DE GABRIAC</t>
  </si>
  <si>
    <t>Coffrets cadeaux</t>
  </si>
  <si>
    <t>Accessoires &gt; Coffrets cadeaux</t>
  </si>
  <si>
    <t>CLOSED</t>
  </si>
  <si>
    <t>Pyjama</t>
  </si>
  <si>
    <t>COMMUNE DE PARIS</t>
  </si>
  <si>
    <t>CONVERSE</t>
  </si>
  <si>
    <t>CONVERSE by JACK PURCELL</t>
  </si>
  <si>
    <t>CONVERSE by JOHN VARVATOS</t>
  </si>
  <si>
    <t>COSTUME NATIONAL</t>
  </si>
  <si>
    <t>CREATIVE RECREATION</t>
  </si>
  <si>
    <t>CUISSE DE GRENOUILLE</t>
  </si>
  <si>
    <t>CURRENT ELLIOTT</t>
  </si>
  <si>
    <t>D&amp;G</t>
  </si>
  <si>
    <t>DENHAM</t>
  </si>
  <si>
    <t>DIEMME</t>
  </si>
  <si>
    <t>DIESEL</t>
  </si>
  <si>
    <t>DIEVAS</t>
  </si>
  <si>
    <t>DOLCE &amp; GABBANA</t>
  </si>
  <si>
    <t>DOUCAL'S</t>
  </si>
  <si>
    <t>DRKSHDW by RICK OWENS</t>
  </si>
  <si>
    <t>DSQUARED</t>
  </si>
  <si>
    <t>DUNHILL</t>
  </si>
  <si>
    <t>DUVETICA</t>
  </si>
  <si>
    <t>EASTPAK</t>
  </si>
  <si>
    <t>EASTPAK x KRIS VAN ASSCHE</t>
  </si>
  <si>
    <t>ELEVEN PARIS</t>
  </si>
  <si>
    <t>ELIA MAURIZI</t>
  </si>
  <si>
    <t>ESSENTIEL</t>
  </si>
  <si>
    <t>ESTIME</t>
  </si>
  <si>
    <t>FACONNABLE TAILORED DENIM</t>
  </si>
  <si>
    <t>FALKE</t>
  </si>
  <si>
    <t>FARAH</t>
  </si>
  <si>
    <t>FEAL MOR</t>
  </si>
  <si>
    <t>FEIYUE</t>
  </si>
  <si>
    <t>FILIPPA K</t>
  </si>
  <si>
    <t>FLORIAN DENICOURT</t>
  </si>
  <si>
    <t>FRED PERRY</t>
  </si>
  <si>
    <t>FRUIT of the LOOM</t>
  </si>
  <si>
    <t>GANT</t>
  </si>
  <si>
    <t>GENERIC SURPLUS</t>
  </si>
  <si>
    <t>GILBERT GILBERT</t>
  </si>
  <si>
    <t>GLOVERALL</t>
  </si>
  <si>
    <t>GOOD GUYS</t>
  </si>
  <si>
    <t>GRENSON</t>
  </si>
  <si>
    <t>G-STAR</t>
  </si>
  <si>
    <t>HACKETT</t>
  </si>
  <si>
    <t>HAPPY SOCKS</t>
  </si>
  <si>
    <t>HARRIS WHARF LONDON</t>
  </si>
  <si>
    <t>HARTFORD</t>
  </si>
  <si>
    <t>HESCHUNG</t>
  </si>
  <si>
    <t>HOMECORE</t>
  </si>
  <si>
    <t>HUDSON</t>
  </si>
  <si>
    <t>INCASE</t>
  </si>
  <si>
    <t>J BRAND</t>
  </si>
  <si>
    <t>J. FABIAN</t>
  </si>
  <si>
    <t>Jack Purcell by Converse</t>
  </si>
  <si>
    <t>JACK SPADE</t>
  </si>
  <si>
    <t>JIL SANDER</t>
  </si>
  <si>
    <t>JIM RICKEY</t>
  </si>
  <si>
    <t>JOHN SMEDLEY</t>
  </si>
  <si>
    <t>JOHNNYLOVE</t>
  </si>
  <si>
    <t>JUNGHANS</t>
  </si>
  <si>
    <t>JUNK DE LUXE</t>
  </si>
  <si>
    <t>JUST CAVALLI</t>
  </si>
  <si>
    <t>KENZO</t>
  </si>
  <si>
    <t>KNOWLEDGE COTTON APPAREL</t>
  </si>
  <si>
    <t>KOMONO</t>
  </si>
  <si>
    <t>KRISVANASSCHE</t>
  </si>
  <si>
    <t>KRISVANASSCHE X MISERICORDIA</t>
  </si>
  <si>
    <t>KULTE</t>
  </si>
  <si>
    <t>K-WAY</t>
  </si>
  <si>
    <t>K-Way x New Balance</t>
  </si>
  <si>
    <t>LA CEINTURE</t>
  </si>
  <si>
    <t>LACOSTE</t>
  </si>
  <si>
    <t>LACOSTE LIVE</t>
  </si>
  <si>
    <t>LECUR</t>
  </si>
  <si>
    <t>LEE</t>
  </si>
  <si>
    <t>LEVIS MADE AND CRAFTED</t>
  </si>
  <si>
    <t>LINDA FARROW</t>
  </si>
  <si>
    <t>LINDA FARROW x KRIS VAN ASSCHE</t>
  </si>
  <si>
    <t>LINDA FARROW x RAF SIMONS</t>
  </si>
  <si>
    <t>LOFT design by...</t>
  </si>
  <si>
    <t>LOOK MENLOOK</t>
  </si>
  <si>
    <t>LYLE and SCOTT</t>
  </si>
  <si>
    <t>MACKEENE</t>
  </si>
  <si>
    <t>MAEZM</t>
  </si>
  <si>
    <t>MAGNANNI</t>
  </si>
  <si>
    <t>MAISON KITSUNE</t>
  </si>
  <si>
    <t>MANHATTAN PORTAGE</t>
  </si>
  <si>
    <t>MARC BY MARC JACOBS</t>
  </si>
  <si>
    <t>MARK McNAIRY</t>
  </si>
  <si>
    <t>MARSHALL</t>
  </si>
  <si>
    <t>MASTER-PIECE</t>
  </si>
  <si>
    <t>MATT and NAT</t>
  </si>
  <si>
    <t>McQ by ALEXANDER McQUEEN</t>
  </si>
  <si>
    <t>MELINDA GLOSS</t>
  </si>
  <si>
    <t>MELINDA GLOSS x MENLOOK</t>
  </si>
  <si>
    <t>MEMENTO CLOTHING</t>
  </si>
  <si>
    <t>MENLOOK</t>
  </si>
  <si>
    <t>MENLOOK LABEL</t>
  </si>
  <si>
    <t>MICHAEL YOUNG</t>
  </si>
  <si>
    <t>MISERICORDIA</t>
  </si>
  <si>
    <t>MISERICORDIA x ABICI</t>
  </si>
  <si>
    <t>MISERICORDIA x MENLOOK</t>
  </si>
  <si>
    <t>MISMO</t>
  </si>
  <si>
    <t>MONSIEUR JEAN YVES</t>
  </si>
  <si>
    <t>Mr JONES WATCHES</t>
  </si>
  <si>
    <t>MUTEWATCH</t>
  </si>
  <si>
    <t>NATIONAL STANDARD</t>
  </si>
  <si>
    <t>NATIONAL STANDARD x MENLOOK</t>
  </si>
  <si>
    <t>NAVA DESIGN</t>
  </si>
  <si>
    <t>NEUVO</t>
  </si>
  <si>
    <t>NEW BALANCE</t>
  </si>
  <si>
    <t>NEW BALANCE x K-WAY</t>
  </si>
  <si>
    <t>NICKEL</t>
  </si>
  <si>
    <t>NIKE</t>
  </si>
  <si>
    <t>NIXON</t>
  </si>
  <si>
    <t>NORSE PROJECTS</t>
  </si>
  <si>
    <t>NOTIFY</t>
  </si>
  <si>
    <t>NUDIE JEANS</t>
  </si>
  <si>
    <t>OAKLEY</t>
  </si>
  <si>
    <t>OGON DESIGNS</t>
  </si>
  <si>
    <t>OHMYSOCKS</t>
  </si>
  <si>
    <t>OLIVER SPENCER</t>
  </si>
  <si>
    <t>OPENING CEREMONY</t>
  </si>
  <si>
    <t>ORIGINAL PENGUIN</t>
  </si>
  <si>
    <t>ORLEBAR BROWN</t>
  </si>
  <si>
    <t>OUR LEGACY</t>
  </si>
  <si>
    <t>PANTHERELLA</t>
  </si>
  <si>
    <t>PAOLO PECORA</t>
  </si>
  <si>
    <t>PATAGONIA</t>
  </si>
  <si>
    <t>PAUL AND JOE</t>
  </si>
  <si>
    <t>PAUL AND JOE x MENLOOK</t>
  </si>
  <si>
    <t>Pecora</t>
  </si>
  <si>
    <t>PENFIELD</t>
  </si>
  <si>
    <t>PEUTEREY</t>
  </si>
  <si>
    <t>PIJAMA</t>
  </si>
  <si>
    <t>PLUS MINUS ZERO</t>
  </si>
  <si>
    <t>POGGIANTI</t>
  </si>
  <si>
    <t>POINTER</t>
  </si>
  <si>
    <t>POLAAR</t>
  </si>
  <si>
    <t>PORTER</t>
  </si>
  <si>
    <t>PREMIATA</t>
  </si>
  <si>
    <t>PRETTY GREEN</t>
  </si>
  <si>
    <t>PROJECTS WATCHES</t>
  </si>
  <si>
    <t>PROPERTY OF...</t>
  </si>
  <si>
    <t>PUMA</t>
  </si>
  <si>
    <t>PUMA x ALEXANDER McQUEEN</t>
  </si>
  <si>
    <t>PUMA x HUSSEIN CHALAYAN</t>
  </si>
  <si>
    <t>PYRENEX</t>
  </si>
  <si>
    <t>RAF SIMONS x FRED PERRY</t>
  </si>
  <si>
    <t>RAG AND BONE</t>
  </si>
  <si>
    <t>RECIPE FOR MEN</t>
  </si>
  <si>
    <t>RED WING</t>
  </si>
  <si>
    <t>RIVIERAS</t>
  </si>
  <si>
    <t>ROBERTO COLLINA</t>
  </si>
  <si>
    <t>ROKIN</t>
  </si>
  <si>
    <t>SAINT SENS</t>
  </si>
  <si>
    <t>SAMSOE AND SAMSOE</t>
  </si>
  <si>
    <t>SANDQVIST</t>
  </si>
  <si>
    <t>SCOTCH AND SODA</t>
  </si>
  <si>
    <t>SEBAGO</t>
  </si>
  <si>
    <t>SELECTED</t>
  </si>
  <si>
    <t>SEVEN DICE</t>
  </si>
  <si>
    <t>SIXPACK</t>
  </si>
  <si>
    <t>SPERRY TOP-SIDER</t>
  </si>
  <si>
    <t>STEPHANE VERDINO</t>
  </si>
  <si>
    <t>STETSON</t>
  </si>
  <si>
    <t>STEVEN ALAN</t>
  </si>
  <si>
    <t>SUIT</t>
  </si>
  <si>
    <t>SUNDEK</t>
  </si>
  <si>
    <t>SUNDEK x NEIL BARRETT</t>
  </si>
  <si>
    <t>SUNPOCKET</t>
  </si>
  <si>
    <t>SUNSPEL</t>
  </si>
  <si>
    <t>SUPER</t>
  </si>
  <si>
    <t>SUPERDRY</t>
  </si>
  <si>
    <t>Superga</t>
  </si>
  <si>
    <t>SUPREMEBEING</t>
  </si>
  <si>
    <t>SURFACE TO AIR</t>
  </si>
  <si>
    <t>SWEAR</t>
  </si>
  <si>
    <t>SWIMS</t>
  </si>
  <si>
    <t>TASK ESSENTIAL</t>
  </si>
  <si>
    <t>THE NORTH FACE</t>
  </si>
  <si>
    <t>THOMSEN</t>
  </si>
  <si>
    <t>TIMBERLAND</t>
  </si>
  <si>
    <t>TITAN</t>
  </si>
  <si>
    <t>TOMMY HILFIGER</t>
  </si>
  <si>
    <t>TWEETY</t>
  </si>
  <si>
    <t>TWINS FOR PEACE</t>
  </si>
  <si>
    <t>URBANEARS</t>
  </si>
  <si>
    <t>VANS</t>
  </si>
  <si>
    <t>VELOUR</t>
  </si>
  <si>
    <t>VICOMTE A</t>
  </si>
  <si>
    <t>VICTORINOX SWISS ARMY</t>
  </si>
  <si>
    <t>VIKTOR AND ROLF</t>
  </si>
  <si>
    <t>VOID WATCHES</t>
  </si>
  <si>
    <t>VOLTA</t>
  </si>
  <si>
    <t xml:space="preserve">W1910 </t>
  </si>
  <si>
    <t>WAITING FOR THE SUN</t>
  </si>
  <si>
    <t>WeSC</t>
  </si>
  <si>
    <t>WILLIOT</t>
  </si>
  <si>
    <t>WOOLRICH</t>
  </si>
  <si>
    <t>WOOYOUNGMI</t>
  </si>
  <si>
    <t>WORNFREE</t>
  </si>
  <si>
    <t>WRANGLER</t>
  </si>
  <si>
    <t>YMC</t>
  </si>
  <si>
    <t>ZIIIRO</t>
  </si>
  <si>
    <t>66Â°30</t>
  </si>
  <si>
    <t>Acne</t>
  </si>
  <si>
    <t>Adam Kimmel x Carhartt</t>
  </si>
  <si>
    <t>Adidas Original</t>
  </si>
  <si>
    <t>Agnelle</t>
  </si>
  <si>
    <t>Alexander Olch</t>
  </si>
  <si>
    <t>Altea</t>
  </si>
  <si>
    <t>American Vintage</t>
  </si>
  <si>
    <t>Armorlux</t>
  </si>
  <si>
    <t>Atelier Voisin</t>
  </si>
  <si>
    <t>Aviatic</t>
  </si>
  <si>
    <t>Bagua</t>
  </si>
  <si>
    <t>Balibaris</t>
  </si>
  <si>
    <t>Bally</t>
  </si>
  <si>
    <t>Barbour</t>
  </si>
  <si>
    <t>BEATS BY DR. DRE</t>
  </si>
  <si>
    <t>Beatsbydre</t>
  </si>
  <si>
    <t>Bellerose</t>
  </si>
  <si>
    <t>Bill Amberg</t>
  </si>
  <si>
    <t>Blauer</t>
  </si>
  <si>
    <t>Bleu de Chauffe</t>
  </si>
  <si>
    <t>Bobbie Burns</t>
  </si>
  <si>
    <t>Bobbies</t>
  </si>
  <si>
    <t>Bobbies x Menlook</t>
  </si>
  <si>
    <t>Boss Orange</t>
  </si>
  <si>
    <t>Breo</t>
  </si>
  <si>
    <t>Canada Goose</t>
  </si>
  <si>
    <t>Carhartt</t>
  </si>
  <si>
    <t>Carven</t>
  </si>
  <si>
    <t>Chevignon</t>
  </si>
  <si>
    <t>CITIZENS OF HUMANITY</t>
  </si>
  <si>
    <t>CK Underwear</t>
  </si>
  <si>
    <t>Clae</t>
  </si>
  <si>
    <t>Clemence de gabriac</t>
  </si>
  <si>
    <t>Closed</t>
  </si>
  <si>
    <t>Common Project</t>
  </si>
  <si>
    <t>Commune de Paris</t>
  </si>
  <si>
    <t>Converse</t>
  </si>
  <si>
    <t>Converse by John Varvatos</t>
  </si>
  <si>
    <t>Costume National</t>
  </si>
  <si>
    <t>CP COMPANY</t>
  </si>
  <si>
    <t>Creative Recreation</t>
  </si>
  <si>
    <t>Cuisse de grenouille</t>
  </si>
  <si>
    <t>Dark Shadow by Rick Owens</t>
  </si>
  <si>
    <t>Diemme</t>
  </si>
  <si>
    <t xml:space="preserve">Diesel  </t>
  </si>
  <si>
    <t>Diesel Sous Vetement</t>
  </si>
  <si>
    <t>Doucals</t>
  </si>
  <si>
    <t>Dsquared</t>
  </si>
  <si>
    <t>Dunhill</t>
  </si>
  <si>
    <t>Eleven Paris</t>
  </si>
  <si>
    <t>Elia Maurizi</t>
  </si>
  <si>
    <t>Essentiel</t>
  </si>
  <si>
    <t>Estime</t>
  </si>
  <si>
    <t xml:space="preserve">Faconnable  </t>
  </si>
  <si>
    <t>Faconnable Jeans</t>
  </si>
  <si>
    <t>Falke Chaussettes</t>
  </si>
  <si>
    <t>Farah</t>
  </si>
  <si>
    <t>Feal Mor</t>
  </si>
  <si>
    <t>Feiyue</t>
  </si>
  <si>
    <t>Filippa k</t>
  </si>
  <si>
    <t>Fratelli Rossetti</t>
  </si>
  <si>
    <t>Fred Perry</t>
  </si>
  <si>
    <t>Fruit of the loom</t>
  </si>
  <si>
    <t>Gant Chaussures</t>
  </si>
  <si>
    <t>Gant Rugger + Yale</t>
  </si>
  <si>
    <t>Gilbert Gilbert</t>
  </si>
  <si>
    <t>Gloverall</t>
  </si>
  <si>
    <t>Good Guys</t>
  </si>
  <si>
    <t>Grenson</t>
  </si>
  <si>
    <t>G-star</t>
  </si>
  <si>
    <t>H by Hudson</t>
  </si>
  <si>
    <t>Happy Socks</t>
  </si>
  <si>
    <t>Harris Warf London</t>
  </si>
  <si>
    <t>Hartford</t>
  </si>
  <si>
    <t>Heschung</t>
  </si>
  <si>
    <t>Homecore</t>
  </si>
  <si>
    <t>Incase</t>
  </si>
  <si>
    <t>J Brand</t>
  </si>
  <si>
    <t>Jack Spade</t>
  </si>
  <si>
    <t>Jil Sander</t>
  </si>
  <si>
    <t>Jim Rickey</t>
  </si>
  <si>
    <t>John Smedley</t>
  </si>
  <si>
    <t>Junk de Luxe</t>
  </si>
  <si>
    <t>Just Cavalli</t>
  </si>
  <si>
    <t>Kenzo</t>
  </si>
  <si>
    <t>Kitsuné Tee</t>
  </si>
  <si>
    <t>Knowledge Cotton apparel</t>
  </si>
  <si>
    <t>Kulte</t>
  </si>
  <si>
    <t>K-way</t>
  </si>
  <si>
    <t>Lacoste footwear</t>
  </si>
  <si>
    <t>Lacoste Live</t>
  </si>
  <si>
    <t>Le Coq Sportif</t>
  </si>
  <si>
    <t>Levis made and crafted</t>
  </si>
  <si>
    <t>Linda Farrow</t>
  </si>
  <si>
    <t>LOFT DESIGN BY...</t>
  </si>
  <si>
    <t>Look</t>
  </si>
  <si>
    <t>Lyle and Scott</t>
  </si>
  <si>
    <t>Maison Kistuné</t>
  </si>
  <si>
    <t>Marc By Marc Jacobs</t>
  </si>
  <si>
    <t>MARK MCNAIRY</t>
  </si>
  <si>
    <t>Marshall</t>
  </si>
  <si>
    <t>MATT AND NAT</t>
  </si>
  <si>
    <t>MCQ by Alexander McQueen</t>
  </si>
  <si>
    <t>Melinda Gloss</t>
  </si>
  <si>
    <t>Memento Clothing</t>
  </si>
  <si>
    <t>Misericordia</t>
  </si>
  <si>
    <t>Mismo</t>
  </si>
  <si>
    <t>National Standard</t>
  </si>
  <si>
    <t>New Balance</t>
  </si>
  <si>
    <t>Nike</t>
  </si>
  <si>
    <t>Nixon</t>
  </si>
  <si>
    <t>Notify</t>
  </si>
  <si>
    <t>Nudie Jeans</t>
  </si>
  <si>
    <t>Oliver Spencer</t>
  </si>
  <si>
    <t>Opening Ceremony PAP</t>
  </si>
  <si>
    <t>Opening Ceremony Shoes</t>
  </si>
  <si>
    <t>Original Penguin</t>
  </si>
  <si>
    <t>Orlebar brown</t>
  </si>
  <si>
    <t>Our Legacy</t>
  </si>
  <si>
    <t>Out Door</t>
  </si>
  <si>
    <t>Paolo Pecora</t>
  </si>
  <si>
    <t>Patagonia</t>
  </si>
  <si>
    <t>Penfield</t>
  </si>
  <si>
    <t>Peuterey</t>
  </si>
  <si>
    <t>Pijama</t>
  </si>
  <si>
    <t>Poggianti</t>
  </si>
  <si>
    <t>Pointer</t>
  </si>
  <si>
    <t>Porter</t>
  </si>
  <si>
    <t>Premiata</t>
  </si>
  <si>
    <t>Pretty green</t>
  </si>
  <si>
    <t>Puma</t>
  </si>
  <si>
    <t>PUMA X ALEXANDER MCQUEEN</t>
  </si>
  <si>
    <t>PUMA X HUSSEIN CHALAYAN</t>
  </si>
  <si>
    <t>Pyrenex</t>
  </si>
  <si>
    <t>RAF SIMONS X FRED PERRY</t>
  </si>
  <si>
    <t>Ralph Lauren Chaussures</t>
  </si>
  <si>
    <t>Ralph Lauren Denim and Supply</t>
  </si>
  <si>
    <t>Red Wing</t>
  </si>
  <si>
    <t>Rivieras</t>
  </si>
  <si>
    <t>Roberto Collina</t>
  </si>
  <si>
    <t>Rokin</t>
  </si>
  <si>
    <t>Sandquist</t>
  </si>
  <si>
    <t>Scotch and Soda</t>
  </si>
  <si>
    <t>Sebago</t>
  </si>
  <si>
    <t>Selected</t>
  </si>
  <si>
    <t>Stephane Verdino</t>
  </si>
  <si>
    <t>Stetson</t>
  </si>
  <si>
    <t>Stone Island</t>
  </si>
  <si>
    <t>Suit</t>
  </si>
  <si>
    <t>Sundek</t>
  </si>
  <si>
    <t>Sundek x Neil Barrett</t>
  </si>
  <si>
    <t>Sunspel</t>
  </si>
  <si>
    <t>Super</t>
  </si>
  <si>
    <t>Superdry</t>
  </si>
  <si>
    <t>Supremebeing</t>
  </si>
  <si>
    <t>Surface to Air</t>
  </si>
  <si>
    <t>Swear</t>
  </si>
  <si>
    <t>Swims</t>
  </si>
  <si>
    <t>Tatras</t>
  </si>
  <si>
    <t>The North Face</t>
  </si>
  <si>
    <t>Thomsen</t>
  </si>
  <si>
    <t>Timberland</t>
  </si>
  <si>
    <t>Tommy Hilfiger</t>
  </si>
  <si>
    <t>Tweety</t>
  </si>
  <si>
    <t>Twins for Peace</t>
  </si>
  <si>
    <t>Urbanears</t>
  </si>
  <si>
    <t>Vans</t>
  </si>
  <si>
    <t>Velour</t>
  </si>
  <si>
    <t>Vicomte A</t>
  </si>
  <si>
    <t>Viktor and Rolf</t>
  </si>
  <si>
    <t>Volta</t>
  </si>
  <si>
    <t>W.1910</t>
  </si>
  <si>
    <t>WESC</t>
  </si>
  <si>
    <t>Williot</t>
  </si>
  <si>
    <t>Woolrich</t>
  </si>
  <si>
    <t>Wornfree</t>
  </si>
  <si>
    <t>Wrangler</t>
  </si>
  <si>
    <t>Champ Facultatif</t>
  </si>
  <si>
    <t>Ne pas saisir</t>
  </si>
  <si>
    <t>Champ obligatoire</t>
  </si>
  <si>
    <t>COMMANDE FOURNISSEUR</t>
  </si>
  <si>
    <t>Nombre Article</t>
  </si>
  <si>
    <t>Montant Total</t>
  </si>
  <si>
    <t>Remise sur commande</t>
  </si>
  <si>
    <t>Montant Après remise</t>
  </si>
  <si>
    <t>PERM</t>
  </si>
  <si>
    <t>Date de la commande</t>
  </si>
  <si>
    <t>Date de livraison prévue</t>
  </si>
  <si>
    <t>Multicolore</t>
  </si>
  <si>
    <t>Beige</t>
  </si>
  <si>
    <t>REFERENCE FABRICANT</t>
  </si>
  <si>
    <t>Pret a porter &gt; Bermudas</t>
  </si>
  <si>
    <t>Pret a porter &gt; Sous-vêtements &gt; Boxers/Shorties</t>
  </si>
  <si>
    <t>Pret a porter</t>
  </si>
  <si>
    <t>Pret a porter &gt; Blousons</t>
  </si>
  <si>
    <t>Pret a porter &gt; Cabans &amp; Trenchs</t>
  </si>
  <si>
    <t>Pret a porter &gt; Cardigans &amp; Gilets</t>
  </si>
  <si>
    <t>Pret a porter &gt; Chaussettes</t>
  </si>
  <si>
    <t>Pret a porter &gt; Chemises</t>
  </si>
  <si>
    <t>Pret a porter &gt; Doudounes</t>
  </si>
  <si>
    <t>Pret a porter &gt; Jeans</t>
  </si>
  <si>
    <t>Pret a porter &gt; Maillots de bain</t>
  </si>
  <si>
    <t>Pret a porter &gt; Manteaux et blousons</t>
  </si>
  <si>
    <t>Pret a porter &gt; Pantalons</t>
  </si>
  <si>
    <t>Pret a porter &gt; Polos</t>
  </si>
  <si>
    <t>Pret a porter &gt; Pulls &amp; Cardigans</t>
  </si>
  <si>
    <t>Pret a porter &gt; Sweats</t>
  </si>
  <si>
    <t>Pret a porter &gt; T-shirts</t>
  </si>
  <si>
    <t>Pret a porter &gt; Vestes</t>
  </si>
  <si>
    <t>Pret a porter &gt; Sous-vêtements &gt; Slips</t>
  </si>
  <si>
    <t>Pret a porter &gt; Sous-vêtements &gt; Pyjama</t>
  </si>
  <si>
    <t>Pret a porter &gt; Sous-vêtements &gt; Maillots de corps</t>
  </si>
  <si>
    <t>Pret a porter &gt; Sous-vêtements</t>
  </si>
  <si>
    <t>Chaussures &gt; Chaussures Casual</t>
  </si>
  <si>
    <t>Chaussures  &gt; Chaussures Ville</t>
  </si>
  <si>
    <t>Chaussures  &gt; Sneakers</t>
  </si>
  <si>
    <t>Accessoires &gt; Cartes Cadeaux</t>
  </si>
  <si>
    <t>Accessoires &gt; Sacs journée</t>
  </si>
  <si>
    <t>Accessoires &gt; Serviettes de plage</t>
  </si>
  <si>
    <t>Accessoires &gt; Vélos</t>
  </si>
  <si>
    <t>Pret a porter &gt; Chemises personnalisables</t>
  </si>
  <si>
    <t>Pret a porter &gt; Sous-vêtements &gt; Caleçons</t>
  </si>
  <si>
    <t>Chemises personnalisables</t>
  </si>
  <si>
    <t>Vélo</t>
  </si>
  <si>
    <t>Sacs journée</t>
  </si>
  <si>
    <t>Serviette de plage</t>
  </si>
  <si>
    <t>Carte cadeaux</t>
  </si>
  <si>
    <t>Acheteur 1</t>
  </si>
  <si>
    <t>Acheteur 2</t>
  </si>
  <si>
    <t>FAMILLE</t>
  </si>
  <si>
    <t>TYPE DE STOCK</t>
  </si>
  <si>
    <t>CATÉGORIE D'ARTICLE</t>
  </si>
  <si>
    <t>REMISE PAR RÉFÉRENCE</t>
  </si>
  <si>
    <t>TAUX DE MARGE</t>
  </si>
  <si>
    <t>PRIX ACHAT (APRÈS-REMISE)</t>
  </si>
  <si>
    <t>Récapitulatif de la commande</t>
  </si>
  <si>
    <t>Valeur</t>
  </si>
  <si>
    <t>Total</t>
  </si>
  <si>
    <t>MARK UP</t>
  </si>
  <si>
    <t>PRIX SUGGÉRRÉ</t>
  </si>
  <si>
    <t>Catégorie</t>
  </si>
  <si>
    <t>MONTANT TOTAL</t>
  </si>
  <si>
    <t>% de Valeur</t>
  </si>
  <si>
    <t>NB de Références</t>
  </si>
  <si>
    <t>% de Références</t>
  </si>
  <si>
    <t>NB de Pièces</t>
  </si>
  <si>
    <t>% de Pièces</t>
  </si>
  <si>
    <t>Date de livraison max</t>
  </si>
  <si>
    <t>Nombre de produit par taille</t>
  </si>
  <si>
    <t>a</t>
  </si>
  <si>
    <t>b</t>
  </si>
  <si>
    <t>c</t>
  </si>
  <si>
    <t>d</t>
  </si>
  <si>
    <t>e</t>
  </si>
  <si>
    <t>f</t>
  </si>
  <si>
    <t>Type</t>
  </si>
  <si>
    <t>T-shirt</t>
  </si>
  <si>
    <t>XS</t>
  </si>
  <si>
    <t>S</t>
  </si>
  <si>
    <t>M</t>
  </si>
  <si>
    <t>L</t>
  </si>
  <si>
    <t>XL</t>
  </si>
  <si>
    <t>XXL</t>
  </si>
  <si>
    <t>Chemise 1</t>
  </si>
  <si>
    <t>Chemise 2</t>
  </si>
  <si>
    <t>Veste 1</t>
  </si>
  <si>
    <t>Veste 2</t>
  </si>
  <si>
    <t>Chaussure FR</t>
  </si>
  <si>
    <t>Chaussure Uk</t>
  </si>
  <si>
    <t>Chaussure US</t>
  </si>
  <si>
    <t>Chaussure IT</t>
  </si>
  <si>
    <t>XXS</t>
  </si>
  <si>
    <t>28/32</t>
  </si>
  <si>
    <t>30/32</t>
  </si>
  <si>
    <t>28/34</t>
  </si>
  <si>
    <t>30/34</t>
  </si>
  <si>
    <t>32/32</t>
  </si>
  <si>
    <t>34/32</t>
  </si>
  <si>
    <t>36/32</t>
  </si>
  <si>
    <t>38/32</t>
  </si>
  <si>
    <t>40/32</t>
  </si>
  <si>
    <t>Jean L34</t>
  </si>
  <si>
    <t>32/34</t>
  </si>
  <si>
    <t>36/34</t>
  </si>
  <si>
    <t>38/34</t>
  </si>
  <si>
    <t>40/34</t>
  </si>
  <si>
    <t>34/34</t>
  </si>
  <si>
    <t>Jean 1</t>
  </si>
  <si>
    <t>Jean 2</t>
  </si>
  <si>
    <t>Jean L32</t>
  </si>
  <si>
    <t>Taille/Pointure</t>
  </si>
  <si>
    <t>REF-001-001</t>
  </si>
  <si>
    <t>REF-003-002</t>
  </si>
  <si>
    <t>REF-001-002</t>
  </si>
  <si>
    <t>REF-001-005-M34</t>
  </si>
  <si>
    <t>Chemise Bleue</t>
  </si>
  <si>
    <t>Chemise rouge et verte</t>
  </si>
  <si>
    <t>Chaussures montante</t>
  </si>
  <si>
    <t>REF-001-003</t>
  </si>
  <si>
    <t>REF-001-004</t>
  </si>
  <si>
    <t>REF-001-005</t>
  </si>
  <si>
    <t>Taille</t>
  </si>
  <si>
    <t>Qté</t>
  </si>
  <si>
    <t>http://forum.excel-pratique.com/excel/probleme-de-conversion-ligne-colonne-t29852.html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</si>
</sst>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0.0%"/>
    <numFmt numFmtId="165" formatCode="#,##0.00\ &quot;€&quot;"/>
    <numFmt numFmtId="166" formatCode="_-* #,##0.00\ [$€-40C]_-;\-* #,##0.00\ [$€-40C]_-;_-* &quot;-&quot;??\ [$€-40C]_-;_-@_-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9"/>
      <color indexed="8"/>
      <name val="Calibri"/>
      <family val="2"/>
    </font>
    <font>
      <sz val="9"/>
      <color indexed="9"/>
      <name val="Calibri"/>
      <family val="2"/>
    </font>
    <font>
      <b/>
      <u/>
      <sz val="9"/>
      <color indexed="9"/>
      <name val="Calibri"/>
      <family val="2"/>
    </font>
    <font>
      <b/>
      <u/>
      <sz val="11"/>
      <color indexed="8"/>
      <name val="Calibri"/>
      <family val="2"/>
    </font>
    <font>
      <b/>
      <sz val="15"/>
      <color indexed="44"/>
      <name val="Calibri"/>
      <family val="2"/>
    </font>
    <font>
      <sz val="11"/>
      <name val="Calibri"/>
      <family val="2"/>
    </font>
    <font>
      <sz val="15"/>
      <color indexed="62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5">
    <xf numFmtId="0" fontId="0" fillId="0" borderId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37" borderId="12" applyNumberFormat="0" applyAlignment="0" applyProtection="0"/>
    <xf numFmtId="0" fontId="17" fillId="0" borderId="13" applyNumberFormat="0" applyFill="0" applyAlignment="0" applyProtection="0"/>
    <xf numFmtId="0" fontId="1" fillId="38" borderId="14" applyNumberFormat="0" applyFont="0" applyAlignment="0" applyProtection="0"/>
    <xf numFmtId="0" fontId="18" fillId="39" borderId="12" applyNumberFormat="0" applyAlignment="0" applyProtection="0"/>
    <xf numFmtId="0" fontId="19" fillId="40" borderId="0" applyNumberFormat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0" fontId="20" fillId="41" borderId="0" applyNumberFormat="0" applyBorder="0" applyAlignment="0" applyProtection="0"/>
    <xf numFmtId="9" fontId="1" fillId="0" borderId="0" applyFont="0" applyFill="0" applyBorder="0" applyAlignment="0" applyProtection="0"/>
    <xf numFmtId="0" fontId="21" fillId="42" borderId="0" applyNumberFormat="0" applyBorder="0" applyAlignment="0" applyProtection="0"/>
    <xf numFmtId="0" fontId="22" fillId="37" borderId="15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6" applyNumberFormat="0" applyFill="0" applyAlignment="0" applyProtection="0"/>
    <xf numFmtId="0" fontId="26" fillId="0" borderId="17" applyNumberFormat="0" applyFill="0" applyAlignment="0" applyProtection="0"/>
    <xf numFmtId="0" fontId="27" fillId="0" borderId="1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9" applyNumberFormat="0" applyFill="0" applyAlignment="0" applyProtection="0"/>
    <xf numFmtId="0" fontId="29" fillId="43" borderId="20" applyNumberFormat="0" applyAlignment="0" applyProtection="0"/>
  </cellStyleXfs>
  <cellXfs count="83">
    <xf numFmtId="0" fontId="0" fillId="0" borderId="0" xfId="0"/>
    <xf numFmtId="0" fontId="4" fillId="2" borderId="1" xfId="0" applyFont="1" applyFill="1" applyBorder="1" applyProtection="1"/>
    <xf numFmtId="0" fontId="4" fillId="2" borderId="1" xfId="0" applyFont="1" applyFill="1" applyBorder="1" applyAlignment="1" applyProtection="1">
      <alignment horizontal="center"/>
    </xf>
    <xf numFmtId="44" fontId="7" fillId="2" borderId="2" xfId="32" applyFont="1" applyFill="1" applyBorder="1" applyProtection="1"/>
    <xf numFmtId="44" fontId="0" fillId="2" borderId="2" xfId="32" applyFont="1" applyFill="1" applyBorder="1" applyProtection="1"/>
    <xf numFmtId="0" fontId="0" fillId="2" borderId="2" xfId="0" applyFill="1" applyBorder="1" applyProtection="1"/>
    <xf numFmtId="0" fontId="4" fillId="3" borderId="1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0" fillId="5" borderId="2" xfId="34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4" fillId="0" borderId="0" xfId="0" applyFont="1" applyFill="1" applyProtection="1">
      <protection locked="0"/>
    </xf>
    <xf numFmtId="0" fontId="0" fillId="0" borderId="0" xfId="0" applyFill="1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9" fontId="0" fillId="0" borderId="1" xfId="34" applyFont="1" applyFill="1" applyBorder="1" applyProtection="1">
      <protection locked="0"/>
    </xf>
    <xf numFmtId="0" fontId="0" fillId="0" borderId="0" xfId="32" applyNumberFormat="1" applyFont="1" applyFill="1" applyBorder="1" applyProtection="1">
      <protection locked="0"/>
    </xf>
    <xf numFmtId="0" fontId="0" fillId="0" borderId="0" xfId="0" applyFill="1" applyAlignment="1" applyProtection="1">
      <alignment horizontal="right"/>
      <protection locked="0"/>
    </xf>
    <xf numFmtId="164" fontId="4" fillId="2" borderId="1" xfId="34" applyNumberFormat="1" applyFont="1" applyFill="1" applyBorder="1" applyProtection="1"/>
    <xf numFmtId="164" fontId="4" fillId="0" borderId="0" xfId="34" applyNumberFormat="1" applyFont="1" applyFill="1" applyProtection="1">
      <protection locked="0"/>
    </xf>
    <xf numFmtId="0" fontId="0" fillId="0" borderId="1" xfId="0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164" fontId="0" fillId="2" borderId="1" xfId="34" applyNumberFormat="1" applyFont="1" applyFill="1" applyBorder="1" applyProtection="1"/>
    <xf numFmtId="165" fontId="0" fillId="2" borderId="1" xfId="0" applyNumberFormat="1" applyFill="1" applyBorder="1" applyProtection="1"/>
    <xf numFmtId="44" fontId="0" fillId="2" borderId="1" xfId="32" applyFont="1" applyFill="1" applyBorder="1" applyProtection="1"/>
    <xf numFmtId="0" fontId="9" fillId="0" borderId="0" xfId="0" applyFont="1" applyAlignme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3" fillId="7" borderId="1" xfId="0" applyFont="1" applyFill="1" applyBorder="1" applyAlignment="1" applyProtection="1">
      <alignment horizontal="center" vertical="center" wrapText="1"/>
      <protection locked="0"/>
    </xf>
    <xf numFmtId="9" fontId="0" fillId="0" borderId="1" xfId="34" applyFont="1" applyBorder="1" applyProtection="1"/>
    <xf numFmtId="0" fontId="0" fillId="0" borderId="1" xfId="0" applyNumberFormat="1" applyBorder="1" applyProtection="1"/>
    <xf numFmtId="166" fontId="0" fillId="0" borderId="1" xfId="0" applyNumberFormat="1" applyBorder="1" applyProtection="1"/>
    <xf numFmtId="0" fontId="3" fillId="7" borderId="1" xfId="0" applyFont="1" applyFill="1" applyBorder="1" applyProtection="1">
      <protection locked="0"/>
    </xf>
    <xf numFmtId="9" fontId="3" fillId="7" borderId="1" xfId="34" applyFont="1" applyFill="1" applyBorder="1" applyAlignment="1" applyProtection="1">
      <alignment horizontal="center" vertical="center" wrapText="1"/>
      <protection locked="0"/>
    </xf>
    <xf numFmtId="165" fontId="4" fillId="3" borderId="1" xfId="0" applyNumberFormat="1" applyFont="1" applyFill="1" applyBorder="1" applyAlignment="1" applyProtection="1">
      <protection locked="0"/>
    </xf>
    <xf numFmtId="165" fontId="4" fillId="3" borderId="1" xfId="32" applyNumberFormat="1" applyFont="1" applyFill="1" applyBorder="1" applyAlignment="1" applyProtection="1">
      <alignment horizontal="right"/>
      <protection locked="0"/>
    </xf>
    <xf numFmtId="0" fontId="5" fillId="8" borderId="3" xfId="32" applyNumberFormat="1" applyFont="1" applyFill="1" applyBorder="1" applyProtection="1"/>
    <xf numFmtId="0" fontId="5" fillId="8" borderId="4" xfId="32" applyNumberFormat="1" applyFont="1" applyFill="1" applyBorder="1" applyProtection="1"/>
    <xf numFmtId="0" fontId="5" fillId="8" borderId="4" xfId="0" applyFont="1" applyFill="1" applyBorder="1" applyAlignment="1" applyProtection="1">
      <alignment horizontal="left" vertical="center"/>
    </xf>
    <xf numFmtId="0" fontId="6" fillId="8" borderId="5" xfId="32" applyNumberFormat="1" applyFont="1" applyFill="1" applyBorder="1" applyProtection="1"/>
    <xf numFmtId="0" fontId="5" fillId="8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 wrapText="1"/>
    </xf>
    <xf numFmtId="9" fontId="0" fillId="0" borderId="1" xfId="34" applyFont="1" applyFill="1" applyBorder="1" applyProtection="1"/>
    <xf numFmtId="0" fontId="2" fillId="0" borderId="0" xfId="0" applyFont="1" applyFill="1" applyProtection="1"/>
    <xf numFmtId="1" fontId="0" fillId="0" borderId="1" xfId="0" applyNumberFormat="1" applyBorder="1" applyProtection="1"/>
    <xf numFmtId="0" fontId="0" fillId="9" borderId="1" xfId="0" applyFill="1" applyBorder="1" applyProtection="1">
      <protection locked="0"/>
    </xf>
    <xf numFmtId="0" fontId="5" fillId="7" borderId="6" xfId="0" applyFont="1" applyFill="1" applyBorder="1" applyAlignment="1" applyProtection="1">
      <alignment horizontal="center" vertical="center" wrapText="1"/>
    </xf>
    <xf numFmtId="0" fontId="5" fillId="7" borderId="7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right"/>
    </xf>
    <xf numFmtId="0" fontId="3" fillId="10" borderId="1" xfId="0" applyFont="1" applyFill="1" applyBorder="1" applyAlignment="1" applyProtection="1">
      <alignment horizontal="center"/>
      <protection locked="0"/>
    </xf>
    <xf numFmtId="0" fontId="0" fillId="0" borderId="1" xfId="0" applyFill="1" applyBorder="1" applyProtection="1"/>
    <xf numFmtId="0" fontId="0" fillId="10" borderId="0" xfId="0" applyFont="1" applyFill="1" applyProtection="1">
      <protection locked="0"/>
    </xf>
    <xf numFmtId="0" fontId="0" fillId="11" borderId="1" xfId="0" applyFont="1" applyFill="1" applyBorder="1" applyProtection="1">
      <protection locked="0"/>
    </xf>
    <xf numFmtId="0" fontId="0" fillId="0" borderId="0" xfId="0" applyFont="1" applyFill="1" applyAlignment="1" applyProtection="1">
      <alignment vertical="center" wrapText="1"/>
      <protection locked="0"/>
    </xf>
    <xf numFmtId="0" fontId="0" fillId="11" borderId="1" xfId="0" applyFont="1" applyFill="1" applyBorder="1" applyProtection="1"/>
    <xf numFmtId="0" fontId="0" fillId="0" borderId="0" xfId="0" applyFont="1" applyFill="1" applyProtection="1">
      <protection locked="0"/>
    </xf>
    <xf numFmtId="0" fontId="0" fillId="11" borderId="1" xfId="0" applyFill="1" applyBorder="1" applyProtection="1"/>
    <xf numFmtId="0" fontId="0" fillId="4" borderId="1" xfId="0" applyFont="1" applyFill="1" applyBorder="1" applyProtection="1"/>
    <xf numFmtId="0" fontId="0" fillId="4" borderId="1" xfId="0" applyFont="1" applyFill="1" applyBorder="1" applyProtection="1">
      <protection locked="0"/>
    </xf>
    <xf numFmtId="9" fontId="3" fillId="7" borderId="8" xfId="34" applyFont="1" applyFill="1" applyBorder="1" applyAlignment="1" applyProtection="1">
      <alignment horizontal="center" vertical="center" wrapText="1"/>
      <protection locked="0"/>
    </xf>
    <xf numFmtId="9" fontId="0" fillId="0" borderId="8" xfId="34" applyFont="1" applyBorder="1" applyProtection="1"/>
    <xf numFmtId="0" fontId="3" fillId="12" borderId="9" xfId="0" applyFont="1" applyFill="1" applyBorder="1" applyProtection="1">
      <protection locked="0"/>
    </xf>
    <xf numFmtId="1" fontId="3" fillId="12" borderId="9" xfId="34" applyNumberFormat="1" applyFont="1" applyFill="1" applyBorder="1" applyProtection="1"/>
    <xf numFmtId="9" fontId="3" fillId="12" borderId="9" xfId="34" applyFont="1" applyFill="1" applyBorder="1" applyProtection="1"/>
    <xf numFmtId="1" fontId="3" fillId="12" borderId="9" xfId="0" applyNumberFormat="1" applyFont="1" applyFill="1" applyBorder="1" applyProtection="1"/>
    <xf numFmtId="166" fontId="3" fillId="12" borderId="9" xfId="0" applyNumberFormat="1" applyFont="1" applyFill="1" applyBorder="1" applyProtection="1"/>
    <xf numFmtId="9" fontId="3" fillId="12" borderId="3" xfId="34" applyFont="1" applyFill="1" applyBorder="1" applyProtection="1"/>
    <xf numFmtId="0" fontId="12" fillId="0" borderId="0" xfId="31" applyFill="1" applyAlignment="1" applyProtection="1"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8" fillId="0" borderId="10" xfId="0" applyFont="1" applyFill="1" applyBorder="1" applyAlignment="1" applyProtection="1">
      <alignment horizontal="center"/>
      <protection locked="0"/>
    </xf>
    <xf numFmtId="0" fontId="3" fillId="10" borderId="5" xfId="0" applyFont="1" applyFill="1" applyBorder="1" applyAlignment="1" applyProtection="1">
      <alignment horizontal="center"/>
      <protection locked="0"/>
    </xf>
    <xf numFmtId="0" fontId="3" fillId="10" borderId="10" xfId="0" applyFont="1" applyFill="1" applyBorder="1" applyAlignment="1" applyProtection="1">
      <alignment horizontal="center"/>
      <protection locked="0"/>
    </xf>
    <xf numFmtId="0" fontId="3" fillId="10" borderId="11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/>
      <protection locked="0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Monétaire" xfId="32" builtinId="4"/>
    <cellStyle name="Neutre" xfId="33" builtinId="28" customBuiltin="1"/>
    <cellStyle name="Normal" xfId="0" builtinId="0"/>
    <cellStyle name="Pourcentage" xfId="34" builtinId="5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8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9"/>
        <name val="Calibri"/>
        <scheme val="none"/>
      </font>
      <fill>
        <patternFill patternType="solid">
          <fgColor indexed="64"/>
          <bgColor indexed="18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1133475</xdr:colOff>
      <xdr:row>2</xdr:row>
      <xdr:rowOff>123825</xdr:rowOff>
    </xdr:from>
    <xdr:to>
      <xdr:col>6</xdr:col>
      <xdr:colOff>1685925</xdr:colOff>
      <xdr:row>4</xdr:row>
      <xdr:rowOff>152400</xdr:rowOff>
    </xdr:to>
    <xdr:sp macro="[0]!Executer" textlink="">
      <xdr:nvSpPr>
        <xdr:cNvPr id="4" name="Chevron 3"/>
        <xdr:cNvSpPr/>
      </xdr:nvSpPr>
      <xdr:spPr>
        <a:xfrm>
          <a:off x="6381750" y="419100"/>
          <a:ext cx="552450" cy="409575"/>
        </a:xfrm>
        <a:prstGeom prst="chevron">
          <a:avLst/>
        </a:prstGeom>
        <a:solidFill>
          <a:schemeClr val="accent5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942975</xdr:colOff>
      <xdr:row>18</xdr:row>
      <xdr:rowOff>171450</xdr:rowOff>
    </xdr:from>
    <xdr:to>
      <xdr:col>6</xdr:col>
      <xdr:colOff>1933575</xdr:colOff>
      <xdr:row>25</xdr:row>
      <xdr:rowOff>142875</xdr:rowOff>
    </xdr:to>
    <xdr:sp macro="[0]!CeQuilFaudrait" textlink="">
      <xdr:nvSpPr>
        <xdr:cNvPr id="1028" name="Text Box 4"/>
        <xdr:cNvSpPr txBox="1">
          <a:spLocks noChangeArrowheads="1"/>
        </xdr:cNvSpPr>
      </xdr:nvSpPr>
      <xdr:spPr bwMode="auto">
        <a:xfrm>
          <a:off x="5095875" y="3733800"/>
          <a:ext cx="2533650" cy="1304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Valider la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G57" totalsRowShown="0" headerRowDxfId="0">
  <autoFilter ref="A3:G57">
    <filterColumn colId="1">
      <filters>
        <filter val="1"/>
        <filter val="2"/>
        <filter val="3"/>
      </filters>
    </filterColumn>
  </autoFilter>
  <tableColumns count="7">
    <tableColumn id="1" name="Catégorie" dataDxfId="7"/>
    <tableColumn id="2" name="NB de Références" dataDxfId="6">
      <calculatedColumnFormula>#REF!</calculatedColumnFormula>
    </tableColumn>
    <tableColumn id="5" name="% de Références" dataDxfId="5" dataCellStyle="Pourcentage">
      <calculatedColumnFormula>#REF!</calculatedColumnFormula>
    </tableColumn>
    <tableColumn id="3" name="NB de Pièces" dataDxfId="4">
      <calculatedColumnFormula>#REF!</calculatedColumnFormula>
    </tableColumn>
    <tableColumn id="6" name="% de Pièces" dataDxfId="3" dataCellStyle="Pourcentage">
      <calculatedColumnFormula>#REF!</calculatedColumnFormula>
    </tableColumn>
    <tableColumn id="8" name="Valeur" dataDxfId="2" dataCellStyle="Pourcentage">
      <calculatedColumnFormula>#REF!</calculatedColumnFormula>
    </tableColumn>
    <tableColumn id="4" name="% de Valeur" dataDxfId="1" dataCellStyle="Pourcentage">
      <calculatedColumnFormula>#REF!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conversion-ligne-colonne-t29852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286"/>
  <sheetViews>
    <sheetView showGridLines="0" tabSelected="1" zoomScaleNormal="100" workbookViewId="0">
      <pane ySplit="8" topLeftCell="A9" activePane="bottomLeft" state="frozen"/>
      <selection activeCell="B1" sqref="B1"/>
      <selection pane="bottomLeft" activeCell="A39" sqref="A39"/>
    </sheetView>
  </sheetViews>
  <sheetFormatPr baseColWidth="10" defaultRowHeight="15"/>
  <cols>
    <col min="1" max="1" width="6.7109375" style="7" customWidth="1"/>
    <col min="2" max="2" width="2.42578125" style="7" customWidth="1"/>
    <col min="3" max="3" width="6.5703125" style="7" bestFit="1" customWidth="1"/>
    <col min="4" max="4" width="24" style="7" customWidth="1"/>
    <col min="5" max="5" width="22.5703125" style="7" customWidth="1"/>
    <col min="6" max="6" width="23.140625" style="7" bestFit="1" customWidth="1"/>
    <col min="7" max="7" width="42" style="7" customWidth="1"/>
    <col min="8" max="8" width="9.42578125" style="7" customWidth="1"/>
    <col min="9" max="9" width="22.42578125" style="7" customWidth="1"/>
    <col min="10" max="10" width="22.85546875" style="7" customWidth="1"/>
    <col min="11" max="11" width="10" style="7" bestFit="1" customWidth="1"/>
    <col min="12" max="12" width="7.28515625" style="7" bestFit="1" customWidth="1"/>
    <col min="13" max="13" width="8.140625" style="7" customWidth="1"/>
    <col min="14" max="14" width="8.28515625" style="23" bestFit="1" customWidth="1"/>
    <col min="15" max="15" width="11.42578125" style="7"/>
    <col min="16" max="16" width="18.28515625" style="7" customWidth="1"/>
    <col min="17" max="17" width="13.140625" style="7" customWidth="1"/>
    <col min="18" max="18" width="5" style="64" customWidth="1"/>
    <col min="19" max="19" width="7.5703125" style="7" bestFit="1" customWidth="1"/>
    <col min="20" max="29" width="5.7109375" style="7" customWidth="1"/>
    <col min="30" max="33" width="7" style="7" customWidth="1"/>
    <col min="34" max="34" width="5.28515625" style="7" customWidth="1"/>
    <col min="35" max="35" width="12.28515625" style="7" bestFit="1" customWidth="1"/>
    <col min="36" max="36" width="13" style="7" customWidth="1"/>
    <col min="37" max="37" width="6.140625" style="7" customWidth="1"/>
    <col min="38" max="38" width="11.42578125" style="7"/>
    <col min="39" max="39" width="6" style="7" customWidth="1"/>
    <col min="40" max="40" width="11.28515625" style="7" customWidth="1"/>
    <col min="41" max="41" width="32.5703125" style="7" customWidth="1"/>
    <col min="42" max="42" width="25.28515625" style="7" customWidth="1"/>
    <col min="43" max="43" width="8.42578125" style="7" customWidth="1"/>
    <col min="44" max="44" width="46.140625" style="7" customWidth="1"/>
    <col min="45" max="45" width="28.85546875" style="7" customWidth="1"/>
    <col min="46" max="46" width="31.85546875" style="7" customWidth="1"/>
    <col min="47" max="47" width="28.28515625" style="7" customWidth="1"/>
    <col min="48" max="48" width="46.140625" style="7" customWidth="1"/>
    <col min="49" max="52" width="11.42578125" style="7" customWidth="1"/>
    <col min="53" max="16384" width="11.42578125" style="7"/>
  </cols>
  <sheetData>
    <row r="1" spans="1:53" ht="14.25" customHeight="1">
      <c r="E1" s="77" t="s">
        <v>542</v>
      </c>
      <c r="F1" s="77"/>
      <c r="L1" s="76" t="s">
        <v>665</v>
      </c>
      <c r="N1" s="7"/>
      <c r="Q1" s="58" t="s">
        <v>617</v>
      </c>
      <c r="R1" s="60"/>
      <c r="S1" s="79" t="s">
        <v>652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</row>
    <row r="2" spans="1:53">
      <c r="E2" s="78"/>
      <c r="F2" s="78"/>
      <c r="I2" s="27" t="s">
        <v>589</v>
      </c>
      <c r="J2" s="26"/>
      <c r="N2" s="7"/>
      <c r="Q2" s="54" t="s">
        <v>625</v>
      </c>
      <c r="R2" s="61" t="s">
        <v>611</v>
      </c>
      <c r="S2" s="59">
        <f ca="1">VLOOKUP($Q2,Tailles!$A$1:$P$13,2,0)</f>
        <v>36</v>
      </c>
      <c r="T2" s="59">
        <f ca="1">VLOOKUP($Q2,Tailles!$A$1:$P$13,3,0)</f>
        <v>38</v>
      </c>
      <c r="U2" s="59">
        <f ca="1">VLOOKUP($Q2,Tailles!$A$1:$P$13,4,0)</f>
        <v>40</v>
      </c>
      <c r="V2" s="59">
        <f ca="1">VLOOKUP($Q2,Tailles!$A$1:$P$13,5,0)</f>
        <v>42</v>
      </c>
      <c r="W2" s="59">
        <f ca="1">VLOOKUP($Q2,Tailles!$A$1:$P$13,6,0)</f>
        <v>44</v>
      </c>
      <c r="X2" s="59">
        <f ca="1">VLOOKUP($Q2,Tailles!$A$1:$P$13,7,0)</f>
        <v>46</v>
      </c>
      <c r="Y2" s="59">
        <f ca="1">VLOOKUP($Q2,Tailles!$A$1:$P$13,8,0)</f>
        <v>0</v>
      </c>
      <c r="Z2" s="59">
        <f ca="1">VLOOKUP($Q2,Tailles!$A$1:$P$13,9,0)</f>
        <v>0</v>
      </c>
      <c r="AA2" s="59">
        <f ca="1">VLOOKUP($Q2,Tailles!$A$1:$P$13,10,0)</f>
        <v>0</v>
      </c>
      <c r="AB2" s="59">
        <f ca="1">VLOOKUP($Q2,Tailles!$A$1:$P$13,11,0)</f>
        <v>0</v>
      </c>
      <c r="AC2" s="59">
        <f ca="1">VLOOKUP($Q2,Tailles!$A$1:$P$13,12,0)</f>
        <v>0</v>
      </c>
      <c r="AD2" s="59">
        <f ca="1">VLOOKUP($Q2,Tailles!$A$1:$P$13,13,0)</f>
        <v>0</v>
      </c>
      <c r="AE2" s="59">
        <f ca="1">VLOOKUP($Q2,Tailles!$A$1:$P$13,14,0)</f>
        <v>0</v>
      </c>
      <c r="AF2" s="59">
        <f ca="1">VLOOKUP($Q2,Tailles!$A$1:$P$13,15,0)</f>
        <v>0</v>
      </c>
      <c r="AG2" s="59">
        <f ca="1">VLOOKUP($Q2,Tailles!$A$1:$P$13,16,0)</f>
        <v>0</v>
      </c>
    </row>
    <row r="3" spans="1:53" ht="15" customHeight="1">
      <c r="E3" s="45" t="s">
        <v>543</v>
      </c>
      <c r="F3" s="5">
        <f>SUM(S9:AG100)</f>
        <v>56</v>
      </c>
      <c r="I3" s="27" t="s">
        <v>590</v>
      </c>
      <c r="J3" s="26"/>
      <c r="Q3" s="54" t="s">
        <v>630</v>
      </c>
      <c r="R3" s="61" t="s">
        <v>612</v>
      </c>
      <c r="S3" s="59">
        <f ca="1">VLOOKUP($Q3,Tailles!$A$1:$P$13,2,0)</f>
        <v>5.5</v>
      </c>
      <c r="T3" s="59">
        <f ca="1">VLOOKUP($Q3,Tailles!$A$1:$P$13,3,0)</f>
        <v>6</v>
      </c>
      <c r="U3" s="59">
        <f ca="1">VLOOKUP($Q3,Tailles!$A$1:$P$13,4,0)</f>
        <v>6.5</v>
      </c>
      <c r="V3" s="59">
        <f ca="1">VLOOKUP($Q3,Tailles!$A$1:$P$13,5,0)</f>
        <v>7</v>
      </c>
      <c r="W3" s="59">
        <f ca="1">VLOOKUP($Q3,Tailles!$A$1:$P$13,6,0)</f>
        <v>7.5</v>
      </c>
      <c r="X3" s="59">
        <f ca="1">VLOOKUP($Q3,Tailles!$A$1:$P$13,7,0)</f>
        <v>8</v>
      </c>
      <c r="Y3" s="59">
        <f ca="1">VLOOKUP($Q3,Tailles!$A$1:$P$13,8,0)</f>
        <v>8.5</v>
      </c>
      <c r="Z3" s="59">
        <f ca="1">VLOOKUP($Q3,Tailles!$A$1:$P$13,9,0)</f>
        <v>9</v>
      </c>
      <c r="AA3" s="59">
        <f ca="1">VLOOKUP($Q3,Tailles!$A$1:$P$13,10,0)</f>
        <v>9.5</v>
      </c>
      <c r="AB3" s="59">
        <f ca="1">VLOOKUP($Q3,Tailles!$A$1:$P$13,11,0)</f>
        <v>10</v>
      </c>
      <c r="AC3" s="59">
        <f ca="1">VLOOKUP($Q3,Tailles!$A$1:$P$13,12,0)</f>
        <v>10.5</v>
      </c>
      <c r="AD3" s="59">
        <f ca="1">VLOOKUP($Q3,Tailles!$A$1:$P$13,13,0)</f>
        <v>11</v>
      </c>
      <c r="AE3" s="59">
        <f ca="1">VLOOKUP($Q3,Tailles!$A$1:$P$13,14,0)</f>
        <v>11</v>
      </c>
      <c r="AF3" s="59">
        <f ca="1">VLOOKUP($Q3,Tailles!$A$1:$P$13,15,0)</f>
        <v>0</v>
      </c>
      <c r="AG3" s="59">
        <f ca="1">VLOOKUP($Q3,Tailles!$A$1:$P$13,16,0)</f>
        <v>0</v>
      </c>
    </row>
    <row r="4" spans="1:53" ht="15" customHeight="1">
      <c r="D4" s="8" t="s">
        <v>539</v>
      </c>
      <c r="E4" s="46" t="s">
        <v>544</v>
      </c>
      <c r="F4" s="4">
        <f>SUM(AN9:AN22)</f>
        <v>1100</v>
      </c>
      <c r="I4" s="9" t="s">
        <v>548</v>
      </c>
      <c r="J4" s="10"/>
      <c r="N4" s="7"/>
      <c r="Q4" s="54"/>
      <c r="R4" s="61" t="s">
        <v>613</v>
      </c>
      <c r="S4" s="59" t="e">
        <f ca="1">VLOOKUP($Q4,Tailles!$A$1:$P$13,2,0)</f>
        <v>#N/A</v>
      </c>
      <c r="T4" s="59" t="e">
        <f ca="1">VLOOKUP($Q4,Tailles!$A$1:$P$13,3,0)</f>
        <v>#N/A</v>
      </c>
      <c r="U4" s="59" t="e">
        <f ca="1">VLOOKUP($Q4,Tailles!$A$1:$P$13,4,0)</f>
        <v>#N/A</v>
      </c>
      <c r="V4" s="59" t="e">
        <f ca="1">VLOOKUP($Q4,Tailles!$A$1:$P$13,5,0)</f>
        <v>#N/A</v>
      </c>
      <c r="W4" s="59" t="e">
        <f ca="1">VLOOKUP($Q4,Tailles!$A$1:$P$13,6,0)</f>
        <v>#N/A</v>
      </c>
      <c r="X4" s="59" t="e">
        <f ca="1">VLOOKUP($Q4,Tailles!$A$1:$P$13,7,0)</f>
        <v>#N/A</v>
      </c>
      <c r="Y4" s="59" t="e">
        <f ca="1">VLOOKUP($Q4,Tailles!$A$1:$P$13,8,0)</f>
        <v>#N/A</v>
      </c>
      <c r="Z4" s="59" t="e">
        <f ca="1">VLOOKUP($Q4,Tailles!$A$1:$P$13,9,0)</f>
        <v>#N/A</v>
      </c>
      <c r="AA4" s="59" t="e">
        <f ca="1">VLOOKUP($Q4,Tailles!$A$1:$P$13,10,0)</f>
        <v>#N/A</v>
      </c>
      <c r="AB4" s="59" t="e">
        <f ca="1">VLOOKUP($Q4,Tailles!$A$1:$P$13,11,0)</f>
        <v>#N/A</v>
      </c>
      <c r="AC4" s="59" t="e">
        <f ca="1">VLOOKUP($Q4,Tailles!$A$1:$P$13,12,0)</f>
        <v>#N/A</v>
      </c>
      <c r="AD4" s="59" t="e">
        <f ca="1">VLOOKUP($Q4,Tailles!$A$1:$P$13,13,0)</f>
        <v>#N/A</v>
      </c>
      <c r="AE4" s="59" t="e">
        <f ca="1">VLOOKUP($Q4,Tailles!$A$1:$P$13,14,0)</f>
        <v>#N/A</v>
      </c>
      <c r="AF4" s="59" t="e">
        <f ca="1">VLOOKUP($Q4,Tailles!$A$1:$P$13,15,0)</f>
        <v>#N/A</v>
      </c>
      <c r="AG4" s="59" t="e">
        <f ca="1">VLOOKUP($Q4,Tailles!$A$1:$P$13,16,0)</f>
        <v>#N/A</v>
      </c>
    </row>
    <row r="5" spans="1:53" ht="15" customHeight="1">
      <c r="D5" s="11" t="s">
        <v>540</v>
      </c>
      <c r="E5" s="47" t="s">
        <v>545</v>
      </c>
      <c r="F5" s="12"/>
      <c r="I5" s="9" t="s">
        <v>549</v>
      </c>
      <c r="J5" s="10"/>
      <c r="N5" s="7"/>
      <c r="Q5" s="54"/>
      <c r="R5" s="61" t="s">
        <v>614</v>
      </c>
      <c r="S5" s="59" t="e">
        <f ca="1">VLOOKUP($Q5,Tailles!$A$1:$P$13,2,0)</f>
        <v>#N/A</v>
      </c>
      <c r="T5" s="59" t="e">
        <f ca="1">VLOOKUP($Q5,Tailles!$A$1:$P$13,3,0)</f>
        <v>#N/A</v>
      </c>
      <c r="U5" s="59" t="e">
        <f ca="1">VLOOKUP($Q5,Tailles!$A$1:$P$13,4,0)</f>
        <v>#N/A</v>
      </c>
      <c r="V5" s="59" t="e">
        <f ca="1">VLOOKUP($Q5,Tailles!$A$1:$P$13,5,0)</f>
        <v>#N/A</v>
      </c>
      <c r="W5" s="59" t="e">
        <f ca="1">VLOOKUP($Q5,Tailles!$A$1:$P$13,6,0)</f>
        <v>#N/A</v>
      </c>
      <c r="X5" s="59" t="e">
        <f ca="1">VLOOKUP($Q5,Tailles!$A$1:$P$13,7,0)</f>
        <v>#N/A</v>
      </c>
      <c r="Y5" s="59" t="e">
        <f ca="1">VLOOKUP($Q5,Tailles!$A$1:$P$13,8,0)</f>
        <v>#N/A</v>
      </c>
      <c r="Z5" s="59" t="e">
        <f ca="1">VLOOKUP($Q5,Tailles!$A$1:$P$13,9,0)</f>
        <v>#N/A</v>
      </c>
      <c r="AA5" s="59" t="e">
        <f ca="1">VLOOKUP($Q5,Tailles!$A$1:$P$13,10,0)</f>
        <v>#N/A</v>
      </c>
      <c r="AB5" s="59" t="e">
        <f ca="1">VLOOKUP($Q5,Tailles!$A$1:$P$13,11,0)</f>
        <v>#N/A</v>
      </c>
      <c r="AC5" s="59" t="e">
        <f ca="1">VLOOKUP($Q5,Tailles!$A$1:$P$13,12,0)</f>
        <v>#N/A</v>
      </c>
      <c r="AD5" s="59" t="e">
        <f ca="1">VLOOKUP($Q5,Tailles!$A$1:$P$13,13,0)</f>
        <v>#N/A</v>
      </c>
      <c r="AE5" s="59" t="e">
        <f ca="1">VLOOKUP($Q5,Tailles!$A$1:$P$13,14,0)</f>
        <v>#N/A</v>
      </c>
      <c r="AF5" s="59" t="e">
        <f ca="1">VLOOKUP($Q5,Tailles!$A$1:$P$13,15,0)</f>
        <v>#N/A</v>
      </c>
      <c r="AG5" s="59" t="e">
        <f ca="1">VLOOKUP($Q5,Tailles!$A$1:$P$13,16,0)</f>
        <v>#N/A</v>
      </c>
    </row>
    <row r="6" spans="1:53" ht="15" customHeight="1">
      <c r="A6" s="14"/>
      <c r="B6" s="14"/>
      <c r="D6" s="13" t="s">
        <v>541</v>
      </c>
      <c r="E6" s="48" t="s">
        <v>546</v>
      </c>
      <c r="F6" s="3">
        <f>F4-F5*F4</f>
        <v>1100</v>
      </c>
      <c r="I6" s="9" t="s">
        <v>609</v>
      </c>
      <c r="J6" s="10"/>
      <c r="N6" s="7"/>
      <c r="Q6" s="54"/>
      <c r="R6" s="61" t="s">
        <v>615</v>
      </c>
      <c r="S6" s="59" t="e">
        <f ca="1">VLOOKUP($Q6,Tailles!$A$1:$P$13,2,0)</f>
        <v>#N/A</v>
      </c>
      <c r="T6" s="59" t="e">
        <f ca="1">VLOOKUP($Q6,Tailles!$A$1:$P$13,3,0)</f>
        <v>#N/A</v>
      </c>
      <c r="U6" s="59" t="e">
        <f ca="1">VLOOKUP($Q6,Tailles!$A$1:$P$13,4,0)</f>
        <v>#N/A</v>
      </c>
      <c r="V6" s="59" t="e">
        <f ca="1">VLOOKUP($Q6,Tailles!$A$1:$P$13,5,0)</f>
        <v>#N/A</v>
      </c>
      <c r="W6" s="59" t="e">
        <f ca="1">VLOOKUP($Q6,Tailles!$A$1:$P$13,6,0)</f>
        <v>#N/A</v>
      </c>
      <c r="X6" s="59" t="e">
        <f ca="1">VLOOKUP($Q6,Tailles!$A$1:$P$13,7,0)</f>
        <v>#N/A</v>
      </c>
      <c r="Y6" s="59" t="e">
        <f ca="1">VLOOKUP($Q6,Tailles!$A$1:$P$13,8,0)</f>
        <v>#N/A</v>
      </c>
      <c r="Z6" s="59" t="e">
        <f ca="1">VLOOKUP($Q6,Tailles!$A$1:$P$13,9,0)</f>
        <v>#N/A</v>
      </c>
      <c r="AA6" s="59" t="e">
        <f ca="1">VLOOKUP($Q6,Tailles!$A$1:$P$13,10,0)</f>
        <v>#N/A</v>
      </c>
      <c r="AB6" s="59" t="e">
        <f ca="1">VLOOKUP($Q6,Tailles!$A$1:$P$13,11,0)</f>
        <v>#N/A</v>
      </c>
      <c r="AC6" s="59" t="e">
        <f ca="1">VLOOKUP($Q6,Tailles!$A$1:$P$13,12,0)</f>
        <v>#N/A</v>
      </c>
      <c r="AD6" s="59" t="e">
        <f ca="1">VLOOKUP($Q6,Tailles!$A$1:$P$13,13,0)</f>
        <v>#N/A</v>
      </c>
      <c r="AE6" s="59" t="e">
        <f ca="1">VLOOKUP($Q6,Tailles!$A$1:$P$13,14,0)</f>
        <v>#N/A</v>
      </c>
      <c r="AF6" s="59" t="e">
        <f ca="1">VLOOKUP($Q6,Tailles!$A$1:$P$13,15,0)</f>
        <v>#N/A</v>
      </c>
      <c r="AG6" s="59" t="e">
        <f ca="1">VLOOKUP($Q6,Tailles!$A$1:$P$13,16,0)</f>
        <v>#N/A</v>
      </c>
      <c r="AK6" s="14"/>
      <c r="AV6" s="15"/>
      <c r="AW6" s="15"/>
    </row>
    <row r="7" spans="1:53" ht="15" customHeight="1">
      <c r="A7" s="14"/>
      <c r="B7" s="14"/>
      <c r="N7" s="7"/>
      <c r="Q7" s="54"/>
      <c r="R7" s="61" t="s">
        <v>616</v>
      </c>
      <c r="S7" s="59" t="e">
        <f ca="1">VLOOKUP($Q7,Tailles!$A$1:$P$13,2,0)</f>
        <v>#N/A</v>
      </c>
      <c r="T7" s="59" t="e">
        <f ca="1">VLOOKUP($Q7,Tailles!$A$1:$P$13,3,0)</f>
        <v>#N/A</v>
      </c>
      <c r="U7" s="59" t="e">
        <f ca="1">VLOOKUP($Q7,Tailles!$A$1:$P$13,4,0)</f>
        <v>#N/A</v>
      </c>
      <c r="V7" s="59" t="e">
        <f ca="1">VLOOKUP($Q7,Tailles!$A$1:$P$13,5,0)</f>
        <v>#N/A</v>
      </c>
      <c r="W7" s="59" t="e">
        <f ca="1">VLOOKUP($Q7,Tailles!$A$1:$P$13,6,0)</f>
        <v>#N/A</v>
      </c>
      <c r="X7" s="59" t="e">
        <f ca="1">VLOOKUP($Q7,Tailles!$A$1:$P$13,7,0)</f>
        <v>#N/A</v>
      </c>
      <c r="Y7" s="59" t="e">
        <f ca="1">VLOOKUP($Q7,Tailles!$A$1:$P$13,8,0)</f>
        <v>#N/A</v>
      </c>
      <c r="Z7" s="59" t="e">
        <f ca="1">VLOOKUP($Q7,Tailles!$A$1:$P$13,9,0)</f>
        <v>#N/A</v>
      </c>
      <c r="AA7" s="59" t="e">
        <f ca="1">VLOOKUP($Q7,Tailles!$A$1:$P$13,10,0)</f>
        <v>#N/A</v>
      </c>
      <c r="AB7" s="59" t="e">
        <f ca="1">VLOOKUP($Q7,Tailles!$A$1:$P$13,11,0)</f>
        <v>#N/A</v>
      </c>
      <c r="AC7" s="59" t="e">
        <f ca="1">VLOOKUP($Q7,Tailles!$A$1:$P$13,12,0)</f>
        <v>#N/A</v>
      </c>
      <c r="AD7" s="59" t="e">
        <f ca="1">VLOOKUP($Q7,Tailles!$A$1:$P$13,13,0)</f>
        <v>#N/A</v>
      </c>
      <c r="AE7" s="59" t="e">
        <f ca="1">VLOOKUP($Q7,Tailles!$A$1:$P$13,14,0)</f>
        <v>#N/A</v>
      </c>
      <c r="AF7" s="59" t="e">
        <f ca="1">VLOOKUP($Q7,Tailles!$A$1:$P$13,15,0)</f>
        <v>#N/A</v>
      </c>
      <c r="AG7" s="59" t="e">
        <f ca="1">VLOOKUP($Q7,Tailles!$A$1:$P$13,16,0)</f>
        <v>#N/A</v>
      </c>
      <c r="AK7" s="14"/>
      <c r="AV7" s="15"/>
      <c r="AW7" s="15"/>
    </row>
    <row r="8" spans="1:53" s="29" customFormat="1" ht="26.25" customHeight="1">
      <c r="A8" s="28"/>
      <c r="B8" s="28"/>
      <c r="C8" s="49" t="s">
        <v>0</v>
      </c>
      <c r="D8" s="49" t="s">
        <v>9</v>
      </c>
      <c r="E8" s="49" t="s">
        <v>1</v>
      </c>
      <c r="F8" s="49" t="s">
        <v>593</v>
      </c>
      <c r="G8" s="49" t="s">
        <v>591</v>
      </c>
      <c r="H8" s="49" t="s">
        <v>592</v>
      </c>
      <c r="I8" s="49" t="s">
        <v>552</v>
      </c>
      <c r="J8" s="49" t="s">
        <v>2</v>
      </c>
      <c r="K8" s="49" t="s">
        <v>3</v>
      </c>
      <c r="L8" s="49" t="s">
        <v>4</v>
      </c>
      <c r="M8" s="49" t="s">
        <v>5</v>
      </c>
      <c r="N8" s="49" t="s">
        <v>6</v>
      </c>
      <c r="O8" s="49" t="s">
        <v>7</v>
      </c>
      <c r="P8" s="49" t="s">
        <v>8</v>
      </c>
      <c r="R8" s="62"/>
      <c r="S8" s="81" t="s">
        <v>610</v>
      </c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I8" s="56" t="s">
        <v>594</v>
      </c>
      <c r="AJ8" s="55" t="s">
        <v>596</v>
      </c>
      <c r="AK8" s="50" t="s">
        <v>600</v>
      </c>
      <c r="AL8" s="50" t="s">
        <v>601</v>
      </c>
      <c r="AM8" s="50" t="s">
        <v>595</v>
      </c>
      <c r="AN8" s="50" t="s">
        <v>603</v>
      </c>
      <c r="AO8" s="28"/>
      <c r="AZ8" s="16"/>
      <c r="BA8" s="30"/>
    </row>
    <row r="9" spans="1:53">
      <c r="A9" s="14"/>
      <c r="B9" s="14"/>
      <c r="C9" s="6" t="s">
        <v>42</v>
      </c>
      <c r="D9" s="6" t="s">
        <v>37</v>
      </c>
      <c r="E9" s="6" t="s">
        <v>37</v>
      </c>
      <c r="F9" s="6" t="s">
        <v>11</v>
      </c>
      <c r="G9" s="1" t="str">
        <f t="shared" ref="G9:G40" si="0">VLOOKUP(F9,$AT$9:$AV$56,3,0)</f>
        <v>Pret a porter &gt; Chemises</v>
      </c>
      <c r="H9" s="2" t="str">
        <f t="shared" ref="H9:H40" si="1">VLOOKUP(F9,$AT$9:$AV$57,2,0)</f>
        <v>B</v>
      </c>
      <c r="I9" s="6" t="s">
        <v>653</v>
      </c>
      <c r="J9" s="6" t="s">
        <v>657</v>
      </c>
      <c r="K9" s="6" t="s">
        <v>27</v>
      </c>
      <c r="L9" s="43">
        <v>15</v>
      </c>
      <c r="M9" s="24">
        <f t="shared" ref="M9:M73" si="2">IF(L9&lt;&gt;"",0.196,"")</f>
        <v>0.19600000000000001</v>
      </c>
      <c r="N9" s="44">
        <v>39</v>
      </c>
      <c r="O9" s="17"/>
      <c r="P9" s="17"/>
      <c r="Q9" s="52" t="str">
        <f>IF(ISERROR(IF(AND(ISNUMBER(N9),ISNUMBER(L9),L9&gt;0.804*N9),"Attention au PV",IF(AND(ISTEXT(N9),N9&lt;&gt;"TBC"),"Attention au PV",""))),"",IF(AND(ISNUMBER(N9),ISNUMBER(L9),L9&gt;0.804*N9),"Attention au PV",IF(AND(ISTEXT(N9),N9&lt;&gt;"TBC"),"Attention au PV","")))</f>
        <v/>
      </c>
      <c r="R9" s="63" t="s">
        <v>611</v>
      </c>
      <c r="S9" s="66"/>
      <c r="T9" s="66">
        <v>2</v>
      </c>
      <c r="U9" s="66">
        <v>3</v>
      </c>
      <c r="V9" s="66">
        <v>3</v>
      </c>
      <c r="W9" s="66">
        <v>3</v>
      </c>
      <c r="X9" s="66">
        <v>4</v>
      </c>
      <c r="Y9" s="66"/>
      <c r="Z9" s="66"/>
      <c r="AA9" s="66"/>
      <c r="AB9" s="67"/>
      <c r="AC9" s="67"/>
      <c r="AD9" s="67"/>
      <c r="AE9" s="67"/>
      <c r="AF9" s="67"/>
      <c r="AG9" s="67"/>
      <c r="AI9" s="51"/>
      <c r="AJ9" s="33">
        <f t="shared" ref="AJ9:AJ40" si="3">IF(ISNUMBER(L9),L9-AI9*L9,"")</f>
        <v>15</v>
      </c>
      <c r="AK9" s="13">
        <v>2.5</v>
      </c>
      <c r="AL9" s="32">
        <f t="shared" ref="AL9:AL40" si="4">IF(OR(L9="TBC",OR(L9="",AK9="")),"",IF(AND(ISNUMBER(AK9),ISNUMBER(L9),AND(VALUE(RIGHT(ROUND(L9*AK9,0),1))&lt;=5,VALUE(RIGHT(ROUND(L9*AK9,0),1))&gt;0)),CEILING(L9*AK9,5),CEILING(L9*AK9,10)-1))</f>
        <v>39</v>
      </c>
      <c r="AM9" s="31">
        <f t="shared" ref="AM9:AM40" si="5">IF(AND(ISNUMBER(AJ9),ISNUMBER(N9)),1-AJ9/(N9*0.804),IF(AND(ISNUMBER(N9),ISNUMBER(L9)),1-L9(N9*0.804),""))</f>
        <v>0.5216226559510142</v>
      </c>
      <c r="AN9" s="33">
        <f>SUM(S9:AG9)*L9</f>
        <v>225</v>
      </c>
      <c r="AP9" s="25">
        <v>0.19600000000000001</v>
      </c>
      <c r="AQ9" s="18" t="s">
        <v>547</v>
      </c>
      <c r="AR9" s="19" t="s">
        <v>551</v>
      </c>
      <c r="AS9" s="19" t="s">
        <v>17</v>
      </c>
      <c r="AT9" s="19" t="s">
        <v>29</v>
      </c>
      <c r="AU9" s="20" t="s">
        <v>15</v>
      </c>
      <c r="AV9" s="34" t="s">
        <v>553</v>
      </c>
      <c r="AW9" s="19" t="s">
        <v>555</v>
      </c>
      <c r="AX9" s="19" t="s">
        <v>17</v>
      </c>
      <c r="AY9" s="19"/>
      <c r="AZ9" s="22"/>
      <c r="BA9" s="15"/>
    </row>
    <row r="10" spans="1:53">
      <c r="A10" s="14"/>
      <c r="B10" s="14"/>
      <c r="C10" s="6" t="s">
        <v>42</v>
      </c>
      <c r="D10" s="6" t="s">
        <v>37</v>
      </c>
      <c r="E10" s="6" t="s">
        <v>37</v>
      </c>
      <c r="F10" s="6" t="s">
        <v>11</v>
      </c>
      <c r="G10" s="1" t="str">
        <f t="shared" si="0"/>
        <v>Pret a porter &gt; Chemises</v>
      </c>
      <c r="H10" s="2" t="str">
        <f t="shared" si="1"/>
        <v>B</v>
      </c>
      <c r="I10" s="6" t="s">
        <v>656</v>
      </c>
      <c r="J10" s="6" t="s">
        <v>658</v>
      </c>
      <c r="K10" s="6" t="s">
        <v>550</v>
      </c>
      <c r="L10" s="43">
        <v>15</v>
      </c>
      <c r="M10" s="24">
        <f t="shared" si="2"/>
        <v>0.19600000000000001</v>
      </c>
      <c r="N10" s="44">
        <v>39</v>
      </c>
      <c r="O10" s="17"/>
      <c r="P10" s="17"/>
      <c r="Q10" s="52" t="str">
        <f t="shared" ref="Q10:Q73" si="6">IF(ISERROR(IF(AND(ISNUMBER(N10),ISNUMBER(L10),L10&gt;0.804*N10),"Attention au PV",IF(AND(ISTEXT(N10),N10&lt;&gt;"TBC"),"Attention au PV",""))),"",IF(AND(ISNUMBER(N10),ISNUMBER(L10),L10&gt;0.804*N10),"Attention au PV",IF(AND(ISTEXT(N10),N10&lt;&gt;"TBC"),"Attention au PV","")))</f>
        <v/>
      </c>
      <c r="R10" s="65" t="s">
        <v>611</v>
      </c>
      <c r="S10" s="66"/>
      <c r="T10" s="66">
        <v>2</v>
      </c>
      <c r="U10" s="66">
        <v>3</v>
      </c>
      <c r="V10" s="66">
        <v>3</v>
      </c>
      <c r="W10" s="66">
        <v>3</v>
      </c>
      <c r="X10" s="66">
        <v>4</v>
      </c>
      <c r="Y10" s="66"/>
      <c r="Z10" s="66"/>
      <c r="AA10" s="66"/>
      <c r="AB10" s="67"/>
      <c r="AC10" s="67"/>
      <c r="AD10" s="67"/>
      <c r="AE10" s="67"/>
      <c r="AF10" s="67"/>
      <c r="AG10" s="67"/>
      <c r="AI10" s="21"/>
      <c r="AJ10" s="33">
        <f t="shared" si="3"/>
        <v>15</v>
      </c>
      <c r="AK10" s="13">
        <v>2.5</v>
      </c>
      <c r="AL10" s="32">
        <f t="shared" si="4"/>
        <v>39</v>
      </c>
      <c r="AM10" s="31">
        <f t="shared" si="5"/>
        <v>0.5216226559510142</v>
      </c>
      <c r="AN10" s="33">
        <f t="shared" ref="AN10:AN73" si="7">SUM(S10:AG10)*L10</f>
        <v>225</v>
      </c>
      <c r="AO10" s="14"/>
      <c r="AQ10" s="18" t="s">
        <v>42</v>
      </c>
      <c r="AR10" s="19" t="s">
        <v>12</v>
      </c>
      <c r="AS10" s="19" t="s">
        <v>20</v>
      </c>
      <c r="AT10" s="19" t="s">
        <v>151</v>
      </c>
      <c r="AU10" s="20" t="s">
        <v>14</v>
      </c>
      <c r="AV10" s="34" t="s">
        <v>152</v>
      </c>
      <c r="AW10" s="19" t="s">
        <v>22</v>
      </c>
      <c r="AX10" s="19" t="s">
        <v>361</v>
      </c>
      <c r="AY10" s="19"/>
      <c r="AZ10" s="22"/>
      <c r="BA10" s="15"/>
    </row>
    <row r="11" spans="1:53">
      <c r="A11" s="14"/>
      <c r="B11" s="14"/>
      <c r="C11" s="6" t="s">
        <v>42</v>
      </c>
      <c r="D11" s="6" t="s">
        <v>37</v>
      </c>
      <c r="E11" s="6" t="s">
        <v>37</v>
      </c>
      <c r="F11" s="6" t="s">
        <v>81</v>
      </c>
      <c r="G11" s="1" t="str">
        <f t="shared" si="0"/>
        <v>Chaussures  &gt; Chaussures Ville</v>
      </c>
      <c r="H11" s="2" t="str">
        <f t="shared" si="1"/>
        <v>B</v>
      </c>
      <c r="I11" s="6" t="s">
        <v>654</v>
      </c>
      <c r="J11" s="6" t="s">
        <v>659</v>
      </c>
      <c r="K11" s="6" t="s">
        <v>16</v>
      </c>
      <c r="L11" s="43">
        <v>25</v>
      </c>
      <c r="M11" s="24">
        <f t="shared" si="2"/>
        <v>0.19600000000000001</v>
      </c>
      <c r="N11" s="44">
        <v>65</v>
      </c>
      <c r="O11" s="17"/>
      <c r="P11" s="17"/>
      <c r="Q11" s="52" t="str">
        <f t="shared" si="6"/>
        <v/>
      </c>
      <c r="R11" s="65" t="s">
        <v>612</v>
      </c>
      <c r="S11" s="66">
        <v>1</v>
      </c>
      <c r="T11" s="66">
        <v>1</v>
      </c>
      <c r="U11" s="66">
        <v>5</v>
      </c>
      <c r="V11" s="66">
        <v>5</v>
      </c>
      <c r="W11" s="66">
        <v>5</v>
      </c>
      <c r="X11" s="66">
        <v>4</v>
      </c>
      <c r="Y11" s="66">
        <v>3</v>
      </c>
      <c r="Z11" s="66">
        <v>2</v>
      </c>
      <c r="AA11" s="66"/>
      <c r="AB11" s="67"/>
      <c r="AC11" s="67"/>
      <c r="AD11" s="67"/>
      <c r="AE11" s="67"/>
      <c r="AF11" s="67"/>
      <c r="AG11" s="67"/>
      <c r="AI11" s="21"/>
      <c r="AJ11" s="33">
        <f t="shared" si="3"/>
        <v>25</v>
      </c>
      <c r="AK11" s="13">
        <v>2.5</v>
      </c>
      <c r="AL11" s="32">
        <f t="shared" si="4"/>
        <v>65</v>
      </c>
      <c r="AM11" s="31">
        <f t="shared" si="5"/>
        <v>0.5216226559510142</v>
      </c>
      <c r="AN11" s="33">
        <f t="shared" si="7"/>
        <v>650</v>
      </c>
      <c r="AO11" s="14"/>
      <c r="AQ11" s="18" t="s">
        <v>18</v>
      </c>
      <c r="AR11" s="19" t="s">
        <v>27</v>
      </c>
      <c r="AS11" s="19" t="s">
        <v>24</v>
      </c>
      <c r="AT11" s="19" t="s">
        <v>53</v>
      </c>
      <c r="AU11" s="20" t="s">
        <v>15</v>
      </c>
      <c r="AV11" s="34" t="s">
        <v>556</v>
      </c>
      <c r="AW11" s="19" t="s">
        <v>574</v>
      </c>
      <c r="AX11" s="19" t="s">
        <v>24</v>
      </c>
      <c r="AY11" s="19"/>
      <c r="AZ11" s="22"/>
      <c r="BA11" s="15"/>
    </row>
    <row r="12" spans="1:53">
      <c r="A12" s="14"/>
      <c r="B12" s="14"/>
      <c r="C12" s="6"/>
      <c r="D12" s="6"/>
      <c r="E12" s="6"/>
      <c r="F12" s="6"/>
      <c r="G12" s="1" t="e">
        <f t="shared" si="0"/>
        <v>#N/A</v>
      </c>
      <c r="H12" s="2" t="e">
        <f t="shared" si="1"/>
        <v>#N/A</v>
      </c>
      <c r="I12" s="6"/>
      <c r="J12" s="6"/>
      <c r="K12" s="6"/>
      <c r="L12" s="43"/>
      <c r="M12" s="24" t="str">
        <f t="shared" si="2"/>
        <v/>
      </c>
      <c r="N12" s="44"/>
      <c r="O12" s="17"/>
      <c r="P12" s="17"/>
      <c r="Q12" s="52" t="str">
        <f t="shared" si="6"/>
        <v/>
      </c>
      <c r="R12" s="63"/>
      <c r="S12" s="66"/>
      <c r="T12" s="66"/>
      <c r="U12" s="66"/>
      <c r="V12" s="66"/>
      <c r="W12" s="66"/>
      <c r="X12" s="66"/>
      <c r="Y12" s="66"/>
      <c r="Z12" s="66"/>
      <c r="AA12" s="66"/>
      <c r="AB12" s="67"/>
      <c r="AC12" s="67"/>
      <c r="AD12" s="67"/>
      <c r="AE12" s="67"/>
      <c r="AF12" s="67"/>
      <c r="AG12" s="67"/>
      <c r="AI12" s="21"/>
      <c r="AJ12" s="33" t="str">
        <f t="shared" si="3"/>
        <v/>
      </c>
      <c r="AK12" s="13"/>
      <c r="AL12" s="32" t="str">
        <f t="shared" si="4"/>
        <v/>
      </c>
      <c r="AM12" s="31" t="str">
        <f t="shared" si="5"/>
        <v/>
      </c>
      <c r="AN12" s="33">
        <f t="shared" si="7"/>
        <v>0</v>
      </c>
      <c r="AO12" s="14"/>
      <c r="AQ12" s="18" t="s">
        <v>46</v>
      </c>
      <c r="AR12" s="19" t="s">
        <v>33</v>
      </c>
      <c r="AS12" s="19" t="s">
        <v>28</v>
      </c>
      <c r="AT12" s="19" t="s">
        <v>103</v>
      </c>
      <c r="AU12" s="20" t="s">
        <v>14</v>
      </c>
      <c r="AV12" s="34" t="s">
        <v>104</v>
      </c>
      <c r="AW12" s="19" t="s">
        <v>30</v>
      </c>
      <c r="AX12" s="19" t="s">
        <v>28</v>
      </c>
      <c r="AY12" s="19"/>
      <c r="AZ12" s="22"/>
      <c r="BA12" s="15"/>
    </row>
    <row r="13" spans="1:53">
      <c r="A13" s="14"/>
      <c r="B13" s="14"/>
      <c r="C13" s="6"/>
      <c r="D13" s="6"/>
      <c r="E13" s="6"/>
      <c r="F13" s="6"/>
      <c r="G13" s="1" t="e">
        <f t="shared" si="0"/>
        <v>#N/A</v>
      </c>
      <c r="H13" s="2" t="e">
        <f t="shared" si="1"/>
        <v>#N/A</v>
      </c>
      <c r="I13" s="6"/>
      <c r="J13" s="6"/>
      <c r="K13" s="6"/>
      <c r="L13" s="43"/>
      <c r="M13" s="24" t="str">
        <f t="shared" si="2"/>
        <v/>
      </c>
      <c r="N13" s="44"/>
      <c r="O13" s="17"/>
      <c r="P13" s="17"/>
      <c r="Q13" s="52" t="str">
        <f t="shared" si="6"/>
        <v/>
      </c>
      <c r="R13" s="63"/>
      <c r="S13" s="66"/>
      <c r="T13" s="66"/>
      <c r="U13" s="66"/>
      <c r="V13" s="66"/>
      <c r="W13" s="66"/>
      <c r="X13" s="66"/>
      <c r="Y13" s="66"/>
      <c r="Z13" s="66"/>
      <c r="AA13" s="66"/>
      <c r="AB13" s="67"/>
      <c r="AC13" s="67"/>
      <c r="AD13" s="67"/>
      <c r="AE13" s="67"/>
      <c r="AF13" s="67"/>
      <c r="AG13" s="67"/>
      <c r="AI13" s="21"/>
      <c r="AJ13" s="33" t="str">
        <f t="shared" si="3"/>
        <v/>
      </c>
      <c r="AK13" s="13"/>
      <c r="AL13" s="32" t="str">
        <f t="shared" si="4"/>
        <v/>
      </c>
      <c r="AM13" s="31" t="str">
        <f t="shared" si="5"/>
        <v/>
      </c>
      <c r="AN13" s="33">
        <f t="shared" si="7"/>
        <v>0</v>
      </c>
      <c r="AO13" s="14"/>
      <c r="AQ13" s="18" t="s">
        <v>23</v>
      </c>
      <c r="AR13" s="19" t="s">
        <v>58</v>
      </c>
      <c r="AS13" s="19" t="s">
        <v>31</v>
      </c>
      <c r="AT13" s="19" t="s">
        <v>100</v>
      </c>
      <c r="AU13" s="20" t="s">
        <v>14</v>
      </c>
      <c r="AV13" s="34" t="s">
        <v>101</v>
      </c>
      <c r="AW13" s="19"/>
      <c r="AX13" s="19" t="s">
        <v>362</v>
      </c>
      <c r="AY13" s="19"/>
      <c r="AZ13" s="22"/>
      <c r="BA13" s="15"/>
    </row>
    <row r="14" spans="1:53">
      <c r="A14" s="14"/>
      <c r="B14" s="14"/>
      <c r="C14" s="6"/>
      <c r="D14" s="6"/>
      <c r="E14" s="6"/>
      <c r="F14" s="6"/>
      <c r="G14" s="1" t="e">
        <f t="shared" si="0"/>
        <v>#N/A</v>
      </c>
      <c r="H14" s="2" t="e">
        <f t="shared" si="1"/>
        <v>#N/A</v>
      </c>
      <c r="I14" s="6"/>
      <c r="J14" s="6"/>
      <c r="K14" s="6"/>
      <c r="L14" s="43"/>
      <c r="M14" s="24" t="str">
        <f t="shared" si="2"/>
        <v/>
      </c>
      <c r="N14" s="44"/>
      <c r="O14" s="17"/>
      <c r="P14" s="17"/>
      <c r="Q14" s="52" t="str">
        <f t="shared" si="6"/>
        <v/>
      </c>
      <c r="R14" s="63"/>
      <c r="S14" s="66"/>
      <c r="T14" s="66"/>
      <c r="U14" s="66"/>
      <c r="V14" s="66"/>
      <c r="W14" s="66"/>
      <c r="X14" s="66"/>
      <c r="Y14" s="66"/>
      <c r="Z14" s="66"/>
      <c r="AA14" s="66"/>
      <c r="AB14" s="67"/>
      <c r="AC14" s="67"/>
      <c r="AD14" s="67"/>
      <c r="AE14" s="67"/>
      <c r="AF14" s="67"/>
      <c r="AG14" s="67"/>
      <c r="AI14" s="21"/>
      <c r="AJ14" s="33" t="str">
        <f t="shared" si="3"/>
        <v/>
      </c>
      <c r="AK14" s="13"/>
      <c r="AL14" s="32" t="str">
        <f t="shared" si="4"/>
        <v/>
      </c>
      <c r="AM14" s="31" t="str">
        <f t="shared" si="5"/>
        <v/>
      </c>
      <c r="AN14" s="33">
        <f t="shared" si="7"/>
        <v>0</v>
      </c>
      <c r="AO14" s="14"/>
      <c r="AQ14" s="18" t="s">
        <v>50</v>
      </c>
      <c r="AR14" s="19" t="s">
        <v>19</v>
      </c>
      <c r="AS14" s="19" t="s">
        <v>34</v>
      </c>
      <c r="AT14" s="19" t="s">
        <v>68</v>
      </c>
      <c r="AU14" s="20" t="s">
        <v>14</v>
      </c>
      <c r="AV14" s="34" t="s">
        <v>554</v>
      </c>
      <c r="AW14" s="19"/>
      <c r="AX14" s="19" t="s">
        <v>363</v>
      </c>
      <c r="AY14" s="19"/>
      <c r="AZ14" s="22"/>
      <c r="BA14" s="15"/>
    </row>
    <row r="15" spans="1:53">
      <c r="A15" s="14"/>
      <c r="B15" s="14"/>
      <c r="C15" s="6"/>
      <c r="D15" s="6"/>
      <c r="E15" s="6"/>
      <c r="F15" s="6"/>
      <c r="G15" s="1" t="e">
        <f t="shared" si="0"/>
        <v>#N/A</v>
      </c>
      <c r="H15" s="2" t="e">
        <f t="shared" si="1"/>
        <v>#N/A</v>
      </c>
      <c r="I15" s="6"/>
      <c r="J15" s="6"/>
      <c r="K15" s="6"/>
      <c r="L15" s="43"/>
      <c r="M15" s="24" t="str">
        <f t="shared" si="2"/>
        <v/>
      </c>
      <c r="N15" s="44"/>
      <c r="O15" s="17"/>
      <c r="P15" s="17"/>
      <c r="Q15" s="52" t="str">
        <f t="shared" si="6"/>
        <v/>
      </c>
      <c r="R15" s="63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7"/>
      <c r="AD15" s="67"/>
      <c r="AE15" s="67"/>
      <c r="AF15" s="67"/>
      <c r="AG15" s="67"/>
      <c r="AI15" s="21"/>
      <c r="AJ15" s="33" t="str">
        <f t="shared" si="3"/>
        <v/>
      </c>
      <c r="AK15" s="13"/>
      <c r="AL15" s="32" t="str">
        <f t="shared" si="4"/>
        <v/>
      </c>
      <c r="AM15" s="31" t="str">
        <f t="shared" si="5"/>
        <v/>
      </c>
      <c r="AN15" s="33">
        <f t="shared" si="7"/>
        <v>0</v>
      </c>
      <c r="AO15" s="14"/>
      <c r="AQ15" s="18" t="s">
        <v>26</v>
      </c>
      <c r="AR15" s="19" t="s">
        <v>64</v>
      </c>
      <c r="AS15" s="19" t="s">
        <v>37</v>
      </c>
      <c r="AT15" s="19" t="s">
        <v>60</v>
      </c>
      <c r="AU15" s="20" t="s">
        <v>15</v>
      </c>
      <c r="AV15" s="34" t="s">
        <v>557</v>
      </c>
      <c r="AW15" s="19"/>
      <c r="AX15" s="19" t="s">
        <v>37</v>
      </c>
      <c r="AY15" s="19"/>
      <c r="AZ15" s="22"/>
      <c r="BA15" s="15"/>
    </row>
    <row r="16" spans="1:53">
      <c r="A16" s="14"/>
      <c r="B16" s="14"/>
      <c r="C16" s="6"/>
      <c r="D16" s="6"/>
      <c r="E16" s="6"/>
      <c r="F16" s="6"/>
      <c r="G16" s="1" t="e">
        <f t="shared" si="0"/>
        <v>#N/A</v>
      </c>
      <c r="H16" s="2" t="e">
        <f t="shared" si="1"/>
        <v>#N/A</v>
      </c>
      <c r="I16" s="6"/>
      <c r="J16" s="6"/>
      <c r="K16" s="6"/>
      <c r="L16" s="43"/>
      <c r="M16" s="24" t="str">
        <f t="shared" si="2"/>
        <v/>
      </c>
      <c r="N16" s="44"/>
      <c r="O16" s="17"/>
      <c r="P16" s="17"/>
      <c r="Q16" s="52" t="str">
        <f t="shared" si="6"/>
        <v/>
      </c>
      <c r="R16" s="63"/>
      <c r="S16" s="66"/>
      <c r="T16" s="66"/>
      <c r="U16" s="66"/>
      <c r="V16" s="66"/>
      <c r="W16" s="66"/>
      <c r="X16" s="66"/>
      <c r="Y16" s="66"/>
      <c r="Z16" s="66"/>
      <c r="AA16" s="66"/>
      <c r="AB16" s="67"/>
      <c r="AC16" s="67"/>
      <c r="AD16" s="67"/>
      <c r="AE16" s="67"/>
      <c r="AF16" s="67"/>
      <c r="AG16" s="67"/>
      <c r="AI16" s="21"/>
      <c r="AJ16" s="33" t="str">
        <f t="shared" si="3"/>
        <v/>
      </c>
      <c r="AK16" s="13"/>
      <c r="AL16" s="32" t="str">
        <f t="shared" si="4"/>
        <v/>
      </c>
      <c r="AM16" s="31" t="str">
        <f t="shared" si="5"/>
        <v/>
      </c>
      <c r="AN16" s="33">
        <f t="shared" si="7"/>
        <v>0</v>
      </c>
      <c r="AO16" s="14"/>
      <c r="AQ16" s="18" t="s">
        <v>54</v>
      </c>
      <c r="AR16" s="19" t="s">
        <v>43</v>
      </c>
      <c r="AS16" s="19" t="s">
        <v>40</v>
      </c>
      <c r="AT16" s="19" t="s">
        <v>70</v>
      </c>
      <c r="AU16" s="20" t="s">
        <v>14</v>
      </c>
      <c r="AV16" s="34" t="s">
        <v>583</v>
      </c>
      <c r="AW16" s="19"/>
      <c r="AX16" s="19" t="s">
        <v>364</v>
      </c>
      <c r="AY16" s="19"/>
      <c r="AZ16" s="22"/>
      <c r="BA16" s="15"/>
    </row>
    <row r="17" spans="1:53">
      <c r="A17" s="14"/>
      <c r="B17" s="14"/>
      <c r="C17" s="6"/>
      <c r="D17" s="6"/>
      <c r="E17" s="6"/>
      <c r="F17" s="6"/>
      <c r="G17" s="1" t="e">
        <f t="shared" si="0"/>
        <v>#N/A</v>
      </c>
      <c r="H17" s="2" t="e">
        <f t="shared" si="1"/>
        <v>#N/A</v>
      </c>
      <c r="I17" s="6"/>
      <c r="J17" s="6"/>
      <c r="K17" s="6"/>
      <c r="L17" s="43"/>
      <c r="M17" s="24" t="str">
        <f t="shared" si="2"/>
        <v/>
      </c>
      <c r="N17" s="44"/>
      <c r="O17" s="17"/>
      <c r="P17" s="17"/>
      <c r="Q17" s="52" t="str">
        <f t="shared" si="6"/>
        <v/>
      </c>
      <c r="R17" s="63"/>
      <c r="S17" s="66"/>
      <c r="T17" s="66"/>
      <c r="U17" s="66"/>
      <c r="V17" s="66"/>
      <c r="W17" s="66"/>
      <c r="X17" s="66"/>
      <c r="Y17" s="66"/>
      <c r="Z17" s="66"/>
      <c r="AA17" s="66"/>
      <c r="AB17" s="67"/>
      <c r="AC17" s="67"/>
      <c r="AD17" s="67"/>
      <c r="AE17" s="67"/>
      <c r="AF17" s="67"/>
      <c r="AG17" s="67"/>
      <c r="AI17" s="21"/>
      <c r="AJ17" s="33" t="str">
        <f t="shared" si="3"/>
        <v/>
      </c>
      <c r="AK17" s="13"/>
      <c r="AL17" s="32" t="str">
        <f t="shared" si="4"/>
        <v/>
      </c>
      <c r="AM17" s="31" t="str">
        <f t="shared" si="5"/>
        <v/>
      </c>
      <c r="AN17" s="33">
        <f t="shared" si="7"/>
        <v>0</v>
      </c>
      <c r="AO17" s="14"/>
      <c r="AQ17" s="18"/>
      <c r="AR17" s="19" t="s">
        <v>36</v>
      </c>
      <c r="AS17" s="19" t="s">
        <v>44</v>
      </c>
      <c r="AT17" s="19" t="s">
        <v>41</v>
      </c>
      <c r="AU17" s="20" t="s">
        <v>15</v>
      </c>
      <c r="AV17" s="34" t="s">
        <v>558</v>
      </c>
      <c r="AW17" s="19"/>
      <c r="AX17" s="19" t="s">
        <v>365</v>
      </c>
      <c r="AY17" s="19"/>
      <c r="AZ17" s="22"/>
      <c r="BA17" s="15"/>
    </row>
    <row r="18" spans="1:53">
      <c r="A18" s="14"/>
      <c r="B18" s="14"/>
      <c r="C18" s="6"/>
      <c r="D18" s="6"/>
      <c r="E18" s="6"/>
      <c r="F18" s="6"/>
      <c r="G18" s="1" t="e">
        <f t="shared" si="0"/>
        <v>#N/A</v>
      </c>
      <c r="H18" s="2" t="e">
        <f t="shared" si="1"/>
        <v>#N/A</v>
      </c>
      <c r="I18" s="6"/>
      <c r="J18" s="6"/>
      <c r="K18" s="6"/>
      <c r="L18" s="43"/>
      <c r="M18" s="24" t="str">
        <f t="shared" si="2"/>
        <v/>
      </c>
      <c r="N18" s="44"/>
      <c r="O18" s="17"/>
      <c r="P18" s="17"/>
      <c r="Q18" s="52" t="str">
        <f t="shared" si="6"/>
        <v/>
      </c>
      <c r="R18" s="63"/>
      <c r="S18" s="66"/>
      <c r="T18" s="66"/>
      <c r="U18" s="66"/>
      <c r="V18" s="66"/>
      <c r="W18" s="66"/>
      <c r="X18" s="66"/>
      <c r="Y18" s="66"/>
      <c r="Z18" s="66"/>
      <c r="AA18" s="66"/>
      <c r="AB18" s="67"/>
      <c r="AC18" s="67"/>
      <c r="AD18" s="67"/>
      <c r="AE18" s="67"/>
      <c r="AF18" s="67"/>
      <c r="AG18" s="67"/>
      <c r="AI18" s="21"/>
      <c r="AJ18" s="33" t="str">
        <f t="shared" si="3"/>
        <v/>
      </c>
      <c r="AK18" s="13"/>
      <c r="AL18" s="32" t="str">
        <f t="shared" si="4"/>
        <v/>
      </c>
      <c r="AM18" s="31" t="str">
        <f t="shared" si="5"/>
        <v/>
      </c>
      <c r="AN18" s="33">
        <f t="shared" si="7"/>
        <v>0</v>
      </c>
      <c r="AO18" s="14"/>
      <c r="AQ18" s="18"/>
      <c r="AR18" s="19" t="s">
        <v>550</v>
      </c>
      <c r="AS18" s="19" t="s">
        <v>48</v>
      </c>
      <c r="AT18" s="7" t="s">
        <v>588</v>
      </c>
      <c r="AU18" s="20" t="s">
        <v>14</v>
      </c>
      <c r="AV18" s="35" t="s">
        <v>578</v>
      </c>
      <c r="AW18" s="19"/>
      <c r="AX18" s="19" t="s">
        <v>366</v>
      </c>
      <c r="AY18" s="19"/>
      <c r="AZ18" s="22"/>
      <c r="BA18" s="15"/>
    </row>
    <row r="19" spans="1:53">
      <c r="A19" s="14"/>
      <c r="B19" s="14"/>
      <c r="C19" s="6"/>
      <c r="D19" s="6"/>
      <c r="E19" s="6"/>
      <c r="F19" s="6"/>
      <c r="G19" s="1" t="e">
        <f t="shared" si="0"/>
        <v>#N/A</v>
      </c>
      <c r="H19" s="2" t="e">
        <f t="shared" si="1"/>
        <v>#N/A</v>
      </c>
      <c r="I19" s="6"/>
      <c r="J19" s="6"/>
      <c r="K19" s="6"/>
      <c r="L19" s="43"/>
      <c r="M19" s="24" t="str">
        <f t="shared" si="2"/>
        <v/>
      </c>
      <c r="N19" s="44"/>
      <c r="O19" s="17"/>
      <c r="P19" s="17"/>
      <c r="Q19" s="52" t="str">
        <f t="shared" si="6"/>
        <v/>
      </c>
      <c r="R19" s="63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7"/>
      <c r="AD19" s="67"/>
      <c r="AE19" s="67"/>
      <c r="AF19" s="67"/>
      <c r="AG19" s="67"/>
      <c r="AI19" s="21"/>
      <c r="AJ19" s="33" t="str">
        <f t="shared" si="3"/>
        <v/>
      </c>
      <c r="AK19" s="13"/>
      <c r="AL19" s="32" t="str">
        <f t="shared" si="4"/>
        <v/>
      </c>
      <c r="AM19" s="31" t="str">
        <f t="shared" si="5"/>
        <v/>
      </c>
      <c r="AN19" s="33">
        <f t="shared" si="7"/>
        <v>0</v>
      </c>
      <c r="AO19" s="14"/>
      <c r="AQ19" s="18"/>
      <c r="AR19" s="19" t="s">
        <v>16</v>
      </c>
      <c r="AS19" s="19" t="s">
        <v>52</v>
      </c>
      <c r="AT19" s="19" t="s">
        <v>106</v>
      </c>
      <c r="AU19" s="20" t="s">
        <v>14</v>
      </c>
      <c r="AV19" s="34" t="s">
        <v>107</v>
      </c>
      <c r="AW19" s="19"/>
      <c r="AX19" s="19" t="s">
        <v>367</v>
      </c>
      <c r="AY19" s="19"/>
      <c r="AZ19" s="22"/>
      <c r="BA19" s="15"/>
    </row>
    <row r="20" spans="1:53">
      <c r="A20" s="14"/>
      <c r="B20" s="14"/>
      <c r="C20" s="6"/>
      <c r="D20" s="6"/>
      <c r="E20" s="6"/>
      <c r="F20" s="6"/>
      <c r="G20" s="1" t="e">
        <f t="shared" si="0"/>
        <v>#N/A</v>
      </c>
      <c r="H20" s="2" t="e">
        <f t="shared" si="1"/>
        <v>#N/A</v>
      </c>
      <c r="I20" s="6"/>
      <c r="J20" s="6"/>
      <c r="K20" s="6"/>
      <c r="L20" s="43"/>
      <c r="M20" s="24" t="str">
        <f t="shared" si="2"/>
        <v/>
      </c>
      <c r="N20" s="44"/>
      <c r="O20" s="17"/>
      <c r="P20" s="17"/>
      <c r="Q20" s="52" t="str">
        <f t="shared" si="6"/>
        <v/>
      </c>
      <c r="R20" s="63"/>
      <c r="S20" s="66"/>
      <c r="T20" s="66"/>
      <c r="U20" s="66"/>
      <c r="V20" s="66"/>
      <c r="W20" s="66"/>
      <c r="X20" s="66"/>
      <c r="Y20" s="66"/>
      <c r="Z20" s="66"/>
      <c r="AA20" s="66"/>
      <c r="AB20" s="67"/>
      <c r="AC20" s="67"/>
      <c r="AD20" s="67"/>
      <c r="AE20" s="67"/>
      <c r="AF20" s="67"/>
      <c r="AG20" s="67"/>
      <c r="AI20" s="21"/>
      <c r="AJ20" s="33" t="str">
        <f t="shared" si="3"/>
        <v/>
      </c>
      <c r="AK20" s="13"/>
      <c r="AL20" s="32" t="str">
        <f t="shared" si="4"/>
        <v/>
      </c>
      <c r="AM20" s="31" t="str">
        <f t="shared" si="5"/>
        <v/>
      </c>
      <c r="AN20" s="33">
        <f t="shared" si="7"/>
        <v>0</v>
      </c>
      <c r="AO20" s="14"/>
      <c r="AQ20" s="18"/>
      <c r="AR20" s="19" t="s">
        <v>47</v>
      </c>
      <c r="AS20" s="19" t="s">
        <v>56</v>
      </c>
      <c r="AT20" s="19" t="s">
        <v>95</v>
      </c>
      <c r="AU20" s="20" t="s">
        <v>14</v>
      </c>
      <c r="AV20" s="34" t="s">
        <v>96</v>
      </c>
      <c r="AW20" s="19"/>
      <c r="AX20" s="19" t="s">
        <v>368</v>
      </c>
      <c r="AY20" s="19"/>
      <c r="AZ20" s="22"/>
      <c r="BA20" s="15"/>
    </row>
    <row r="21" spans="1:53">
      <c r="C21" s="6"/>
      <c r="D21" s="6"/>
      <c r="E21" s="6"/>
      <c r="F21" s="6"/>
      <c r="G21" s="1" t="e">
        <f t="shared" si="0"/>
        <v>#N/A</v>
      </c>
      <c r="H21" s="2" t="e">
        <f t="shared" si="1"/>
        <v>#N/A</v>
      </c>
      <c r="I21" s="6"/>
      <c r="J21" s="6"/>
      <c r="K21" s="6"/>
      <c r="L21" s="43"/>
      <c r="M21" s="24" t="str">
        <f t="shared" si="2"/>
        <v/>
      </c>
      <c r="N21" s="44"/>
      <c r="O21" s="17"/>
      <c r="P21" s="17"/>
      <c r="Q21" s="52" t="str">
        <f t="shared" si="6"/>
        <v/>
      </c>
      <c r="R21" s="63"/>
      <c r="S21" s="66"/>
      <c r="T21" s="66"/>
      <c r="U21" s="66"/>
      <c r="V21" s="66"/>
      <c r="W21" s="66"/>
      <c r="X21" s="66"/>
      <c r="Y21" s="66"/>
      <c r="Z21" s="66"/>
      <c r="AA21" s="66"/>
      <c r="AB21" s="67"/>
      <c r="AC21" s="67"/>
      <c r="AD21" s="67"/>
      <c r="AE21" s="67"/>
      <c r="AF21" s="67"/>
      <c r="AG21" s="67"/>
      <c r="AI21" s="21"/>
      <c r="AJ21" s="33" t="str">
        <f t="shared" si="3"/>
        <v/>
      </c>
      <c r="AK21" s="13"/>
      <c r="AL21" s="32" t="str">
        <f t="shared" si="4"/>
        <v/>
      </c>
      <c r="AM21" s="31" t="str">
        <f t="shared" si="5"/>
        <v/>
      </c>
      <c r="AN21" s="33">
        <f t="shared" si="7"/>
        <v>0</v>
      </c>
      <c r="AQ21" s="18"/>
      <c r="AR21" s="19" t="s">
        <v>51</v>
      </c>
      <c r="AS21" s="19" t="s">
        <v>59</v>
      </c>
      <c r="AT21" s="19" t="s">
        <v>66</v>
      </c>
      <c r="AU21" s="20" t="s">
        <v>15</v>
      </c>
      <c r="AV21" s="34" t="s">
        <v>559</v>
      </c>
      <c r="AW21" s="19"/>
      <c r="AX21" s="19" t="s">
        <v>52</v>
      </c>
      <c r="AY21" s="19"/>
      <c r="AZ21" s="22"/>
      <c r="BA21" s="15"/>
    </row>
    <row r="22" spans="1:53">
      <c r="C22" s="6"/>
      <c r="D22" s="6"/>
      <c r="E22" s="6"/>
      <c r="F22" s="6"/>
      <c r="G22" s="1" t="e">
        <f t="shared" si="0"/>
        <v>#N/A</v>
      </c>
      <c r="H22" s="2" t="e">
        <f t="shared" si="1"/>
        <v>#N/A</v>
      </c>
      <c r="I22" s="6"/>
      <c r="J22" s="6"/>
      <c r="K22" s="6"/>
      <c r="L22" s="43"/>
      <c r="M22" s="24" t="str">
        <f t="shared" si="2"/>
        <v/>
      </c>
      <c r="N22" s="44"/>
      <c r="O22" s="17"/>
      <c r="P22" s="17"/>
      <c r="Q22" s="52" t="str">
        <f t="shared" si="6"/>
        <v/>
      </c>
      <c r="R22" s="63"/>
      <c r="S22" s="66"/>
      <c r="T22" s="66"/>
      <c r="U22" s="66"/>
      <c r="V22" s="66"/>
      <c r="W22" s="66"/>
      <c r="X22" s="66"/>
      <c r="Y22" s="66"/>
      <c r="Z22" s="66"/>
      <c r="AA22" s="66"/>
      <c r="AB22" s="67"/>
      <c r="AC22" s="67"/>
      <c r="AD22" s="67"/>
      <c r="AE22" s="67"/>
      <c r="AF22" s="67"/>
      <c r="AG22" s="67"/>
      <c r="AI22" s="21"/>
      <c r="AJ22" s="33" t="str">
        <f t="shared" si="3"/>
        <v/>
      </c>
      <c r="AK22" s="13"/>
      <c r="AL22" s="32" t="str">
        <f t="shared" si="4"/>
        <v/>
      </c>
      <c r="AM22" s="31" t="str">
        <f t="shared" si="5"/>
        <v/>
      </c>
      <c r="AN22" s="33">
        <f t="shared" si="7"/>
        <v>0</v>
      </c>
      <c r="AQ22" s="18"/>
      <c r="AR22" s="19" t="s">
        <v>61</v>
      </c>
      <c r="AS22" s="19" t="s">
        <v>62</v>
      </c>
      <c r="AT22" s="19" t="s">
        <v>77</v>
      </c>
      <c r="AU22" s="20" t="s">
        <v>15</v>
      </c>
      <c r="AV22" s="34" t="s">
        <v>575</v>
      </c>
      <c r="AW22" s="19"/>
      <c r="AX22" s="19" t="s">
        <v>56</v>
      </c>
      <c r="AY22" s="19"/>
      <c r="AZ22" s="22"/>
      <c r="BA22" s="15"/>
    </row>
    <row r="23" spans="1:53">
      <c r="C23" s="6"/>
      <c r="D23" s="6"/>
      <c r="E23" s="6"/>
      <c r="F23" s="6"/>
      <c r="G23" s="1" t="e">
        <f t="shared" si="0"/>
        <v>#N/A</v>
      </c>
      <c r="H23" s="2" t="e">
        <f t="shared" si="1"/>
        <v>#N/A</v>
      </c>
      <c r="I23" s="6"/>
      <c r="J23" s="6"/>
      <c r="K23" s="6"/>
      <c r="L23" s="43"/>
      <c r="M23" s="24" t="str">
        <f t="shared" si="2"/>
        <v/>
      </c>
      <c r="N23" s="44"/>
      <c r="O23" s="17"/>
      <c r="P23" s="17"/>
      <c r="Q23" s="52" t="str">
        <f t="shared" si="6"/>
        <v/>
      </c>
      <c r="R23" s="63"/>
      <c r="S23" s="66"/>
      <c r="T23" s="66"/>
      <c r="U23" s="66"/>
      <c r="V23" s="66"/>
      <c r="W23" s="66"/>
      <c r="X23" s="66"/>
      <c r="Y23" s="66"/>
      <c r="Z23" s="66"/>
      <c r="AA23" s="66"/>
      <c r="AB23" s="67"/>
      <c r="AC23" s="67"/>
      <c r="AD23" s="67"/>
      <c r="AE23" s="67"/>
      <c r="AF23" s="67"/>
      <c r="AG23" s="67"/>
      <c r="AI23" s="21"/>
      <c r="AJ23" s="33" t="str">
        <f t="shared" si="3"/>
        <v/>
      </c>
      <c r="AK23" s="13"/>
      <c r="AL23" s="32" t="str">
        <f t="shared" si="4"/>
        <v/>
      </c>
      <c r="AM23" s="31" t="str">
        <f t="shared" si="5"/>
        <v/>
      </c>
      <c r="AN23" s="33">
        <f t="shared" si="7"/>
        <v>0</v>
      </c>
      <c r="AQ23" s="18"/>
      <c r="AR23" s="19" t="s">
        <v>39</v>
      </c>
      <c r="AS23" s="19" t="s">
        <v>65</v>
      </c>
      <c r="AT23" s="19" t="s">
        <v>81</v>
      </c>
      <c r="AU23" s="20" t="s">
        <v>15</v>
      </c>
      <c r="AV23" s="34" t="s">
        <v>576</v>
      </c>
      <c r="AW23" s="19"/>
      <c r="AX23" s="19" t="s">
        <v>59</v>
      </c>
      <c r="AY23" s="19"/>
      <c r="AZ23" s="15"/>
      <c r="BA23" s="15"/>
    </row>
    <row r="24" spans="1:53">
      <c r="C24" s="6"/>
      <c r="D24" s="6"/>
      <c r="E24" s="6"/>
      <c r="F24" s="6"/>
      <c r="G24" s="1" t="e">
        <f t="shared" si="0"/>
        <v>#N/A</v>
      </c>
      <c r="H24" s="2" t="e">
        <f t="shared" si="1"/>
        <v>#N/A</v>
      </c>
      <c r="I24" s="6"/>
      <c r="J24" s="6"/>
      <c r="K24" s="6"/>
      <c r="L24" s="43"/>
      <c r="M24" s="24" t="str">
        <f t="shared" si="2"/>
        <v/>
      </c>
      <c r="N24" s="44"/>
      <c r="O24" s="17"/>
      <c r="P24" s="17"/>
      <c r="Q24" s="52" t="str">
        <f t="shared" si="6"/>
        <v/>
      </c>
      <c r="R24" s="63"/>
      <c r="S24" s="66"/>
      <c r="T24" s="66"/>
      <c r="U24" s="66"/>
      <c r="V24" s="66"/>
      <c r="W24" s="66"/>
      <c r="X24" s="66"/>
      <c r="Y24" s="66"/>
      <c r="Z24" s="66"/>
      <c r="AA24" s="66"/>
      <c r="AB24" s="67"/>
      <c r="AC24" s="67"/>
      <c r="AD24" s="67"/>
      <c r="AE24" s="67"/>
      <c r="AF24" s="67"/>
      <c r="AG24" s="67"/>
      <c r="AI24" s="21"/>
      <c r="AJ24" s="33" t="str">
        <f t="shared" si="3"/>
        <v/>
      </c>
      <c r="AK24" s="13"/>
      <c r="AL24" s="32" t="str">
        <f t="shared" si="4"/>
        <v/>
      </c>
      <c r="AM24" s="31" t="str">
        <f t="shared" si="5"/>
        <v/>
      </c>
      <c r="AN24" s="33">
        <f t="shared" si="7"/>
        <v>0</v>
      </c>
      <c r="AQ24" s="18"/>
      <c r="AR24" s="19" t="s">
        <v>55</v>
      </c>
      <c r="AS24" s="19" t="s">
        <v>67</v>
      </c>
      <c r="AT24" s="19" t="s">
        <v>11</v>
      </c>
      <c r="AU24" s="20" t="s">
        <v>15</v>
      </c>
      <c r="AV24" s="34" t="s">
        <v>560</v>
      </c>
      <c r="AX24" s="19" t="s">
        <v>62</v>
      </c>
      <c r="AY24" s="19"/>
    </row>
    <row r="25" spans="1:53">
      <c r="C25" s="6"/>
      <c r="D25" s="6"/>
      <c r="E25" s="6"/>
      <c r="F25" s="6"/>
      <c r="G25" s="1" t="e">
        <f t="shared" si="0"/>
        <v>#N/A</v>
      </c>
      <c r="H25" s="2" t="e">
        <f t="shared" si="1"/>
        <v>#N/A</v>
      </c>
      <c r="I25" s="6"/>
      <c r="J25" s="6"/>
      <c r="K25" s="6"/>
      <c r="L25" s="43"/>
      <c r="M25" s="24" t="str">
        <f t="shared" si="2"/>
        <v/>
      </c>
      <c r="N25" s="44"/>
      <c r="O25" s="17"/>
      <c r="P25" s="17"/>
      <c r="Q25" s="52" t="str">
        <f t="shared" si="6"/>
        <v/>
      </c>
      <c r="R25" s="63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7"/>
      <c r="AD25" s="67"/>
      <c r="AE25" s="67"/>
      <c r="AF25" s="67"/>
      <c r="AG25" s="67"/>
      <c r="AI25" s="21"/>
      <c r="AJ25" s="33" t="str">
        <f t="shared" si="3"/>
        <v/>
      </c>
      <c r="AK25" s="13"/>
      <c r="AL25" s="32" t="str">
        <f t="shared" si="4"/>
        <v/>
      </c>
      <c r="AM25" s="31" t="str">
        <f t="shared" si="5"/>
        <v/>
      </c>
      <c r="AN25" s="33">
        <f t="shared" si="7"/>
        <v>0</v>
      </c>
      <c r="AQ25" s="19"/>
      <c r="AR25" s="19"/>
      <c r="AS25" s="19" t="s">
        <v>69</v>
      </c>
      <c r="AT25" s="7" t="s">
        <v>584</v>
      </c>
      <c r="AU25" s="20" t="s">
        <v>15</v>
      </c>
      <c r="AV25" s="35" t="s">
        <v>582</v>
      </c>
      <c r="AX25" s="19" t="s">
        <v>369</v>
      </c>
      <c r="AY25" s="19"/>
    </row>
    <row r="26" spans="1:53">
      <c r="C26" s="6"/>
      <c r="D26" s="6"/>
      <c r="E26" s="6"/>
      <c r="F26" s="6"/>
      <c r="G26" s="1" t="e">
        <f t="shared" si="0"/>
        <v>#N/A</v>
      </c>
      <c r="H26" s="2" t="e">
        <f t="shared" si="1"/>
        <v>#N/A</v>
      </c>
      <c r="I26" s="6"/>
      <c r="J26" s="6"/>
      <c r="K26" s="6"/>
      <c r="L26" s="43"/>
      <c r="M26" s="24" t="str">
        <f t="shared" si="2"/>
        <v/>
      </c>
      <c r="N26" s="44"/>
      <c r="O26" s="17"/>
      <c r="P26" s="17"/>
      <c r="Q26" s="52" t="str">
        <f t="shared" si="6"/>
        <v/>
      </c>
      <c r="R26" s="63"/>
      <c r="S26" s="66"/>
      <c r="T26" s="66"/>
      <c r="U26" s="66"/>
      <c r="V26" s="66"/>
      <c r="W26" s="66"/>
      <c r="X26" s="66"/>
      <c r="Y26" s="66"/>
      <c r="Z26" s="66"/>
      <c r="AA26" s="66"/>
      <c r="AB26" s="67"/>
      <c r="AC26" s="67"/>
      <c r="AD26" s="67"/>
      <c r="AE26" s="67"/>
      <c r="AF26" s="67"/>
      <c r="AG26" s="67"/>
      <c r="AI26" s="21"/>
      <c r="AJ26" s="33" t="str">
        <f t="shared" si="3"/>
        <v/>
      </c>
      <c r="AK26" s="13"/>
      <c r="AL26" s="32" t="str">
        <f t="shared" si="4"/>
        <v/>
      </c>
      <c r="AM26" s="31" t="str">
        <f t="shared" si="5"/>
        <v/>
      </c>
      <c r="AN26" s="33">
        <f t="shared" si="7"/>
        <v>0</v>
      </c>
      <c r="AQ26" s="19"/>
      <c r="AR26" s="19"/>
      <c r="AS26" s="19" t="s">
        <v>71</v>
      </c>
      <c r="AT26" s="19" t="s">
        <v>154</v>
      </c>
      <c r="AU26" s="20" t="s">
        <v>14</v>
      </c>
      <c r="AV26" s="34" t="s">
        <v>155</v>
      </c>
      <c r="AX26" s="19" t="s">
        <v>65</v>
      </c>
      <c r="AY26" s="19"/>
    </row>
    <row r="27" spans="1:53">
      <c r="C27" s="6"/>
      <c r="D27" s="6"/>
      <c r="E27" s="6"/>
      <c r="F27" s="6"/>
      <c r="G27" s="1" t="e">
        <f t="shared" si="0"/>
        <v>#N/A</v>
      </c>
      <c r="H27" s="2" t="e">
        <f t="shared" si="1"/>
        <v>#N/A</v>
      </c>
      <c r="I27" s="6"/>
      <c r="J27" s="6"/>
      <c r="K27" s="6"/>
      <c r="L27" s="43"/>
      <c r="M27" s="24" t="str">
        <f t="shared" si="2"/>
        <v/>
      </c>
      <c r="N27" s="44"/>
      <c r="O27" s="17"/>
      <c r="P27" s="17"/>
      <c r="Q27" s="52" t="str">
        <f t="shared" si="6"/>
        <v/>
      </c>
      <c r="R27" s="63"/>
      <c r="S27" s="66"/>
      <c r="T27" s="66"/>
      <c r="U27" s="66"/>
      <c r="V27" s="66"/>
      <c r="W27" s="66"/>
      <c r="X27" s="66"/>
      <c r="Y27" s="66"/>
      <c r="Z27" s="66"/>
      <c r="AA27" s="66"/>
      <c r="AB27" s="67"/>
      <c r="AC27" s="67"/>
      <c r="AD27" s="67"/>
      <c r="AE27" s="67"/>
      <c r="AF27" s="67"/>
      <c r="AG27" s="67"/>
      <c r="AI27" s="21"/>
      <c r="AJ27" s="33" t="str">
        <f t="shared" si="3"/>
        <v/>
      </c>
      <c r="AK27" s="13"/>
      <c r="AL27" s="32" t="str">
        <f t="shared" si="4"/>
        <v/>
      </c>
      <c r="AM27" s="31" t="str">
        <f t="shared" si="5"/>
        <v/>
      </c>
      <c r="AN27" s="33">
        <f t="shared" si="7"/>
        <v>0</v>
      </c>
      <c r="AQ27" s="19"/>
      <c r="AR27" s="19"/>
      <c r="AS27" s="19" t="s">
        <v>73</v>
      </c>
      <c r="AT27" s="19" t="s">
        <v>86</v>
      </c>
      <c r="AU27" s="20" t="s">
        <v>14</v>
      </c>
      <c r="AV27" s="34" t="s">
        <v>87</v>
      </c>
      <c r="AX27" s="19" t="s">
        <v>370</v>
      </c>
      <c r="AY27" s="19"/>
    </row>
    <row r="28" spans="1:53">
      <c r="C28" s="6"/>
      <c r="D28" s="6"/>
      <c r="E28" s="6"/>
      <c r="F28" s="6"/>
      <c r="G28" s="1" t="e">
        <f t="shared" si="0"/>
        <v>#N/A</v>
      </c>
      <c r="H28" s="2" t="e">
        <f t="shared" si="1"/>
        <v>#N/A</v>
      </c>
      <c r="I28" s="6"/>
      <c r="J28" s="6"/>
      <c r="K28" s="6"/>
      <c r="L28" s="43"/>
      <c r="M28" s="24" t="str">
        <f t="shared" si="2"/>
        <v/>
      </c>
      <c r="N28" s="44"/>
      <c r="O28" s="17"/>
      <c r="P28" s="17"/>
      <c r="Q28" s="52" t="str">
        <f t="shared" si="6"/>
        <v/>
      </c>
      <c r="R28" s="63"/>
      <c r="S28" s="66"/>
      <c r="T28" s="66"/>
      <c r="U28" s="66"/>
      <c r="V28" s="66"/>
      <c r="W28" s="66"/>
      <c r="X28" s="66"/>
      <c r="Y28" s="66"/>
      <c r="Z28" s="66"/>
      <c r="AA28" s="66"/>
      <c r="AB28" s="67"/>
      <c r="AC28" s="67"/>
      <c r="AD28" s="67"/>
      <c r="AE28" s="67"/>
      <c r="AF28" s="67"/>
      <c r="AG28" s="67"/>
      <c r="AI28" s="21"/>
      <c r="AJ28" s="33" t="str">
        <f t="shared" si="3"/>
        <v/>
      </c>
      <c r="AK28" s="13"/>
      <c r="AL28" s="32" t="str">
        <f t="shared" si="4"/>
        <v/>
      </c>
      <c r="AM28" s="31" t="str">
        <f t="shared" si="5"/>
        <v/>
      </c>
      <c r="AN28" s="33">
        <f t="shared" si="7"/>
        <v>0</v>
      </c>
      <c r="AQ28" s="19"/>
      <c r="AR28" s="19"/>
      <c r="AS28" s="19" t="s">
        <v>75</v>
      </c>
      <c r="AT28" s="19" t="s">
        <v>63</v>
      </c>
      <c r="AU28" s="20" t="s">
        <v>15</v>
      </c>
      <c r="AV28" s="34" t="s">
        <v>561</v>
      </c>
      <c r="AX28" s="19" t="s">
        <v>371</v>
      </c>
      <c r="AY28" s="19"/>
    </row>
    <row r="29" spans="1:53">
      <c r="C29" s="6"/>
      <c r="D29" s="6"/>
      <c r="E29" s="6"/>
      <c r="F29" s="6"/>
      <c r="G29" s="1" t="e">
        <f t="shared" si="0"/>
        <v>#N/A</v>
      </c>
      <c r="H29" s="2" t="e">
        <f t="shared" si="1"/>
        <v>#N/A</v>
      </c>
      <c r="I29" s="6"/>
      <c r="J29" s="6"/>
      <c r="K29" s="6"/>
      <c r="L29" s="43"/>
      <c r="M29" s="24" t="str">
        <f t="shared" si="2"/>
        <v/>
      </c>
      <c r="N29" s="44"/>
      <c r="O29" s="17"/>
      <c r="P29" s="17"/>
      <c r="Q29" s="52" t="str">
        <f t="shared" si="6"/>
        <v/>
      </c>
      <c r="R29" s="63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7"/>
      <c r="AD29" s="67"/>
      <c r="AE29" s="67"/>
      <c r="AF29" s="67"/>
      <c r="AG29" s="67"/>
      <c r="AI29" s="21"/>
      <c r="AJ29" s="33" t="str">
        <f t="shared" si="3"/>
        <v/>
      </c>
      <c r="AK29" s="13"/>
      <c r="AL29" s="32" t="str">
        <f t="shared" si="4"/>
        <v/>
      </c>
      <c r="AM29" s="31" t="str">
        <f t="shared" si="5"/>
        <v/>
      </c>
      <c r="AN29" s="33">
        <f t="shared" si="7"/>
        <v>0</v>
      </c>
      <c r="AQ29" s="19"/>
      <c r="AR29" s="19"/>
      <c r="AS29" s="19" t="s">
        <v>76</v>
      </c>
      <c r="AT29" s="19" t="s">
        <v>92</v>
      </c>
      <c r="AU29" s="20" t="s">
        <v>14</v>
      </c>
      <c r="AV29" s="34" t="s">
        <v>93</v>
      </c>
      <c r="AX29" s="19" t="s">
        <v>372</v>
      </c>
      <c r="AY29" s="19"/>
    </row>
    <row r="30" spans="1:53">
      <c r="C30" s="6"/>
      <c r="D30" s="6"/>
      <c r="E30" s="6"/>
      <c r="F30" s="6"/>
      <c r="G30" s="1" t="e">
        <f t="shared" si="0"/>
        <v>#N/A</v>
      </c>
      <c r="H30" s="2" t="e">
        <f t="shared" si="1"/>
        <v>#N/A</v>
      </c>
      <c r="I30" s="6"/>
      <c r="J30" s="6"/>
      <c r="K30" s="6"/>
      <c r="L30" s="43"/>
      <c r="M30" s="24" t="str">
        <f t="shared" si="2"/>
        <v/>
      </c>
      <c r="N30" s="44"/>
      <c r="O30" s="17"/>
      <c r="P30" s="17"/>
      <c r="Q30" s="52" t="str">
        <f t="shared" si="6"/>
        <v/>
      </c>
      <c r="R30" s="63"/>
      <c r="S30" s="66"/>
      <c r="T30" s="66"/>
      <c r="U30" s="66"/>
      <c r="V30" s="66"/>
      <c r="W30" s="66"/>
      <c r="X30" s="66"/>
      <c r="Y30" s="66"/>
      <c r="Z30" s="66"/>
      <c r="AA30" s="66"/>
      <c r="AB30" s="67"/>
      <c r="AC30" s="67"/>
      <c r="AD30" s="67"/>
      <c r="AE30" s="67"/>
      <c r="AF30" s="67"/>
      <c r="AG30" s="67"/>
      <c r="AI30" s="21"/>
      <c r="AJ30" s="33" t="str">
        <f t="shared" si="3"/>
        <v/>
      </c>
      <c r="AK30" s="13"/>
      <c r="AL30" s="32" t="str">
        <f t="shared" si="4"/>
        <v/>
      </c>
      <c r="AM30" s="31" t="str">
        <f t="shared" si="5"/>
        <v/>
      </c>
      <c r="AN30" s="33">
        <f t="shared" si="7"/>
        <v>0</v>
      </c>
      <c r="AQ30" s="19"/>
      <c r="AR30" s="19"/>
      <c r="AS30" s="19" t="s">
        <v>78</v>
      </c>
      <c r="AT30" s="19" t="s">
        <v>124</v>
      </c>
      <c r="AU30" s="20" t="s">
        <v>14</v>
      </c>
      <c r="AV30" s="34" t="s">
        <v>125</v>
      </c>
      <c r="AX30" s="19" t="s">
        <v>373</v>
      </c>
      <c r="AY30" s="19"/>
    </row>
    <row r="31" spans="1:53">
      <c r="C31" s="6"/>
      <c r="D31" s="6"/>
      <c r="E31" s="6"/>
      <c r="F31" s="6"/>
      <c r="G31" s="1" t="e">
        <f t="shared" si="0"/>
        <v>#N/A</v>
      </c>
      <c r="H31" s="2" t="e">
        <f t="shared" si="1"/>
        <v>#N/A</v>
      </c>
      <c r="I31" s="6"/>
      <c r="J31" s="6"/>
      <c r="K31" s="6"/>
      <c r="L31" s="43"/>
      <c r="M31" s="24" t="str">
        <f t="shared" si="2"/>
        <v/>
      </c>
      <c r="N31" s="44"/>
      <c r="O31" s="17"/>
      <c r="P31" s="17"/>
      <c r="Q31" s="52" t="str">
        <f t="shared" si="6"/>
        <v/>
      </c>
      <c r="R31" s="63"/>
      <c r="S31" s="66"/>
      <c r="T31" s="66"/>
      <c r="U31" s="66"/>
      <c r="V31" s="66"/>
      <c r="W31" s="66"/>
      <c r="X31" s="66"/>
      <c r="Y31" s="66"/>
      <c r="Z31" s="66"/>
      <c r="AA31" s="66"/>
      <c r="AB31" s="67"/>
      <c r="AC31" s="67"/>
      <c r="AD31" s="67"/>
      <c r="AE31" s="67"/>
      <c r="AF31" s="67"/>
      <c r="AG31" s="67"/>
      <c r="AI31" s="21"/>
      <c r="AJ31" s="33" t="str">
        <f t="shared" si="3"/>
        <v/>
      </c>
      <c r="AK31" s="13"/>
      <c r="AL31" s="32" t="str">
        <f t="shared" si="4"/>
        <v/>
      </c>
      <c r="AM31" s="31" t="str">
        <f t="shared" si="5"/>
        <v/>
      </c>
      <c r="AN31" s="33">
        <f t="shared" si="7"/>
        <v>0</v>
      </c>
      <c r="AQ31" s="19"/>
      <c r="AR31" s="19"/>
      <c r="AS31" s="19" t="s">
        <v>80</v>
      </c>
      <c r="AT31" s="19" t="s">
        <v>83</v>
      </c>
      <c r="AU31" s="20" t="s">
        <v>14</v>
      </c>
      <c r="AV31" s="34" t="s">
        <v>84</v>
      </c>
      <c r="AX31" s="19" t="s">
        <v>374</v>
      </c>
      <c r="AY31" s="19"/>
    </row>
    <row r="32" spans="1:53">
      <c r="C32" s="6"/>
      <c r="D32" s="6"/>
      <c r="E32" s="6"/>
      <c r="F32" s="6"/>
      <c r="G32" s="1" t="e">
        <f t="shared" si="0"/>
        <v>#N/A</v>
      </c>
      <c r="H32" s="2" t="e">
        <f t="shared" si="1"/>
        <v>#N/A</v>
      </c>
      <c r="I32" s="6"/>
      <c r="J32" s="6"/>
      <c r="K32" s="6"/>
      <c r="L32" s="43"/>
      <c r="M32" s="24" t="str">
        <f t="shared" si="2"/>
        <v/>
      </c>
      <c r="N32" s="44"/>
      <c r="O32" s="17"/>
      <c r="P32" s="17"/>
      <c r="Q32" s="52" t="str">
        <f t="shared" si="6"/>
        <v/>
      </c>
      <c r="R32" s="63"/>
      <c r="S32" s="66"/>
      <c r="T32" s="66"/>
      <c r="U32" s="66"/>
      <c r="V32" s="66"/>
      <c r="W32" s="66"/>
      <c r="X32" s="66"/>
      <c r="Y32" s="66"/>
      <c r="Z32" s="66"/>
      <c r="AA32" s="66"/>
      <c r="AB32" s="67"/>
      <c r="AC32" s="67"/>
      <c r="AD32" s="67"/>
      <c r="AE32" s="67"/>
      <c r="AF32" s="67"/>
      <c r="AG32" s="67"/>
      <c r="AI32" s="21"/>
      <c r="AJ32" s="33" t="str">
        <f t="shared" si="3"/>
        <v/>
      </c>
      <c r="AK32" s="13"/>
      <c r="AL32" s="32" t="str">
        <f t="shared" si="4"/>
        <v/>
      </c>
      <c r="AM32" s="31" t="str">
        <f t="shared" si="5"/>
        <v/>
      </c>
      <c r="AN32" s="33">
        <f t="shared" si="7"/>
        <v>0</v>
      </c>
      <c r="AQ32" s="19"/>
      <c r="AR32" s="19"/>
      <c r="AS32" s="19" t="s">
        <v>82</v>
      </c>
      <c r="AT32" s="19" t="s">
        <v>118</v>
      </c>
      <c r="AU32" s="20" t="s">
        <v>15</v>
      </c>
      <c r="AV32" s="34" t="s">
        <v>119</v>
      </c>
      <c r="AX32" s="19" t="s">
        <v>375</v>
      </c>
      <c r="AY32" s="19"/>
    </row>
    <row r="33" spans="3:51">
      <c r="C33" s="6"/>
      <c r="D33" s="6"/>
      <c r="E33" s="6"/>
      <c r="F33" s="6"/>
      <c r="G33" s="1" t="e">
        <f t="shared" si="0"/>
        <v>#N/A</v>
      </c>
      <c r="H33" s="2" t="e">
        <f t="shared" si="1"/>
        <v>#N/A</v>
      </c>
      <c r="I33" s="6"/>
      <c r="J33" s="6"/>
      <c r="K33" s="6"/>
      <c r="L33" s="43"/>
      <c r="M33" s="24" t="str">
        <f t="shared" si="2"/>
        <v/>
      </c>
      <c r="N33" s="44"/>
      <c r="O33" s="17"/>
      <c r="P33" s="17"/>
      <c r="Q33" s="52" t="str">
        <f t="shared" si="6"/>
        <v/>
      </c>
      <c r="R33" s="63"/>
      <c r="S33" s="66"/>
      <c r="T33" s="66"/>
      <c r="U33" s="66"/>
      <c r="V33" s="66"/>
      <c r="W33" s="66"/>
      <c r="X33" s="66"/>
      <c r="Y33" s="66"/>
      <c r="Z33" s="66"/>
      <c r="AA33" s="66"/>
      <c r="AB33" s="67"/>
      <c r="AC33" s="67"/>
      <c r="AD33" s="67"/>
      <c r="AE33" s="67"/>
      <c r="AF33" s="67"/>
      <c r="AG33" s="67"/>
      <c r="AI33" s="21"/>
      <c r="AJ33" s="33" t="str">
        <f t="shared" si="3"/>
        <v/>
      </c>
      <c r="AK33" s="13"/>
      <c r="AL33" s="32" t="str">
        <f t="shared" si="4"/>
        <v/>
      </c>
      <c r="AM33" s="31" t="str">
        <f t="shared" si="5"/>
        <v/>
      </c>
      <c r="AN33" s="33">
        <f t="shared" si="7"/>
        <v>0</v>
      </c>
      <c r="AQ33" s="19"/>
      <c r="AR33" s="19"/>
      <c r="AS33" s="19" t="s">
        <v>85</v>
      </c>
      <c r="AT33" s="19" t="s">
        <v>35</v>
      </c>
      <c r="AU33" s="20" t="s">
        <v>15</v>
      </c>
      <c r="AV33" s="34" t="s">
        <v>562</v>
      </c>
      <c r="AX33" s="19" t="s">
        <v>78</v>
      </c>
      <c r="AY33" s="19"/>
    </row>
    <row r="34" spans="3:51">
      <c r="C34" s="6"/>
      <c r="D34" s="6"/>
      <c r="E34" s="6"/>
      <c r="F34" s="6"/>
      <c r="G34" s="1" t="e">
        <f t="shared" si="0"/>
        <v>#N/A</v>
      </c>
      <c r="H34" s="2" t="e">
        <f t="shared" si="1"/>
        <v>#N/A</v>
      </c>
      <c r="I34" s="6"/>
      <c r="J34" s="6"/>
      <c r="K34" s="6"/>
      <c r="L34" s="43"/>
      <c r="M34" s="24" t="str">
        <f t="shared" si="2"/>
        <v/>
      </c>
      <c r="N34" s="44"/>
      <c r="O34" s="17"/>
      <c r="P34" s="17"/>
      <c r="Q34" s="52" t="str">
        <f t="shared" si="6"/>
        <v/>
      </c>
      <c r="R34" s="63"/>
      <c r="S34" s="66"/>
      <c r="T34" s="66"/>
      <c r="U34" s="66"/>
      <c r="V34" s="66"/>
      <c r="W34" s="66"/>
      <c r="X34" s="66"/>
      <c r="Y34" s="66"/>
      <c r="Z34" s="66"/>
      <c r="AA34" s="66"/>
      <c r="AB34" s="67"/>
      <c r="AC34" s="67"/>
      <c r="AD34" s="67"/>
      <c r="AE34" s="67"/>
      <c r="AF34" s="67"/>
      <c r="AG34" s="67"/>
      <c r="AI34" s="21"/>
      <c r="AJ34" s="33" t="str">
        <f t="shared" si="3"/>
        <v/>
      </c>
      <c r="AK34" s="13"/>
      <c r="AL34" s="32" t="str">
        <f t="shared" si="4"/>
        <v/>
      </c>
      <c r="AM34" s="31" t="str">
        <f t="shared" si="5"/>
        <v/>
      </c>
      <c r="AN34" s="33">
        <f t="shared" si="7"/>
        <v>0</v>
      </c>
      <c r="AQ34" s="19"/>
      <c r="AR34" s="19"/>
      <c r="AS34" s="19" t="s">
        <v>88</v>
      </c>
      <c r="AT34" s="19" t="s">
        <v>112</v>
      </c>
      <c r="AU34" s="20" t="s">
        <v>14</v>
      </c>
      <c r="AV34" s="34" t="s">
        <v>113</v>
      </c>
      <c r="AX34" s="19" t="s">
        <v>80</v>
      </c>
      <c r="AY34" s="19"/>
    </row>
    <row r="35" spans="3:51">
      <c r="C35" s="6"/>
      <c r="D35" s="6"/>
      <c r="E35" s="6"/>
      <c r="F35" s="6"/>
      <c r="G35" s="1" t="e">
        <f t="shared" si="0"/>
        <v>#N/A</v>
      </c>
      <c r="H35" s="2" t="e">
        <f t="shared" si="1"/>
        <v>#N/A</v>
      </c>
      <c r="I35" s="6"/>
      <c r="J35" s="6"/>
      <c r="K35" s="6"/>
      <c r="L35" s="43"/>
      <c r="M35" s="24" t="str">
        <f t="shared" si="2"/>
        <v/>
      </c>
      <c r="N35" s="44"/>
      <c r="O35" s="17"/>
      <c r="P35" s="17"/>
      <c r="Q35" s="52" t="str">
        <f t="shared" si="6"/>
        <v/>
      </c>
      <c r="R35" s="63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7"/>
      <c r="AD35" s="67"/>
      <c r="AE35" s="67"/>
      <c r="AF35" s="67"/>
      <c r="AG35" s="67"/>
      <c r="AI35" s="21"/>
      <c r="AJ35" s="33" t="str">
        <f t="shared" si="3"/>
        <v/>
      </c>
      <c r="AK35" s="13"/>
      <c r="AL35" s="32" t="str">
        <f t="shared" si="4"/>
        <v/>
      </c>
      <c r="AM35" s="31" t="str">
        <f t="shared" si="5"/>
        <v/>
      </c>
      <c r="AN35" s="33">
        <f t="shared" si="7"/>
        <v>0</v>
      </c>
      <c r="AQ35" s="19"/>
      <c r="AR35" s="19"/>
      <c r="AS35" s="19" t="s">
        <v>91</v>
      </c>
      <c r="AT35" s="19" t="s">
        <v>74</v>
      </c>
      <c r="AU35" s="20" t="s">
        <v>15</v>
      </c>
      <c r="AV35" s="34" t="s">
        <v>563</v>
      </c>
      <c r="AX35" s="19" t="s">
        <v>82</v>
      </c>
      <c r="AY35" s="19"/>
    </row>
    <row r="36" spans="3:51">
      <c r="C36" s="6"/>
      <c r="D36" s="6"/>
      <c r="E36" s="6"/>
      <c r="F36" s="6"/>
      <c r="G36" s="1" t="e">
        <f t="shared" si="0"/>
        <v>#N/A</v>
      </c>
      <c r="H36" s="2" t="e">
        <f t="shared" si="1"/>
        <v>#N/A</v>
      </c>
      <c r="I36" s="6"/>
      <c r="J36" s="6"/>
      <c r="K36" s="6"/>
      <c r="L36" s="43"/>
      <c r="M36" s="24" t="str">
        <f t="shared" si="2"/>
        <v/>
      </c>
      <c r="N36" s="44"/>
      <c r="O36" s="17"/>
      <c r="P36" s="17"/>
      <c r="Q36" s="52" t="str">
        <f t="shared" si="6"/>
        <v/>
      </c>
      <c r="R36" s="63"/>
      <c r="S36" s="66"/>
      <c r="T36" s="66"/>
      <c r="U36" s="66"/>
      <c r="V36" s="66"/>
      <c r="W36" s="66"/>
      <c r="X36" s="66"/>
      <c r="Y36" s="66"/>
      <c r="Z36" s="66"/>
      <c r="AA36" s="66"/>
      <c r="AB36" s="67"/>
      <c r="AC36" s="67"/>
      <c r="AD36" s="67"/>
      <c r="AE36" s="67"/>
      <c r="AF36" s="67"/>
      <c r="AG36" s="67"/>
      <c r="AI36" s="21"/>
      <c r="AJ36" s="33" t="str">
        <f t="shared" si="3"/>
        <v/>
      </c>
      <c r="AK36" s="13"/>
      <c r="AL36" s="32" t="str">
        <f t="shared" si="4"/>
        <v/>
      </c>
      <c r="AM36" s="31" t="str">
        <f t="shared" si="5"/>
        <v/>
      </c>
      <c r="AN36" s="33">
        <f t="shared" si="7"/>
        <v>0</v>
      </c>
      <c r="AQ36" s="19"/>
      <c r="AR36" s="19"/>
      <c r="AS36" s="19" t="s">
        <v>94</v>
      </c>
      <c r="AT36" s="19" t="s">
        <v>98</v>
      </c>
      <c r="AU36" s="20" t="s">
        <v>14</v>
      </c>
      <c r="AV36" s="34" t="s">
        <v>573</v>
      </c>
      <c r="AX36" s="19" t="s">
        <v>376</v>
      </c>
      <c r="AY36" s="19"/>
    </row>
    <row r="37" spans="3:51">
      <c r="C37" s="6"/>
      <c r="D37" s="6"/>
      <c r="E37" s="6"/>
      <c r="F37" s="6"/>
      <c r="G37" s="1" t="e">
        <f t="shared" si="0"/>
        <v>#N/A</v>
      </c>
      <c r="H37" s="2" t="e">
        <f t="shared" si="1"/>
        <v>#N/A</v>
      </c>
      <c r="I37" s="6"/>
      <c r="J37" s="6"/>
      <c r="K37" s="6"/>
      <c r="L37" s="43"/>
      <c r="M37" s="24" t="str">
        <f t="shared" si="2"/>
        <v/>
      </c>
      <c r="N37" s="44"/>
      <c r="O37" s="17"/>
      <c r="P37" s="17"/>
      <c r="Q37" s="52" t="str">
        <f t="shared" si="6"/>
        <v/>
      </c>
      <c r="R37" s="63"/>
      <c r="S37" s="66"/>
      <c r="T37" s="66"/>
      <c r="U37" s="66"/>
      <c r="V37" s="66"/>
      <c r="W37" s="66"/>
      <c r="X37" s="66"/>
      <c r="Y37" s="66"/>
      <c r="Z37" s="66"/>
      <c r="AA37" s="66"/>
      <c r="AB37" s="67"/>
      <c r="AC37" s="67"/>
      <c r="AD37" s="67"/>
      <c r="AE37" s="67"/>
      <c r="AF37" s="67"/>
      <c r="AG37" s="67"/>
      <c r="AI37" s="21"/>
      <c r="AJ37" s="33" t="str">
        <f t="shared" si="3"/>
        <v/>
      </c>
      <c r="AK37" s="13"/>
      <c r="AL37" s="32" t="str">
        <f t="shared" si="4"/>
        <v/>
      </c>
      <c r="AM37" s="31" t="str">
        <f t="shared" si="5"/>
        <v/>
      </c>
      <c r="AN37" s="33">
        <f t="shared" si="7"/>
        <v>0</v>
      </c>
      <c r="AQ37" s="19"/>
      <c r="AR37" s="19"/>
      <c r="AS37" s="19" t="s">
        <v>97</v>
      </c>
      <c r="AT37" s="19" t="s">
        <v>57</v>
      </c>
      <c r="AU37" s="20" t="s">
        <v>15</v>
      </c>
      <c r="AV37" s="34" t="s">
        <v>564</v>
      </c>
      <c r="AX37" s="19" t="s">
        <v>377</v>
      </c>
      <c r="AY37" s="19"/>
    </row>
    <row r="38" spans="3:51">
      <c r="C38" s="6"/>
      <c r="D38" s="6"/>
      <c r="E38" s="6"/>
      <c r="F38" s="6"/>
      <c r="G38" s="1" t="e">
        <f t="shared" si="0"/>
        <v>#N/A</v>
      </c>
      <c r="H38" s="2" t="e">
        <f t="shared" si="1"/>
        <v>#N/A</v>
      </c>
      <c r="I38" s="6"/>
      <c r="J38" s="6"/>
      <c r="K38" s="6"/>
      <c r="L38" s="43"/>
      <c r="M38" s="24" t="str">
        <f t="shared" si="2"/>
        <v/>
      </c>
      <c r="N38" s="44"/>
      <c r="O38" s="17"/>
      <c r="P38" s="17"/>
      <c r="Q38" s="52" t="str">
        <f t="shared" si="6"/>
        <v/>
      </c>
      <c r="R38" s="63"/>
      <c r="S38" s="66"/>
      <c r="T38" s="66"/>
      <c r="U38" s="66"/>
      <c r="V38" s="66"/>
      <c r="W38" s="66"/>
      <c r="X38" s="66"/>
      <c r="Y38" s="66"/>
      <c r="Z38" s="66"/>
      <c r="AA38" s="66"/>
      <c r="AB38" s="67"/>
      <c r="AC38" s="67"/>
      <c r="AD38" s="67"/>
      <c r="AE38" s="67"/>
      <c r="AF38" s="67"/>
      <c r="AG38" s="67"/>
      <c r="AI38" s="21"/>
      <c r="AJ38" s="33" t="str">
        <f t="shared" si="3"/>
        <v/>
      </c>
      <c r="AK38" s="13"/>
      <c r="AL38" s="32" t="str">
        <f t="shared" si="4"/>
        <v/>
      </c>
      <c r="AM38" s="31" t="str">
        <f t="shared" si="5"/>
        <v/>
      </c>
      <c r="AN38" s="33">
        <f t="shared" si="7"/>
        <v>0</v>
      </c>
      <c r="AQ38" s="19"/>
      <c r="AR38" s="19"/>
      <c r="AS38" s="19" t="s">
        <v>99</v>
      </c>
      <c r="AT38" s="19" t="s">
        <v>127</v>
      </c>
      <c r="AU38" s="20" t="s">
        <v>14</v>
      </c>
      <c r="AV38" s="34" t="s">
        <v>128</v>
      </c>
      <c r="AX38" s="19" t="s">
        <v>378</v>
      </c>
      <c r="AY38" s="19"/>
    </row>
    <row r="39" spans="3:51">
      <c r="C39" s="6"/>
      <c r="D39" s="6"/>
      <c r="E39" s="6"/>
      <c r="F39" s="6"/>
      <c r="G39" s="1" t="e">
        <f t="shared" si="0"/>
        <v>#N/A</v>
      </c>
      <c r="H39" s="2" t="e">
        <f t="shared" si="1"/>
        <v>#N/A</v>
      </c>
      <c r="I39" s="6"/>
      <c r="J39" s="6"/>
      <c r="K39" s="6"/>
      <c r="L39" s="43"/>
      <c r="M39" s="24" t="str">
        <f t="shared" si="2"/>
        <v/>
      </c>
      <c r="N39" s="44"/>
      <c r="O39" s="17"/>
      <c r="P39" s="17"/>
      <c r="Q39" s="52" t="str">
        <f t="shared" si="6"/>
        <v/>
      </c>
      <c r="R39" s="63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7"/>
      <c r="AD39" s="67"/>
      <c r="AE39" s="67"/>
      <c r="AF39" s="67"/>
      <c r="AG39" s="67"/>
      <c r="AI39" s="21"/>
      <c r="AJ39" s="33" t="str">
        <f t="shared" si="3"/>
        <v/>
      </c>
      <c r="AK39" s="13"/>
      <c r="AL39" s="32" t="str">
        <f t="shared" si="4"/>
        <v/>
      </c>
      <c r="AM39" s="31" t="str">
        <f t="shared" si="5"/>
        <v/>
      </c>
      <c r="AN39" s="33">
        <f t="shared" si="7"/>
        <v>0</v>
      </c>
      <c r="AQ39" s="19"/>
      <c r="AR39" s="19"/>
      <c r="AS39" s="19" t="s">
        <v>102</v>
      </c>
      <c r="AT39" s="19" t="s">
        <v>89</v>
      </c>
      <c r="AU39" s="20" t="s">
        <v>14</v>
      </c>
      <c r="AV39" s="34" t="s">
        <v>90</v>
      </c>
      <c r="AX39" s="19" t="s">
        <v>91</v>
      </c>
      <c r="AY39" s="19"/>
    </row>
    <row r="40" spans="3:51">
      <c r="C40" s="6"/>
      <c r="D40" s="6"/>
      <c r="E40" s="6"/>
      <c r="F40" s="6"/>
      <c r="G40" s="1" t="e">
        <f t="shared" si="0"/>
        <v>#N/A</v>
      </c>
      <c r="H40" s="2" t="e">
        <f t="shared" si="1"/>
        <v>#N/A</v>
      </c>
      <c r="I40" s="6"/>
      <c r="J40" s="6"/>
      <c r="K40" s="6"/>
      <c r="L40" s="43"/>
      <c r="M40" s="24" t="str">
        <f t="shared" si="2"/>
        <v/>
      </c>
      <c r="N40" s="44"/>
      <c r="O40" s="17"/>
      <c r="P40" s="17"/>
      <c r="Q40" s="52" t="str">
        <f t="shared" si="6"/>
        <v/>
      </c>
      <c r="R40" s="63"/>
      <c r="S40" s="66"/>
      <c r="T40" s="66"/>
      <c r="U40" s="66"/>
      <c r="V40" s="66"/>
      <c r="W40" s="66"/>
      <c r="X40" s="66"/>
      <c r="Y40" s="66"/>
      <c r="Z40" s="66"/>
      <c r="AA40" s="66"/>
      <c r="AB40" s="67"/>
      <c r="AC40" s="67"/>
      <c r="AD40" s="67"/>
      <c r="AE40" s="67"/>
      <c r="AF40" s="67"/>
      <c r="AG40" s="67"/>
      <c r="AI40" s="21"/>
      <c r="AJ40" s="33" t="str">
        <f t="shared" si="3"/>
        <v/>
      </c>
      <c r="AK40" s="13"/>
      <c r="AL40" s="32" t="str">
        <f t="shared" si="4"/>
        <v/>
      </c>
      <c r="AM40" s="31" t="str">
        <f t="shared" si="5"/>
        <v/>
      </c>
      <c r="AN40" s="33">
        <f t="shared" si="7"/>
        <v>0</v>
      </c>
      <c r="AQ40" s="19"/>
      <c r="AR40" s="19"/>
      <c r="AS40" s="19" t="s">
        <v>105</v>
      </c>
      <c r="AT40" s="19" t="s">
        <v>32</v>
      </c>
      <c r="AU40" s="20" t="s">
        <v>15</v>
      </c>
      <c r="AV40" s="34" t="s">
        <v>565</v>
      </c>
      <c r="AX40" s="19" t="s">
        <v>94</v>
      </c>
      <c r="AY40" s="19"/>
    </row>
    <row r="41" spans="3:51">
      <c r="C41" s="6"/>
      <c r="D41" s="6"/>
      <c r="E41" s="6"/>
      <c r="F41" s="6"/>
      <c r="G41" s="1" t="e">
        <f t="shared" ref="G41:G72" si="8">VLOOKUP(F41,$AT$9:$AV$56,3,0)</f>
        <v>#N/A</v>
      </c>
      <c r="H41" s="2" t="e">
        <f t="shared" ref="H41:H72" si="9">VLOOKUP(F41,$AT$9:$AV$57,2,0)</f>
        <v>#N/A</v>
      </c>
      <c r="I41" s="6"/>
      <c r="J41" s="6"/>
      <c r="K41" s="6"/>
      <c r="L41" s="43"/>
      <c r="M41" s="24" t="str">
        <f t="shared" si="2"/>
        <v/>
      </c>
      <c r="N41" s="44"/>
      <c r="O41" s="17"/>
      <c r="P41" s="17"/>
      <c r="Q41" s="52" t="str">
        <f t="shared" si="6"/>
        <v/>
      </c>
      <c r="R41" s="63"/>
      <c r="S41" s="66"/>
      <c r="T41" s="66"/>
      <c r="U41" s="66"/>
      <c r="V41" s="66"/>
      <c r="W41" s="66"/>
      <c r="X41" s="66"/>
      <c r="Y41" s="66"/>
      <c r="Z41" s="66"/>
      <c r="AA41" s="66"/>
      <c r="AB41" s="67"/>
      <c r="AC41" s="67"/>
      <c r="AD41" s="67"/>
      <c r="AE41" s="67"/>
      <c r="AF41" s="67"/>
      <c r="AG41" s="67"/>
      <c r="AI41" s="21"/>
      <c r="AJ41" s="33" t="str">
        <f t="shared" ref="AJ41:AJ72" si="10">IF(ISNUMBER(L41),L41-AI41*L41,"")</f>
        <v/>
      </c>
      <c r="AK41" s="13"/>
      <c r="AL41" s="32" t="str">
        <f t="shared" ref="AL41:AL72" si="11">IF(OR(L41="TBC",OR(L41="",AK41="")),"",IF(AND(ISNUMBER(AK41),ISNUMBER(L41),AND(VALUE(RIGHT(ROUND(L41*AK41,0),1))&lt;=5,VALUE(RIGHT(ROUND(L41*AK41,0),1))&gt;0)),CEILING(L41*AK41,5),CEILING(L41*AK41,10)-1))</f>
        <v/>
      </c>
      <c r="AM41" s="31" t="str">
        <f t="shared" ref="AM41:AM72" si="12">IF(AND(ISNUMBER(AJ41),ISNUMBER(N41)),1-AJ41/(N41*0.804),IF(AND(ISNUMBER(N41),ISNUMBER(L41)),1-L41(N41*0.804),""))</f>
        <v/>
      </c>
      <c r="AN41" s="33">
        <f t="shared" si="7"/>
        <v>0</v>
      </c>
      <c r="AQ41" s="19"/>
      <c r="AR41" s="19"/>
      <c r="AS41" s="19" t="s">
        <v>108</v>
      </c>
      <c r="AT41" s="19" t="s">
        <v>121</v>
      </c>
      <c r="AU41" s="20" t="s">
        <v>14</v>
      </c>
      <c r="AV41" s="34" t="s">
        <v>122</v>
      </c>
      <c r="AX41" s="19" t="s">
        <v>97</v>
      </c>
      <c r="AY41" s="19"/>
    </row>
    <row r="42" spans="3:51">
      <c r="C42" s="6"/>
      <c r="D42" s="6"/>
      <c r="E42" s="6"/>
      <c r="F42" s="6"/>
      <c r="G42" s="1" t="e">
        <f t="shared" si="8"/>
        <v>#N/A</v>
      </c>
      <c r="H42" s="2" t="e">
        <f t="shared" si="9"/>
        <v>#N/A</v>
      </c>
      <c r="I42" s="6"/>
      <c r="J42" s="6"/>
      <c r="K42" s="6"/>
      <c r="L42" s="43"/>
      <c r="M42" s="24" t="str">
        <f t="shared" si="2"/>
        <v/>
      </c>
      <c r="N42" s="44"/>
      <c r="O42" s="17"/>
      <c r="P42" s="17"/>
      <c r="Q42" s="52" t="str">
        <f t="shared" si="6"/>
        <v/>
      </c>
      <c r="R42" s="63"/>
      <c r="S42" s="66"/>
      <c r="T42" s="66"/>
      <c r="U42" s="66"/>
      <c r="V42" s="66"/>
      <c r="W42" s="66"/>
      <c r="X42" s="66"/>
      <c r="Y42" s="66"/>
      <c r="Z42" s="66"/>
      <c r="AA42" s="66"/>
      <c r="AB42" s="67"/>
      <c r="AC42" s="67"/>
      <c r="AD42" s="67"/>
      <c r="AE42" s="67"/>
      <c r="AF42" s="67"/>
      <c r="AG42" s="67"/>
      <c r="AI42" s="21"/>
      <c r="AJ42" s="33" t="str">
        <f t="shared" si="10"/>
        <v/>
      </c>
      <c r="AK42" s="13"/>
      <c r="AL42" s="32" t="str">
        <f t="shared" si="11"/>
        <v/>
      </c>
      <c r="AM42" s="31" t="str">
        <f t="shared" si="12"/>
        <v/>
      </c>
      <c r="AN42" s="33">
        <f t="shared" si="7"/>
        <v>0</v>
      </c>
      <c r="AQ42" s="19"/>
      <c r="AR42" s="19"/>
      <c r="AS42" s="19" t="s">
        <v>111</v>
      </c>
      <c r="AT42" s="19" t="s">
        <v>25</v>
      </c>
      <c r="AU42" s="20" t="s">
        <v>15</v>
      </c>
      <c r="AV42" s="34" t="s">
        <v>566</v>
      </c>
      <c r="AX42" s="19" t="s">
        <v>379</v>
      </c>
      <c r="AY42" s="19"/>
    </row>
    <row r="43" spans="3:51">
      <c r="C43" s="6"/>
      <c r="D43" s="6"/>
      <c r="E43" s="6"/>
      <c r="F43" s="6"/>
      <c r="G43" s="1" t="e">
        <f t="shared" si="8"/>
        <v>#N/A</v>
      </c>
      <c r="H43" s="2" t="e">
        <f t="shared" si="9"/>
        <v>#N/A</v>
      </c>
      <c r="I43" s="6"/>
      <c r="J43" s="6"/>
      <c r="K43" s="6"/>
      <c r="L43" s="43"/>
      <c r="M43" s="24" t="str">
        <f t="shared" si="2"/>
        <v/>
      </c>
      <c r="N43" s="44"/>
      <c r="O43" s="17"/>
      <c r="P43" s="17"/>
      <c r="Q43" s="52" t="str">
        <f t="shared" si="6"/>
        <v/>
      </c>
      <c r="R43" s="63"/>
      <c r="S43" s="66"/>
      <c r="T43" s="66"/>
      <c r="U43" s="66"/>
      <c r="V43" s="66"/>
      <c r="W43" s="66"/>
      <c r="X43" s="66"/>
      <c r="Y43" s="66"/>
      <c r="Z43" s="66"/>
      <c r="AA43" s="66"/>
      <c r="AB43" s="67"/>
      <c r="AC43" s="67"/>
      <c r="AD43" s="67"/>
      <c r="AE43" s="67"/>
      <c r="AF43" s="67"/>
      <c r="AG43" s="67"/>
      <c r="AI43" s="21"/>
      <c r="AJ43" s="33" t="str">
        <f t="shared" si="10"/>
        <v/>
      </c>
      <c r="AK43" s="13"/>
      <c r="AL43" s="32" t="str">
        <f t="shared" si="11"/>
        <v/>
      </c>
      <c r="AM43" s="31" t="str">
        <f t="shared" si="12"/>
        <v/>
      </c>
      <c r="AN43" s="33">
        <f t="shared" si="7"/>
        <v>0</v>
      </c>
      <c r="AQ43" s="19"/>
      <c r="AR43" s="19"/>
      <c r="AS43" s="19" t="s">
        <v>114</v>
      </c>
      <c r="AT43" s="19" t="s">
        <v>38</v>
      </c>
      <c r="AU43" s="20" t="s">
        <v>15</v>
      </c>
      <c r="AV43" s="34" t="s">
        <v>567</v>
      </c>
      <c r="AX43" s="19" t="s">
        <v>102</v>
      </c>
      <c r="AY43" s="19"/>
    </row>
    <row r="44" spans="3:51">
      <c r="C44" s="6"/>
      <c r="D44" s="6"/>
      <c r="E44" s="6"/>
      <c r="F44" s="6"/>
      <c r="G44" s="1" t="e">
        <f t="shared" si="8"/>
        <v>#N/A</v>
      </c>
      <c r="H44" s="2" t="e">
        <f t="shared" si="9"/>
        <v>#N/A</v>
      </c>
      <c r="I44" s="6"/>
      <c r="J44" s="6"/>
      <c r="K44" s="6"/>
      <c r="L44" s="43"/>
      <c r="M44" s="24" t="str">
        <f t="shared" si="2"/>
        <v/>
      </c>
      <c r="N44" s="44"/>
      <c r="O44" s="17"/>
      <c r="P44" s="17"/>
      <c r="Q44" s="52" t="str">
        <f t="shared" si="6"/>
        <v/>
      </c>
      <c r="R44" s="63"/>
      <c r="S44" s="66"/>
      <c r="T44" s="66"/>
      <c r="U44" s="66"/>
      <c r="V44" s="66"/>
      <c r="W44" s="66"/>
      <c r="X44" s="66"/>
      <c r="Y44" s="66"/>
      <c r="Z44" s="66"/>
      <c r="AA44" s="66"/>
      <c r="AB44" s="67"/>
      <c r="AC44" s="67"/>
      <c r="AD44" s="67"/>
      <c r="AE44" s="67"/>
      <c r="AF44" s="67"/>
      <c r="AG44" s="67"/>
      <c r="AI44" s="21"/>
      <c r="AJ44" s="33" t="str">
        <f t="shared" si="10"/>
        <v/>
      </c>
      <c r="AK44" s="13"/>
      <c r="AL44" s="32" t="str">
        <f t="shared" si="11"/>
        <v/>
      </c>
      <c r="AM44" s="31" t="str">
        <f t="shared" si="12"/>
        <v/>
      </c>
      <c r="AN44" s="33">
        <f t="shared" si="7"/>
        <v>0</v>
      </c>
      <c r="AQ44" s="19"/>
      <c r="AR44" s="19"/>
      <c r="AS44" s="19" t="s">
        <v>117</v>
      </c>
      <c r="AT44" s="19" t="s">
        <v>157</v>
      </c>
      <c r="AU44" s="20" t="s">
        <v>14</v>
      </c>
      <c r="AV44" s="34" t="s">
        <v>572</v>
      </c>
      <c r="AX44" s="19" t="s">
        <v>380</v>
      </c>
      <c r="AY44" s="19"/>
    </row>
    <row r="45" spans="3:51">
      <c r="C45" s="6"/>
      <c r="D45" s="6"/>
      <c r="E45" s="6"/>
      <c r="F45" s="6"/>
      <c r="G45" s="1" t="e">
        <f t="shared" si="8"/>
        <v>#N/A</v>
      </c>
      <c r="H45" s="2" t="e">
        <f t="shared" si="9"/>
        <v>#N/A</v>
      </c>
      <c r="I45" s="6"/>
      <c r="J45" s="6"/>
      <c r="K45" s="6"/>
      <c r="L45" s="43"/>
      <c r="M45" s="24" t="str">
        <f t="shared" si="2"/>
        <v/>
      </c>
      <c r="N45" s="44"/>
      <c r="O45" s="17"/>
      <c r="P45" s="17"/>
      <c r="Q45" s="52" t="str">
        <f t="shared" si="6"/>
        <v/>
      </c>
      <c r="R45" s="63"/>
      <c r="S45" s="66"/>
      <c r="T45" s="66"/>
      <c r="U45" s="66"/>
      <c r="V45" s="66"/>
      <c r="W45" s="66"/>
      <c r="X45" s="66"/>
      <c r="Y45" s="66"/>
      <c r="Z45" s="66"/>
      <c r="AA45" s="66"/>
      <c r="AB45" s="67"/>
      <c r="AC45" s="67"/>
      <c r="AD45" s="67"/>
      <c r="AE45" s="67"/>
      <c r="AF45" s="67"/>
      <c r="AG45" s="67"/>
      <c r="AI45" s="21"/>
      <c r="AJ45" s="33" t="str">
        <f t="shared" si="10"/>
        <v/>
      </c>
      <c r="AK45" s="13"/>
      <c r="AL45" s="32" t="str">
        <f t="shared" si="11"/>
        <v/>
      </c>
      <c r="AM45" s="31" t="str">
        <f t="shared" si="12"/>
        <v/>
      </c>
      <c r="AN45" s="33">
        <f t="shared" si="7"/>
        <v>0</v>
      </c>
      <c r="AQ45" s="19"/>
      <c r="AR45" s="19"/>
      <c r="AS45" s="19" t="s">
        <v>120</v>
      </c>
      <c r="AT45" s="19" t="s">
        <v>145</v>
      </c>
      <c r="AU45" s="20" t="s">
        <v>14</v>
      </c>
      <c r="AV45" s="34" t="s">
        <v>146</v>
      </c>
      <c r="AX45" s="19" t="s">
        <v>381</v>
      </c>
      <c r="AY45" s="19"/>
    </row>
    <row r="46" spans="3:51">
      <c r="C46" s="6"/>
      <c r="D46" s="6"/>
      <c r="E46" s="6"/>
      <c r="F46" s="6"/>
      <c r="G46" s="1" t="e">
        <f t="shared" si="8"/>
        <v>#N/A</v>
      </c>
      <c r="H46" s="2" t="e">
        <f t="shared" si="9"/>
        <v>#N/A</v>
      </c>
      <c r="I46" s="6"/>
      <c r="J46" s="6"/>
      <c r="K46" s="6"/>
      <c r="L46" s="43"/>
      <c r="M46" s="24" t="str">
        <f t="shared" si="2"/>
        <v/>
      </c>
      <c r="N46" s="44"/>
      <c r="O46" s="17"/>
      <c r="P46" s="17"/>
      <c r="Q46" s="52" t="str">
        <f t="shared" si="6"/>
        <v/>
      </c>
      <c r="R46" s="63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67"/>
      <c r="AD46" s="67"/>
      <c r="AE46" s="67"/>
      <c r="AF46" s="67"/>
      <c r="AG46" s="67"/>
      <c r="AI46" s="21"/>
      <c r="AJ46" s="33" t="str">
        <f t="shared" si="10"/>
        <v/>
      </c>
      <c r="AK46" s="13"/>
      <c r="AL46" s="32" t="str">
        <f t="shared" si="11"/>
        <v/>
      </c>
      <c r="AM46" s="31" t="str">
        <f t="shared" si="12"/>
        <v/>
      </c>
      <c r="AN46" s="33">
        <f t="shared" si="7"/>
        <v>0</v>
      </c>
      <c r="AQ46" s="19"/>
      <c r="AR46" s="19"/>
      <c r="AS46" s="19" t="s">
        <v>123</v>
      </c>
      <c r="AT46" s="19" t="s">
        <v>586</v>
      </c>
      <c r="AU46" s="20" t="s">
        <v>15</v>
      </c>
      <c r="AV46" s="35" t="s">
        <v>579</v>
      </c>
      <c r="AX46" s="19" t="s">
        <v>382</v>
      </c>
      <c r="AY46" s="19"/>
    </row>
    <row r="47" spans="3:51">
      <c r="C47" s="6"/>
      <c r="D47" s="6"/>
      <c r="E47" s="6"/>
      <c r="F47" s="6"/>
      <c r="G47" s="1" t="e">
        <f t="shared" si="8"/>
        <v>#N/A</v>
      </c>
      <c r="H47" s="2" t="e">
        <f t="shared" si="9"/>
        <v>#N/A</v>
      </c>
      <c r="I47" s="6"/>
      <c r="J47" s="6"/>
      <c r="K47" s="6"/>
      <c r="L47" s="43"/>
      <c r="M47" s="24" t="str">
        <f t="shared" si="2"/>
        <v/>
      </c>
      <c r="N47" s="44"/>
      <c r="O47" s="17"/>
      <c r="P47" s="17"/>
      <c r="Q47" s="52" t="str">
        <f t="shared" si="6"/>
        <v/>
      </c>
      <c r="R47" s="63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67"/>
      <c r="AD47" s="67"/>
      <c r="AE47" s="67"/>
      <c r="AF47" s="67"/>
      <c r="AG47" s="67"/>
      <c r="AI47" s="21"/>
      <c r="AJ47" s="33" t="str">
        <f t="shared" si="10"/>
        <v/>
      </c>
      <c r="AK47" s="13"/>
      <c r="AL47" s="32" t="str">
        <f t="shared" si="11"/>
        <v/>
      </c>
      <c r="AM47" s="31" t="str">
        <f t="shared" si="12"/>
        <v/>
      </c>
      <c r="AN47" s="33">
        <f t="shared" si="7"/>
        <v>0</v>
      </c>
      <c r="AQ47" s="19"/>
      <c r="AR47" s="19"/>
      <c r="AS47" s="19" t="s">
        <v>126</v>
      </c>
      <c r="AT47" s="19" t="s">
        <v>115</v>
      </c>
      <c r="AU47" s="20" t="s">
        <v>15</v>
      </c>
      <c r="AV47" s="34" t="s">
        <v>116</v>
      </c>
      <c r="AX47" s="19" t="s">
        <v>383</v>
      </c>
      <c r="AY47" s="19"/>
    </row>
    <row r="48" spans="3:51">
      <c r="C48" s="6"/>
      <c r="D48" s="6"/>
      <c r="E48" s="6"/>
      <c r="F48" s="6"/>
      <c r="G48" s="1" t="e">
        <f t="shared" si="8"/>
        <v>#N/A</v>
      </c>
      <c r="H48" s="2" t="e">
        <f t="shared" si="9"/>
        <v>#N/A</v>
      </c>
      <c r="I48" s="6"/>
      <c r="J48" s="6"/>
      <c r="K48" s="6"/>
      <c r="L48" s="43"/>
      <c r="M48" s="24" t="str">
        <f t="shared" si="2"/>
        <v/>
      </c>
      <c r="N48" s="44"/>
      <c r="O48" s="17"/>
      <c r="P48" s="17"/>
      <c r="Q48" s="52" t="str">
        <f t="shared" si="6"/>
        <v/>
      </c>
      <c r="R48" s="63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67"/>
      <c r="AD48" s="67"/>
      <c r="AE48" s="67"/>
      <c r="AF48" s="67"/>
      <c r="AG48" s="67"/>
      <c r="AI48" s="21"/>
      <c r="AJ48" s="33" t="str">
        <f t="shared" si="10"/>
        <v/>
      </c>
      <c r="AK48" s="13"/>
      <c r="AL48" s="32" t="str">
        <f t="shared" si="11"/>
        <v/>
      </c>
      <c r="AM48" s="31" t="str">
        <f t="shared" si="12"/>
        <v/>
      </c>
      <c r="AN48" s="33">
        <f t="shared" si="7"/>
        <v>0</v>
      </c>
      <c r="AQ48" s="19"/>
      <c r="AR48" s="19"/>
      <c r="AS48" s="19" t="s">
        <v>129</v>
      </c>
      <c r="AT48" s="7" t="s">
        <v>587</v>
      </c>
      <c r="AU48" s="20" t="s">
        <v>15</v>
      </c>
      <c r="AV48" s="35" t="s">
        <v>580</v>
      </c>
      <c r="AX48" s="19" t="s">
        <v>384</v>
      </c>
      <c r="AY48" s="19"/>
    </row>
    <row r="49" spans="3:51">
      <c r="C49" s="6"/>
      <c r="D49" s="6"/>
      <c r="E49" s="6"/>
      <c r="F49" s="6"/>
      <c r="G49" s="1" t="e">
        <f t="shared" si="8"/>
        <v>#N/A</v>
      </c>
      <c r="H49" s="2" t="e">
        <f t="shared" si="9"/>
        <v>#N/A</v>
      </c>
      <c r="I49" s="6"/>
      <c r="J49" s="6"/>
      <c r="K49" s="6"/>
      <c r="L49" s="43"/>
      <c r="M49" s="24" t="str">
        <f t="shared" si="2"/>
        <v/>
      </c>
      <c r="N49" s="44"/>
      <c r="O49" s="17"/>
      <c r="P49" s="17"/>
      <c r="Q49" s="52" t="str">
        <f t="shared" si="6"/>
        <v/>
      </c>
      <c r="R49" s="63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67"/>
      <c r="AD49" s="67"/>
      <c r="AE49" s="67"/>
      <c r="AF49" s="67"/>
      <c r="AG49" s="67"/>
      <c r="AI49" s="21"/>
      <c r="AJ49" s="33" t="str">
        <f t="shared" si="10"/>
        <v/>
      </c>
      <c r="AK49" s="13"/>
      <c r="AL49" s="32" t="str">
        <f t="shared" si="11"/>
        <v/>
      </c>
      <c r="AM49" s="31" t="str">
        <f t="shared" si="12"/>
        <v/>
      </c>
      <c r="AN49" s="33">
        <f t="shared" si="7"/>
        <v>0</v>
      </c>
      <c r="AQ49" s="19"/>
      <c r="AR49" s="19"/>
      <c r="AS49" s="19" t="s">
        <v>132</v>
      </c>
      <c r="AT49" s="19" t="s">
        <v>72</v>
      </c>
      <c r="AU49" s="20" t="s">
        <v>14</v>
      </c>
      <c r="AV49" s="34" t="s">
        <v>571</v>
      </c>
      <c r="AX49" s="19" t="s">
        <v>385</v>
      </c>
      <c r="AY49" s="19"/>
    </row>
    <row r="50" spans="3:51">
      <c r="C50" s="6"/>
      <c r="D50" s="6"/>
      <c r="E50" s="6"/>
      <c r="F50" s="6"/>
      <c r="G50" s="1" t="e">
        <f t="shared" si="8"/>
        <v>#N/A</v>
      </c>
      <c r="H50" s="2" t="e">
        <f t="shared" si="9"/>
        <v>#N/A</v>
      </c>
      <c r="I50" s="6"/>
      <c r="J50" s="6"/>
      <c r="K50" s="6"/>
      <c r="L50" s="43"/>
      <c r="M50" s="24" t="str">
        <f t="shared" si="2"/>
        <v/>
      </c>
      <c r="N50" s="44"/>
      <c r="O50" s="17"/>
      <c r="P50" s="17"/>
      <c r="Q50" s="52" t="str">
        <f t="shared" si="6"/>
        <v/>
      </c>
      <c r="R50" s="63"/>
      <c r="S50" s="66"/>
      <c r="T50" s="66"/>
      <c r="U50" s="66"/>
      <c r="V50" s="66"/>
      <c r="W50" s="66"/>
      <c r="X50" s="66"/>
      <c r="Y50" s="66"/>
      <c r="Z50" s="66"/>
      <c r="AA50" s="66"/>
      <c r="AB50" s="67"/>
      <c r="AC50" s="67"/>
      <c r="AD50" s="67"/>
      <c r="AE50" s="67"/>
      <c r="AF50" s="67"/>
      <c r="AG50" s="67"/>
      <c r="AI50" s="21"/>
      <c r="AJ50" s="33" t="str">
        <f t="shared" si="10"/>
        <v/>
      </c>
      <c r="AK50" s="13"/>
      <c r="AL50" s="32" t="str">
        <f t="shared" si="11"/>
        <v/>
      </c>
      <c r="AM50" s="31" t="str">
        <f t="shared" si="12"/>
        <v/>
      </c>
      <c r="AN50" s="33">
        <f t="shared" si="7"/>
        <v>0</v>
      </c>
      <c r="AQ50" s="19"/>
      <c r="AR50" s="19"/>
      <c r="AS50" s="19" t="s">
        <v>135</v>
      </c>
      <c r="AT50" s="19" t="s">
        <v>79</v>
      </c>
      <c r="AU50" s="20" t="s">
        <v>15</v>
      </c>
      <c r="AV50" s="34" t="s">
        <v>577</v>
      </c>
      <c r="AX50" s="19" t="s">
        <v>123</v>
      </c>
      <c r="AY50" s="19"/>
    </row>
    <row r="51" spans="3:51">
      <c r="C51" s="6"/>
      <c r="D51" s="6"/>
      <c r="E51" s="6"/>
      <c r="F51" s="6"/>
      <c r="G51" s="1" t="e">
        <f t="shared" si="8"/>
        <v>#N/A</v>
      </c>
      <c r="H51" s="2" t="e">
        <f t="shared" si="9"/>
        <v>#N/A</v>
      </c>
      <c r="I51" s="6"/>
      <c r="J51" s="6"/>
      <c r="K51" s="6"/>
      <c r="L51" s="43"/>
      <c r="M51" s="24" t="str">
        <f t="shared" si="2"/>
        <v/>
      </c>
      <c r="N51" s="44"/>
      <c r="O51" s="17"/>
      <c r="P51" s="17"/>
      <c r="Q51" s="52" t="str">
        <f t="shared" si="6"/>
        <v/>
      </c>
      <c r="R51" s="63"/>
      <c r="S51" s="66"/>
      <c r="T51" s="66"/>
      <c r="U51" s="66"/>
      <c r="V51" s="66"/>
      <c r="W51" s="66"/>
      <c r="X51" s="66"/>
      <c r="Y51" s="66"/>
      <c r="Z51" s="66"/>
      <c r="AA51" s="66"/>
      <c r="AB51" s="67"/>
      <c r="AC51" s="67"/>
      <c r="AD51" s="67"/>
      <c r="AE51" s="67"/>
      <c r="AF51" s="67"/>
      <c r="AG51" s="67"/>
      <c r="AI51" s="21"/>
      <c r="AJ51" s="33" t="str">
        <f t="shared" si="10"/>
        <v/>
      </c>
      <c r="AK51" s="13"/>
      <c r="AL51" s="32" t="str">
        <f t="shared" si="11"/>
        <v/>
      </c>
      <c r="AM51" s="31" t="str">
        <f t="shared" si="12"/>
        <v/>
      </c>
      <c r="AN51" s="33">
        <f t="shared" si="7"/>
        <v>0</v>
      </c>
      <c r="AQ51" s="19"/>
      <c r="AR51" s="19"/>
      <c r="AS51" s="19" t="s">
        <v>138</v>
      </c>
      <c r="AT51" s="19" t="s">
        <v>130</v>
      </c>
      <c r="AU51" s="20" t="s">
        <v>14</v>
      </c>
      <c r="AV51" s="34" t="s">
        <v>131</v>
      </c>
      <c r="AX51" s="19" t="s">
        <v>386</v>
      </c>
      <c r="AY51" s="19"/>
    </row>
    <row r="52" spans="3:51">
      <c r="C52" s="6"/>
      <c r="D52" s="6"/>
      <c r="E52" s="6"/>
      <c r="F52" s="6"/>
      <c r="G52" s="1" t="e">
        <f t="shared" si="8"/>
        <v>#N/A</v>
      </c>
      <c r="H52" s="2" t="e">
        <f t="shared" si="9"/>
        <v>#N/A</v>
      </c>
      <c r="I52" s="6"/>
      <c r="J52" s="6"/>
      <c r="K52" s="6"/>
      <c r="L52" s="43"/>
      <c r="M52" s="24" t="str">
        <f t="shared" si="2"/>
        <v/>
      </c>
      <c r="N52" s="44"/>
      <c r="O52" s="17"/>
      <c r="P52" s="17"/>
      <c r="Q52" s="52" t="str">
        <f t="shared" si="6"/>
        <v/>
      </c>
      <c r="R52" s="63"/>
      <c r="S52" s="66"/>
      <c r="T52" s="66"/>
      <c r="U52" s="66"/>
      <c r="V52" s="66"/>
      <c r="W52" s="66"/>
      <c r="X52" s="66"/>
      <c r="Y52" s="66"/>
      <c r="Z52" s="66"/>
      <c r="AA52" s="66"/>
      <c r="AB52" s="67"/>
      <c r="AC52" s="67"/>
      <c r="AD52" s="67"/>
      <c r="AE52" s="67"/>
      <c r="AF52" s="67"/>
      <c r="AG52" s="67"/>
      <c r="AI52" s="21"/>
      <c r="AJ52" s="33" t="str">
        <f t="shared" si="10"/>
        <v/>
      </c>
      <c r="AK52" s="13"/>
      <c r="AL52" s="32" t="str">
        <f t="shared" si="11"/>
        <v/>
      </c>
      <c r="AM52" s="31" t="str">
        <f t="shared" si="12"/>
        <v/>
      </c>
      <c r="AN52" s="33">
        <f t="shared" si="7"/>
        <v>0</v>
      </c>
      <c r="AQ52" s="19"/>
      <c r="AR52" s="19"/>
      <c r="AS52" s="19" t="s">
        <v>141</v>
      </c>
      <c r="AT52" s="19" t="s">
        <v>148</v>
      </c>
      <c r="AU52" s="20" t="s">
        <v>14</v>
      </c>
      <c r="AV52" s="34" t="s">
        <v>149</v>
      </c>
      <c r="AX52" s="19" t="s">
        <v>126</v>
      </c>
      <c r="AY52" s="19"/>
    </row>
    <row r="53" spans="3:51">
      <c r="C53" s="6"/>
      <c r="D53" s="6"/>
      <c r="E53" s="6"/>
      <c r="F53" s="6"/>
      <c r="G53" s="1" t="e">
        <f t="shared" si="8"/>
        <v>#N/A</v>
      </c>
      <c r="H53" s="2" t="e">
        <f t="shared" si="9"/>
        <v>#N/A</v>
      </c>
      <c r="I53" s="6"/>
      <c r="J53" s="6"/>
      <c r="K53" s="6"/>
      <c r="L53" s="43"/>
      <c r="M53" s="24" t="str">
        <f t="shared" si="2"/>
        <v/>
      </c>
      <c r="N53" s="44"/>
      <c r="O53" s="17"/>
      <c r="P53" s="17"/>
      <c r="Q53" s="52" t="str">
        <f t="shared" si="6"/>
        <v/>
      </c>
      <c r="R53" s="63"/>
      <c r="S53" s="66"/>
      <c r="T53" s="66"/>
      <c r="U53" s="66"/>
      <c r="V53" s="66"/>
      <c r="W53" s="66"/>
      <c r="X53" s="66"/>
      <c r="Y53" s="66"/>
      <c r="Z53" s="66"/>
      <c r="AA53" s="66"/>
      <c r="AB53" s="67"/>
      <c r="AC53" s="67"/>
      <c r="AD53" s="67"/>
      <c r="AE53" s="67"/>
      <c r="AF53" s="67"/>
      <c r="AG53" s="67"/>
      <c r="AI53" s="21"/>
      <c r="AJ53" s="33" t="str">
        <f t="shared" si="10"/>
        <v/>
      </c>
      <c r="AK53" s="13"/>
      <c r="AL53" s="32" t="str">
        <f t="shared" si="11"/>
        <v/>
      </c>
      <c r="AM53" s="31" t="str">
        <f t="shared" si="12"/>
        <v/>
      </c>
      <c r="AN53" s="33">
        <f t="shared" si="7"/>
        <v>0</v>
      </c>
      <c r="AQ53" s="19"/>
      <c r="AR53" s="19"/>
      <c r="AS53" s="19" t="s">
        <v>144</v>
      </c>
      <c r="AT53" s="19" t="s">
        <v>139</v>
      </c>
      <c r="AU53" s="20" t="s">
        <v>14</v>
      </c>
      <c r="AV53" s="34" t="s">
        <v>140</v>
      </c>
      <c r="AX53" s="19" t="s">
        <v>132</v>
      </c>
      <c r="AY53" s="19"/>
    </row>
    <row r="54" spans="3:51">
      <c r="C54" s="6"/>
      <c r="D54" s="6"/>
      <c r="E54" s="6"/>
      <c r="F54" s="6"/>
      <c r="G54" s="1" t="e">
        <f t="shared" si="8"/>
        <v>#N/A</v>
      </c>
      <c r="H54" s="2" t="e">
        <f t="shared" si="9"/>
        <v>#N/A</v>
      </c>
      <c r="I54" s="6"/>
      <c r="J54" s="6"/>
      <c r="K54" s="6"/>
      <c r="L54" s="43"/>
      <c r="M54" s="24" t="str">
        <f t="shared" si="2"/>
        <v/>
      </c>
      <c r="N54" s="44"/>
      <c r="O54" s="17"/>
      <c r="P54" s="17"/>
      <c r="Q54" s="52" t="str">
        <f t="shared" si="6"/>
        <v/>
      </c>
      <c r="R54" s="63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67"/>
      <c r="AD54" s="67"/>
      <c r="AE54" s="67"/>
      <c r="AF54" s="67"/>
      <c r="AG54" s="67"/>
      <c r="AI54" s="21"/>
      <c r="AJ54" s="33" t="str">
        <f t="shared" si="10"/>
        <v/>
      </c>
      <c r="AK54" s="13"/>
      <c r="AL54" s="32" t="str">
        <f t="shared" si="11"/>
        <v/>
      </c>
      <c r="AM54" s="31" t="str">
        <f t="shared" si="12"/>
        <v/>
      </c>
      <c r="AN54" s="33">
        <f t="shared" si="7"/>
        <v>0</v>
      </c>
      <c r="AQ54" s="19"/>
      <c r="AR54" s="19"/>
      <c r="AS54" s="19" t="s">
        <v>147</v>
      </c>
      <c r="AT54" s="19" t="s">
        <v>133</v>
      </c>
      <c r="AU54" s="20" t="s">
        <v>14</v>
      </c>
      <c r="AV54" s="34" t="s">
        <v>134</v>
      </c>
      <c r="AX54" s="19" t="s">
        <v>387</v>
      </c>
      <c r="AY54" s="19"/>
    </row>
    <row r="55" spans="3:51">
      <c r="C55" s="6"/>
      <c r="D55" s="6"/>
      <c r="E55" s="6"/>
      <c r="F55" s="6"/>
      <c r="G55" s="1" t="e">
        <f t="shared" si="8"/>
        <v>#N/A</v>
      </c>
      <c r="H55" s="2" t="e">
        <f t="shared" si="9"/>
        <v>#N/A</v>
      </c>
      <c r="I55" s="6"/>
      <c r="J55" s="6"/>
      <c r="K55" s="6"/>
      <c r="L55" s="43"/>
      <c r="M55" s="24" t="str">
        <f t="shared" si="2"/>
        <v/>
      </c>
      <c r="N55" s="44"/>
      <c r="O55" s="17"/>
      <c r="P55" s="17"/>
      <c r="Q55" s="52" t="str">
        <f t="shared" si="6"/>
        <v/>
      </c>
      <c r="R55" s="63"/>
      <c r="S55" s="66"/>
      <c r="T55" s="66"/>
      <c r="U55" s="66"/>
      <c r="V55" s="66"/>
      <c r="W55" s="66"/>
      <c r="X55" s="66"/>
      <c r="Y55" s="66"/>
      <c r="Z55" s="66"/>
      <c r="AA55" s="66"/>
      <c r="AB55" s="67"/>
      <c r="AC55" s="67"/>
      <c r="AD55" s="67"/>
      <c r="AE55" s="67"/>
      <c r="AF55" s="67"/>
      <c r="AG55" s="67"/>
      <c r="AI55" s="21"/>
      <c r="AJ55" s="33" t="str">
        <f t="shared" si="10"/>
        <v/>
      </c>
      <c r="AK55" s="13"/>
      <c r="AL55" s="32" t="str">
        <f t="shared" si="11"/>
        <v/>
      </c>
      <c r="AM55" s="31" t="str">
        <f t="shared" si="12"/>
        <v/>
      </c>
      <c r="AN55" s="33">
        <f t="shared" si="7"/>
        <v>0</v>
      </c>
      <c r="AQ55" s="19"/>
      <c r="AR55" s="19"/>
      <c r="AS55" s="19" t="s">
        <v>150</v>
      </c>
      <c r="AT55" s="19" t="s">
        <v>136</v>
      </c>
      <c r="AU55" s="20" t="s">
        <v>14</v>
      </c>
      <c r="AV55" s="34" t="s">
        <v>137</v>
      </c>
      <c r="AX55" s="19" t="s">
        <v>388</v>
      </c>
      <c r="AY55" s="19"/>
    </row>
    <row r="56" spans="3:51">
      <c r="C56" s="6"/>
      <c r="D56" s="6"/>
      <c r="E56" s="6"/>
      <c r="F56" s="6"/>
      <c r="G56" s="1" t="e">
        <f t="shared" si="8"/>
        <v>#N/A</v>
      </c>
      <c r="H56" s="2" t="e">
        <f t="shared" si="9"/>
        <v>#N/A</v>
      </c>
      <c r="I56" s="6"/>
      <c r="J56" s="6"/>
      <c r="K56" s="6"/>
      <c r="L56" s="43"/>
      <c r="M56" s="24" t="str">
        <f t="shared" si="2"/>
        <v/>
      </c>
      <c r="N56" s="44"/>
      <c r="O56" s="17"/>
      <c r="P56" s="17"/>
      <c r="Q56" s="52" t="str">
        <f t="shared" si="6"/>
        <v/>
      </c>
      <c r="R56" s="63"/>
      <c r="S56" s="66"/>
      <c r="T56" s="66"/>
      <c r="U56" s="66"/>
      <c r="V56" s="66"/>
      <c r="W56" s="66"/>
      <c r="X56" s="66"/>
      <c r="Y56" s="66"/>
      <c r="Z56" s="66"/>
      <c r="AA56" s="66"/>
      <c r="AB56" s="67"/>
      <c r="AC56" s="67"/>
      <c r="AD56" s="67"/>
      <c r="AE56" s="67"/>
      <c r="AF56" s="67"/>
      <c r="AG56" s="67"/>
      <c r="AI56" s="21"/>
      <c r="AJ56" s="33" t="str">
        <f t="shared" si="10"/>
        <v/>
      </c>
      <c r="AK56" s="13"/>
      <c r="AL56" s="32" t="str">
        <f t="shared" si="11"/>
        <v/>
      </c>
      <c r="AM56" s="31" t="str">
        <f t="shared" si="12"/>
        <v/>
      </c>
      <c r="AN56" s="33">
        <f t="shared" si="7"/>
        <v>0</v>
      </c>
      <c r="AQ56" s="19"/>
      <c r="AR56" s="19"/>
      <c r="AS56" s="19" t="s">
        <v>153</v>
      </c>
      <c r="AT56" s="19" t="s">
        <v>142</v>
      </c>
      <c r="AU56" s="20" t="s">
        <v>14</v>
      </c>
      <c r="AV56" s="34" t="s">
        <v>143</v>
      </c>
      <c r="AX56" s="19" t="s">
        <v>389</v>
      </c>
      <c r="AY56" s="19"/>
    </row>
    <row r="57" spans="3:51">
      <c r="C57" s="6"/>
      <c r="D57" s="6"/>
      <c r="E57" s="6"/>
      <c r="F57" s="6"/>
      <c r="G57" s="1" t="e">
        <f t="shared" si="8"/>
        <v>#N/A</v>
      </c>
      <c r="H57" s="2" t="e">
        <f t="shared" si="9"/>
        <v>#N/A</v>
      </c>
      <c r="I57" s="6"/>
      <c r="J57" s="6"/>
      <c r="K57" s="6"/>
      <c r="L57" s="43"/>
      <c r="M57" s="24" t="str">
        <f t="shared" si="2"/>
        <v/>
      </c>
      <c r="N57" s="44"/>
      <c r="O57" s="17"/>
      <c r="P57" s="17"/>
      <c r="Q57" s="52" t="str">
        <f t="shared" si="6"/>
        <v/>
      </c>
      <c r="R57" s="63"/>
      <c r="S57" s="66"/>
      <c r="T57" s="66"/>
      <c r="U57" s="66"/>
      <c r="V57" s="66"/>
      <c r="W57" s="66"/>
      <c r="X57" s="66"/>
      <c r="Y57" s="66"/>
      <c r="Z57" s="66"/>
      <c r="AA57" s="66"/>
      <c r="AB57" s="67"/>
      <c r="AC57" s="67"/>
      <c r="AD57" s="67"/>
      <c r="AE57" s="67"/>
      <c r="AF57" s="67"/>
      <c r="AG57" s="67"/>
      <c r="AI57" s="21"/>
      <c r="AJ57" s="33" t="str">
        <f t="shared" si="10"/>
        <v/>
      </c>
      <c r="AK57" s="13"/>
      <c r="AL57" s="32" t="str">
        <f t="shared" si="11"/>
        <v/>
      </c>
      <c r="AM57" s="31" t="str">
        <f t="shared" si="12"/>
        <v/>
      </c>
      <c r="AN57" s="33">
        <f t="shared" si="7"/>
        <v>0</v>
      </c>
      <c r="AQ57" s="19"/>
      <c r="AR57" s="19"/>
      <c r="AS57" s="19" t="s">
        <v>156</v>
      </c>
      <c r="AT57" s="19" t="s">
        <v>45</v>
      </c>
      <c r="AU57" s="20" t="s">
        <v>15</v>
      </c>
      <c r="AV57" s="34" t="s">
        <v>568</v>
      </c>
      <c r="AX57" s="19" t="s">
        <v>141</v>
      </c>
      <c r="AY57" s="19"/>
    </row>
    <row r="58" spans="3:51">
      <c r="C58" s="6"/>
      <c r="D58" s="6"/>
      <c r="E58" s="6"/>
      <c r="F58" s="6"/>
      <c r="G58" s="1" t="e">
        <f t="shared" si="8"/>
        <v>#N/A</v>
      </c>
      <c r="H58" s="2" t="e">
        <f t="shared" si="9"/>
        <v>#N/A</v>
      </c>
      <c r="I58" s="6"/>
      <c r="J58" s="6"/>
      <c r="K58" s="6"/>
      <c r="L58" s="43"/>
      <c r="M58" s="24" t="str">
        <f t="shared" si="2"/>
        <v/>
      </c>
      <c r="N58" s="44"/>
      <c r="O58" s="17"/>
      <c r="P58" s="17"/>
      <c r="Q58" s="52" t="str">
        <f t="shared" si="6"/>
        <v/>
      </c>
      <c r="R58" s="63"/>
      <c r="S58" s="66"/>
      <c r="T58" s="66"/>
      <c r="U58" s="66"/>
      <c r="V58" s="66"/>
      <c r="W58" s="66"/>
      <c r="X58" s="66"/>
      <c r="Y58" s="66"/>
      <c r="Z58" s="66"/>
      <c r="AA58" s="66"/>
      <c r="AB58" s="67"/>
      <c r="AC58" s="67"/>
      <c r="AD58" s="67"/>
      <c r="AE58" s="67"/>
      <c r="AF58" s="67"/>
      <c r="AG58" s="67"/>
      <c r="AI58" s="21"/>
      <c r="AJ58" s="33" t="str">
        <f t="shared" si="10"/>
        <v/>
      </c>
      <c r="AK58" s="13"/>
      <c r="AL58" s="32" t="str">
        <f t="shared" si="11"/>
        <v/>
      </c>
      <c r="AM58" s="31" t="str">
        <f t="shared" si="12"/>
        <v/>
      </c>
      <c r="AN58" s="33">
        <f t="shared" si="7"/>
        <v>0</v>
      </c>
      <c r="AQ58" s="19"/>
      <c r="AR58" s="19"/>
      <c r="AS58" s="19" t="s">
        <v>158</v>
      </c>
      <c r="AT58" s="19" t="s">
        <v>109</v>
      </c>
      <c r="AU58" s="20" t="s">
        <v>15</v>
      </c>
      <c r="AV58" s="34" t="s">
        <v>110</v>
      </c>
      <c r="AX58" s="19" t="s">
        <v>390</v>
      </c>
      <c r="AY58" s="19"/>
    </row>
    <row r="59" spans="3:51">
      <c r="C59" s="6"/>
      <c r="D59" s="6"/>
      <c r="E59" s="6"/>
      <c r="F59" s="6"/>
      <c r="G59" s="1" t="e">
        <f t="shared" si="8"/>
        <v>#N/A</v>
      </c>
      <c r="H59" s="2" t="e">
        <f t="shared" si="9"/>
        <v>#N/A</v>
      </c>
      <c r="I59" s="6"/>
      <c r="J59" s="6"/>
      <c r="K59" s="6"/>
      <c r="L59" s="43"/>
      <c r="M59" s="24" t="str">
        <f t="shared" si="2"/>
        <v/>
      </c>
      <c r="N59" s="44"/>
      <c r="O59" s="17"/>
      <c r="P59" s="17"/>
      <c r="Q59" s="52" t="str">
        <f t="shared" si="6"/>
        <v/>
      </c>
      <c r="R59" s="63"/>
      <c r="S59" s="66"/>
      <c r="T59" s="66"/>
      <c r="U59" s="66"/>
      <c r="V59" s="66"/>
      <c r="W59" s="66"/>
      <c r="X59" s="66"/>
      <c r="Y59" s="66"/>
      <c r="Z59" s="66"/>
      <c r="AA59" s="66"/>
      <c r="AB59" s="67"/>
      <c r="AC59" s="67"/>
      <c r="AD59" s="67"/>
      <c r="AE59" s="67"/>
      <c r="AF59" s="67"/>
      <c r="AG59" s="67"/>
      <c r="AI59" s="21"/>
      <c r="AJ59" s="33" t="str">
        <f t="shared" si="10"/>
        <v/>
      </c>
      <c r="AK59" s="13"/>
      <c r="AL59" s="32" t="str">
        <f t="shared" si="11"/>
        <v/>
      </c>
      <c r="AM59" s="31" t="str">
        <f t="shared" si="12"/>
        <v/>
      </c>
      <c r="AN59" s="33">
        <f t="shared" si="7"/>
        <v>0</v>
      </c>
      <c r="AQ59" s="19"/>
      <c r="AR59" s="19"/>
      <c r="AS59" s="19" t="s">
        <v>159</v>
      </c>
      <c r="AT59" s="19" t="s">
        <v>21</v>
      </c>
      <c r="AU59" s="20" t="s">
        <v>15</v>
      </c>
      <c r="AV59" s="34" t="s">
        <v>569</v>
      </c>
      <c r="AX59" s="19" t="s">
        <v>391</v>
      </c>
      <c r="AY59" s="19"/>
    </row>
    <row r="60" spans="3:51">
      <c r="C60" s="6"/>
      <c r="D60" s="6"/>
      <c r="E60" s="6"/>
      <c r="F60" s="6"/>
      <c r="G60" s="1" t="e">
        <f t="shared" si="8"/>
        <v>#N/A</v>
      </c>
      <c r="H60" s="2" t="e">
        <f t="shared" si="9"/>
        <v>#N/A</v>
      </c>
      <c r="I60" s="6"/>
      <c r="J60" s="6"/>
      <c r="K60" s="6"/>
      <c r="L60" s="43"/>
      <c r="M60" s="24" t="str">
        <f t="shared" si="2"/>
        <v/>
      </c>
      <c r="N60" s="44"/>
      <c r="O60" s="17"/>
      <c r="P60" s="17"/>
      <c r="Q60" s="52" t="str">
        <f t="shared" si="6"/>
        <v/>
      </c>
      <c r="R60" s="63"/>
      <c r="S60" s="66"/>
      <c r="T60" s="66"/>
      <c r="U60" s="66"/>
      <c r="V60" s="66"/>
      <c r="W60" s="66"/>
      <c r="X60" s="66"/>
      <c r="Y60" s="66"/>
      <c r="Z60" s="66"/>
      <c r="AA60" s="66"/>
      <c r="AB60" s="67"/>
      <c r="AC60" s="67"/>
      <c r="AD60" s="67"/>
      <c r="AE60" s="67"/>
      <c r="AF60" s="67"/>
      <c r="AG60" s="67"/>
      <c r="AI60" s="21"/>
      <c r="AJ60" s="33" t="str">
        <f t="shared" si="10"/>
        <v/>
      </c>
      <c r="AK60" s="13"/>
      <c r="AL60" s="32" t="str">
        <f t="shared" si="11"/>
        <v/>
      </c>
      <c r="AM60" s="31" t="str">
        <f t="shared" si="12"/>
        <v/>
      </c>
      <c r="AN60" s="33">
        <f t="shared" si="7"/>
        <v>0</v>
      </c>
      <c r="AQ60" s="19"/>
      <c r="AR60" s="19"/>
      <c r="AS60" s="19" t="s">
        <v>160</v>
      </c>
      <c r="AT60" s="7" t="s">
        <v>585</v>
      </c>
      <c r="AU60" s="20" t="s">
        <v>15</v>
      </c>
      <c r="AV60" s="34" t="s">
        <v>581</v>
      </c>
      <c r="AX60" s="19" t="s">
        <v>392</v>
      </c>
      <c r="AY60" s="19"/>
    </row>
    <row r="61" spans="3:51">
      <c r="C61" s="6"/>
      <c r="D61" s="6"/>
      <c r="E61" s="6"/>
      <c r="F61" s="6"/>
      <c r="G61" s="1" t="e">
        <f t="shared" si="8"/>
        <v>#N/A</v>
      </c>
      <c r="H61" s="2" t="e">
        <f t="shared" si="9"/>
        <v>#N/A</v>
      </c>
      <c r="I61" s="6"/>
      <c r="J61" s="6"/>
      <c r="K61" s="6"/>
      <c r="L61" s="43"/>
      <c r="M61" s="24" t="str">
        <f t="shared" si="2"/>
        <v/>
      </c>
      <c r="N61" s="44"/>
      <c r="O61" s="17"/>
      <c r="P61" s="17"/>
      <c r="Q61" s="52" t="str">
        <f t="shared" si="6"/>
        <v/>
      </c>
      <c r="R61" s="63"/>
      <c r="S61" s="66"/>
      <c r="T61" s="66"/>
      <c r="U61" s="66"/>
      <c r="V61" s="66"/>
      <c r="W61" s="66"/>
      <c r="X61" s="66"/>
      <c r="Y61" s="66"/>
      <c r="Z61" s="66"/>
      <c r="AA61" s="66"/>
      <c r="AB61" s="67"/>
      <c r="AC61" s="67"/>
      <c r="AD61" s="67"/>
      <c r="AE61" s="67"/>
      <c r="AF61" s="67"/>
      <c r="AG61" s="67"/>
      <c r="AI61" s="21"/>
      <c r="AJ61" s="33" t="str">
        <f t="shared" si="10"/>
        <v/>
      </c>
      <c r="AK61" s="13"/>
      <c r="AL61" s="32" t="str">
        <f t="shared" si="11"/>
        <v/>
      </c>
      <c r="AM61" s="31" t="str">
        <f t="shared" si="12"/>
        <v/>
      </c>
      <c r="AN61" s="33">
        <f t="shared" si="7"/>
        <v>0</v>
      </c>
      <c r="AQ61" s="19"/>
      <c r="AR61" s="19"/>
      <c r="AS61" s="19" t="s">
        <v>161</v>
      </c>
      <c r="AT61" s="19" t="s">
        <v>49</v>
      </c>
      <c r="AU61" s="20" t="s">
        <v>15</v>
      </c>
      <c r="AV61" s="34" t="s">
        <v>570</v>
      </c>
      <c r="AX61" s="19" t="s">
        <v>393</v>
      </c>
      <c r="AY61" s="19"/>
    </row>
    <row r="62" spans="3:51">
      <c r="C62" s="6"/>
      <c r="D62" s="6"/>
      <c r="E62" s="6"/>
      <c r="F62" s="6"/>
      <c r="G62" s="1" t="e">
        <f t="shared" si="8"/>
        <v>#N/A</v>
      </c>
      <c r="H62" s="2" t="e">
        <f t="shared" si="9"/>
        <v>#N/A</v>
      </c>
      <c r="I62" s="6"/>
      <c r="J62" s="6"/>
      <c r="K62" s="6"/>
      <c r="L62" s="43"/>
      <c r="M62" s="24" t="str">
        <f t="shared" si="2"/>
        <v/>
      </c>
      <c r="N62" s="44"/>
      <c r="O62" s="17"/>
      <c r="P62" s="17"/>
      <c r="Q62" s="52" t="str">
        <f t="shared" si="6"/>
        <v/>
      </c>
      <c r="R62" s="63"/>
      <c r="S62" s="66"/>
      <c r="T62" s="66"/>
      <c r="U62" s="66"/>
      <c r="V62" s="66"/>
      <c r="W62" s="66"/>
      <c r="X62" s="66"/>
      <c r="Y62" s="66"/>
      <c r="Z62" s="66"/>
      <c r="AA62" s="66"/>
      <c r="AB62" s="67"/>
      <c r="AC62" s="67"/>
      <c r="AD62" s="67"/>
      <c r="AE62" s="67"/>
      <c r="AF62" s="67"/>
      <c r="AG62" s="67"/>
      <c r="AI62" s="21"/>
      <c r="AJ62" s="33" t="str">
        <f t="shared" si="10"/>
        <v/>
      </c>
      <c r="AK62" s="13"/>
      <c r="AL62" s="32" t="str">
        <f t="shared" si="11"/>
        <v/>
      </c>
      <c r="AM62" s="31" t="str">
        <f t="shared" si="12"/>
        <v/>
      </c>
      <c r="AN62" s="33">
        <f t="shared" si="7"/>
        <v>0</v>
      </c>
      <c r="AQ62" s="19"/>
      <c r="AR62" s="19"/>
      <c r="AS62" s="19" t="s">
        <v>162</v>
      </c>
      <c r="AT62" s="19"/>
      <c r="AU62" s="19"/>
      <c r="AV62" s="19"/>
      <c r="AX62" s="19" t="s">
        <v>394</v>
      </c>
      <c r="AY62" s="19"/>
    </row>
    <row r="63" spans="3:51">
      <c r="C63" s="6"/>
      <c r="D63" s="6"/>
      <c r="E63" s="6"/>
      <c r="F63" s="6"/>
      <c r="G63" s="1" t="e">
        <f t="shared" si="8"/>
        <v>#N/A</v>
      </c>
      <c r="H63" s="2" t="e">
        <f t="shared" si="9"/>
        <v>#N/A</v>
      </c>
      <c r="I63" s="6"/>
      <c r="J63" s="6"/>
      <c r="K63" s="6"/>
      <c r="L63" s="43"/>
      <c r="M63" s="24" t="str">
        <f t="shared" si="2"/>
        <v/>
      </c>
      <c r="N63" s="44"/>
      <c r="O63" s="17"/>
      <c r="P63" s="17"/>
      <c r="Q63" s="52" t="str">
        <f t="shared" si="6"/>
        <v/>
      </c>
      <c r="R63" s="63"/>
      <c r="S63" s="66"/>
      <c r="T63" s="66"/>
      <c r="U63" s="66"/>
      <c r="V63" s="66"/>
      <c r="W63" s="66"/>
      <c r="X63" s="66"/>
      <c r="Y63" s="66"/>
      <c r="Z63" s="66"/>
      <c r="AA63" s="66"/>
      <c r="AB63" s="67"/>
      <c r="AC63" s="67"/>
      <c r="AD63" s="67"/>
      <c r="AE63" s="67"/>
      <c r="AF63" s="67"/>
      <c r="AG63" s="67"/>
      <c r="AI63" s="21"/>
      <c r="AJ63" s="33" t="str">
        <f t="shared" si="10"/>
        <v/>
      </c>
      <c r="AK63" s="13"/>
      <c r="AL63" s="32" t="str">
        <f t="shared" si="11"/>
        <v/>
      </c>
      <c r="AM63" s="31" t="str">
        <f t="shared" si="12"/>
        <v/>
      </c>
      <c r="AN63" s="33">
        <f t="shared" si="7"/>
        <v>0</v>
      </c>
      <c r="AQ63" s="19"/>
      <c r="AR63" s="19"/>
      <c r="AS63" s="19" t="s">
        <v>163</v>
      </c>
      <c r="AT63" s="19"/>
      <c r="AU63" s="19"/>
      <c r="AV63" s="19"/>
      <c r="AX63" s="19" t="s">
        <v>395</v>
      </c>
      <c r="AY63" s="19"/>
    </row>
    <row r="64" spans="3:51">
      <c r="C64" s="6"/>
      <c r="D64" s="6"/>
      <c r="E64" s="6"/>
      <c r="F64" s="6"/>
      <c r="G64" s="1" t="e">
        <f t="shared" si="8"/>
        <v>#N/A</v>
      </c>
      <c r="H64" s="2" t="e">
        <f t="shared" si="9"/>
        <v>#N/A</v>
      </c>
      <c r="I64" s="6"/>
      <c r="J64" s="6"/>
      <c r="K64" s="6"/>
      <c r="L64" s="43"/>
      <c r="M64" s="24" t="str">
        <f t="shared" si="2"/>
        <v/>
      </c>
      <c r="N64" s="44"/>
      <c r="O64" s="17"/>
      <c r="P64" s="17"/>
      <c r="Q64" s="52" t="str">
        <f t="shared" si="6"/>
        <v/>
      </c>
      <c r="R64" s="63"/>
      <c r="S64" s="66"/>
      <c r="T64" s="66"/>
      <c r="U64" s="66"/>
      <c r="V64" s="66"/>
      <c r="W64" s="66"/>
      <c r="X64" s="66"/>
      <c r="Y64" s="66"/>
      <c r="Z64" s="66"/>
      <c r="AA64" s="66"/>
      <c r="AB64" s="67"/>
      <c r="AC64" s="67"/>
      <c r="AD64" s="67"/>
      <c r="AE64" s="67"/>
      <c r="AF64" s="67"/>
      <c r="AG64" s="67"/>
      <c r="AI64" s="21"/>
      <c r="AJ64" s="33" t="str">
        <f t="shared" si="10"/>
        <v/>
      </c>
      <c r="AK64" s="13"/>
      <c r="AL64" s="32" t="str">
        <f t="shared" si="11"/>
        <v/>
      </c>
      <c r="AM64" s="31" t="str">
        <f t="shared" si="12"/>
        <v/>
      </c>
      <c r="AN64" s="33">
        <f t="shared" si="7"/>
        <v>0</v>
      </c>
      <c r="AQ64" s="19"/>
      <c r="AR64" s="19"/>
      <c r="AS64" s="19" t="s">
        <v>164</v>
      </c>
      <c r="AT64" s="19"/>
      <c r="AU64" s="19"/>
      <c r="AV64" s="19"/>
      <c r="AX64" s="19" t="s">
        <v>396</v>
      </c>
      <c r="AY64" s="19"/>
    </row>
    <row r="65" spans="3:51">
      <c r="C65" s="6"/>
      <c r="D65" s="6"/>
      <c r="E65" s="6"/>
      <c r="F65" s="6"/>
      <c r="G65" s="1" t="e">
        <f t="shared" si="8"/>
        <v>#N/A</v>
      </c>
      <c r="H65" s="2" t="e">
        <f t="shared" si="9"/>
        <v>#N/A</v>
      </c>
      <c r="I65" s="6"/>
      <c r="J65" s="6"/>
      <c r="K65" s="6"/>
      <c r="L65" s="43"/>
      <c r="M65" s="24" t="str">
        <f t="shared" si="2"/>
        <v/>
      </c>
      <c r="N65" s="44"/>
      <c r="O65" s="17"/>
      <c r="P65" s="17"/>
      <c r="Q65" s="52" t="str">
        <f t="shared" si="6"/>
        <v/>
      </c>
      <c r="R65" s="63"/>
      <c r="S65" s="66"/>
      <c r="T65" s="66"/>
      <c r="U65" s="66"/>
      <c r="V65" s="66"/>
      <c r="W65" s="66"/>
      <c r="X65" s="66"/>
      <c r="Y65" s="66"/>
      <c r="Z65" s="66"/>
      <c r="AA65" s="66"/>
      <c r="AB65" s="67"/>
      <c r="AC65" s="67"/>
      <c r="AD65" s="67"/>
      <c r="AE65" s="67"/>
      <c r="AF65" s="67"/>
      <c r="AG65" s="67"/>
      <c r="AI65" s="21"/>
      <c r="AJ65" s="33" t="str">
        <f t="shared" si="10"/>
        <v/>
      </c>
      <c r="AK65" s="13"/>
      <c r="AL65" s="32" t="str">
        <f t="shared" si="11"/>
        <v/>
      </c>
      <c r="AM65" s="31" t="str">
        <f t="shared" si="12"/>
        <v/>
      </c>
      <c r="AN65" s="33">
        <f t="shared" si="7"/>
        <v>0</v>
      </c>
      <c r="AQ65" s="19"/>
      <c r="AR65" s="19"/>
      <c r="AS65" s="19" t="s">
        <v>165</v>
      </c>
      <c r="AT65" s="19"/>
      <c r="AU65" s="19"/>
      <c r="AX65" s="19" t="s">
        <v>397</v>
      </c>
      <c r="AY65" s="19"/>
    </row>
    <row r="66" spans="3:51">
      <c r="C66" s="6"/>
      <c r="D66" s="6"/>
      <c r="E66" s="6"/>
      <c r="F66" s="6"/>
      <c r="G66" s="1" t="e">
        <f t="shared" si="8"/>
        <v>#N/A</v>
      </c>
      <c r="H66" s="2" t="e">
        <f t="shared" si="9"/>
        <v>#N/A</v>
      </c>
      <c r="I66" s="6"/>
      <c r="J66" s="6"/>
      <c r="K66" s="6"/>
      <c r="L66" s="43"/>
      <c r="M66" s="24" t="str">
        <f t="shared" si="2"/>
        <v/>
      </c>
      <c r="N66" s="44"/>
      <c r="O66" s="17"/>
      <c r="P66" s="17"/>
      <c r="Q66" s="52" t="str">
        <f t="shared" si="6"/>
        <v/>
      </c>
      <c r="R66" s="63"/>
      <c r="S66" s="66"/>
      <c r="T66" s="66"/>
      <c r="U66" s="66"/>
      <c r="V66" s="66"/>
      <c r="W66" s="66"/>
      <c r="X66" s="66"/>
      <c r="Y66" s="66"/>
      <c r="Z66" s="66"/>
      <c r="AA66" s="66"/>
      <c r="AB66" s="67"/>
      <c r="AC66" s="67"/>
      <c r="AD66" s="67"/>
      <c r="AE66" s="67"/>
      <c r="AF66" s="67"/>
      <c r="AG66" s="67"/>
      <c r="AI66" s="21"/>
      <c r="AJ66" s="33" t="str">
        <f t="shared" si="10"/>
        <v/>
      </c>
      <c r="AK66" s="13"/>
      <c r="AL66" s="32" t="str">
        <f t="shared" si="11"/>
        <v/>
      </c>
      <c r="AM66" s="31" t="str">
        <f t="shared" si="12"/>
        <v/>
      </c>
      <c r="AN66" s="33">
        <f t="shared" si="7"/>
        <v>0</v>
      </c>
      <c r="AQ66" s="19"/>
      <c r="AR66" s="19"/>
      <c r="AS66" s="19" t="s">
        <v>166</v>
      </c>
      <c r="AT66" s="19"/>
      <c r="AU66" s="19"/>
      <c r="AV66" s="19"/>
      <c r="AX66" s="19" t="s">
        <v>398</v>
      </c>
      <c r="AY66" s="19"/>
    </row>
    <row r="67" spans="3:51">
      <c r="C67" s="6"/>
      <c r="D67" s="6"/>
      <c r="E67" s="6"/>
      <c r="F67" s="6"/>
      <c r="G67" s="1" t="e">
        <f t="shared" si="8"/>
        <v>#N/A</v>
      </c>
      <c r="H67" s="2" t="e">
        <f t="shared" si="9"/>
        <v>#N/A</v>
      </c>
      <c r="I67" s="6"/>
      <c r="J67" s="6"/>
      <c r="K67" s="6"/>
      <c r="L67" s="43"/>
      <c r="M67" s="24" t="str">
        <f t="shared" si="2"/>
        <v/>
      </c>
      <c r="N67" s="44"/>
      <c r="O67" s="17"/>
      <c r="P67" s="17"/>
      <c r="Q67" s="52" t="str">
        <f t="shared" si="6"/>
        <v/>
      </c>
      <c r="R67" s="63"/>
      <c r="S67" s="66"/>
      <c r="T67" s="66"/>
      <c r="U67" s="66"/>
      <c r="V67" s="66"/>
      <c r="W67" s="66"/>
      <c r="X67" s="66"/>
      <c r="Y67" s="66"/>
      <c r="Z67" s="66"/>
      <c r="AA67" s="66"/>
      <c r="AB67" s="67"/>
      <c r="AC67" s="67"/>
      <c r="AD67" s="67"/>
      <c r="AE67" s="67"/>
      <c r="AF67" s="67"/>
      <c r="AG67" s="67"/>
      <c r="AI67" s="21"/>
      <c r="AJ67" s="33" t="str">
        <f t="shared" si="10"/>
        <v/>
      </c>
      <c r="AK67" s="13"/>
      <c r="AL67" s="32" t="str">
        <f t="shared" si="11"/>
        <v/>
      </c>
      <c r="AM67" s="31" t="str">
        <f t="shared" si="12"/>
        <v/>
      </c>
      <c r="AN67" s="33">
        <f t="shared" si="7"/>
        <v>0</v>
      </c>
      <c r="AQ67" s="19"/>
      <c r="AR67" s="19"/>
      <c r="AS67" s="19" t="s">
        <v>167</v>
      </c>
      <c r="AT67" s="19"/>
      <c r="AU67" s="19"/>
      <c r="AV67" s="19"/>
      <c r="AX67" s="19" t="s">
        <v>160</v>
      </c>
      <c r="AY67" s="19"/>
    </row>
    <row r="68" spans="3:51">
      <c r="C68" s="6"/>
      <c r="D68" s="6"/>
      <c r="E68" s="6"/>
      <c r="F68" s="6"/>
      <c r="G68" s="1" t="e">
        <f t="shared" si="8"/>
        <v>#N/A</v>
      </c>
      <c r="H68" s="2" t="e">
        <f t="shared" si="9"/>
        <v>#N/A</v>
      </c>
      <c r="I68" s="6"/>
      <c r="J68" s="6"/>
      <c r="K68" s="6"/>
      <c r="L68" s="43"/>
      <c r="M68" s="24" t="str">
        <f t="shared" si="2"/>
        <v/>
      </c>
      <c r="N68" s="44"/>
      <c r="O68" s="17"/>
      <c r="P68" s="17"/>
      <c r="Q68" s="52" t="str">
        <f t="shared" si="6"/>
        <v/>
      </c>
      <c r="R68" s="63"/>
      <c r="S68" s="66"/>
      <c r="T68" s="66"/>
      <c r="U68" s="66"/>
      <c r="V68" s="66"/>
      <c r="W68" s="66"/>
      <c r="X68" s="66"/>
      <c r="Y68" s="66"/>
      <c r="Z68" s="66"/>
      <c r="AA68" s="66"/>
      <c r="AB68" s="67"/>
      <c r="AC68" s="67"/>
      <c r="AD68" s="67"/>
      <c r="AE68" s="67"/>
      <c r="AF68" s="67"/>
      <c r="AG68" s="67"/>
      <c r="AI68" s="21"/>
      <c r="AJ68" s="33" t="str">
        <f t="shared" si="10"/>
        <v/>
      </c>
      <c r="AK68" s="13"/>
      <c r="AL68" s="32" t="str">
        <f t="shared" si="11"/>
        <v/>
      </c>
      <c r="AM68" s="31" t="str">
        <f t="shared" si="12"/>
        <v/>
      </c>
      <c r="AN68" s="33">
        <f t="shared" si="7"/>
        <v>0</v>
      </c>
      <c r="AQ68" s="19"/>
      <c r="AR68" s="19"/>
      <c r="AS68" s="19" t="s">
        <v>168</v>
      </c>
      <c r="AT68" s="19"/>
      <c r="AU68" s="19"/>
      <c r="AV68" s="19"/>
      <c r="AX68" s="19" t="s">
        <v>399</v>
      </c>
      <c r="AY68" s="19"/>
    </row>
    <row r="69" spans="3:51">
      <c r="C69" s="6"/>
      <c r="D69" s="6"/>
      <c r="E69" s="6"/>
      <c r="F69" s="6"/>
      <c r="G69" s="1" t="e">
        <f t="shared" si="8"/>
        <v>#N/A</v>
      </c>
      <c r="H69" s="2" t="e">
        <f t="shared" si="9"/>
        <v>#N/A</v>
      </c>
      <c r="I69" s="6"/>
      <c r="J69" s="6"/>
      <c r="K69" s="6"/>
      <c r="L69" s="43"/>
      <c r="M69" s="24" t="str">
        <f t="shared" si="2"/>
        <v/>
      </c>
      <c r="N69" s="44"/>
      <c r="O69" s="17"/>
      <c r="P69" s="17"/>
      <c r="Q69" s="52" t="str">
        <f t="shared" si="6"/>
        <v/>
      </c>
      <c r="R69" s="63"/>
      <c r="S69" s="66"/>
      <c r="T69" s="66"/>
      <c r="U69" s="66"/>
      <c r="V69" s="66"/>
      <c r="W69" s="66"/>
      <c r="X69" s="66"/>
      <c r="Y69" s="66"/>
      <c r="Z69" s="66"/>
      <c r="AA69" s="66"/>
      <c r="AB69" s="67"/>
      <c r="AC69" s="67"/>
      <c r="AD69" s="67"/>
      <c r="AE69" s="67"/>
      <c r="AF69" s="67"/>
      <c r="AG69" s="67"/>
      <c r="AI69" s="21"/>
      <c r="AJ69" s="33" t="str">
        <f t="shared" si="10"/>
        <v/>
      </c>
      <c r="AK69" s="13"/>
      <c r="AL69" s="32" t="str">
        <f t="shared" si="11"/>
        <v/>
      </c>
      <c r="AM69" s="31" t="str">
        <f t="shared" si="12"/>
        <v/>
      </c>
      <c r="AN69" s="33">
        <f t="shared" si="7"/>
        <v>0</v>
      </c>
      <c r="AQ69" s="19"/>
      <c r="AR69" s="19"/>
      <c r="AS69" s="19" t="s">
        <v>169</v>
      </c>
      <c r="AT69" s="19"/>
      <c r="AU69" s="19"/>
      <c r="AV69" s="19"/>
      <c r="AX69" s="19" t="s">
        <v>400</v>
      </c>
      <c r="AY69" s="19"/>
    </row>
    <row r="70" spans="3:51">
      <c r="C70" s="6"/>
      <c r="D70" s="6"/>
      <c r="E70" s="6"/>
      <c r="F70" s="6"/>
      <c r="G70" s="1" t="e">
        <f t="shared" si="8"/>
        <v>#N/A</v>
      </c>
      <c r="H70" s="2" t="e">
        <f t="shared" si="9"/>
        <v>#N/A</v>
      </c>
      <c r="I70" s="6"/>
      <c r="J70" s="6"/>
      <c r="K70" s="6"/>
      <c r="L70" s="43"/>
      <c r="M70" s="24" t="str">
        <f t="shared" si="2"/>
        <v/>
      </c>
      <c r="N70" s="44"/>
      <c r="O70" s="17"/>
      <c r="P70" s="17"/>
      <c r="Q70" s="52" t="str">
        <f t="shared" si="6"/>
        <v/>
      </c>
      <c r="R70" s="63"/>
      <c r="S70" s="66"/>
      <c r="T70" s="66"/>
      <c r="U70" s="66"/>
      <c r="V70" s="66"/>
      <c r="W70" s="66"/>
      <c r="X70" s="66"/>
      <c r="Y70" s="66"/>
      <c r="Z70" s="66"/>
      <c r="AA70" s="66"/>
      <c r="AB70" s="67"/>
      <c r="AC70" s="67"/>
      <c r="AD70" s="67"/>
      <c r="AE70" s="67"/>
      <c r="AF70" s="67"/>
      <c r="AG70" s="67"/>
      <c r="AI70" s="21"/>
      <c r="AJ70" s="33" t="str">
        <f t="shared" si="10"/>
        <v/>
      </c>
      <c r="AK70" s="13"/>
      <c r="AL70" s="32" t="str">
        <f t="shared" si="11"/>
        <v/>
      </c>
      <c r="AM70" s="31" t="str">
        <f t="shared" si="12"/>
        <v/>
      </c>
      <c r="AN70" s="33">
        <f t="shared" si="7"/>
        <v>0</v>
      </c>
      <c r="AQ70" s="19"/>
      <c r="AR70" s="19"/>
      <c r="AS70" s="19" t="s">
        <v>170</v>
      </c>
      <c r="AT70" s="19"/>
      <c r="AU70" s="19"/>
      <c r="AV70" s="19"/>
      <c r="AX70" s="19" t="s">
        <v>401</v>
      </c>
      <c r="AY70" s="19"/>
    </row>
    <row r="71" spans="3:51">
      <c r="C71" s="6"/>
      <c r="D71" s="6"/>
      <c r="E71" s="6"/>
      <c r="F71" s="6"/>
      <c r="G71" s="1" t="e">
        <f t="shared" si="8"/>
        <v>#N/A</v>
      </c>
      <c r="H71" s="2" t="e">
        <f t="shared" si="9"/>
        <v>#N/A</v>
      </c>
      <c r="I71" s="6"/>
      <c r="J71" s="6"/>
      <c r="K71" s="6"/>
      <c r="L71" s="43"/>
      <c r="M71" s="24" t="str">
        <f t="shared" si="2"/>
        <v/>
      </c>
      <c r="N71" s="44"/>
      <c r="O71" s="17"/>
      <c r="P71" s="17"/>
      <c r="Q71" s="52" t="str">
        <f t="shared" si="6"/>
        <v/>
      </c>
      <c r="R71" s="63"/>
      <c r="S71" s="66"/>
      <c r="T71" s="66"/>
      <c r="U71" s="66"/>
      <c r="V71" s="66"/>
      <c r="W71" s="66"/>
      <c r="X71" s="66"/>
      <c r="Y71" s="66"/>
      <c r="Z71" s="66"/>
      <c r="AA71" s="66"/>
      <c r="AB71" s="67"/>
      <c r="AC71" s="67"/>
      <c r="AD71" s="67"/>
      <c r="AE71" s="67"/>
      <c r="AF71" s="67"/>
      <c r="AG71" s="67"/>
      <c r="AI71" s="21"/>
      <c r="AJ71" s="33" t="str">
        <f t="shared" si="10"/>
        <v/>
      </c>
      <c r="AK71" s="13"/>
      <c r="AL71" s="32" t="str">
        <f t="shared" si="11"/>
        <v/>
      </c>
      <c r="AM71" s="31" t="str">
        <f t="shared" si="12"/>
        <v/>
      </c>
      <c r="AN71" s="33">
        <f t="shared" si="7"/>
        <v>0</v>
      </c>
      <c r="AQ71" s="19"/>
      <c r="AR71" s="19"/>
      <c r="AS71" s="19" t="s">
        <v>171</v>
      </c>
      <c r="AU71" s="19"/>
      <c r="AX71" s="19" t="s">
        <v>402</v>
      </c>
      <c r="AY71" s="19"/>
    </row>
    <row r="72" spans="3:51">
      <c r="C72" s="6"/>
      <c r="D72" s="6"/>
      <c r="E72" s="6"/>
      <c r="F72" s="6"/>
      <c r="G72" s="1" t="e">
        <f t="shared" si="8"/>
        <v>#N/A</v>
      </c>
      <c r="H72" s="2" t="e">
        <f t="shared" si="9"/>
        <v>#N/A</v>
      </c>
      <c r="I72" s="6"/>
      <c r="J72" s="6"/>
      <c r="K72" s="6"/>
      <c r="L72" s="43"/>
      <c r="M72" s="24" t="str">
        <f t="shared" si="2"/>
        <v/>
      </c>
      <c r="N72" s="44"/>
      <c r="O72" s="17"/>
      <c r="P72" s="17"/>
      <c r="Q72" s="52" t="str">
        <f t="shared" si="6"/>
        <v/>
      </c>
      <c r="R72" s="63"/>
      <c r="S72" s="66"/>
      <c r="T72" s="66"/>
      <c r="U72" s="66"/>
      <c r="V72" s="66"/>
      <c r="W72" s="66"/>
      <c r="X72" s="66"/>
      <c r="Y72" s="66"/>
      <c r="Z72" s="66"/>
      <c r="AA72" s="66"/>
      <c r="AB72" s="67"/>
      <c r="AC72" s="67"/>
      <c r="AD72" s="67"/>
      <c r="AE72" s="67"/>
      <c r="AF72" s="67"/>
      <c r="AG72" s="67"/>
      <c r="AI72" s="21"/>
      <c r="AJ72" s="33" t="str">
        <f t="shared" si="10"/>
        <v/>
      </c>
      <c r="AK72" s="13"/>
      <c r="AL72" s="32" t="str">
        <f t="shared" si="11"/>
        <v/>
      </c>
      <c r="AM72" s="31" t="str">
        <f t="shared" si="12"/>
        <v/>
      </c>
      <c r="AN72" s="33">
        <f t="shared" si="7"/>
        <v>0</v>
      </c>
      <c r="AQ72" s="19"/>
      <c r="AR72" s="19"/>
      <c r="AS72" s="19" t="s">
        <v>172</v>
      </c>
      <c r="AX72" s="19" t="s">
        <v>403</v>
      </c>
      <c r="AY72" s="19"/>
    </row>
    <row r="73" spans="3:51">
      <c r="C73" s="6"/>
      <c r="D73" s="6"/>
      <c r="E73" s="6"/>
      <c r="F73" s="6"/>
      <c r="G73" s="1" t="e">
        <f t="shared" ref="G73:G100" si="13">VLOOKUP(F73,$AT$9:$AV$56,3,0)</f>
        <v>#N/A</v>
      </c>
      <c r="H73" s="2" t="e">
        <f t="shared" ref="H73:H100" si="14">VLOOKUP(F73,$AT$9:$AV$57,2,0)</f>
        <v>#N/A</v>
      </c>
      <c r="I73" s="6"/>
      <c r="J73" s="6"/>
      <c r="K73" s="6"/>
      <c r="L73" s="43"/>
      <c r="M73" s="24" t="str">
        <f t="shared" si="2"/>
        <v/>
      </c>
      <c r="N73" s="44"/>
      <c r="O73" s="17"/>
      <c r="P73" s="17"/>
      <c r="Q73" s="52" t="str">
        <f t="shared" si="6"/>
        <v/>
      </c>
      <c r="R73" s="63"/>
      <c r="S73" s="66"/>
      <c r="T73" s="66"/>
      <c r="U73" s="66"/>
      <c r="V73" s="66"/>
      <c r="W73" s="66"/>
      <c r="X73" s="66"/>
      <c r="Y73" s="66"/>
      <c r="Z73" s="66"/>
      <c r="AA73" s="66"/>
      <c r="AB73" s="67"/>
      <c r="AC73" s="67"/>
      <c r="AD73" s="67"/>
      <c r="AE73" s="67"/>
      <c r="AF73" s="67"/>
      <c r="AG73" s="67"/>
      <c r="AI73" s="21"/>
      <c r="AJ73" s="33" t="str">
        <f t="shared" ref="AJ73:AJ100" si="15">IF(ISNUMBER(L73),L73-AI73*L73,"")</f>
        <v/>
      </c>
      <c r="AK73" s="13"/>
      <c r="AL73" s="32" t="str">
        <f t="shared" ref="AL73:AL100" si="16">IF(OR(L73="TBC",OR(L73="",AK73="")),"",IF(AND(ISNUMBER(AK73),ISNUMBER(L73),AND(VALUE(RIGHT(ROUND(L73*AK73,0),1))&lt;=5,VALUE(RIGHT(ROUND(L73*AK73,0),1))&gt;0)),CEILING(L73*AK73,5),CEILING(L73*AK73,10)-1))</f>
        <v/>
      </c>
      <c r="AM73" s="31" t="str">
        <f t="shared" ref="AM73:AM100" si="17">IF(AND(ISNUMBER(AJ73),ISNUMBER(N73)),1-AJ73/(N73*0.804),IF(AND(ISNUMBER(N73),ISNUMBER(L73)),1-L73(N73*0.804),""))</f>
        <v/>
      </c>
      <c r="AN73" s="33">
        <f t="shared" si="7"/>
        <v>0</v>
      </c>
      <c r="AQ73" s="19"/>
      <c r="AR73" s="19"/>
      <c r="AS73" s="19" t="s">
        <v>173</v>
      </c>
      <c r="AX73" s="19" t="s">
        <v>165</v>
      </c>
      <c r="AY73" s="19"/>
    </row>
    <row r="74" spans="3:51">
      <c r="C74" s="6"/>
      <c r="D74" s="6"/>
      <c r="E74" s="6"/>
      <c r="F74" s="6"/>
      <c r="G74" s="1" t="e">
        <f t="shared" si="13"/>
        <v>#N/A</v>
      </c>
      <c r="H74" s="2" t="e">
        <f t="shared" si="14"/>
        <v>#N/A</v>
      </c>
      <c r="I74" s="6"/>
      <c r="J74" s="6"/>
      <c r="K74" s="6"/>
      <c r="L74" s="43"/>
      <c r="M74" s="24" t="str">
        <f t="shared" ref="M74:M100" si="18">IF(L74&lt;&gt;"",0.196,"")</f>
        <v/>
      </c>
      <c r="N74" s="44"/>
      <c r="O74" s="17"/>
      <c r="P74" s="17"/>
      <c r="Q74" s="52" t="str">
        <f t="shared" ref="Q74:Q100" si="19">IF(ISERROR(IF(AND(ISNUMBER(N74),ISNUMBER(L74),L74&gt;0.804*N74),"Attention au PV",IF(AND(ISTEXT(N74),N74&lt;&gt;"TBC"),"Attention au PV",""))),"",IF(AND(ISNUMBER(N74),ISNUMBER(L74),L74&gt;0.804*N74),"Attention au PV",IF(AND(ISTEXT(N74),N74&lt;&gt;"TBC"),"Attention au PV","")))</f>
        <v/>
      </c>
      <c r="R74" s="63"/>
      <c r="S74" s="66"/>
      <c r="T74" s="66"/>
      <c r="U74" s="66"/>
      <c r="V74" s="66"/>
      <c r="W74" s="66"/>
      <c r="X74" s="66"/>
      <c r="Y74" s="66"/>
      <c r="Z74" s="66"/>
      <c r="AA74" s="66"/>
      <c r="AB74" s="67"/>
      <c r="AC74" s="67"/>
      <c r="AD74" s="67"/>
      <c r="AE74" s="67"/>
      <c r="AF74" s="67"/>
      <c r="AG74" s="67"/>
      <c r="AI74" s="21"/>
      <c r="AJ74" s="33" t="str">
        <f t="shared" si="15"/>
        <v/>
      </c>
      <c r="AK74" s="13"/>
      <c r="AL74" s="32" t="str">
        <f t="shared" si="16"/>
        <v/>
      </c>
      <c r="AM74" s="31" t="str">
        <f t="shared" si="17"/>
        <v/>
      </c>
      <c r="AN74" s="33">
        <f t="shared" ref="AN74:AN100" si="20">SUM(S74:AG74)*L74</f>
        <v>0</v>
      </c>
      <c r="AQ74" s="19"/>
      <c r="AR74" s="19"/>
      <c r="AS74" s="19" t="s">
        <v>174</v>
      </c>
      <c r="AX74" s="19" t="s">
        <v>166</v>
      </c>
      <c r="AY74" s="19"/>
    </row>
    <row r="75" spans="3:51">
      <c r="C75" s="6"/>
      <c r="D75" s="6"/>
      <c r="E75" s="6"/>
      <c r="F75" s="6"/>
      <c r="G75" s="1" t="e">
        <f t="shared" si="13"/>
        <v>#N/A</v>
      </c>
      <c r="H75" s="2" t="e">
        <f t="shared" si="14"/>
        <v>#N/A</v>
      </c>
      <c r="I75" s="6"/>
      <c r="J75" s="6"/>
      <c r="K75" s="6"/>
      <c r="L75" s="43"/>
      <c r="M75" s="24" t="str">
        <f t="shared" si="18"/>
        <v/>
      </c>
      <c r="N75" s="44"/>
      <c r="O75" s="17"/>
      <c r="P75" s="17"/>
      <c r="Q75" s="52" t="str">
        <f t="shared" si="19"/>
        <v/>
      </c>
      <c r="R75" s="63"/>
      <c r="S75" s="66"/>
      <c r="T75" s="66"/>
      <c r="U75" s="66"/>
      <c r="V75" s="66"/>
      <c r="W75" s="66"/>
      <c r="X75" s="66"/>
      <c r="Y75" s="66"/>
      <c r="Z75" s="66"/>
      <c r="AA75" s="66"/>
      <c r="AB75" s="67"/>
      <c r="AC75" s="67"/>
      <c r="AD75" s="67"/>
      <c r="AE75" s="67"/>
      <c r="AF75" s="67"/>
      <c r="AG75" s="67"/>
      <c r="AI75" s="21"/>
      <c r="AJ75" s="33" t="str">
        <f t="shared" si="15"/>
        <v/>
      </c>
      <c r="AK75" s="13"/>
      <c r="AL75" s="32" t="str">
        <f t="shared" si="16"/>
        <v/>
      </c>
      <c r="AM75" s="31" t="str">
        <f t="shared" si="17"/>
        <v/>
      </c>
      <c r="AN75" s="33">
        <f t="shared" si="20"/>
        <v>0</v>
      </c>
      <c r="AQ75" s="19"/>
      <c r="AR75" s="19"/>
      <c r="AS75" s="19" t="s">
        <v>175</v>
      </c>
      <c r="AX75" s="19" t="s">
        <v>404</v>
      </c>
      <c r="AY75" s="19"/>
    </row>
    <row r="76" spans="3:51">
      <c r="C76" s="6"/>
      <c r="D76" s="6"/>
      <c r="E76" s="6"/>
      <c r="F76" s="6"/>
      <c r="G76" s="1" t="e">
        <f t="shared" si="13"/>
        <v>#N/A</v>
      </c>
      <c r="H76" s="2" t="e">
        <f t="shared" si="14"/>
        <v>#N/A</v>
      </c>
      <c r="I76" s="6"/>
      <c r="J76" s="6"/>
      <c r="K76" s="6"/>
      <c r="L76" s="43"/>
      <c r="M76" s="24" t="str">
        <f t="shared" si="18"/>
        <v/>
      </c>
      <c r="N76" s="44"/>
      <c r="O76" s="17"/>
      <c r="P76" s="17"/>
      <c r="Q76" s="52" t="str">
        <f t="shared" si="19"/>
        <v/>
      </c>
      <c r="R76" s="63"/>
      <c r="S76" s="66"/>
      <c r="T76" s="66"/>
      <c r="U76" s="66"/>
      <c r="V76" s="66"/>
      <c r="W76" s="66"/>
      <c r="X76" s="66"/>
      <c r="Y76" s="66"/>
      <c r="Z76" s="66"/>
      <c r="AA76" s="66"/>
      <c r="AB76" s="67"/>
      <c r="AC76" s="67"/>
      <c r="AD76" s="67"/>
      <c r="AE76" s="67"/>
      <c r="AF76" s="67"/>
      <c r="AG76" s="67"/>
      <c r="AI76" s="21"/>
      <c r="AJ76" s="33" t="str">
        <f t="shared" si="15"/>
        <v/>
      </c>
      <c r="AK76" s="13"/>
      <c r="AL76" s="32" t="str">
        <f t="shared" si="16"/>
        <v/>
      </c>
      <c r="AM76" s="31" t="str">
        <f t="shared" si="17"/>
        <v/>
      </c>
      <c r="AN76" s="33">
        <f t="shared" si="20"/>
        <v>0</v>
      </c>
      <c r="AQ76" s="19"/>
      <c r="AR76" s="19"/>
      <c r="AS76" s="19" t="s">
        <v>176</v>
      </c>
      <c r="AX76" s="19" t="s">
        <v>167</v>
      </c>
      <c r="AY76" s="19"/>
    </row>
    <row r="77" spans="3:51">
      <c r="C77" s="6"/>
      <c r="D77" s="6"/>
      <c r="E77" s="6"/>
      <c r="F77" s="6"/>
      <c r="G77" s="1" t="e">
        <f t="shared" si="13"/>
        <v>#N/A</v>
      </c>
      <c r="H77" s="2" t="e">
        <f t="shared" si="14"/>
        <v>#N/A</v>
      </c>
      <c r="I77" s="6"/>
      <c r="J77" s="6"/>
      <c r="K77" s="6"/>
      <c r="L77" s="43"/>
      <c r="M77" s="24" t="str">
        <f t="shared" si="18"/>
        <v/>
      </c>
      <c r="N77" s="44"/>
      <c r="O77" s="17"/>
      <c r="P77" s="17"/>
      <c r="Q77" s="52" t="str">
        <f t="shared" si="19"/>
        <v/>
      </c>
      <c r="R77" s="63"/>
      <c r="S77" s="66"/>
      <c r="T77" s="66"/>
      <c r="U77" s="66"/>
      <c r="V77" s="66"/>
      <c r="W77" s="66"/>
      <c r="X77" s="66"/>
      <c r="Y77" s="66"/>
      <c r="Z77" s="66"/>
      <c r="AA77" s="66"/>
      <c r="AB77" s="67"/>
      <c r="AC77" s="67"/>
      <c r="AD77" s="67"/>
      <c r="AE77" s="67"/>
      <c r="AF77" s="67"/>
      <c r="AG77" s="67"/>
      <c r="AI77" s="21"/>
      <c r="AJ77" s="33" t="str">
        <f t="shared" si="15"/>
        <v/>
      </c>
      <c r="AK77" s="13"/>
      <c r="AL77" s="32" t="str">
        <f t="shared" si="16"/>
        <v/>
      </c>
      <c r="AM77" s="31" t="str">
        <f t="shared" si="17"/>
        <v/>
      </c>
      <c r="AN77" s="33">
        <f t="shared" si="20"/>
        <v>0</v>
      </c>
      <c r="AQ77" s="19"/>
      <c r="AR77" s="19"/>
      <c r="AS77" s="19" t="s">
        <v>177</v>
      </c>
      <c r="AX77" s="19" t="s">
        <v>405</v>
      </c>
      <c r="AY77" s="19"/>
    </row>
    <row r="78" spans="3:51">
      <c r="C78" s="6"/>
      <c r="D78" s="6"/>
      <c r="E78" s="6"/>
      <c r="F78" s="6"/>
      <c r="G78" s="1" t="e">
        <f t="shared" si="13"/>
        <v>#N/A</v>
      </c>
      <c r="H78" s="2" t="e">
        <f t="shared" si="14"/>
        <v>#N/A</v>
      </c>
      <c r="I78" s="6"/>
      <c r="J78" s="6"/>
      <c r="K78" s="6"/>
      <c r="L78" s="43"/>
      <c r="M78" s="24" t="str">
        <f t="shared" si="18"/>
        <v/>
      </c>
      <c r="N78" s="44"/>
      <c r="O78" s="17"/>
      <c r="P78" s="17"/>
      <c r="Q78" s="52" t="str">
        <f t="shared" si="19"/>
        <v/>
      </c>
      <c r="R78" s="63"/>
      <c r="S78" s="66"/>
      <c r="T78" s="66"/>
      <c r="U78" s="66"/>
      <c r="V78" s="66"/>
      <c r="W78" s="66"/>
      <c r="X78" s="66"/>
      <c r="Y78" s="66"/>
      <c r="Z78" s="66"/>
      <c r="AA78" s="66"/>
      <c r="AB78" s="67"/>
      <c r="AC78" s="67"/>
      <c r="AD78" s="67"/>
      <c r="AE78" s="67"/>
      <c r="AF78" s="67"/>
      <c r="AG78" s="67"/>
      <c r="AI78" s="21"/>
      <c r="AJ78" s="33" t="str">
        <f t="shared" si="15"/>
        <v/>
      </c>
      <c r="AK78" s="13"/>
      <c r="AL78" s="32" t="str">
        <f t="shared" si="16"/>
        <v/>
      </c>
      <c r="AM78" s="31" t="str">
        <f t="shared" si="17"/>
        <v/>
      </c>
      <c r="AN78" s="33">
        <f t="shared" si="20"/>
        <v>0</v>
      </c>
      <c r="AQ78" s="19"/>
      <c r="AR78" s="19"/>
      <c r="AS78" s="19" t="s">
        <v>178</v>
      </c>
      <c r="AX78" s="19" t="s">
        <v>169</v>
      </c>
      <c r="AY78" s="19"/>
    </row>
    <row r="79" spans="3:51">
      <c r="C79" s="6"/>
      <c r="D79" s="6"/>
      <c r="E79" s="6"/>
      <c r="F79" s="6"/>
      <c r="G79" s="1" t="e">
        <f t="shared" si="13"/>
        <v>#N/A</v>
      </c>
      <c r="H79" s="2" t="e">
        <f t="shared" si="14"/>
        <v>#N/A</v>
      </c>
      <c r="I79" s="6"/>
      <c r="J79" s="6"/>
      <c r="K79" s="6"/>
      <c r="L79" s="43"/>
      <c r="M79" s="24" t="str">
        <f t="shared" si="18"/>
        <v/>
      </c>
      <c r="N79" s="44"/>
      <c r="O79" s="17"/>
      <c r="P79" s="17"/>
      <c r="Q79" s="52" t="str">
        <f t="shared" si="19"/>
        <v/>
      </c>
      <c r="R79" s="63"/>
      <c r="S79" s="66"/>
      <c r="T79" s="66"/>
      <c r="U79" s="66"/>
      <c r="V79" s="66"/>
      <c r="W79" s="66"/>
      <c r="X79" s="66"/>
      <c r="Y79" s="66"/>
      <c r="Z79" s="66"/>
      <c r="AA79" s="66"/>
      <c r="AB79" s="67"/>
      <c r="AC79" s="67"/>
      <c r="AD79" s="67"/>
      <c r="AE79" s="67"/>
      <c r="AF79" s="67"/>
      <c r="AG79" s="67"/>
      <c r="AI79" s="21"/>
      <c r="AJ79" s="33" t="str">
        <f t="shared" si="15"/>
        <v/>
      </c>
      <c r="AK79" s="13"/>
      <c r="AL79" s="32" t="str">
        <f t="shared" si="16"/>
        <v/>
      </c>
      <c r="AM79" s="31" t="str">
        <f t="shared" si="17"/>
        <v/>
      </c>
      <c r="AN79" s="33">
        <f t="shared" si="20"/>
        <v>0</v>
      </c>
      <c r="AQ79" s="19"/>
      <c r="AR79" s="19"/>
      <c r="AS79" s="19" t="s">
        <v>179</v>
      </c>
      <c r="AX79" s="19" t="s">
        <v>406</v>
      </c>
      <c r="AY79" s="19"/>
    </row>
    <row r="80" spans="3:51">
      <c r="C80" s="6"/>
      <c r="D80" s="6"/>
      <c r="E80" s="6"/>
      <c r="F80" s="6"/>
      <c r="G80" s="1" t="e">
        <f t="shared" si="13"/>
        <v>#N/A</v>
      </c>
      <c r="H80" s="2" t="e">
        <f t="shared" si="14"/>
        <v>#N/A</v>
      </c>
      <c r="I80" s="6"/>
      <c r="J80" s="6"/>
      <c r="K80" s="6"/>
      <c r="L80" s="43"/>
      <c r="M80" s="24" t="str">
        <f t="shared" si="18"/>
        <v/>
      </c>
      <c r="N80" s="44"/>
      <c r="O80" s="17"/>
      <c r="P80" s="17"/>
      <c r="Q80" s="52" t="str">
        <f t="shared" si="19"/>
        <v/>
      </c>
      <c r="R80" s="63"/>
      <c r="S80" s="66"/>
      <c r="T80" s="66"/>
      <c r="U80" s="66"/>
      <c r="V80" s="66"/>
      <c r="W80" s="66"/>
      <c r="X80" s="66"/>
      <c r="Y80" s="66"/>
      <c r="Z80" s="66"/>
      <c r="AA80" s="66"/>
      <c r="AB80" s="67"/>
      <c r="AC80" s="67"/>
      <c r="AD80" s="67"/>
      <c r="AE80" s="67"/>
      <c r="AF80" s="67"/>
      <c r="AG80" s="67"/>
      <c r="AI80" s="21"/>
      <c r="AJ80" s="33" t="str">
        <f t="shared" si="15"/>
        <v/>
      </c>
      <c r="AK80" s="13"/>
      <c r="AL80" s="32" t="str">
        <f t="shared" si="16"/>
        <v/>
      </c>
      <c r="AM80" s="31" t="str">
        <f t="shared" si="17"/>
        <v/>
      </c>
      <c r="AN80" s="33">
        <f t="shared" si="20"/>
        <v>0</v>
      </c>
      <c r="AQ80" s="19"/>
      <c r="AR80" s="19"/>
      <c r="AS80" s="19" t="s">
        <v>180</v>
      </c>
      <c r="AX80" s="19" t="s">
        <v>407</v>
      </c>
      <c r="AY80" s="19"/>
    </row>
    <row r="81" spans="3:51">
      <c r="C81" s="6"/>
      <c r="D81" s="6"/>
      <c r="E81" s="6"/>
      <c r="F81" s="6"/>
      <c r="G81" s="1" t="e">
        <f t="shared" si="13"/>
        <v>#N/A</v>
      </c>
      <c r="H81" s="2" t="e">
        <f t="shared" si="14"/>
        <v>#N/A</v>
      </c>
      <c r="I81" s="6"/>
      <c r="J81" s="6"/>
      <c r="K81" s="6"/>
      <c r="L81" s="43"/>
      <c r="M81" s="24" t="str">
        <f t="shared" si="18"/>
        <v/>
      </c>
      <c r="N81" s="44"/>
      <c r="O81" s="17"/>
      <c r="P81" s="17"/>
      <c r="Q81" s="52" t="str">
        <f t="shared" si="19"/>
        <v/>
      </c>
      <c r="R81" s="63"/>
      <c r="S81" s="66"/>
      <c r="T81" s="66"/>
      <c r="U81" s="66"/>
      <c r="V81" s="66"/>
      <c r="W81" s="66"/>
      <c r="X81" s="66"/>
      <c r="Y81" s="66"/>
      <c r="Z81" s="66"/>
      <c r="AA81" s="66"/>
      <c r="AB81" s="67"/>
      <c r="AC81" s="67"/>
      <c r="AD81" s="67"/>
      <c r="AE81" s="67"/>
      <c r="AF81" s="67"/>
      <c r="AG81" s="67"/>
      <c r="AI81" s="21"/>
      <c r="AJ81" s="33" t="str">
        <f t="shared" si="15"/>
        <v/>
      </c>
      <c r="AK81" s="13"/>
      <c r="AL81" s="32" t="str">
        <f t="shared" si="16"/>
        <v/>
      </c>
      <c r="AM81" s="31" t="str">
        <f t="shared" si="17"/>
        <v/>
      </c>
      <c r="AN81" s="33">
        <f t="shared" si="20"/>
        <v>0</v>
      </c>
      <c r="AQ81" s="19"/>
      <c r="AR81" s="19"/>
      <c r="AS81" s="19" t="s">
        <v>181</v>
      </c>
      <c r="AX81" s="19" t="s">
        <v>170</v>
      </c>
      <c r="AY81" s="19"/>
    </row>
    <row r="82" spans="3:51">
      <c r="C82" s="6"/>
      <c r="D82" s="6"/>
      <c r="E82" s="6"/>
      <c r="F82" s="6"/>
      <c r="G82" s="1" t="e">
        <f t="shared" si="13"/>
        <v>#N/A</v>
      </c>
      <c r="H82" s="2" t="e">
        <f t="shared" si="14"/>
        <v>#N/A</v>
      </c>
      <c r="I82" s="6"/>
      <c r="J82" s="6"/>
      <c r="K82" s="6"/>
      <c r="L82" s="43"/>
      <c r="M82" s="24" t="str">
        <f t="shared" si="18"/>
        <v/>
      </c>
      <c r="N82" s="44"/>
      <c r="O82" s="17"/>
      <c r="P82" s="17"/>
      <c r="Q82" s="52" t="str">
        <f t="shared" si="19"/>
        <v/>
      </c>
      <c r="R82" s="63"/>
      <c r="S82" s="66"/>
      <c r="T82" s="66"/>
      <c r="U82" s="66"/>
      <c r="V82" s="66"/>
      <c r="W82" s="66"/>
      <c r="X82" s="66"/>
      <c r="Y82" s="66"/>
      <c r="Z82" s="66"/>
      <c r="AA82" s="66"/>
      <c r="AB82" s="67"/>
      <c r="AC82" s="67"/>
      <c r="AD82" s="67"/>
      <c r="AE82" s="67"/>
      <c r="AF82" s="67"/>
      <c r="AG82" s="67"/>
      <c r="AI82" s="21"/>
      <c r="AJ82" s="33" t="str">
        <f t="shared" si="15"/>
        <v/>
      </c>
      <c r="AK82" s="13"/>
      <c r="AL82" s="32" t="str">
        <f t="shared" si="16"/>
        <v/>
      </c>
      <c r="AM82" s="31" t="str">
        <f t="shared" si="17"/>
        <v/>
      </c>
      <c r="AN82" s="33">
        <f t="shared" si="20"/>
        <v>0</v>
      </c>
      <c r="AQ82" s="19"/>
      <c r="AR82" s="19"/>
      <c r="AS82" s="19" t="s">
        <v>182</v>
      </c>
      <c r="AX82" s="19" t="s">
        <v>171</v>
      </c>
      <c r="AY82" s="19"/>
    </row>
    <row r="83" spans="3:51">
      <c r="C83" s="6"/>
      <c r="D83" s="6"/>
      <c r="E83" s="6"/>
      <c r="F83" s="6"/>
      <c r="G83" s="1" t="e">
        <f t="shared" si="13"/>
        <v>#N/A</v>
      </c>
      <c r="H83" s="2" t="e">
        <f t="shared" si="14"/>
        <v>#N/A</v>
      </c>
      <c r="I83" s="6"/>
      <c r="J83" s="6"/>
      <c r="K83" s="6"/>
      <c r="L83" s="43"/>
      <c r="M83" s="24" t="str">
        <f t="shared" si="18"/>
        <v/>
      </c>
      <c r="N83" s="44"/>
      <c r="O83" s="17"/>
      <c r="P83" s="17"/>
      <c r="Q83" s="52" t="str">
        <f t="shared" si="19"/>
        <v/>
      </c>
      <c r="R83" s="63"/>
      <c r="S83" s="66"/>
      <c r="T83" s="66"/>
      <c r="U83" s="66"/>
      <c r="V83" s="66"/>
      <c r="W83" s="66"/>
      <c r="X83" s="66"/>
      <c r="Y83" s="66"/>
      <c r="Z83" s="66"/>
      <c r="AA83" s="66"/>
      <c r="AB83" s="67"/>
      <c r="AC83" s="67"/>
      <c r="AD83" s="67"/>
      <c r="AE83" s="67"/>
      <c r="AF83" s="67"/>
      <c r="AG83" s="67"/>
      <c r="AI83" s="21"/>
      <c r="AJ83" s="33" t="str">
        <f t="shared" si="15"/>
        <v/>
      </c>
      <c r="AK83" s="13"/>
      <c r="AL83" s="32" t="str">
        <f t="shared" si="16"/>
        <v/>
      </c>
      <c r="AM83" s="31" t="str">
        <f t="shared" si="17"/>
        <v/>
      </c>
      <c r="AN83" s="33">
        <f t="shared" si="20"/>
        <v>0</v>
      </c>
      <c r="AQ83" s="19"/>
      <c r="AR83" s="19"/>
      <c r="AS83" s="19" t="s">
        <v>183</v>
      </c>
      <c r="AX83" s="19" t="s">
        <v>408</v>
      </c>
      <c r="AY83" s="19"/>
    </row>
    <row r="84" spans="3:51">
      <c r="C84" s="6"/>
      <c r="D84" s="6"/>
      <c r="E84" s="6"/>
      <c r="F84" s="6"/>
      <c r="G84" s="1" t="e">
        <f t="shared" si="13"/>
        <v>#N/A</v>
      </c>
      <c r="H84" s="2" t="e">
        <f t="shared" si="14"/>
        <v>#N/A</v>
      </c>
      <c r="I84" s="6"/>
      <c r="J84" s="6"/>
      <c r="K84" s="6"/>
      <c r="L84" s="43"/>
      <c r="M84" s="24" t="str">
        <f t="shared" si="18"/>
        <v/>
      </c>
      <c r="N84" s="44"/>
      <c r="O84" s="17"/>
      <c r="P84" s="17"/>
      <c r="Q84" s="52" t="str">
        <f t="shared" si="19"/>
        <v/>
      </c>
      <c r="R84" s="63"/>
      <c r="S84" s="66"/>
      <c r="T84" s="66"/>
      <c r="U84" s="66"/>
      <c r="V84" s="66"/>
      <c r="W84" s="66"/>
      <c r="X84" s="66"/>
      <c r="Y84" s="66"/>
      <c r="Z84" s="66"/>
      <c r="AA84" s="66"/>
      <c r="AB84" s="67"/>
      <c r="AC84" s="67"/>
      <c r="AD84" s="67"/>
      <c r="AE84" s="67"/>
      <c r="AF84" s="67"/>
      <c r="AG84" s="67"/>
      <c r="AI84" s="21"/>
      <c r="AJ84" s="33" t="str">
        <f t="shared" si="15"/>
        <v/>
      </c>
      <c r="AK84" s="13"/>
      <c r="AL84" s="32" t="str">
        <f t="shared" si="16"/>
        <v/>
      </c>
      <c r="AM84" s="31" t="str">
        <f t="shared" si="17"/>
        <v/>
      </c>
      <c r="AN84" s="33">
        <f t="shared" si="20"/>
        <v>0</v>
      </c>
      <c r="AQ84" s="19"/>
      <c r="AR84" s="19"/>
      <c r="AS84" s="19" t="s">
        <v>184</v>
      </c>
      <c r="AX84" s="19" t="s">
        <v>173</v>
      </c>
      <c r="AY84" s="19"/>
    </row>
    <row r="85" spans="3:51">
      <c r="C85" s="6"/>
      <c r="D85" s="6"/>
      <c r="E85" s="6"/>
      <c r="F85" s="6"/>
      <c r="G85" s="1" t="e">
        <f t="shared" si="13"/>
        <v>#N/A</v>
      </c>
      <c r="H85" s="2" t="e">
        <f t="shared" si="14"/>
        <v>#N/A</v>
      </c>
      <c r="I85" s="6"/>
      <c r="J85" s="6"/>
      <c r="K85" s="6"/>
      <c r="L85" s="43"/>
      <c r="M85" s="24" t="str">
        <f t="shared" si="18"/>
        <v/>
      </c>
      <c r="N85" s="44"/>
      <c r="O85" s="17"/>
      <c r="P85" s="17"/>
      <c r="Q85" s="52" t="str">
        <f t="shared" si="19"/>
        <v/>
      </c>
      <c r="R85" s="63"/>
      <c r="S85" s="66"/>
      <c r="T85" s="66"/>
      <c r="U85" s="66"/>
      <c r="V85" s="66"/>
      <c r="W85" s="66"/>
      <c r="X85" s="66"/>
      <c r="Y85" s="66"/>
      <c r="Z85" s="66"/>
      <c r="AA85" s="66"/>
      <c r="AB85" s="67"/>
      <c r="AC85" s="67"/>
      <c r="AD85" s="67"/>
      <c r="AE85" s="67"/>
      <c r="AF85" s="67"/>
      <c r="AG85" s="67"/>
      <c r="AI85" s="21"/>
      <c r="AJ85" s="33" t="str">
        <f t="shared" si="15"/>
        <v/>
      </c>
      <c r="AK85" s="13"/>
      <c r="AL85" s="32" t="str">
        <f t="shared" si="16"/>
        <v/>
      </c>
      <c r="AM85" s="31" t="str">
        <f t="shared" si="17"/>
        <v/>
      </c>
      <c r="AN85" s="33">
        <f t="shared" si="20"/>
        <v>0</v>
      </c>
      <c r="AQ85" s="19"/>
      <c r="AR85" s="19"/>
      <c r="AS85" s="19" t="s">
        <v>185</v>
      </c>
      <c r="AX85" s="19" t="s">
        <v>409</v>
      </c>
      <c r="AY85" s="19"/>
    </row>
    <row r="86" spans="3:51">
      <c r="C86" s="6"/>
      <c r="D86" s="6"/>
      <c r="E86" s="6"/>
      <c r="F86" s="6"/>
      <c r="G86" s="1" t="e">
        <f t="shared" si="13"/>
        <v>#N/A</v>
      </c>
      <c r="H86" s="2" t="e">
        <f t="shared" si="14"/>
        <v>#N/A</v>
      </c>
      <c r="I86" s="6"/>
      <c r="J86" s="6"/>
      <c r="K86" s="6"/>
      <c r="L86" s="43"/>
      <c r="M86" s="24" t="str">
        <f t="shared" si="18"/>
        <v/>
      </c>
      <c r="N86" s="44"/>
      <c r="O86" s="17"/>
      <c r="P86" s="17"/>
      <c r="Q86" s="52" t="str">
        <f t="shared" si="19"/>
        <v/>
      </c>
      <c r="R86" s="63"/>
      <c r="S86" s="66"/>
      <c r="T86" s="66"/>
      <c r="U86" s="66"/>
      <c r="V86" s="66"/>
      <c r="W86" s="66"/>
      <c r="X86" s="66"/>
      <c r="Y86" s="66"/>
      <c r="Z86" s="66"/>
      <c r="AA86" s="66"/>
      <c r="AB86" s="67"/>
      <c r="AC86" s="67"/>
      <c r="AD86" s="67"/>
      <c r="AE86" s="67"/>
      <c r="AF86" s="67"/>
      <c r="AG86" s="67"/>
      <c r="AI86" s="21"/>
      <c r="AJ86" s="33" t="str">
        <f t="shared" si="15"/>
        <v/>
      </c>
      <c r="AK86" s="13"/>
      <c r="AL86" s="32" t="str">
        <f t="shared" si="16"/>
        <v/>
      </c>
      <c r="AM86" s="31" t="str">
        <f t="shared" si="17"/>
        <v/>
      </c>
      <c r="AN86" s="33">
        <f t="shared" si="20"/>
        <v>0</v>
      </c>
      <c r="AQ86" s="19"/>
      <c r="AR86" s="19"/>
      <c r="AS86" s="19" t="s">
        <v>186</v>
      </c>
      <c r="AX86" s="19" t="s">
        <v>410</v>
      </c>
      <c r="AY86" s="19"/>
    </row>
    <row r="87" spans="3:51">
      <c r="C87" s="6"/>
      <c r="D87" s="6"/>
      <c r="E87" s="6"/>
      <c r="F87" s="6"/>
      <c r="G87" s="1" t="e">
        <f t="shared" si="13"/>
        <v>#N/A</v>
      </c>
      <c r="H87" s="2" t="e">
        <f t="shared" si="14"/>
        <v>#N/A</v>
      </c>
      <c r="I87" s="6"/>
      <c r="J87" s="6"/>
      <c r="K87" s="6"/>
      <c r="L87" s="43"/>
      <c r="M87" s="24" t="str">
        <f t="shared" si="18"/>
        <v/>
      </c>
      <c r="N87" s="44"/>
      <c r="O87" s="17"/>
      <c r="P87" s="17"/>
      <c r="Q87" s="52" t="str">
        <f t="shared" si="19"/>
        <v/>
      </c>
      <c r="R87" s="63"/>
      <c r="S87" s="66"/>
      <c r="T87" s="66"/>
      <c r="U87" s="66"/>
      <c r="V87" s="66"/>
      <c r="W87" s="66"/>
      <c r="X87" s="66"/>
      <c r="Y87" s="66"/>
      <c r="Z87" s="66"/>
      <c r="AA87" s="66"/>
      <c r="AB87" s="67"/>
      <c r="AC87" s="67"/>
      <c r="AD87" s="67"/>
      <c r="AE87" s="67"/>
      <c r="AF87" s="67"/>
      <c r="AG87" s="67"/>
      <c r="AI87" s="21"/>
      <c r="AJ87" s="33" t="str">
        <f t="shared" si="15"/>
        <v/>
      </c>
      <c r="AK87" s="13"/>
      <c r="AL87" s="32" t="str">
        <f t="shared" si="16"/>
        <v/>
      </c>
      <c r="AM87" s="31" t="str">
        <f t="shared" si="17"/>
        <v/>
      </c>
      <c r="AN87" s="33">
        <f t="shared" si="20"/>
        <v>0</v>
      </c>
      <c r="AQ87" s="19"/>
      <c r="AR87" s="19"/>
      <c r="AS87" s="19" t="s">
        <v>187</v>
      </c>
      <c r="AX87" s="19" t="s">
        <v>176</v>
      </c>
      <c r="AY87" s="19"/>
    </row>
    <row r="88" spans="3:51">
      <c r="C88" s="6"/>
      <c r="D88" s="6"/>
      <c r="E88" s="6"/>
      <c r="F88" s="6"/>
      <c r="G88" s="1" t="e">
        <f t="shared" si="13"/>
        <v>#N/A</v>
      </c>
      <c r="H88" s="2" t="e">
        <f t="shared" si="14"/>
        <v>#N/A</v>
      </c>
      <c r="I88" s="6"/>
      <c r="J88" s="6"/>
      <c r="K88" s="6"/>
      <c r="L88" s="43"/>
      <c r="M88" s="24" t="str">
        <f t="shared" si="18"/>
        <v/>
      </c>
      <c r="N88" s="44"/>
      <c r="O88" s="17"/>
      <c r="P88" s="17"/>
      <c r="Q88" s="52" t="str">
        <f t="shared" si="19"/>
        <v/>
      </c>
      <c r="R88" s="63"/>
      <c r="S88" s="66"/>
      <c r="T88" s="66"/>
      <c r="U88" s="66"/>
      <c r="V88" s="66"/>
      <c r="W88" s="66"/>
      <c r="X88" s="66"/>
      <c r="Y88" s="66"/>
      <c r="Z88" s="66"/>
      <c r="AA88" s="66"/>
      <c r="AB88" s="67"/>
      <c r="AC88" s="67"/>
      <c r="AD88" s="67"/>
      <c r="AE88" s="67"/>
      <c r="AF88" s="67"/>
      <c r="AG88" s="67"/>
      <c r="AI88" s="21"/>
      <c r="AJ88" s="33" t="str">
        <f t="shared" si="15"/>
        <v/>
      </c>
      <c r="AK88" s="13"/>
      <c r="AL88" s="32" t="str">
        <f t="shared" si="16"/>
        <v/>
      </c>
      <c r="AM88" s="31" t="str">
        <f t="shared" si="17"/>
        <v/>
      </c>
      <c r="AN88" s="33">
        <f t="shared" si="20"/>
        <v>0</v>
      </c>
      <c r="AQ88" s="19"/>
      <c r="AR88" s="19"/>
      <c r="AS88" s="19" t="s">
        <v>188</v>
      </c>
      <c r="AX88" s="19" t="s">
        <v>177</v>
      </c>
      <c r="AY88" s="19"/>
    </row>
    <row r="89" spans="3:51">
      <c r="C89" s="6"/>
      <c r="D89" s="6"/>
      <c r="E89" s="6"/>
      <c r="F89" s="6"/>
      <c r="G89" s="1" t="e">
        <f t="shared" si="13"/>
        <v>#N/A</v>
      </c>
      <c r="H89" s="2" t="e">
        <f t="shared" si="14"/>
        <v>#N/A</v>
      </c>
      <c r="I89" s="6"/>
      <c r="J89" s="6"/>
      <c r="K89" s="6"/>
      <c r="L89" s="43"/>
      <c r="M89" s="24" t="str">
        <f t="shared" si="18"/>
        <v/>
      </c>
      <c r="N89" s="44"/>
      <c r="O89" s="17"/>
      <c r="P89" s="17"/>
      <c r="Q89" s="52" t="str">
        <f t="shared" si="19"/>
        <v/>
      </c>
      <c r="R89" s="63"/>
      <c r="S89" s="66"/>
      <c r="T89" s="66"/>
      <c r="U89" s="66"/>
      <c r="V89" s="66"/>
      <c r="W89" s="66"/>
      <c r="X89" s="66"/>
      <c r="Y89" s="66"/>
      <c r="Z89" s="66"/>
      <c r="AA89" s="66"/>
      <c r="AB89" s="67"/>
      <c r="AC89" s="67"/>
      <c r="AD89" s="67"/>
      <c r="AE89" s="67"/>
      <c r="AF89" s="67"/>
      <c r="AG89" s="67"/>
      <c r="AI89" s="21"/>
      <c r="AJ89" s="33" t="str">
        <f t="shared" si="15"/>
        <v/>
      </c>
      <c r="AK89" s="13"/>
      <c r="AL89" s="32" t="str">
        <f t="shared" si="16"/>
        <v/>
      </c>
      <c r="AM89" s="31" t="str">
        <f t="shared" si="17"/>
        <v/>
      </c>
      <c r="AN89" s="33">
        <f t="shared" si="20"/>
        <v>0</v>
      </c>
      <c r="AQ89" s="19"/>
      <c r="AR89" s="19"/>
      <c r="AS89" s="19" t="s">
        <v>189</v>
      </c>
      <c r="AX89" s="19" t="s">
        <v>178</v>
      </c>
      <c r="AY89" s="19"/>
    </row>
    <row r="90" spans="3:51">
      <c r="C90" s="6"/>
      <c r="D90" s="6"/>
      <c r="E90" s="6"/>
      <c r="F90" s="6"/>
      <c r="G90" s="1" t="e">
        <f t="shared" si="13"/>
        <v>#N/A</v>
      </c>
      <c r="H90" s="2" t="e">
        <f t="shared" si="14"/>
        <v>#N/A</v>
      </c>
      <c r="I90" s="6"/>
      <c r="J90" s="6"/>
      <c r="K90" s="6"/>
      <c r="L90" s="43"/>
      <c r="M90" s="24" t="str">
        <f t="shared" si="18"/>
        <v/>
      </c>
      <c r="N90" s="44"/>
      <c r="O90" s="17"/>
      <c r="P90" s="17"/>
      <c r="Q90" s="52" t="str">
        <f t="shared" si="19"/>
        <v/>
      </c>
      <c r="R90" s="63"/>
      <c r="S90" s="66"/>
      <c r="T90" s="66"/>
      <c r="U90" s="66"/>
      <c r="V90" s="66"/>
      <c r="W90" s="66"/>
      <c r="X90" s="66"/>
      <c r="Y90" s="66"/>
      <c r="Z90" s="66"/>
      <c r="AA90" s="66"/>
      <c r="AB90" s="67"/>
      <c r="AC90" s="67"/>
      <c r="AD90" s="67"/>
      <c r="AE90" s="67"/>
      <c r="AF90" s="67"/>
      <c r="AG90" s="67"/>
      <c r="AI90" s="21"/>
      <c r="AJ90" s="33" t="str">
        <f t="shared" si="15"/>
        <v/>
      </c>
      <c r="AK90" s="13"/>
      <c r="AL90" s="32" t="str">
        <f t="shared" si="16"/>
        <v/>
      </c>
      <c r="AM90" s="31" t="str">
        <f t="shared" si="17"/>
        <v/>
      </c>
      <c r="AN90" s="33">
        <f t="shared" si="20"/>
        <v>0</v>
      </c>
      <c r="AQ90" s="19"/>
      <c r="AR90" s="19"/>
      <c r="AS90" s="19" t="s">
        <v>190</v>
      </c>
      <c r="AX90" s="19" t="s">
        <v>411</v>
      </c>
      <c r="AY90" s="19"/>
    </row>
    <row r="91" spans="3:51">
      <c r="C91" s="6"/>
      <c r="D91" s="6"/>
      <c r="E91" s="6"/>
      <c r="F91" s="6"/>
      <c r="G91" s="1" t="e">
        <f t="shared" si="13"/>
        <v>#N/A</v>
      </c>
      <c r="H91" s="2" t="e">
        <f t="shared" si="14"/>
        <v>#N/A</v>
      </c>
      <c r="I91" s="6"/>
      <c r="J91" s="6"/>
      <c r="K91" s="6"/>
      <c r="L91" s="43"/>
      <c r="M91" s="24" t="str">
        <f t="shared" si="18"/>
        <v/>
      </c>
      <c r="N91" s="44"/>
      <c r="O91" s="17"/>
      <c r="P91" s="17"/>
      <c r="Q91" s="52" t="str">
        <f t="shared" si="19"/>
        <v/>
      </c>
      <c r="R91" s="63"/>
      <c r="S91" s="66"/>
      <c r="T91" s="66"/>
      <c r="U91" s="66"/>
      <c r="V91" s="66"/>
      <c r="W91" s="66"/>
      <c r="X91" s="66"/>
      <c r="Y91" s="66"/>
      <c r="Z91" s="66"/>
      <c r="AA91" s="66"/>
      <c r="AB91" s="67"/>
      <c r="AC91" s="67"/>
      <c r="AD91" s="67"/>
      <c r="AE91" s="67"/>
      <c r="AF91" s="67"/>
      <c r="AG91" s="67"/>
      <c r="AI91" s="21"/>
      <c r="AJ91" s="33" t="str">
        <f t="shared" si="15"/>
        <v/>
      </c>
      <c r="AK91" s="13"/>
      <c r="AL91" s="32" t="str">
        <f t="shared" si="16"/>
        <v/>
      </c>
      <c r="AM91" s="31" t="str">
        <f t="shared" si="17"/>
        <v/>
      </c>
      <c r="AN91" s="33">
        <f t="shared" si="20"/>
        <v>0</v>
      </c>
      <c r="AQ91" s="19"/>
      <c r="AR91" s="19"/>
      <c r="AS91" s="19" t="s">
        <v>191</v>
      </c>
      <c r="AX91" s="19" t="s">
        <v>412</v>
      </c>
      <c r="AY91" s="19"/>
    </row>
    <row r="92" spans="3:51">
      <c r="C92" s="6"/>
      <c r="D92" s="6"/>
      <c r="E92" s="6"/>
      <c r="F92" s="6"/>
      <c r="G92" s="1" t="e">
        <f t="shared" si="13"/>
        <v>#N/A</v>
      </c>
      <c r="H92" s="2" t="e">
        <f t="shared" si="14"/>
        <v>#N/A</v>
      </c>
      <c r="I92" s="6"/>
      <c r="J92" s="6"/>
      <c r="K92" s="6"/>
      <c r="L92" s="43"/>
      <c r="M92" s="24" t="str">
        <f t="shared" si="18"/>
        <v/>
      </c>
      <c r="N92" s="44"/>
      <c r="O92" s="17"/>
      <c r="P92" s="17"/>
      <c r="Q92" s="52" t="str">
        <f t="shared" si="19"/>
        <v/>
      </c>
      <c r="R92" s="63"/>
      <c r="S92" s="66"/>
      <c r="T92" s="66"/>
      <c r="U92" s="66"/>
      <c r="V92" s="66"/>
      <c r="W92" s="66"/>
      <c r="X92" s="66"/>
      <c r="Y92" s="66"/>
      <c r="Z92" s="66"/>
      <c r="AA92" s="66"/>
      <c r="AB92" s="67"/>
      <c r="AC92" s="67"/>
      <c r="AD92" s="67"/>
      <c r="AE92" s="67"/>
      <c r="AF92" s="67"/>
      <c r="AG92" s="67"/>
      <c r="AI92" s="21"/>
      <c r="AJ92" s="33" t="str">
        <f t="shared" si="15"/>
        <v/>
      </c>
      <c r="AK92" s="13"/>
      <c r="AL92" s="32" t="str">
        <f t="shared" si="16"/>
        <v/>
      </c>
      <c r="AM92" s="31" t="str">
        <f t="shared" si="17"/>
        <v/>
      </c>
      <c r="AN92" s="33">
        <f t="shared" si="20"/>
        <v>0</v>
      </c>
      <c r="AQ92" s="19"/>
      <c r="AR92" s="19"/>
      <c r="AS92" s="19" t="s">
        <v>192</v>
      </c>
      <c r="AX92" s="19" t="s">
        <v>413</v>
      </c>
      <c r="AY92" s="19"/>
    </row>
    <row r="93" spans="3:51">
      <c r="C93" s="6"/>
      <c r="D93" s="6"/>
      <c r="E93" s="6"/>
      <c r="F93" s="6"/>
      <c r="G93" s="1" t="e">
        <f t="shared" si="13"/>
        <v>#N/A</v>
      </c>
      <c r="H93" s="2" t="e">
        <f t="shared" si="14"/>
        <v>#N/A</v>
      </c>
      <c r="I93" s="6"/>
      <c r="J93" s="6"/>
      <c r="K93" s="6"/>
      <c r="L93" s="43"/>
      <c r="M93" s="24" t="str">
        <f t="shared" si="18"/>
        <v/>
      </c>
      <c r="N93" s="44"/>
      <c r="O93" s="17"/>
      <c r="P93" s="17"/>
      <c r="Q93" s="52" t="str">
        <f t="shared" si="19"/>
        <v/>
      </c>
      <c r="R93" s="63"/>
      <c r="S93" s="66"/>
      <c r="T93" s="66"/>
      <c r="U93" s="66"/>
      <c r="V93" s="66"/>
      <c r="W93" s="66"/>
      <c r="X93" s="66"/>
      <c r="Y93" s="66"/>
      <c r="Z93" s="66"/>
      <c r="AA93" s="66"/>
      <c r="AB93" s="67"/>
      <c r="AC93" s="67"/>
      <c r="AD93" s="67"/>
      <c r="AE93" s="67"/>
      <c r="AF93" s="67"/>
      <c r="AG93" s="67"/>
      <c r="AI93" s="21"/>
      <c r="AJ93" s="33" t="str">
        <f t="shared" si="15"/>
        <v/>
      </c>
      <c r="AK93" s="13"/>
      <c r="AL93" s="32" t="str">
        <f t="shared" si="16"/>
        <v/>
      </c>
      <c r="AM93" s="31" t="str">
        <f t="shared" si="17"/>
        <v/>
      </c>
      <c r="AN93" s="33">
        <f t="shared" si="20"/>
        <v>0</v>
      </c>
      <c r="AQ93" s="19"/>
      <c r="AR93" s="19"/>
      <c r="AS93" s="19" t="s">
        <v>193</v>
      </c>
      <c r="AX93" s="19" t="s">
        <v>414</v>
      </c>
      <c r="AY93" s="19"/>
    </row>
    <row r="94" spans="3:51">
      <c r="C94" s="6"/>
      <c r="D94" s="6"/>
      <c r="E94" s="6"/>
      <c r="F94" s="6"/>
      <c r="G94" s="1" t="e">
        <f t="shared" si="13"/>
        <v>#N/A</v>
      </c>
      <c r="H94" s="2" t="e">
        <f t="shared" si="14"/>
        <v>#N/A</v>
      </c>
      <c r="I94" s="6"/>
      <c r="J94" s="6"/>
      <c r="K94" s="6"/>
      <c r="L94" s="43"/>
      <c r="M94" s="24" t="str">
        <f t="shared" si="18"/>
        <v/>
      </c>
      <c r="N94" s="44"/>
      <c r="O94" s="17"/>
      <c r="P94" s="17"/>
      <c r="Q94" s="52" t="str">
        <f t="shared" si="19"/>
        <v/>
      </c>
      <c r="R94" s="63"/>
      <c r="S94" s="66"/>
      <c r="T94" s="66"/>
      <c r="U94" s="66"/>
      <c r="V94" s="66"/>
      <c r="W94" s="66"/>
      <c r="X94" s="66"/>
      <c r="Y94" s="66"/>
      <c r="Z94" s="66"/>
      <c r="AA94" s="66"/>
      <c r="AB94" s="67"/>
      <c r="AC94" s="67"/>
      <c r="AD94" s="67"/>
      <c r="AE94" s="67"/>
      <c r="AF94" s="67"/>
      <c r="AG94" s="67"/>
      <c r="AI94" s="21"/>
      <c r="AJ94" s="33" t="str">
        <f t="shared" si="15"/>
        <v/>
      </c>
      <c r="AK94" s="13"/>
      <c r="AL94" s="32" t="str">
        <f t="shared" si="16"/>
        <v/>
      </c>
      <c r="AM94" s="31" t="str">
        <f t="shared" si="17"/>
        <v/>
      </c>
      <c r="AN94" s="33">
        <f t="shared" si="20"/>
        <v>0</v>
      </c>
      <c r="AQ94" s="19"/>
      <c r="AR94" s="19"/>
      <c r="AS94" s="19" t="s">
        <v>194</v>
      </c>
      <c r="AX94" s="19" t="s">
        <v>415</v>
      </c>
      <c r="AY94" s="19"/>
    </row>
    <row r="95" spans="3:51">
      <c r="C95" s="6"/>
      <c r="D95" s="6"/>
      <c r="E95" s="6"/>
      <c r="F95" s="6"/>
      <c r="G95" s="1" t="e">
        <f t="shared" si="13"/>
        <v>#N/A</v>
      </c>
      <c r="H95" s="2" t="e">
        <f t="shared" si="14"/>
        <v>#N/A</v>
      </c>
      <c r="I95" s="6"/>
      <c r="J95" s="6"/>
      <c r="K95" s="6"/>
      <c r="L95" s="43"/>
      <c r="M95" s="24" t="str">
        <f t="shared" si="18"/>
        <v/>
      </c>
      <c r="N95" s="44"/>
      <c r="O95" s="17"/>
      <c r="P95" s="17"/>
      <c r="Q95" s="52" t="str">
        <f t="shared" si="19"/>
        <v/>
      </c>
      <c r="R95" s="63"/>
      <c r="S95" s="66"/>
      <c r="T95" s="66"/>
      <c r="U95" s="66"/>
      <c r="V95" s="66"/>
      <c r="W95" s="66"/>
      <c r="X95" s="66"/>
      <c r="Y95" s="66"/>
      <c r="Z95" s="66"/>
      <c r="AA95" s="66"/>
      <c r="AB95" s="67"/>
      <c r="AC95" s="67"/>
      <c r="AD95" s="67"/>
      <c r="AE95" s="67"/>
      <c r="AF95" s="67"/>
      <c r="AG95" s="67"/>
      <c r="AI95" s="21"/>
      <c r="AJ95" s="33" t="str">
        <f t="shared" si="15"/>
        <v/>
      </c>
      <c r="AK95" s="13"/>
      <c r="AL95" s="32" t="str">
        <f t="shared" si="16"/>
        <v/>
      </c>
      <c r="AM95" s="31" t="str">
        <f t="shared" si="17"/>
        <v/>
      </c>
      <c r="AN95" s="33">
        <f t="shared" si="20"/>
        <v>0</v>
      </c>
      <c r="AQ95" s="19"/>
      <c r="AR95" s="19"/>
      <c r="AS95" s="19" t="s">
        <v>195</v>
      </c>
      <c r="AX95" s="19" t="s">
        <v>416</v>
      </c>
      <c r="AY95" s="19"/>
    </row>
    <row r="96" spans="3:51">
      <c r="C96" s="6"/>
      <c r="D96" s="6"/>
      <c r="E96" s="6"/>
      <c r="F96" s="6"/>
      <c r="G96" s="1" t="e">
        <f t="shared" si="13"/>
        <v>#N/A</v>
      </c>
      <c r="H96" s="2" t="e">
        <f t="shared" si="14"/>
        <v>#N/A</v>
      </c>
      <c r="I96" s="6"/>
      <c r="J96" s="6"/>
      <c r="K96" s="6"/>
      <c r="L96" s="43"/>
      <c r="M96" s="24" t="str">
        <f t="shared" si="18"/>
        <v/>
      </c>
      <c r="N96" s="44"/>
      <c r="O96" s="17"/>
      <c r="P96" s="17"/>
      <c r="Q96" s="52" t="str">
        <f t="shared" si="19"/>
        <v/>
      </c>
      <c r="R96" s="63"/>
      <c r="S96" s="66"/>
      <c r="T96" s="66"/>
      <c r="U96" s="66"/>
      <c r="V96" s="66"/>
      <c r="W96" s="66"/>
      <c r="X96" s="66"/>
      <c r="Y96" s="66"/>
      <c r="Z96" s="66"/>
      <c r="AA96" s="66"/>
      <c r="AB96" s="67"/>
      <c r="AC96" s="67"/>
      <c r="AD96" s="67"/>
      <c r="AE96" s="67"/>
      <c r="AF96" s="67"/>
      <c r="AG96" s="67"/>
      <c r="AI96" s="21"/>
      <c r="AJ96" s="33" t="str">
        <f t="shared" si="15"/>
        <v/>
      </c>
      <c r="AK96" s="13"/>
      <c r="AL96" s="32" t="str">
        <f t="shared" si="16"/>
        <v/>
      </c>
      <c r="AM96" s="31" t="str">
        <f t="shared" si="17"/>
        <v/>
      </c>
      <c r="AN96" s="33">
        <f t="shared" si="20"/>
        <v>0</v>
      </c>
      <c r="AQ96" s="19"/>
      <c r="AR96" s="19"/>
      <c r="AS96" s="19" t="s">
        <v>196</v>
      </c>
      <c r="AX96" s="19" t="s">
        <v>183</v>
      </c>
      <c r="AY96" s="19"/>
    </row>
    <row r="97" spans="3:51">
      <c r="C97" s="6"/>
      <c r="D97" s="6"/>
      <c r="E97" s="6"/>
      <c r="F97" s="6"/>
      <c r="G97" s="1" t="e">
        <f t="shared" si="13"/>
        <v>#N/A</v>
      </c>
      <c r="H97" s="2" t="e">
        <f t="shared" si="14"/>
        <v>#N/A</v>
      </c>
      <c r="I97" s="6"/>
      <c r="J97" s="6"/>
      <c r="K97" s="6"/>
      <c r="L97" s="43"/>
      <c r="M97" s="24" t="str">
        <f t="shared" si="18"/>
        <v/>
      </c>
      <c r="N97" s="44"/>
      <c r="O97" s="17"/>
      <c r="P97" s="17"/>
      <c r="Q97" s="52" t="str">
        <f t="shared" si="19"/>
        <v/>
      </c>
      <c r="R97" s="63"/>
      <c r="S97" s="66"/>
      <c r="T97" s="66"/>
      <c r="U97" s="66"/>
      <c r="V97" s="66"/>
      <c r="W97" s="66"/>
      <c r="X97" s="66"/>
      <c r="Y97" s="66"/>
      <c r="Z97" s="66"/>
      <c r="AA97" s="66"/>
      <c r="AB97" s="67"/>
      <c r="AC97" s="67"/>
      <c r="AD97" s="67"/>
      <c r="AE97" s="67"/>
      <c r="AF97" s="67"/>
      <c r="AG97" s="67"/>
      <c r="AI97" s="21"/>
      <c r="AJ97" s="33" t="str">
        <f t="shared" si="15"/>
        <v/>
      </c>
      <c r="AK97" s="13"/>
      <c r="AL97" s="32" t="str">
        <f t="shared" si="16"/>
        <v/>
      </c>
      <c r="AM97" s="31" t="str">
        <f t="shared" si="17"/>
        <v/>
      </c>
      <c r="AN97" s="33">
        <f t="shared" si="20"/>
        <v>0</v>
      </c>
      <c r="AQ97" s="19"/>
      <c r="AR97" s="19"/>
      <c r="AS97" s="19" t="s">
        <v>197</v>
      </c>
      <c r="AX97" s="19" t="s">
        <v>184</v>
      </c>
      <c r="AY97" s="19"/>
    </row>
    <row r="98" spans="3:51">
      <c r="C98" s="6"/>
      <c r="D98" s="6"/>
      <c r="E98" s="6"/>
      <c r="F98" s="6"/>
      <c r="G98" s="1" t="e">
        <f t="shared" si="13"/>
        <v>#N/A</v>
      </c>
      <c r="H98" s="2" t="e">
        <f t="shared" si="14"/>
        <v>#N/A</v>
      </c>
      <c r="I98" s="6"/>
      <c r="J98" s="6"/>
      <c r="K98" s="6"/>
      <c r="L98" s="43"/>
      <c r="M98" s="24" t="str">
        <f t="shared" si="18"/>
        <v/>
      </c>
      <c r="N98" s="44"/>
      <c r="O98" s="17"/>
      <c r="P98" s="17"/>
      <c r="Q98" s="52" t="str">
        <f t="shared" si="19"/>
        <v/>
      </c>
      <c r="R98" s="63"/>
      <c r="S98" s="66"/>
      <c r="T98" s="66"/>
      <c r="U98" s="66"/>
      <c r="V98" s="66"/>
      <c r="W98" s="66"/>
      <c r="X98" s="66"/>
      <c r="Y98" s="66"/>
      <c r="Z98" s="66"/>
      <c r="AA98" s="66"/>
      <c r="AB98" s="67"/>
      <c r="AC98" s="67"/>
      <c r="AD98" s="67"/>
      <c r="AE98" s="67"/>
      <c r="AF98" s="67"/>
      <c r="AG98" s="67"/>
      <c r="AI98" s="21"/>
      <c r="AJ98" s="33" t="str">
        <f t="shared" si="15"/>
        <v/>
      </c>
      <c r="AK98" s="13"/>
      <c r="AL98" s="32" t="str">
        <f t="shared" si="16"/>
        <v/>
      </c>
      <c r="AM98" s="31" t="str">
        <f t="shared" si="17"/>
        <v/>
      </c>
      <c r="AN98" s="33">
        <f t="shared" si="20"/>
        <v>0</v>
      </c>
      <c r="AQ98" s="19"/>
      <c r="AR98" s="19"/>
      <c r="AS98" s="19" t="s">
        <v>198</v>
      </c>
      <c r="AX98" s="19" t="s">
        <v>417</v>
      </c>
      <c r="AY98" s="19"/>
    </row>
    <row r="99" spans="3:51">
      <c r="C99" s="6"/>
      <c r="D99" s="6"/>
      <c r="E99" s="6"/>
      <c r="F99" s="6"/>
      <c r="G99" s="1" t="e">
        <f t="shared" si="13"/>
        <v>#N/A</v>
      </c>
      <c r="H99" s="2" t="e">
        <f t="shared" si="14"/>
        <v>#N/A</v>
      </c>
      <c r="I99" s="6"/>
      <c r="J99" s="6"/>
      <c r="K99" s="6"/>
      <c r="L99" s="43"/>
      <c r="M99" s="24" t="str">
        <f t="shared" si="18"/>
        <v/>
      </c>
      <c r="N99" s="44"/>
      <c r="O99" s="17"/>
      <c r="P99" s="17"/>
      <c r="Q99" s="52" t="str">
        <f t="shared" si="19"/>
        <v/>
      </c>
      <c r="R99" s="63"/>
      <c r="S99" s="66"/>
      <c r="T99" s="66"/>
      <c r="U99" s="66"/>
      <c r="V99" s="66"/>
      <c r="W99" s="66"/>
      <c r="X99" s="66"/>
      <c r="Y99" s="66"/>
      <c r="Z99" s="66"/>
      <c r="AA99" s="66"/>
      <c r="AB99" s="67"/>
      <c r="AC99" s="67"/>
      <c r="AD99" s="67"/>
      <c r="AE99" s="67"/>
      <c r="AF99" s="67"/>
      <c r="AG99" s="67"/>
      <c r="AI99" s="21"/>
      <c r="AJ99" s="33" t="str">
        <f t="shared" si="15"/>
        <v/>
      </c>
      <c r="AK99" s="13"/>
      <c r="AL99" s="32" t="str">
        <f t="shared" si="16"/>
        <v/>
      </c>
      <c r="AM99" s="31" t="str">
        <f t="shared" si="17"/>
        <v/>
      </c>
      <c r="AN99" s="33">
        <f t="shared" si="20"/>
        <v>0</v>
      </c>
      <c r="AQ99" s="19"/>
      <c r="AR99" s="19"/>
      <c r="AS99" s="19" t="s">
        <v>199</v>
      </c>
      <c r="AX99" s="19" t="s">
        <v>418</v>
      </c>
      <c r="AY99" s="19"/>
    </row>
    <row r="100" spans="3:51">
      <c r="C100" s="6"/>
      <c r="D100" s="6"/>
      <c r="E100" s="6"/>
      <c r="F100" s="6"/>
      <c r="G100" s="1" t="e">
        <f t="shared" si="13"/>
        <v>#N/A</v>
      </c>
      <c r="H100" s="2" t="e">
        <f t="shared" si="14"/>
        <v>#N/A</v>
      </c>
      <c r="I100" s="6"/>
      <c r="J100" s="6"/>
      <c r="K100" s="6"/>
      <c r="L100" s="43"/>
      <c r="M100" s="24" t="str">
        <f t="shared" si="18"/>
        <v/>
      </c>
      <c r="N100" s="44"/>
      <c r="O100" s="17"/>
      <c r="P100" s="17"/>
      <c r="Q100" s="52" t="str">
        <f t="shared" si="19"/>
        <v/>
      </c>
      <c r="R100" s="63"/>
      <c r="S100" s="66"/>
      <c r="T100" s="66"/>
      <c r="U100" s="66"/>
      <c r="V100" s="66"/>
      <c r="W100" s="66"/>
      <c r="X100" s="66"/>
      <c r="Y100" s="66"/>
      <c r="Z100" s="66"/>
      <c r="AA100" s="66"/>
      <c r="AB100" s="67"/>
      <c r="AC100" s="67"/>
      <c r="AD100" s="67"/>
      <c r="AE100" s="67"/>
      <c r="AF100" s="67"/>
      <c r="AG100" s="67"/>
      <c r="AI100" s="21"/>
      <c r="AJ100" s="33" t="str">
        <f t="shared" si="15"/>
        <v/>
      </c>
      <c r="AK100" s="13"/>
      <c r="AL100" s="32" t="str">
        <f t="shared" si="16"/>
        <v/>
      </c>
      <c r="AM100" s="31" t="str">
        <f t="shared" si="17"/>
        <v/>
      </c>
      <c r="AN100" s="33">
        <f t="shared" si="20"/>
        <v>0</v>
      </c>
      <c r="AQ100" s="19"/>
      <c r="AR100" s="19"/>
      <c r="AS100" s="19" t="s">
        <v>200</v>
      </c>
      <c r="AX100" s="19" t="s">
        <v>419</v>
      </c>
      <c r="AY100" s="19"/>
    </row>
    <row r="101" spans="3:51">
      <c r="AQ101" s="19"/>
      <c r="AR101" s="19"/>
      <c r="AS101" s="19" t="s">
        <v>201</v>
      </c>
      <c r="AX101" s="19" t="s">
        <v>420</v>
      </c>
      <c r="AY101" s="19"/>
    </row>
    <row r="102" spans="3:51">
      <c r="AQ102" s="19"/>
      <c r="AR102" s="19"/>
      <c r="AS102" s="19" t="s">
        <v>202</v>
      </c>
      <c r="AX102" s="19" t="s">
        <v>421</v>
      </c>
      <c r="AY102" s="19"/>
    </row>
    <row r="103" spans="3:51">
      <c r="AQ103" s="19"/>
      <c r="AR103" s="19"/>
      <c r="AS103" s="19" t="s">
        <v>203</v>
      </c>
      <c r="AX103" s="19" t="s">
        <v>189</v>
      </c>
      <c r="AY103" s="19"/>
    </row>
    <row r="104" spans="3:51">
      <c r="AQ104" s="19"/>
      <c r="AR104" s="19"/>
      <c r="AS104" s="19" t="s">
        <v>204</v>
      </c>
      <c r="AX104" s="19" t="s">
        <v>422</v>
      </c>
      <c r="AY104" s="19"/>
    </row>
    <row r="105" spans="3:51">
      <c r="AQ105" s="19"/>
      <c r="AR105" s="19"/>
      <c r="AS105" s="19" t="s">
        <v>205</v>
      </c>
      <c r="AX105" s="19" t="s">
        <v>423</v>
      </c>
      <c r="AY105" s="19"/>
    </row>
    <row r="106" spans="3:51">
      <c r="AQ106" s="19"/>
      <c r="AR106" s="19"/>
      <c r="AS106" s="19" t="s">
        <v>206</v>
      </c>
      <c r="AX106" s="19" t="s">
        <v>424</v>
      </c>
      <c r="AY106" s="19"/>
    </row>
    <row r="107" spans="3:51">
      <c r="AQ107" s="19"/>
      <c r="AR107" s="19"/>
      <c r="AS107" s="19" t="s">
        <v>207</v>
      </c>
      <c r="AX107" s="19" t="s">
        <v>192</v>
      </c>
      <c r="AY107" s="19"/>
    </row>
    <row r="108" spans="3:51">
      <c r="AQ108" s="19"/>
      <c r="AR108" s="19"/>
      <c r="AS108" s="19" t="s">
        <v>208</v>
      </c>
      <c r="AX108" s="19" t="s">
        <v>425</v>
      </c>
      <c r="AY108" s="19"/>
    </row>
    <row r="109" spans="3:51">
      <c r="AQ109" s="19"/>
      <c r="AR109" s="19"/>
      <c r="AS109" s="19" t="s">
        <v>209</v>
      </c>
      <c r="AX109" s="19" t="s">
        <v>426</v>
      </c>
      <c r="AY109" s="19"/>
    </row>
    <row r="110" spans="3:51">
      <c r="AQ110" s="19"/>
      <c r="AR110" s="19"/>
      <c r="AS110" s="19" t="s">
        <v>210</v>
      </c>
      <c r="AX110" s="19" t="s">
        <v>193</v>
      </c>
      <c r="AY110" s="19"/>
    </row>
    <row r="111" spans="3:51">
      <c r="AQ111" s="19"/>
      <c r="AR111" s="19"/>
      <c r="AS111" s="19" t="s">
        <v>211</v>
      </c>
      <c r="AX111" s="19" t="s">
        <v>427</v>
      </c>
      <c r="AY111" s="19"/>
    </row>
    <row r="112" spans="3:51">
      <c r="AQ112" s="19"/>
      <c r="AR112" s="19"/>
      <c r="AS112" s="19" t="s">
        <v>212</v>
      </c>
      <c r="AX112" s="19" t="s">
        <v>428</v>
      </c>
      <c r="AY112" s="19"/>
    </row>
    <row r="113" spans="43:51">
      <c r="AQ113" s="19"/>
      <c r="AR113" s="19"/>
      <c r="AS113" s="19" t="s">
        <v>213</v>
      </c>
      <c r="AX113" s="19" t="s">
        <v>429</v>
      </c>
      <c r="AY113" s="19"/>
    </row>
    <row r="114" spans="43:51">
      <c r="AQ114" s="19"/>
      <c r="AR114" s="19"/>
      <c r="AS114" s="19" t="s">
        <v>214</v>
      </c>
      <c r="AX114" s="19" t="s">
        <v>430</v>
      </c>
      <c r="AY114" s="19"/>
    </row>
    <row r="115" spans="43:51">
      <c r="AQ115" s="19"/>
      <c r="AR115" s="19"/>
      <c r="AS115" s="19" t="s">
        <v>215</v>
      </c>
      <c r="AX115" s="19" t="s">
        <v>431</v>
      </c>
      <c r="AY115" s="19"/>
    </row>
    <row r="116" spans="43:51">
      <c r="AQ116" s="19"/>
      <c r="AR116" s="19"/>
      <c r="AS116" s="19" t="s">
        <v>216</v>
      </c>
      <c r="AX116" s="19" t="s">
        <v>432</v>
      </c>
      <c r="AY116" s="19"/>
    </row>
    <row r="117" spans="43:51">
      <c r="AQ117" s="19"/>
      <c r="AR117" s="19"/>
      <c r="AS117" s="19" t="s">
        <v>217</v>
      </c>
      <c r="AX117" s="19" t="s">
        <v>199</v>
      </c>
      <c r="AY117" s="19"/>
    </row>
    <row r="118" spans="43:51">
      <c r="AQ118" s="19"/>
      <c r="AR118" s="19"/>
      <c r="AS118" s="19" t="s">
        <v>218</v>
      </c>
      <c r="AX118" s="19" t="s">
        <v>433</v>
      </c>
      <c r="AY118" s="19"/>
    </row>
    <row r="119" spans="43:51">
      <c r="AQ119" s="19"/>
      <c r="AR119" s="19"/>
      <c r="AS119" s="19" t="s">
        <v>219</v>
      </c>
      <c r="AX119" s="19" t="s">
        <v>434</v>
      </c>
      <c r="AY119" s="19"/>
    </row>
    <row r="120" spans="43:51">
      <c r="AQ120" s="19"/>
      <c r="AR120" s="19"/>
      <c r="AS120" s="19" t="s">
        <v>220</v>
      </c>
      <c r="AX120" s="19" t="s">
        <v>201</v>
      </c>
      <c r="AY120" s="19"/>
    </row>
    <row r="121" spans="43:51">
      <c r="AQ121" s="19"/>
      <c r="AR121" s="19"/>
      <c r="AS121" s="19" t="s">
        <v>221</v>
      </c>
      <c r="AX121" s="19" t="s">
        <v>435</v>
      </c>
      <c r="AY121" s="19"/>
    </row>
    <row r="122" spans="43:51">
      <c r="AQ122" s="19"/>
      <c r="AR122" s="19"/>
      <c r="AS122" s="19" t="s">
        <v>222</v>
      </c>
      <c r="AX122" s="19" t="s">
        <v>436</v>
      </c>
      <c r="AY122" s="19"/>
    </row>
    <row r="123" spans="43:51">
      <c r="AQ123" s="19"/>
      <c r="AR123" s="19"/>
      <c r="AS123" s="19" t="s">
        <v>223</v>
      </c>
      <c r="AX123" s="19" t="s">
        <v>437</v>
      </c>
      <c r="AY123" s="19"/>
    </row>
    <row r="124" spans="43:51">
      <c r="AQ124" s="19"/>
      <c r="AR124" s="19"/>
      <c r="AS124" s="19" t="s">
        <v>224</v>
      </c>
      <c r="AX124" s="19" t="s">
        <v>205</v>
      </c>
      <c r="AY124" s="19"/>
    </row>
    <row r="125" spans="43:51">
      <c r="AQ125" s="19"/>
      <c r="AR125" s="19"/>
      <c r="AS125" s="19" t="s">
        <v>225</v>
      </c>
      <c r="AX125" s="19" t="s">
        <v>438</v>
      </c>
      <c r="AY125" s="19"/>
    </row>
    <row r="126" spans="43:51">
      <c r="AQ126" s="19"/>
      <c r="AR126" s="19"/>
      <c r="AS126" s="19" t="s">
        <v>226</v>
      </c>
      <c r="AX126" s="19" t="s">
        <v>439</v>
      </c>
      <c r="AY126" s="19"/>
    </row>
    <row r="127" spans="43:51">
      <c r="AQ127" s="19"/>
      <c r="AR127" s="19"/>
      <c r="AS127" s="19" t="s">
        <v>227</v>
      </c>
      <c r="AX127" s="19" t="s">
        <v>208</v>
      </c>
      <c r="AY127" s="19"/>
    </row>
    <row r="128" spans="43:51">
      <c r="AQ128" s="19"/>
      <c r="AR128" s="19"/>
      <c r="AS128" s="19" t="s">
        <v>228</v>
      </c>
      <c r="AX128" s="19" t="s">
        <v>209</v>
      </c>
      <c r="AY128" s="19"/>
    </row>
    <row r="129" spans="43:51">
      <c r="AQ129" s="19"/>
      <c r="AR129" s="19"/>
      <c r="AS129" s="19" t="s">
        <v>229</v>
      </c>
      <c r="AX129" s="19" t="s">
        <v>440</v>
      </c>
      <c r="AY129" s="19"/>
    </row>
    <row r="130" spans="43:51">
      <c r="AQ130" s="19"/>
      <c r="AR130" s="19"/>
      <c r="AS130" s="19" t="s">
        <v>230</v>
      </c>
      <c r="AX130" s="19" t="s">
        <v>441</v>
      </c>
      <c r="AY130" s="19"/>
    </row>
    <row r="131" spans="43:51">
      <c r="AQ131" s="19"/>
      <c r="AR131" s="19"/>
      <c r="AS131" s="19" t="s">
        <v>231</v>
      </c>
      <c r="AX131" s="19" t="s">
        <v>442</v>
      </c>
      <c r="AY131" s="19"/>
    </row>
    <row r="132" spans="43:51">
      <c r="AQ132" s="19"/>
      <c r="AR132" s="19"/>
      <c r="AS132" s="19" t="s">
        <v>232</v>
      </c>
      <c r="AX132" s="19" t="s">
        <v>443</v>
      </c>
      <c r="AY132" s="19"/>
    </row>
    <row r="133" spans="43:51">
      <c r="AQ133" s="19"/>
      <c r="AR133" s="19"/>
      <c r="AS133" s="19" t="s">
        <v>233</v>
      </c>
      <c r="AX133" s="19" t="s">
        <v>214</v>
      </c>
      <c r="AY133" s="19"/>
    </row>
    <row r="134" spans="43:51">
      <c r="AQ134" s="19"/>
      <c r="AR134" s="19"/>
      <c r="AS134" s="19" t="s">
        <v>234</v>
      </c>
      <c r="AX134" s="19" t="s">
        <v>215</v>
      </c>
      <c r="AY134" s="19"/>
    </row>
    <row r="135" spans="43:51">
      <c r="AQ135" s="19"/>
      <c r="AR135" s="19"/>
      <c r="AS135" s="19" t="s">
        <v>235</v>
      </c>
      <c r="AX135" s="19" t="s">
        <v>444</v>
      </c>
      <c r="AY135" s="19"/>
    </row>
    <row r="136" spans="43:51">
      <c r="AQ136" s="19"/>
      <c r="AR136" s="19"/>
      <c r="AS136" s="19" t="s">
        <v>236</v>
      </c>
      <c r="AX136" s="19" t="s">
        <v>445</v>
      </c>
      <c r="AY136" s="19"/>
    </row>
    <row r="137" spans="43:51">
      <c r="AQ137" s="19"/>
      <c r="AR137" s="19"/>
      <c r="AS137" s="19" t="s">
        <v>237</v>
      </c>
      <c r="AX137" s="19" t="s">
        <v>446</v>
      </c>
      <c r="AY137" s="19"/>
    </row>
    <row r="138" spans="43:51">
      <c r="AQ138" s="19"/>
      <c r="AR138" s="19"/>
      <c r="AS138" s="19" t="s">
        <v>238</v>
      </c>
      <c r="AX138" s="19" t="s">
        <v>447</v>
      </c>
      <c r="AY138" s="19"/>
    </row>
    <row r="139" spans="43:51">
      <c r="AQ139" s="19"/>
      <c r="AR139" s="19"/>
      <c r="AS139" s="19" t="s">
        <v>239</v>
      </c>
      <c r="AX139" s="19" t="s">
        <v>448</v>
      </c>
      <c r="AY139" s="19"/>
    </row>
    <row r="140" spans="43:51">
      <c r="AQ140" s="19"/>
      <c r="AR140" s="19"/>
      <c r="AS140" s="19" t="s">
        <v>240</v>
      </c>
      <c r="AX140" s="19" t="s">
        <v>220</v>
      </c>
      <c r="AY140" s="19"/>
    </row>
    <row r="141" spans="43:51">
      <c r="AQ141" s="19"/>
      <c r="AR141" s="19"/>
      <c r="AS141" s="19" t="s">
        <v>241</v>
      </c>
      <c r="AX141" s="19" t="s">
        <v>221</v>
      </c>
      <c r="AY141" s="19"/>
    </row>
    <row r="142" spans="43:51">
      <c r="AQ142" s="19"/>
      <c r="AR142" s="19"/>
      <c r="AS142" s="19" t="s">
        <v>242</v>
      </c>
      <c r="AX142" s="19" t="s">
        <v>449</v>
      </c>
      <c r="AY142" s="19"/>
    </row>
    <row r="143" spans="43:51">
      <c r="AQ143" s="19"/>
      <c r="AR143" s="19"/>
      <c r="AS143" s="19" t="s">
        <v>243</v>
      </c>
      <c r="AX143" s="19" t="s">
        <v>450</v>
      </c>
      <c r="AY143" s="19"/>
    </row>
    <row r="144" spans="43:51">
      <c r="AQ144" s="19"/>
      <c r="AR144" s="19"/>
      <c r="AS144" s="19" t="s">
        <v>244</v>
      </c>
      <c r="AX144" s="19" t="s">
        <v>226</v>
      </c>
      <c r="AY144" s="19"/>
    </row>
    <row r="145" spans="43:51">
      <c r="AQ145" s="19"/>
      <c r="AR145" s="19"/>
      <c r="AS145" s="19" t="s">
        <v>245</v>
      </c>
      <c r="AX145" s="19" t="s">
        <v>227</v>
      </c>
      <c r="AY145" s="19"/>
    </row>
    <row r="146" spans="43:51">
      <c r="AQ146" s="19"/>
      <c r="AR146" s="19"/>
      <c r="AS146" s="19" t="s">
        <v>246</v>
      </c>
      <c r="AX146" s="19" t="s">
        <v>451</v>
      </c>
      <c r="AY146" s="19"/>
    </row>
    <row r="147" spans="43:51">
      <c r="AQ147" s="19"/>
      <c r="AR147" s="19"/>
      <c r="AS147" s="19" t="s">
        <v>247</v>
      </c>
      <c r="AX147" s="19" t="s">
        <v>452</v>
      </c>
      <c r="AY147" s="19"/>
    </row>
    <row r="148" spans="43:51">
      <c r="AQ148" s="19"/>
      <c r="AR148" s="19"/>
      <c r="AS148" s="19" t="s">
        <v>248</v>
      </c>
      <c r="AX148" s="19" t="s">
        <v>453</v>
      </c>
      <c r="AY148" s="19"/>
    </row>
    <row r="149" spans="43:51">
      <c r="AQ149" s="19"/>
      <c r="AR149" s="19"/>
      <c r="AS149" s="19" t="s">
        <v>249</v>
      </c>
      <c r="AX149" s="19" t="s">
        <v>229</v>
      </c>
      <c r="AY149" s="19"/>
    </row>
    <row r="150" spans="43:51">
      <c r="AQ150" s="19"/>
      <c r="AR150" s="19"/>
      <c r="AS150" s="19" t="s">
        <v>250</v>
      </c>
      <c r="AX150" s="19" t="s">
        <v>230</v>
      </c>
      <c r="AY150" s="19"/>
    </row>
    <row r="151" spans="43:51">
      <c r="AQ151" s="19"/>
      <c r="AR151" s="19"/>
      <c r="AS151" s="19" t="s">
        <v>251</v>
      </c>
      <c r="AX151" s="19" t="s">
        <v>454</v>
      </c>
      <c r="AY151" s="19"/>
    </row>
    <row r="152" spans="43:51">
      <c r="AQ152" s="19"/>
      <c r="AR152" s="19"/>
      <c r="AS152" s="19" t="s">
        <v>252</v>
      </c>
      <c r="AX152" s="19" t="s">
        <v>455</v>
      </c>
      <c r="AY152" s="19"/>
    </row>
    <row r="153" spans="43:51">
      <c r="AQ153" s="19"/>
      <c r="AR153" s="19"/>
      <c r="AS153" s="19" t="s">
        <v>253</v>
      </c>
      <c r="AX153" s="19" t="s">
        <v>234</v>
      </c>
      <c r="AY153" s="19"/>
    </row>
    <row r="154" spans="43:51">
      <c r="AQ154" s="19"/>
      <c r="AR154" s="19"/>
      <c r="AS154" s="19" t="s">
        <v>254</v>
      </c>
      <c r="AX154" s="19" t="s">
        <v>456</v>
      </c>
      <c r="AY154" s="19"/>
    </row>
    <row r="155" spans="43:51">
      <c r="AQ155" s="19"/>
      <c r="AR155" s="19"/>
      <c r="AS155" s="19" t="s">
        <v>255</v>
      </c>
      <c r="AX155" s="19" t="s">
        <v>457</v>
      </c>
      <c r="AY155" s="19"/>
    </row>
    <row r="156" spans="43:51">
      <c r="AQ156" s="19"/>
      <c r="AR156" s="19"/>
      <c r="AS156" s="19" t="s">
        <v>256</v>
      </c>
      <c r="AX156" s="19" t="s">
        <v>458</v>
      </c>
      <c r="AY156" s="19"/>
    </row>
    <row r="157" spans="43:51">
      <c r="AQ157" s="19"/>
      <c r="AR157" s="19"/>
      <c r="AS157" s="19" t="s">
        <v>257</v>
      </c>
      <c r="AX157" s="19" t="s">
        <v>238</v>
      </c>
      <c r="AY157" s="19"/>
    </row>
    <row r="158" spans="43:51">
      <c r="AQ158" s="19"/>
      <c r="AR158" s="19"/>
      <c r="AS158" s="19" t="s">
        <v>258</v>
      </c>
      <c r="AX158" s="19" t="s">
        <v>239</v>
      </c>
      <c r="AY158" s="19"/>
    </row>
    <row r="159" spans="43:51">
      <c r="AQ159" s="19"/>
      <c r="AR159" s="19"/>
      <c r="AS159" s="19" t="s">
        <v>259</v>
      </c>
      <c r="AX159" s="19" t="s">
        <v>240</v>
      </c>
      <c r="AY159" s="19"/>
    </row>
    <row r="160" spans="43:51">
      <c r="AQ160" s="19"/>
      <c r="AR160" s="19"/>
      <c r="AS160" s="19" t="s">
        <v>260</v>
      </c>
      <c r="AX160" s="19" t="s">
        <v>459</v>
      </c>
      <c r="AY160" s="19"/>
    </row>
    <row r="161" spans="43:51">
      <c r="AQ161" s="19"/>
      <c r="AR161" s="19"/>
      <c r="AS161" s="19" t="s">
        <v>261</v>
      </c>
      <c r="AX161" s="19" t="s">
        <v>241</v>
      </c>
      <c r="AY161" s="19"/>
    </row>
    <row r="162" spans="43:51">
      <c r="AQ162" s="19"/>
      <c r="AR162" s="19"/>
      <c r="AS162" s="19" t="s">
        <v>262</v>
      </c>
      <c r="AX162" s="19" t="s">
        <v>242</v>
      </c>
      <c r="AY162" s="19"/>
    </row>
    <row r="163" spans="43:51">
      <c r="AQ163" s="19"/>
      <c r="AR163" s="19"/>
      <c r="AS163" s="19" t="s">
        <v>263</v>
      </c>
      <c r="AX163" s="19" t="s">
        <v>460</v>
      </c>
      <c r="AY163" s="19"/>
    </row>
    <row r="164" spans="43:51">
      <c r="AQ164" s="19"/>
      <c r="AR164" s="19"/>
      <c r="AS164" s="19" t="s">
        <v>264</v>
      </c>
      <c r="AX164" s="19" t="s">
        <v>461</v>
      </c>
      <c r="AY164" s="19"/>
    </row>
    <row r="165" spans="43:51">
      <c r="AQ165" s="19"/>
      <c r="AR165" s="19"/>
      <c r="AS165" s="19" t="s">
        <v>265</v>
      </c>
      <c r="AX165" s="19" t="s">
        <v>462</v>
      </c>
      <c r="AY165" s="19"/>
    </row>
    <row r="166" spans="43:51">
      <c r="AQ166" s="19"/>
      <c r="AR166" s="19"/>
      <c r="AS166" s="19" t="s">
        <v>266</v>
      </c>
      <c r="AX166" s="19" t="s">
        <v>246</v>
      </c>
      <c r="AY166" s="19"/>
    </row>
    <row r="167" spans="43:51">
      <c r="AQ167" s="19"/>
      <c r="AR167" s="19"/>
      <c r="AS167" s="19" t="s">
        <v>267</v>
      </c>
      <c r="AX167" s="19" t="s">
        <v>463</v>
      </c>
      <c r="AY167" s="19"/>
    </row>
    <row r="168" spans="43:51">
      <c r="AQ168" s="19"/>
      <c r="AR168" s="19"/>
      <c r="AS168" s="19" t="s">
        <v>268</v>
      </c>
      <c r="AX168" s="19" t="s">
        <v>464</v>
      </c>
      <c r="AY168" s="19"/>
    </row>
    <row r="169" spans="43:51">
      <c r="AQ169" s="19"/>
      <c r="AR169" s="19"/>
      <c r="AS169" s="19" t="s">
        <v>269</v>
      </c>
      <c r="AX169" s="19" t="s">
        <v>465</v>
      </c>
      <c r="AY169" s="19"/>
    </row>
    <row r="170" spans="43:51">
      <c r="AQ170" s="19"/>
      <c r="AR170" s="19"/>
      <c r="AS170" s="19" t="s">
        <v>270</v>
      </c>
      <c r="AX170" s="19" t="s">
        <v>250</v>
      </c>
      <c r="AY170" s="19"/>
    </row>
    <row r="171" spans="43:51">
      <c r="AQ171" s="19"/>
      <c r="AR171" s="19"/>
      <c r="AS171" s="19" t="s">
        <v>271</v>
      </c>
      <c r="AX171" s="19" t="s">
        <v>466</v>
      </c>
      <c r="AY171" s="19"/>
    </row>
    <row r="172" spans="43:51">
      <c r="AQ172" s="19"/>
      <c r="AR172" s="19"/>
      <c r="AS172" s="19" t="s">
        <v>272</v>
      </c>
      <c r="AX172" s="19" t="s">
        <v>252</v>
      </c>
      <c r="AY172" s="19"/>
    </row>
    <row r="173" spans="43:51">
      <c r="AQ173" s="19"/>
      <c r="AR173" s="19"/>
      <c r="AS173" s="19" t="s">
        <v>273</v>
      </c>
      <c r="AX173" s="19" t="s">
        <v>253</v>
      </c>
      <c r="AY173" s="19"/>
    </row>
    <row r="174" spans="43:51">
      <c r="AQ174" s="19"/>
      <c r="AR174" s="19"/>
      <c r="AS174" s="19" t="s">
        <v>274</v>
      </c>
      <c r="AX174" s="19" t="s">
        <v>254</v>
      </c>
      <c r="AY174" s="19"/>
    </row>
    <row r="175" spans="43:51">
      <c r="AQ175" s="19"/>
      <c r="AR175" s="19"/>
      <c r="AS175" s="19" t="s">
        <v>275</v>
      </c>
      <c r="AX175" s="19" t="s">
        <v>467</v>
      </c>
      <c r="AY175" s="19"/>
    </row>
    <row r="176" spans="43:51">
      <c r="AQ176" s="19"/>
      <c r="AR176" s="19"/>
      <c r="AS176" s="19" t="s">
        <v>276</v>
      </c>
      <c r="AX176" s="19" t="s">
        <v>256</v>
      </c>
      <c r="AY176" s="19"/>
    </row>
    <row r="177" spans="43:51">
      <c r="AQ177" s="19"/>
      <c r="AR177" s="19"/>
      <c r="AS177" s="19" t="s">
        <v>277</v>
      </c>
      <c r="AX177" s="19" t="s">
        <v>257</v>
      </c>
      <c r="AY177" s="19"/>
    </row>
    <row r="178" spans="43:51">
      <c r="AQ178" s="19"/>
      <c r="AR178" s="19"/>
      <c r="AS178" s="19" t="s">
        <v>278</v>
      </c>
      <c r="AX178" s="19" t="s">
        <v>468</v>
      </c>
      <c r="AY178" s="19"/>
    </row>
    <row r="179" spans="43:51">
      <c r="AQ179" s="19"/>
      <c r="AR179" s="19"/>
      <c r="AS179" s="19" t="s">
        <v>279</v>
      </c>
      <c r="AX179" s="19" t="s">
        <v>259</v>
      </c>
      <c r="AY179" s="19"/>
    </row>
    <row r="180" spans="43:51">
      <c r="AQ180" s="19"/>
      <c r="AR180" s="19"/>
      <c r="AS180" s="19" t="s">
        <v>280</v>
      </c>
      <c r="AX180" s="19" t="s">
        <v>260</v>
      </c>
      <c r="AY180" s="19"/>
    </row>
    <row r="181" spans="43:51">
      <c r="AQ181" s="19"/>
      <c r="AR181" s="19"/>
      <c r="AS181" s="19" t="s">
        <v>281</v>
      </c>
      <c r="AX181" s="19" t="s">
        <v>261</v>
      </c>
      <c r="AY181" s="19"/>
    </row>
    <row r="182" spans="43:51">
      <c r="AQ182" s="19"/>
      <c r="AR182" s="19"/>
      <c r="AS182" s="19" t="s">
        <v>282</v>
      </c>
      <c r="AX182" s="19" t="s">
        <v>469</v>
      </c>
      <c r="AY182" s="19"/>
    </row>
    <row r="183" spans="43:51">
      <c r="AQ183" s="19"/>
      <c r="AR183" s="19"/>
      <c r="AS183" s="19" t="s">
        <v>283</v>
      </c>
      <c r="AX183" s="19" t="s">
        <v>263</v>
      </c>
      <c r="AY183" s="19"/>
    </row>
    <row r="184" spans="43:51">
      <c r="AQ184" s="19"/>
      <c r="AR184" s="19"/>
      <c r="AS184" s="19" t="s">
        <v>284</v>
      </c>
      <c r="AX184" s="19" t="s">
        <v>264</v>
      </c>
      <c r="AY184" s="19"/>
    </row>
    <row r="185" spans="43:51">
      <c r="AQ185" s="19"/>
      <c r="AR185" s="19"/>
      <c r="AS185" s="19" t="s">
        <v>285</v>
      </c>
      <c r="AX185" s="19" t="s">
        <v>265</v>
      </c>
      <c r="AY185" s="19"/>
    </row>
    <row r="186" spans="43:51">
      <c r="AQ186" s="19"/>
      <c r="AR186" s="19"/>
      <c r="AS186" s="19" t="s">
        <v>286</v>
      </c>
      <c r="AX186" s="19" t="s">
        <v>470</v>
      </c>
      <c r="AY186" s="19"/>
    </row>
    <row r="187" spans="43:51">
      <c r="AQ187" s="19"/>
      <c r="AR187" s="19"/>
      <c r="AS187" s="19" t="s">
        <v>287</v>
      </c>
      <c r="AX187" s="19" t="s">
        <v>267</v>
      </c>
      <c r="AY187" s="19"/>
    </row>
    <row r="188" spans="43:51">
      <c r="AQ188" s="19"/>
      <c r="AR188" s="19"/>
      <c r="AS188" s="19" t="s">
        <v>288</v>
      </c>
      <c r="AX188" s="19" t="s">
        <v>268</v>
      </c>
      <c r="AY188" s="19"/>
    </row>
    <row r="189" spans="43:51">
      <c r="AQ189" s="19"/>
      <c r="AR189" s="19"/>
      <c r="AS189" s="19" t="s">
        <v>289</v>
      </c>
      <c r="AX189" s="19" t="s">
        <v>471</v>
      </c>
      <c r="AY189" s="19"/>
    </row>
    <row r="190" spans="43:51">
      <c r="AQ190" s="19"/>
      <c r="AR190" s="19"/>
      <c r="AS190" s="19" t="s">
        <v>290</v>
      </c>
      <c r="AX190" s="19" t="s">
        <v>472</v>
      </c>
      <c r="AY190" s="19"/>
    </row>
    <row r="191" spans="43:51">
      <c r="AQ191" s="19"/>
      <c r="AR191" s="19"/>
      <c r="AS191" s="19" t="s">
        <v>291</v>
      </c>
      <c r="AX191" s="19" t="s">
        <v>271</v>
      </c>
      <c r="AY191" s="19"/>
    </row>
    <row r="192" spans="43:51">
      <c r="AQ192" s="19"/>
      <c r="AR192" s="19"/>
      <c r="AS192" s="19" t="s">
        <v>292</v>
      </c>
      <c r="AX192" s="19" t="s">
        <v>473</v>
      </c>
      <c r="AY192" s="19"/>
    </row>
    <row r="193" spans="43:51">
      <c r="AQ193" s="19"/>
      <c r="AR193" s="19"/>
      <c r="AS193" s="19" t="s">
        <v>293</v>
      </c>
      <c r="AX193" s="19" t="s">
        <v>474</v>
      </c>
      <c r="AY193" s="19"/>
    </row>
    <row r="194" spans="43:51">
      <c r="AQ194" s="19"/>
      <c r="AR194" s="19"/>
      <c r="AS194" s="19" t="s">
        <v>294</v>
      </c>
      <c r="AX194" s="19" t="s">
        <v>274</v>
      </c>
      <c r="AY194" s="19"/>
    </row>
    <row r="195" spans="43:51">
      <c r="AQ195" s="19"/>
      <c r="AR195" s="19"/>
      <c r="AS195" s="19" t="s">
        <v>295</v>
      </c>
      <c r="AX195" s="19" t="s">
        <v>275</v>
      </c>
      <c r="AY195" s="19"/>
    </row>
    <row r="196" spans="43:51">
      <c r="AQ196" s="19"/>
      <c r="AR196" s="19"/>
      <c r="AS196" s="19" t="s">
        <v>296</v>
      </c>
      <c r="AX196" s="19" t="s">
        <v>276</v>
      </c>
      <c r="AY196" s="19"/>
    </row>
    <row r="197" spans="43:51">
      <c r="AQ197" s="19"/>
      <c r="AR197" s="19"/>
      <c r="AS197" s="19" t="s">
        <v>297</v>
      </c>
      <c r="AX197" s="19" t="s">
        <v>475</v>
      </c>
      <c r="AY197" s="19"/>
    </row>
    <row r="198" spans="43:51">
      <c r="AQ198" s="19"/>
      <c r="AR198" s="19"/>
      <c r="AS198" s="19" t="s">
        <v>298</v>
      </c>
      <c r="AX198" s="19" t="s">
        <v>278</v>
      </c>
      <c r="AY198" s="19"/>
    </row>
    <row r="199" spans="43:51">
      <c r="AQ199" s="19"/>
      <c r="AR199" s="19"/>
      <c r="AS199" s="19" t="s">
        <v>299</v>
      </c>
      <c r="AX199" s="19" t="s">
        <v>476</v>
      </c>
      <c r="AY199" s="19"/>
    </row>
    <row r="200" spans="43:51">
      <c r="AQ200" s="19"/>
      <c r="AR200" s="19"/>
      <c r="AS200" s="19" t="s">
        <v>300</v>
      </c>
      <c r="AX200" s="19" t="s">
        <v>477</v>
      </c>
      <c r="AY200" s="19"/>
    </row>
    <row r="201" spans="43:51">
      <c r="AQ201" s="19"/>
      <c r="AR201" s="19"/>
      <c r="AS201" s="19" t="s">
        <v>301</v>
      </c>
      <c r="AX201" s="19" t="s">
        <v>478</v>
      </c>
      <c r="AY201" s="19"/>
    </row>
    <row r="202" spans="43:51">
      <c r="AQ202" s="19"/>
      <c r="AR202" s="19"/>
      <c r="AS202" s="19" t="s">
        <v>302</v>
      </c>
      <c r="AX202" s="19" t="s">
        <v>479</v>
      </c>
      <c r="AY202" s="19"/>
    </row>
    <row r="203" spans="43:51">
      <c r="AQ203" s="19"/>
      <c r="AR203" s="19"/>
      <c r="AS203" s="19" t="s">
        <v>303</v>
      </c>
      <c r="AX203" s="19" t="s">
        <v>480</v>
      </c>
      <c r="AY203" s="19"/>
    </row>
    <row r="204" spans="43:51">
      <c r="AQ204" s="19"/>
      <c r="AR204" s="19"/>
      <c r="AS204" s="19" t="s">
        <v>304</v>
      </c>
      <c r="AX204" s="19" t="s">
        <v>481</v>
      </c>
      <c r="AY204" s="19"/>
    </row>
    <row r="205" spans="43:51">
      <c r="AQ205" s="19"/>
      <c r="AR205" s="19"/>
      <c r="AS205" s="19" t="s">
        <v>305</v>
      </c>
      <c r="AX205" s="19" t="s">
        <v>282</v>
      </c>
      <c r="AY205" s="19"/>
    </row>
    <row r="206" spans="43:51">
      <c r="AQ206" s="19"/>
      <c r="AR206" s="19"/>
      <c r="AS206" s="19" t="s">
        <v>306</v>
      </c>
      <c r="AX206" s="19" t="s">
        <v>482</v>
      </c>
      <c r="AY206" s="19"/>
    </row>
    <row r="207" spans="43:51">
      <c r="AQ207" s="19"/>
      <c r="AR207" s="19"/>
      <c r="AS207" s="19" t="s">
        <v>307</v>
      </c>
      <c r="AX207" s="19" t="s">
        <v>483</v>
      </c>
      <c r="AY207" s="19"/>
    </row>
    <row r="208" spans="43:51">
      <c r="AQ208" s="19"/>
      <c r="AR208" s="19"/>
      <c r="AS208" s="19" t="s">
        <v>308</v>
      </c>
      <c r="AX208" s="19" t="s">
        <v>285</v>
      </c>
      <c r="AY208" s="19"/>
    </row>
    <row r="209" spans="43:51">
      <c r="AQ209" s="19"/>
      <c r="AR209" s="19"/>
      <c r="AS209" s="19" t="s">
        <v>309</v>
      </c>
      <c r="AX209" s="19" t="s">
        <v>286</v>
      </c>
      <c r="AY209" s="19"/>
    </row>
    <row r="210" spans="43:51">
      <c r="AQ210" s="19"/>
      <c r="AR210" s="19"/>
      <c r="AS210" s="19" t="s">
        <v>310</v>
      </c>
      <c r="AX210" s="19" t="s">
        <v>287</v>
      </c>
      <c r="AY210" s="19"/>
    </row>
    <row r="211" spans="43:51">
      <c r="AQ211" s="19"/>
      <c r="AR211" s="19"/>
      <c r="AS211" s="19" t="s">
        <v>311</v>
      </c>
      <c r="AX211" s="19" t="s">
        <v>484</v>
      </c>
      <c r="AY211" s="19"/>
    </row>
    <row r="212" spans="43:51">
      <c r="AQ212" s="19"/>
      <c r="AR212" s="19"/>
      <c r="AS212" s="19" t="s">
        <v>312</v>
      </c>
      <c r="AX212" s="19" t="s">
        <v>485</v>
      </c>
      <c r="AY212" s="19"/>
    </row>
    <row r="213" spans="43:51">
      <c r="AQ213" s="19"/>
      <c r="AR213" s="19"/>
      <c r="AS213" s="19" t="s">
        <v>313</v>
      </c>
      <c r="AX213" s="19" t="s">
        <v>486</v>
      </c>
      <c r="AY213" s="19"/>
    </row>
    <row r="214" spans="43:51">
      <c r="AQ214" s="19"/>
      <c r="AR214" s="19"/>
      <c r="AS214" s="19" t="s">
        <v>314</v>
      </c>
      <c r="AX214" s="19" t="s">
        <v>291</v>
      </c>
      <c r="AY214" s="19"/>
    </row>
    <row r="215" spans="43:51">
      <c r="AQ215" s="19"/>
      <c r="AR215" s="19"/>
      <c r="AS215" s="19" t="s">
        <v>315</v>
      </c>
      <c r="AX215" s="19" t="s">
        <v>487</v>
      </c>
      <c r="AY215" s="19"/>
    </row>
    <row r="216" spans="43:51">
      <c r="AQ216" s="19"/>
      <c r="AR216" s="19"/>
      <c r="AS216" s="19" t="s">
        <v>316</v>
      </c>
      <c r="AX216" s="19" t="s">
        <v>488</v>
      </c>
      <c r="AY216" s="19"/>
    </row>
    <row r="217" spans="43:51">
      <c r="AQ217" s="19"/>
      <c r="AR217" s="19"/>
      <c r="AS217" s="19" t="s">
        <v>317</v>
      </c>
      <c r="AX217" s="19" t="s">
        <v>294</v>
      </c>
      <c r="AY217" s="19"/>
    </row>
    <row r="218" spans="43:51">
      <c r="AQ218" s="19"/>
      <c r="AR218" s="19"/>
      <c r="AS218" s="19" t="s">
        <v>318</v>
      </c>
      <c r="AX218" s="19" t="s">
        <v>489</v>
      </c>
      <c r="AY218" s="19"/>
    </row>
    <row r="219" spans="43:51">
      <c r="AQ219" s="19"/>
      <c r="AR219" s="19"/>
      <c r="AS219" s="19" t="s">
        <v>319</v>
      </c>
      <c r="AX219" s="19" t="s">
        <v>490</v>
      </c>
      <c r="AY219" s="19"/>
    </row>
    <row r="220" spans="43:51">
      <c r="AQ220" s="19"/>
      <c r="AR220" s="19"/>
      <c r="AS220" s="19" t="s">
        <v>320</v>
      </c>
      <c r="AX220" s="19" t="s">
        <v>491</v>
      </c>
      <c r="AY220" s="19"/>
    </row>
    <row r="221" spans="43:51">
      <c r="AQ221" s="19"/>
      <c r="AR221" s="19"/>
      <c r="AS221" s="19" t="s">
        <v>321</v>
      </c>
      <c r="AX221" s="19" t="s">
        <v>298</v>
      </c>
      <c r="AY221" s="19"/>
    </row>
    <row r="222" spans="43:51">
      <c r="AQ222" s="19"/>
      <c r="AR222" s="19"/>
      <c r="AS222" s="19" t="s">
        <v>322</v>
      </c>
      <c r="AX222" s="19" t="s">
        <v>299</v>
      </c>
      <c r="AY222" s="19"/>
    </row>
    <row r="223" spans="43:51">
      <c r="AQ223" s="19"/>
      <c r="AR223" s="19"/>
      <c r="AS223" s="19" t="s">
        <v>323</v>
      </c>
      <c r="AX223" s="19" t="s">
        <v>492</v>
      </c>
      <c r="AY223" s="19"/>
    </row>
    <row r="224" spans="43:51">
      <c r="AQ224" s="19"/>
      <c r="AR224" s="19"/>
      <c r="AS224" s="19" t="s">
        <v>324</v>
      </c>
      <c r="AX224" s="19" t="s">
        <v>493</v>
      </c>
      <c r="AY224" s="19"/>
    </row>
    <row r="225" spans="43:51">
      <c r="AQ225" s="19"/>
      <c r="AR225" s="19"/>
      <c r="AS225" s="19" t="s">
        <v>325</v>
      </c>
      <c r="AX225" s="19" t="s">
        <v>494</v>
      </c>
      <c r="AY225" s="19"/>
    </row>
    <row r="226" spans="43:51">
      <c r="AQ226" s="19"/>
      <c r="AR226" s="19"/>
      <c r="AS226" s="19" t="s">
        <v>326</v>
      </c>
      <c r="AX226" s="19" t="s">
        <v>495</v>
      </c>
      <c r="AY226" s="19"/>
    </row>
    <row r="227" spans="43:51">
      <c r="AQ227" s="19"/>
      <c r="AR227" s="19"/>
      <c r="AS227" s="19" t="s">
        <v>327</v>
      </c>
      <c r="AX227" s="19" t="s">
        <v>496</v>
      </c>
      <c r="AY227" s="19"/>
    </row>
    <row r="228" spans="43:51">
      <c r="AQ228" s="19"/>
      <c r="AR228" s="19"/>
      <c r="AS228" s="19" t="s">
        <v>328</v>
      </c>
      <c r="AX228" s="19" t="s">
        <v>305</v>
      </c>
      <c r="AY228" s="19"/>
    </row>
    <row r="229" spans="43:51">
      <c r="AQ229" s="19"/>
      <c r="AR229" s="19"/>
      <c r="AS229" s="19" t="s">
        <v>329</v>
      </c>
      <c r="AX229" s="19" t="s">
        <v>497</v>
      </c>
      <c r="AY229" s="19"/>
    </row>
    <row r="230" spans="43:51">
      <c r="AQ230" s="19"/>
      <c r="AR230" s="19"/>
      <c r="AS230" s="19" t="s">
        <v>330</v>
      </c>
      <c r="AX230" s="19" t="s">
        <v>498</v>
      </c>
      <c r="AY230" s="19"/>
    </row>
    <row r="231" spans="43:51">
      <c r="AQ231" s="19"/>
      <c r="AR231" s="19"/>
      <c r="AS231" s="19" t="s">
        <v>331</v>
      </c>
      <c r="AX231" s="19" t="s">
        <v>306</v>
      </c>
      <c r="AY231" s="19"/>
    </row>
    <row r="232" spans="43:51">
      <c r="AQ232" s="19"/>
      <c r="AR232" s="19"/>
      <c r="AS232" s="19" t="s">
        <v>332</v>
      </c>
      <c r="AX232" s="19" t="s">
        <v>499</v>
      </c>
      <c r="AY232" s="19"/>
    </row>
    <row r="233" spans="43:51">
      <c r="AQ233" s="19"/>
      <c r="AR233" s="19"/>
      <c r="AS233" s="19" t="s">
        <v>333</v>
      </c>
      <c r="AX233" s="19" t="s">
        <v>500</v>
      </c>
      <c r="AY233" s="19"/>
    </row>
    <row r="234" spans="43:51">
      <c r="AQ234" s="19"/>
      <c r="AR234" s="19"/>
      <c r="AS234" s="19" t="s">
        <v>334</v>
      </c>
      <c r="AX234" s="19" t="s">
        <v>501</v>
      </c>
      <c r="AY234" s="19"/>
    </row>
    <row r="235" spans="43:51">
      <c r="AQ235" s="19"/>
      <c r="AR235" s="19"/>
      <c r="AS235" s="19" t="s">
        <v>335</v>
      </c>
      <c r="AX235" s="19" t="s">
        <v>502</v>
      </c>
      <c r="AY235" s="19"/>
    </row>
    <row r="236" spans="43:51">
      <c r="AQ236" s="19"/>
      <c r="AR236" s="19"/>
      <c r="AS236" s="19" t="s">
        <v>10</v>
      </c>
      <c r="AX236" s="19" t="s">
        <v>311</v>
      </c>
      <c r="AY236" s="19"/>
    </row>
    <row r="237" spans="43:51">
      <c r="AQ237" s="19"/>
      <c r="AR237" s="19"/>
      <c r="AS237" s="19" t="s">
        <v>336</v>
      </c>
      <c r="AX237" s="19" t="s">
        <v>312</v>
      </c>
      <c r="AY237" s="19"/>
    </row>
    <row r="238" spans="43:51">
      <c r="AQ238" s="19"/>
      <c r="AR238" s="19"/>
      <c r="AS238" s="19" t="s">
        <v>337</v>
      </c>
      <c r="AX238" s="19" t="s">
        <v>503</v>
      </c>
      <c r="AY238" s="19"/>
    </row>
    <row r="239" spans="43:51">
      <c r="AQ239" s="19"/>
      <c r="AR239" s="19"/>
      <c r="AS239" s="19" t="s">
        <v>338</v>
      </c>
      <c r="AX239" s="19" t="s">
        <v>504</v>
      </c>
      <c r="AY239" s="19"/>
    </row>
    <row r="240" spans="43:51">
      <c r="AQ240" s="19"/>
      <c r="AR240" s="19"/>
      <c r="AS240" s="19" t="s">
        <v>339</v>
      </c>
      <c r="AX240" s="19" t="s">
        <v>505</v>
      </c>
      <c r="AY240" s="19"/>
    </row>
    <row r="241" spans="43:51">
      <c r="AQ241" s="19"/>
      <c r="AR241" s="19"/>
      <c r="AS241" s="19" t="s">
        <v>340</v>
      </c>
      <c r="AX241" s="19" t="s">
        <v>506</v>
      </c>
      <c r="AY241" s="19"/>
    </row>
    <row r="242" spans="43:51">
      <c r="AQ242" s="19"/>
      <c r="AR242" s="19"/>
      <c r="AS242" s="19" t="s">
        <v>341</v>
      </c>
      <c r="AX242" s="19" t="s">
        <v>317</v>
      </c>
      <c r="AY242" s="19"/>
    </row>
    <row r="243" spans="43:51">
      <c r="AQ243" s="19"/>
      <c r="AR243" s="19"/>
      <c r="AS243" s="19" t="s">
        <v>342</v>
      </c>
      <c r="AX243" s="19" t="s">
        <v>318</v>
      </c>
      <c r="AY243" s="19"/>
    </row>
    <row r="244" spans="43:51">
      <c r="AQ244" s="19"/>
      <c r="AR244" s="19"/>
      <c r="AS244" s="19" t="s">
        <v>343</v>
      </c>
      <c r="AX244" s="19" t="s">
        <v>319</v>
      </c>
      <c r="AY244" s="19"/>
    </row>
    <row r="245" spans="43:51">
      <c r="AQ245" s="19"/>
      <c r="AR245" s="19"/>
      <c r="AS245" s="19" t="s">
        <v>344</v>
      </c>
      <c r="AX245" s="19" t="s">
        <v>507</v>
      </c>
      <c r="AY245" s="19"/>
    </row>
    <row r="246" spans="43:51">
      <c r="AQ246" s="19"/>
      <c r="AR246" s="19"/>
      <c r="AS246" s="19" t="s">
        <v>345</v>
      </c>
      <c r="AX246" s="19" t="s">
        <v>508</v>
      </c>
      <c r="AY246" s="19"/>
    </row>
    <row r="247" spans="43:51">
      <c r="AQ247" s="19"/>
      <c r="AR247" s="19"/>
      <c r="AS247" s="19" t="s">
        <v>346</v>
      </c>
      <c r="AX247" s="19" t="s">
        <v>322</v>
      </c>
      <c r="AY247" s="19"/>
    </row>
    <row r="248" spans="43:51">
      <c r="AQ248" s="19"/>
      <c r="AR248" s="19"/>
      <c r="AS248" s="19" t="s">
        <v>347</v>
      </c>
      <c r="AX248" s="19" t="s">
        <v>509</v>
      </c>
      <c r="AY248" s="19"/>
    </row>
    <row r="249" spans="43:51">
      <c r="AQ249" s="19"/>
      <c r="AR249" s="19"/>
      <c r="AS249" s="19" t="s">
        <v>348</v>
      </c>
      <c r="AX249" s="19" t="s">
        <v>510</v>
      </c>
      <c r="AY249" s="19"/>
    </row>
    <row r="250" spans="43:51">
      <c r="AQ250" s="19"/>
      <c r="AR250" s="19"/>
      <c r="AS250" s="19" t="s">
        <v>349</v>
      </c>
      <c r="AX250" s="19" t="s">
        <v>511</v>
      </c>
      <c r="AY250" s="19"/>
    </row>
    <row r="251" spans="43:51">
      <c r="AQ251" s="19"/>
      <c r="AR251" s="19"/>
      <c r="AS251" s="19" t="s">
        <v>350</v>
      </c>
      <c r="AX251" s="19" t="s">
        <v>512</v>
      </c>
      <c r="AY251" s="19"/>
    </row>
    <row r="252" spans="43:51">
      <c r="AQ252" s="19"/>
      <c r="AR252" s="19"/>
      <c r="AS252" s="19" t="s">
        <v>351</v>
      </c>
      <c r="AX252" s="19" t="s">
        <v>326</v>
      </c>
      <c r="AY252" s="19"/>
    </row>
    <row r="253" spans="43:51">
      <c r="AQ253" s="19"/>
      <c r="AR253" s="19"/>
      <c r="AS253" s="19" t="s">
        <v>352</v>
      </c>
      <c r="AX253" s="19" t="s">
        <v>513</v>
      </c>
      <c r="AY253" s="19"/>
    </row>
    <row r="254" spans="43:51">
      <c r="AQ254" s="19"/>
      <c r="AR254" s="19"/>
      <c r="AS254" s="19" t="s">
        <v>353</v>
      </c>
      <c r="AX254" s="19" t="s">
        <v>514</v>
      </c>
      <c r="AY254" s="19"/>
    </row>
    <row r="255" spans="43:51">
      <c r="AQ255" s="19"/>
      <c r="AR255" s="19"/>
      <c r="AS255" s="19" t="s">
        <v>354</v>
      </c>
      <c r="AX255" s="19" t="s">
        <v>515</v>
      </c>
      <c r="AY255" s="19"/>
    </row>
    <row r="256" spans="43:51">
      <c r="AQ256" s="19"/>
      <c r="AR256" s="19"/>
      <c r="AS256" s="19" t="s">
        <v>355</v>
      </c>
      <c r="AX256" s="19" t="s">
        <v>516</v>
      </c>
      <c r="AY256" s="19"/>
    </row>
    <row r="257" spans="43:51">
      <c r="AQ257" s="19"/>
      <c r="AR257" s="19"/>
      <c r="AS257" s="19" t="s">
        <v>356</v>
      </c>
      <c r="AX257" s="19" t="s">
        <v>517</v>
      </c>
      <c r="AY257" s="19"/>
    </row>
    <row r="258" spans="43:51">
      <c r="AQ258" s="19"/>
      <c r="AR258" s="19"/>
      <c r="AS258" s="19" t="s">
        <v>357</v>
      </c>
      <c r="AX258" s="19" t="s">
        <v>518</v>
      </c>
      <c r="AY258" s="19"/>
    </row>
    <row r="259" spans="43:51">
      <c r="AQ259" s="19"/>
      <c r="AR259" s="19"/>
      <c r="AS259" s="19" t="s">
        <v>358</v>
      </c>
      <c r="AX259" s="19" t="s">
        <v>519</v>
      </c>
      <c r="AY259" s="19"/>
    </row>
    <row r="260" spans="43:51">
      <c r="AQ260" s="19"/>
      <c r="AS260" s="19" t="s">
        <v>359</v>
      </c>
      <c r="AX260" s="19" t="s">
        <v>335</v>
      </c>
      <c r="AY260" s="19"/>
    </row>
    <row r="261" spans="43:51">
      <c r="AS261" s="19" t="s">
        <v>360</v>
      </c>
      <c r="AX261" s="19" t="s">
        <v>520</v>
      </c>
      <c r="AY261" s="19"/>
    </row>
    <row r="262" spans="43:51">
      <c r="AX262" s="19" t="s">
        <v>13</v>
      </c>
      <c r="AY262" s="19"/>
    </row>
    <row r="263" spans="43:51">
      <c r="AX263" s="19" t="s">
        <v>521</v>
      </c>
      <c r="AY263" s="19"/>
    </row>
    <row r="264" spans="43:51">
      <c r="AX264" s="19" t="s">
        <v>522</v>
      </c>
      <c r="AY264" s="19"/>
    </row>
    <row r="265" spans="43:51">
      <c r="AX265" s="19" t="s">
        <v>523</v>
      </c>
      <c r="AY265" s="19"/>
    </row>
    <row r="266" spans="43:51">
      <c r="AX266" s="19" t="s">
        <v>339</v>
      </c>
      <c r="AY266" s="19"/>
    </row>
    <row r="267" spans="43:51">
      <c r="AX267" s="19" t="s">
        <v>524</v>
      </c>
      <c r="AY267" s="19"/>
    </row>
    <row r="268" spans="43:51">
      <c r="AX268" s="19" t="s">
        <v>525</v>
      </c>
      <c r="AY268" s="19"/>
    </row>
    <row r="269" spans="43:51">
      <c r="AX269" s="19" t="s">
        <v>526</v>
      </c>
      <c r="AY269" s="19"/>
    </row>
    <row r="270" spans="43:51">
      <c r="AX270" s="19" t="s">
        <v>527</v>
      </c>
      <c r="AY270" s="19"/>
    </row>
    <row r="271" spans="43:51">
      <c r="AX271" s="19" t="s">
        <v>528</v>
      </c>
      <c r="AY271" s="19"/>
    </row>
    <row r="272" spans="43:51">
      <c r="AX272" s="19" t="s">
        <v>529</v>
      </c>
      <c r="AY272" s="19"/>
    </row>
    <row r="273" spans="50:51">
      <c r="AX273" s="19" t="s">
        <v>530</v>
      </c>
      <c r="AY273" s="19"/>
    </row>
    <row r="274" spans="50:51">
      <c r="AX274" s="19" t="s">
        <v>347</v>
      </c>
      <c r="AY274" s="19"/>
    </row>
    <row r="275" spans="50:51">
      <c r="AX275" s="19" t="s">
        <v>531</v>
      </c>
      <c r="AY275" s="19"/>
    </row>
    <row r="276" spans="50:51">
      <c r="AX276" s="19" t="s">
        <v>349</v>
      </c>
      <c r="AY276" s="19"/>
    </row>
    <row r="277" spans="50:51">
      <c r="AX277" s="19" t="s">
        <v>532</v>
      </c>
      <c r="AY277" s="19"/>
    </row>
    <row r="278" spans="50:51">
      <c r="AX278" s="19" t="s">
        <v>533</v>
      </c>
      <c r="AY278" s="19"/>
    </row>
    <row r="279" spans="50:51">
      <c r="AX279" s="19" t="s">
        <v>534</v>
      </c>
      <c r="AY279" s="19"/>
    </row>
    <row r="280" spans="50:51">
      <c r="AX280" s="19" t="s">
        <v>535</v>
      </c>
      <c r="AY280" s="19"/>
    </row>
    <row r="281" spans="50:51">
      <c r="AX281" s="19" t="s">
        <v>536</v>
      </c>
      <c r="AY281" s="19"/>
    </row>
    <row r="282" spans="50:51">
      <c r="AX282" s="19" t="s">
        <v>356</v>
      </c>
      <c r="AY282" s="19"/>
    </row>
    <row r="283" spans="50:51">
      <c r="AX283" s="19" t="s">
        <v>537</v>
      </c>
      <c r="AY283" s="19"/>
    </row>
    <row r="284" spans="50:51">
      <c r="AX284" s="19" t="s">
        <v>538</v>
      </c>
      <c r="AY284" s="19"/>
    </row>
    <row r="285" spans="50:51">
      <c r="AX285" s="19" t="s">
        <v>359</v>
      </c>
      <c r="AY285" s="19"/>
    </row>
    <row r="286" spans="50:51">
      <c r="AX286" s="19" t="s">
        <v>360</v>
      </c>
      <c r="AY286" s="19"/>
    </row>
  </sheetData>
  <mergeCells count="3">
    <mergeCell ref="E1:F2"/>
    <mergeCell ref="S1:AG1"/>
    <mergeCell ref="S8:AG8"/>
  </mergeCells>
  <phoneticPr fontId="11" type="noConversion"/>
  <conditionalFormatting sqref="Q8:Q65536 S2:AG2 T2:AA7 Q1:S7 T3:AG7 R9:AA65536">
    <cfRule type="containsText" dxfId="8" priority="1" operator="containsText" text="PB">
      <formula>NOT(ISERROR(SEARCH("PB",Q1)))</formula>
    </cfRule>
  </conditionalFormatting>
  <dataValidations count="15">
    <dataValidation type="custom" allowBlank="1" showInputMessage="1" showErrorMessage="1" sqref="N8">
      <formula1>OR(#REF!="TBC",#REF!&gt;(1.196*#REF!))</formula1>
    </dataValidation>
    <dataValidation type="custom" allowBlank="1" showInputMessage="1" showErrorMessage="1" sqref="N9:N100">
      <formula1>OR(AND(ISNUMBER(N9),N9&gt;L9*1.196),N9="TBC")</formula1>
    </dataValidation>
    <dataValidation type="custom" allowBlank="1" showInputMessage="1" showErrorMessage="1" sqref="M4">
      <formula1>PROPER(F9)</formula1>
    </dataValidation>
    <dataValidation type="custom" allowBlank="1" showInputMessage="1" showErrorMessage="1" sqref="AI9:AI100">
      <formula1>AND(ISNUMBER(AI9),AI9&lt;1)</formula1>
    </dataValidation>
    <dataValidation type="list" allowBlank="1" showInputMessage="1" showErrorMessage="1" sqref="Q2:Q7">
      <formula1>Taille</formula1>
    </dataValidation>
    <dataValidation type="custom" allowBlank="1" showInputMessage="1" showErrorMessage="1" sqref="O9:O100">
      <formula1>ISNUMBER(O9)</formula1>
    </dataValidation>
    <dataValidation type="list" allowBlank="1" showInputMessage="1" showErrorMessage="1" sqref="D9:D100">
      <formula1>$AX$9:$AX$286</formula1>
    </dataValidation>
    <dataValidation type="custom" allowBlank="1" showInputMessage="1" showErrorMessage="1" error="Ne Pas SAISIR!" sqref="G9:H100">
      <formula1>""</formula1>
    </dataValidation>
    <dataValidation type="list" allowBlank="1" showInputMessage="1" showErrorMessage="1" sqref="K9:K100">
      <formula1>$AR$9:$AR$24</formula1>
    </dataValidation>
    <dataValidation type="list" errorStyle="warning" operator="equal" allowBlank="1" showInputMessage="1" showErrorMessage="1" errorTitle="TVA" error="La TVA doit être égale à 19,6%" sqref="M9:M100">
      <formula1>$AP$9</formula1>
    </dataValidation>
    <dataValidation type="list" allowBlank="1" showInputMessage="1" showErrorMessage="1" sqref="F9:F100">
      <formula1>$AT$9:$AT$61</formula1>
    </dataValidation>
    <dataValidation type="list" errorStyle="warning" allowBlank="1" showInputMessage="1" showErrorMessage="1" error="La saison n'est pas correcte: selectionner dans la liste!" sqref="C8">
      <formula1>$AQ$10:$AQ$24</formula1>
    </dataValidation>
    <dataValidation type="list" errorStyle="warning" allowBlank="1" showInputMessage="1" showErrorMessage="1" error="La saison n'est pas correcte: selectionner dans la liste!" sqref="C9:C100">
      <formula1>$AQ$9:$AQ$16</formula1>
    </dataValidation>
    <dataValidation type="list" allowBlank="1" showInputMessage="1" showErrorMessage="1" sqref="E9:E100">
      <formula1>$AS$9:$AS$261</formula1>
    </dataValidation>
    <dataValidation type="custom" operator="greaterThan" allowBlank="1" showInputMessage="1" showErrorMessage="1" sqref="L9:L100">
      <formula1>OR(AND(ISNUMBER(L9),L9&gt;1),L9="TBC")</formula1>
    </dataValidation>
  </dataValidations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7"/>
  <sheetViews>
    <sheetView showGridLines="0" workbookViewId="0">
      <pane ySplit="3" topLeftCell="A4" activePane="bottomLeft" state="frozen"/>
      <selection activeCell="E20" sqref="E20"/>
      <selection pane="bottomLeft" activeCell="D18" sqref="D18"/>
    </sheetView>
  </sheetViews>
  <sheetFormatPr baseColWidth="10" defaultRowHeight="15"/>
  <cols>
    <col min="1" max="1" width="25.28515625" style="19" bestFit="1" customWidth="1"/>
    <col min="2" max="2" width="16.28515625" style="19" customWidth="1"/>
    <col min="3" max="3" width="15.28515625" style="19" customWidth="1"/>
    <col min="4" max="4" width="11.42578125" style="19"/>
    <col min="5" max="5" width="10.42578125" style="19" customWidth="1"/>
    <col min="6" max="6" width="13.5703125" style="19" customWidth="1"/>
    <col min="7" max="11" width="11.42578125" style="19"/>
    <col min="12" max="12" width="15.140625" style="19" bestFit="1" customWidth="1"/>
    <col min="13" max="16384" width="11.42578125" style="19"/>
  </cols>
  <sheetData>
    <row r="1" spans="1:7" ht="19.5">
      <c r="D1" s="36" t="s">
        <v>597</v>
      </c>
      <c r="E1" s="36"/>
      <c r="F1" s="36"/>
    </row>
    <row r="2" spans="1:7">
      <c r="B2" s="82"/>
      <c r="C2" s="82"/>
      <c r="D2" s="82"/>
      <c r="E2" s="82"/>
      <c r="F2" s="82"/>
      <c r="G2" s="82"/>
    </row>
    <row r="3" spans="1:7" ht="30">
      <c r="A3" s="19" t="s">
        <v>602</v>
      </c>
      <c r="B3" s="37" t="s">
        <v>605</v>
      </c>
      <c r="C3" s="37" t="s">
        <v>606</v>
      </c>
      <c r="D3" s="37" t="s">
        <v>607</v>
      </c>
      <c r="E3" s="42" t="s">
        <v>608</v>
      </c>
      <c r="F3" s="37" t="s">
        <v>598</v>
      </c>
      <c r="G3" s="68" t="s">
        <v>604</v>
      </c>
    </row>
    <row r="4" spans="1:7" hidden="1">
      <c r="A4" s="41" t="s">
        <v>29</v>
      </c>
      <c r="B4" s="53">
        <f t="array" aca="1" ref="B4" ca="1">IF(ISERROR(SUMPRODUCT((FREQUENCY(MATCH(Ref,Ref,0),ROW(INDIRECT("$1:$"&amp;COUNTA(Ref))))&gt;0)*(OFFSET(CommandeFrs!$F$9,,,COUNTA(Ref)+1)=$A4))),"",SUMPRODUCT((FREQUENCY(MATCH(Ref,Ref,0),ROW(INDIRECT("$1:$"&amp;COUNTA(Ref))))&gt;0)*(OFFSET(CommandeFrs!$F$9,,,COUNTA(Ref)+1)=$A4)))</f>
        <v>0</v>
      </c>
      <c r="C4" s="38">
        <f ca="1">IF(ISERR(Récapitulatif!$B4/$B$57),"",Récapitulatif!$B4/$B$57)</f>
        <v>0</v>
      </c>
      <c r="D4" s="39" t="e">
        <f ca="1">SUMIF(CommandeFrs!$F$9:$F$100,VLOOKUP(Récapitulatif!A4,Récapitulatif!A:A,1,FALSE),CommandeFrs!#REF!)</f>
        <v>#REF!</v>
      </c>
      <c r="E4" s="38" t="str">
        <f ca="1">IF(ISERR(Récapitulatif!$D4/$D$57),"",Récapitulatif!$D4/$D$57)</f>
        <v/>
      </c>
      <c r="F4" s="40">
        <f ca="1">SUMIF(CommandeFrs!$F$9:$F$100,VLOOKUP(Récapitulatif!$A4,A:A,1,FALSE),CommandeFrs!$AN$9:$AN$100)</f>
        <v>0</v>
      </c>
      <c r="G4" s="69">
        <f ca="1">IF(ISERR(Récapitulatif!$F4/$F$57),"",Récapitulatif!$F4/$F$57)</f>
        <v>0</v>
      </c>
    </row>
    <row r="5" spans="1:7" hidden="1">
      <c r="A5" s="41" t="s">
        <v>151</v>
      </c>
      <c r="B5" s="53">
        <f t="array" aca="1" ref="B5" ca="1">IF(ISERROR(SUMPRODUCT((FREQUENCY(MATCH(Ref,Ref,0),ROW(INDIRECT("$1:$"&amp;COUNTA(Ref))))&gt;0)*(OFFSET(CommandeFrs!$F$9,,,COUNTA(Ref)+1)=$A5))),"",SUMPRODUCT((FREQUENCY(MATCH(Ref,Ref,0),ROW(INDIRECT("$1:$"&amp;COUNTA(Ref))))&gt;0)*(OFFSET(CommandeFrs!$F$9,,,COUNTA(Ref)+1)=$A5)))</f>
        <v>0</v>
      </c>
      <c r="C5" s="38">
        <f ca="1">IF(ISERR(Récapitulatif!$B5/$B$57),"",Récapitulatif!$B5/$B$57)</f>
        <v>0</v>
      </c>
      <c r="D5" s="39" t="e">
        <f ca="1">SUMIF(CommandeFrs!$F$9:$F$100,VLOOKUP(Récapitulatif!A5,Récapitulatif!A:A,1,FALSE),CommandeFrs!#REF!)</f>
        <v>#REF!</v>
      </c>
      <c r="E5" s="38" t="str">
        <f ca="1">IF(ISERR(Récapitulatif!$D5/$D$57),"",Récapitulatif!$D5/$D$57)</f>
        <v/>
      </c>
      <c r="F5" s="40">
        <f ca="1">SUMIF(CommandeFrs!$F$9:$F$100,VLOOKUP(Récapitulatif!$A5,A:A,1,FALSE),CommandeFrs!$AN$9:$AN$100)</f>
        <v>0</v>
      </c>
      <c r="G5" s="69">
        <f ca="1">IF(ISERR(Récapitulatif!$F5/$F$57),"",Récapitulatif!$F5/$F$57)</f>
        <v>0</v>
      </c>
    </row>
    <row r="6" spans="1:7" hidden="1">
      <c r="A6" s="41" t="s">
        <v>53</v>
      </c>
      <c r="B6" s="53">
        <f t="array" aca="1" ref="B6" ca="1">IF(ISERROR(SUMPRODUCT((FREQUENCY(MATCH(Ref,Ref,0),ROW(INDIRECT("$1:$"&amp;COUNTA(Ref))))&gt;0)*(OFFSET(CommandeFrs!$F$9,,,COUNTA(Ref)+1)=$A6))),"",SUMPRODUCT((FREQUENCY(MATCH(Ref,Ref,0),ROW(INDIRECT("$1:$"&amp;COUNTA(Ref))))&gt;0)*(OFFSET(CommandeFrs!$F$9,,,COUNTA(Ref)+1)=$A6)))</f>
        <v>0</v>
      </c>
      <c r="C6" s="38">
        <f ca="1">IF(ISERR(Récapitulatif!$B6/$B$57),"",Récapitulatif!$B6/$B$57)</f>
        <v>0</v>
      </c>
      <c r="D6" s="39" t="e">
        <f ca="1">SUMIF(CommandeFrs!$F$9:$F$100,VLOOKUP(Récapitulatif!A6,Récapitulatif!A:A,1,FALSE),CommandeFrs!#REF!)</f>
        <v>#REF!</v>
      </c>
      <c r="E6" s="38" t="str">
        <f ca="1">IF(ISERR(Récapitulatif!$D6/$D$57),"",Récapitulatif!$D6/$D$57)</f>
        <v/>
      </c>
      <c r="F6" s="40">
        <f ca="1">SUMIF(CommandeFrs!$F$9:$F$100,VLOOKUP(Récapitulatif!$A6,A:A,1,FALSE),CommandeFrs!$AN$9:$AN$100)</f>
        <v>0</v>
      </c>
      <c r="G6" s="69">
        <f ca="1">IF(ISERR(Récapitulatif!$F6/$F$57),"",Récapitulatif!$F6/$F$57)</f>
        <v>0</v>
      </c>
    </row>
    <row r="7" spans="1:7" hidden="1">
      <c r="A7" s="41" t="s">
        <v>103</v>
      </c>
      <c r="B7" s="53">
        <f t="array" aca="1" ref="B7" ca="1">IF(ISERROR(SUMPRODUCT((FREQUENCY(MATCH(Ref,Ref,0),ROW(INDIRECT("$1:$"&amp;COUNTA(Ref))))&gt;0)*(OFFSET(CommandeFrs!$F$9,,,COUNTA(Ref)+1)=$A7))),"",SUMPRODUCT((FREQUENCY(MATCH(Ref,Ref,0),ROW(INDIRECT("$1:$"&amp;COUNTA(Ref))))&gt;0)*(OFFSET(CommandeFrs!$F$9,,,COUNTA(Ref)+1)=$A7)))</f>
        <v>0</v>
      </c>
      <c r="C7" s="38">
        <f ca="1">IF(ISERR(Récapitulatif!$B7/$B$57),"",Récapitulatif!$B7/$B$57)</f>
        <v>0</v>
      </c>
      <c r="D7" s="39" t="e">
        <f ca="1">SUMIF(CommandeFrs!$F$9:$F$100,VLOOKUP(Récapitulatif!A7,Récapitulatif!A:A,1,FALSE),CommandeFrs!#REF!)</f>
        <v>#REF!</v>
      </c>
      <c r="E7" s="38" t="str">
        <f ca="1">IF(ISERR(Récapitulatif!$D7/$D$57),"",Récapitulatif!$D7/$D$57)</f>
        <v/>
      </c>
      <c r="F7" s="40">
        <f ca="1">SUMIF(CommandeFrs!$F$9:$F$100,VLOOKUP(Récapitulatif!$A7,A:A,1,FALSE),CommandeFrs!$AN$9:$AN$100)</f>
        <v>0</v>
      </c>
      <c r="G7" s="69">
        <f ca="1">IF(ISERR(Récapitulatif!$F7/$F$57),"",Récapitulatif!$F7/$F$57)</f>
        <v>0</v>
      </c>
    </row>
    <row r="8" spans="1:7" hidden="1">
      <c r="A8" s="41" t="s">
        <v>100</v>
      </c>
      <c r="B8" s="53">
        <f t="array" aca="1" ref="B8" ca="1">IF(ISERROR(SUMPRODUCT((FREQUENCY(MATCH(Ref,Ref,0),ROW(INDIRECT("$1:$"&amp;COUNTA(Ref))))&gt;0)*(OFFSET(CommandeFrs!$F$9,,,COUNTA(Ref)+1)=$A8))),"",SUMPRODUCT((FREQUENCY(MATCH(Ref,Ref,0),ROW(INDIRECT("$1:$"&amp;COUNTA(Ref))))&gt;0)*(OFFSET(CommandeFrs!$F$9,,,COUNTA(Ref)+1)=$A8)))</f>
        <v>0</v>
      </c>
      <c r="C8" s="38">
        <f ca="1">IF(ISERR(Récapitulatif!$B8/$B$57),"",Récapitulatif!$B8/$B$57)</f>
        <v>0</v>
      </c>
      <c r="D8" s="39" t="e">
        <f ca="1">SUMIF(CommandeFrs!$F$9:$F$100,VLOOKUP(Récapitulatif!A8,Récapitulatif!A:A,1,FALSE),CommandeFrs!#REF!)</f>
        <v>#REF!</v>
      </c>
      <c r="E8" s="38" t="str">
        <f ca="1">IF(ISERR(Récapitulatif!$D8/$D$57),"",Récapitulatif!$D8/$D$57)</f>
        <v/>
      </c>
      <c r="F8" s="40">
        <f ca="1">SUMIF(CommandeFrs!$F$9:$F$100,VLOOKUP(Récapitulatif!$A8,A:A,1,FALSE),CommandeFrs!$AN$9:$AN$100)</f>
        <v>0</v>
      </c>
      <c r="G8" s="69">
        <f ca="1">IF(ISERR(Récapitulatif!$F8/$F$57),"",Récapitulatif!$F8/$F$57)</f>
        <v>0</v>
      </c>
    </row>
    <row r="9" spans="1:7" hidden="1">
      <c r="A9" s="41" t="s">
        <v>68</v>
      </c>
      <c r="B9" s="53">
        <f t="array" aca="1" ref="B9" ca="1">IF(ISERROR(SUMPRODUCT((FREQUENCY(MATCH(Ref,Ref,0),ROW(INDIRECT("$1:$"&amp;COUNTA(Ref))))&gt;0)*(OFFSET(CommandeFrs!$F$9,,,COUNTA(Ref)+1)=$A9))),"",SUMPRODUCT((FREQUENCY(MATCH(Ref,Ref,0),ROW(INDIRECT("$1:$"&amp;COUNTA(Ref))))&gt;0)*(OFFSET(CommandeFrs!$F$9,,,COUNTA(Ref)+1)=$A9)))</f>
        <v>0</v>
      </c>
      <c r="C9" s="38">
        <f ca="1">IF(ISERR(Récapitulatif!$B9/$B$57),"",Récapitulatif!$B9/$B$57)</f>
        <v>0</v>
      </c>
      <c r="D9" s="39" t="e">
        <f ca="1">SUMIF(CommandeFrs!$F$9:$F$100,VLOOKUP(Récapitulatif!A9,Récapitulatif!A:A,1,FALSE),CommandeFrs!#REF!)</f>
        <v>#REF!</v>
      </c>
      <c r="E9" s="38" t="str">
        <f ca="1">IF(ISERR(Récapitulatif!$D9/$D$57),"",Récapitulatif!$D9/$D$57)</f>
        <v/>
      </c>
      <c r="F9" s="40">
        <f ca="1">SUMIF(CommandeFrs!$F$9:$F$100,VLOOKUP(Récapitulatif!$A9,A:A,1,FALSE),CommandeFrs!$AN$9:$AN$100)</f>
        <v>0</v>
      </c>
      <c r="G9" s="69">
        <f ca="1">IF(ISERR(Récapitulatif!$F9/$F$57),"",Récapitulatif!$F9/$F$57)</f>
        <v>0</v>
      </c>
    </row>
    <row r="10" spans="1:7" hidden="1">
      <c r="A10" s="41" t="s">
        <v>60</v>
      </c>
      <c r="B10" s="53">
        <f t="array" aca="1" ref="B10" ca="1">IF(ISERROR(SUMPRODUCT((FREQUENCY(MATCH(Ref,Ref,0),ROW(INDIRECT("$1:$"&amp;COUNTA(Ref))))&gt;0)*(OFFSET(CommandeFrs!$F$9,,,COUNTA(Ref)+1)=$A10))),"",SUMPRODUCT((FREQUENCY(MATCH(Ref,Ref,0),ROW(INDIRECT("$1:$"&amp;COUNTA(Ref))))&gt;0)*(OFFSET(CommandeFrs!$F$9,,,COUNTA(Ref)+1)=$A10)))</f>
        <v>0</v>
      </c>
      <c r="C10" s="38">
        <f ca="1">IF(ISERR(Récapitulatif!$B10/$B$57),"",Récapitulatif!$B10/$B$57)</f>
        <v>0</v>
      </c>
      <c r="D10" s="39" t="e">
        <f ca="1">SUMIF(CommandeFrs!$F$9:$F$100,VLOOKUP(Récapitulatif!A10,Récapitulatif!A:A,1,FALSE),CommandeFrs!#REF!)</f>
        <v>#REF!</v>
      </c>
      <c r="E10" s="38" t="str">
        <f ca="1">IF(ISERR(Récapitulatif!$D10/$D$57),"",Récapitulatif!$D10/$D$57)</f>
        <v/>
      </c>
      <c r="F10" s="40">
        <f ca="1">SUMIF(CommandeFrs!$F$9:$F$100,VLOOKUP(Récapitulatif!$A10,A:A,1,FALSE),CommandeFrs!$AN$9:$AN$100)</f>
        <v>0</v>
      </c>
      <c r="G10" s="69">
        <f ca="1">IF(ISERR(Récapitulatif!$F10/$F$57),"",Récapitulatif!$F10/$F$57)</f>
        <v>0</v>
      </c>
    </row>
    <row r="11" spans="1:7" hidden="1">
      <c r="A11" s="41" t="s">
        <v>70</v>
      </c>
      <c r="B11" s="53">
        <f t="array" aca="1" ref="B11" ca="1">IF(ISERROR(SUMPRODUCT((FREQUENCY(MATCH(Ref,Ref,0),ROW(INDIRECT("$1:$"&amp;COUNTA(Ref))))&gt;0)*(OFFSET(CommandeFrs!$F$9,,,COUNTA(Ref)+1)=$A11))),"",SUMPRODUCT((FREQUENCY(MATCH(Ref,Ref,0),ROW(INDIRECT("$1:$"&amp;COUNTA(Ref))))&gt;0)*(OFFSET(CommandeFrs!$F$9,,,COUNTA(Ref)+1)=$A11)))</f>
        <v>0</v>
      </c>
      <c r="C11" s="38">
        <f ca="1">IF(ISERR(Récapitulatif!$B11/$B$57),"",Récapitulatif!$B11/$B$57)</f>
        <v>0</v>
      </c>
      <c r="D11" s="39" t="e">
        <f ca="1">SUMIF(CommandeFrs!$F$9:$F$100,VLOOKUP(Récapitulatif!A11,Récapitulatif!A:A,1,FALSE),CommandeFrs!#REF!)</f>
        <v>#REF!</v>
      </c>
      <c r="E11" s="38" t="str">
        <f ca="1">IF(ISERR(Récapitulatif!$D11/$D$57),"",Récapitulatif!$D11/$D$57)</f>
        <v/>
      </c>
      <c r="F11" s="40">
        <f ca="1">SUMIF(CommandeFrs!$F$9:$F$100,VLOOKUP(Récapitulatif!$A11,A:A,1,FALSE),CommandeFrs!$AN$9:$AN$100)</f>
        <v>0</v>
      </c>
      <c r="G11" s="69">
        <f ca="1">IF(ISERR(Récapitulatif!$F11/$F$57),"",Récapitulatif!$F11/$F$57)</f>
        <v>0</v>
      </c>
    </row>
    <row r="12" spans="1:7" hidden="1">
      <c r="A12" s="41" t="s">
        <v>41</v>
      </c>
      <c r="B12" s="53">
        <f t="array" aca="1" ref="B12" ca="1">IF(ISERROR(SUMPRODUCT((FREQUENCY(MATCH(Ref,Ref,0),ROW(INDIRECT("$1:$"&amp;COUNTA(Ref))))&gt;0)*(OFFSET(CommandeFrs!$F$9,,,COUNTA(Ref)+1)=$A12))),"",SUMPRODUCT((FREQUENCY(MATCH(Ref,Ref,0),ROW(INDIRECT("$1:$"&amp;COUNTA(Ref))))&gt;0)*(OFFSET(CommandeFrs!$F$9,,,COUNTA(Ref)+1)=$A12)))</f>
        <v>0</v>
      </c>
      <c r="C12" s="38">
        <f ca="1">IF(ISERR(Récapitulatif!$B12/$B$57),"",Récapitulatif!$B12/$B$57)</f>
        <v>0</v>
      </c>
      <c r="D12" s="39" t="e">
        <f ca="1">SUMIF(CommandeFrs!$F$9:$F$100,VLOOKUP(Récapitulatif!A12,Récapitulatif!A:A,1,FALSE),CommandeFrs!#REF!)</f>
        <v>#REF!</v>
      </c>
      <c r="E12" s="38" t="str">
        <f ca="1">IF(ISERR(Récapitulatif!$D12/$D$57),"",Récapitulatif!$D12/$D$57)</f>
        <v/>
      </c>
      <c r="F12" s="40">
        <f ca="1">SUMIF(CommandeFrs!$F$9:$F$100,VLOOKUP(Récapitulatif!$A12,A:A,1,FALSE),CommandeFrs!$AN$9:$AN$100)</f>
        <v>0</v>
      </c>
      <c r="G12" s="69">
        <f ca="1">IF(ISERR(Récapitulatif!$F12/$F$57),"",Récapitulatif!$F12/$F$57)</f>
        <v>0</v>
      </c>
    </row>
    <row r="13" spans="1:7" hidden="1">
      <c r="A13" s="41" t="s">
        <v>588</v>
      </c>
      <c r="B13" s="53">
        <f t="array" aca="1" ref="B13" ca="1">IF(ISERROR(SUMPRODUCT((FREQUENCY(MATCH(Ref,Ref,0),ROW(INDIRECT("$1:$"&amp;COUNTA(Ref))))&gt;0)*(OFFSET(CommandeFrs!$F$9,,,COUNTA(Ref)+1)=$A13))),"",SUMPRODUCT((FREQUENCY(MATCH(Ref,Ref,0),ROW(INDIRECT("$1:$"&amp;COUNTA(Ref))))&gt;0)*(OFFSET(CommandeFrs!$F$9,,,COUNTA(Ref)+1)=$A13)))</f>
        <v>0</v>
      </c>
      <c r="C13" s="38">
        <f ca="1">IF(ISERR(Récapitulatif!$B13/$B$57),"",Récapitulatif!$B13/$B$57)</f>
        <v>0</v>
      </c>
      <c r="D13" s="39" t="e">
        <f ca="1">SUMIF(CommandeFrs!$F$9:$F$100,VLOOKUP(Récapitulatif!A13,Récapitulatif!A:A,1,FALSE),CommandeFrs!#REF!)</f>
        <v>#REF!</v>
      </c>
      <c r="E13" s="38" t="str">
        <f ca="1">IF(ISERR(Récapitulatif!$D13/$D$57),"",Récapitulatif!$D13/$D$57)</f>
        <v/>
      </c>
      <c r="F13" s="40">
        <f ca="1">SUMIF(CommandeFrs!$F$9:$F$100,VLOOKUP(Récapitulatif!$A13,A:A,1,FALSE),CommandeFrs!$AN$9:$AN$100)</f>
        <v>0</v>
      </c>
      <c r="G13" s="69">
        <f ca="1">IF(ISERR(Récapitulatif!$F13/$F$57),"",Récapitulatif!$F13/$F$57)</f>
        <v>0</v>
      </c>
    </row>
    <row r="14" spans="1:7" hidden="1">
      <c r="A14" s="41" t="s">
        <v>106</v>
      </c>
      <c r="B14" s="53">
        <f t="array" aca="1" ref="B14" ca="1">IF(ISERROR(SUMPRODUCT((FREQUENCY(MATCH(Ref,Ref,0),ROW(INDIRECT("$1:$"&amp;COUNTA(Ref))))&gt;0)*(OFFSET(CommandeFrs!$F$9,,,COUNTA(Ref)+1)=$A14))),"",SUMPRODUCT((FREQUENCY(MATCH(Ref,Ref,0),ROW(INDIRECT("$1:$"&amp;COUNTA(Ref))))&gt;0)*(OFFSET(CommandeFrs!$F$9,,,COUNTA(Ref)+1)=$A14)))</f>
        <v>0</v>
      </c>
      <c r="C14" s="38">
        <f ca="1">IF(ISERR(Récapitulatif!$B14/$B$57),"",Récapitulatif!$B14/$B$57)</f>
        <v>0</v>
      </c>
      <c r="D14" s="39" t="e">
        <f ca="1">SUMIF(CommandeFrs!$F$9:$F$100,VLOOKUP(Récapitulatif!A14,Récapitulatif!A:A,1,FALSE),CommandeFrs!#REF!)</f>
        <v>#REF!</v>
      </c>
      <c r="E14" s="38" t="str">
        <f ca="1">IF(ISERR(Récapitulatif!$D14/$D$57),"",Récapitulatif!$D14/$D$57)</f>
        <v/>
      </c>
      <c r="F14" s="40">
        <f ca="1">SUMIF(CommandeFrs!$F$9:$F$100,VLOOKUP(Récapitulatif!$A14,A:A,1,FALSE),CommandeFrs!$AN$9:$AN$100)</f>
        <v>0</v>
      </c>
      <c r="G14" s="69">
        <f ca="1">IF(ISERR(Récapitulatif!$F14/$F$57),"",Récapitulatif!$F14/$F$57)</f>
        <v>0</v>
      </c>
    </row>
    <row r="15" spans="1:7" hidden="1">
      <c r="A15" s="41" t="s">
        <v>95</v>
      </c>
      <c r="B15" s="53">
        <f t="array" aca="1" ref="B15" ca="1">IF(ISERROR(SUMPRODUCT((FREQUENCY(MATCH(Ref,Ref,0),ROW(INDIRECT("$1:$"&amp;COUNTA(Ref))))&gt;0)*(OFFSET(CommandeFrs!$F$9,,,COUNTA(Ref)+1)=$A15))),"",SUMPRODUCT((FREQUENCY(MATCH(Ref,Ref,0),ROW(INDIRECT("$1:$"&amp;COUNTA(Ref))))&gt;0)*(OFFSET(CommandeFrs!$F$9,,,COUNTA(Ref)+1)=$A15)))</f>
        <v>0</v>
      </c>
      <c r="C15" s="38">
        <f ca="1">IF(ISERR(Récapitulatif!$B15/$B$57),"",Récapitulatif!$B15/$B$57)</f>
        <v>0</v>
      </c>
      <c r="D15" s="39" t="e">
        <f ca="1">SUMIF(CommandeFrs!$F$9:$F$100,VLOOKUP(Récapitulatif!A15,Récapitulatif!A:A,1,FALSE),CommandeFrs!#REF!)</f>
        <v>#REF!</v>
      </c>
      <c r="E15" s="38" t="str">
        <f ca="1">IF(ISERR(Récapitulatif!$D15/$D$57),"",Récapitulatif!$D15/$D$57)</f>
        <v/>
      </c>
      <c r="F15" s="40">
        <f ca="1">SUMIF(CommandeFrs!$F$9:$F$100,VLOOKUP(Récapitulatif!$A15,A:A,1,FALSE),CommandeFrs!$AN$9:$AN$100)</f>
        <v>0</v>
      </c>
      <c r="G15" s="69">
        <f ca="1">IF(ISERR(Récapitulatif!$F15/$F$57),"",Récapitulatif!$F15/$F$57)</f>
        <v>0</v>
      </c>
    </row>
    <row r="16" spans="1:7" hidden="1">
      <c r="A16" s="41" t="s">
        <v>66</v>
      </c>
      <c r="B16" s="53">
        <f t="array" aca="1" ref="B16" ca="1">IF(ISERROR(SUMPRODUCT((FREQUENCY(MATCH(Ref,Ref,0),ROW(INDIRECT("$1:$"&amp;COUNTA(Ref))))&gt;0)*(OFFSET(CommandeFrs!$F$9,,,COUNTA(Ref)+1)=$A16))),"",SUMPRODUCT((FREQUENCY(MATCH(Ref,Ref,0),ROW(INDIRECT("$1:$"&amp;COUNTA(Ref))))&gt;0)*(OFFSET(CommandeFrs!$F$9,,,COUNTA(Ref)+1)=$A16)))</f>
        <v>0</v>
      </c>
      <c r="C16" s="38">
        <f ca="1">IF(ISERR(Récapitulatif!$B16/$B$57),"",Récapitulatif!$B16/$B$57)</f>
        <v>0</v>
      </c>
      <c r="D16" s="39" t="e">
        <f ca="1">SUMIF(CommandeFrs!$F$9:$F$100,VLOOKUP(Récapitulatif!A16,Récapitulatif!A:A,1,FALSE),CommandeFrs!#REF!)</f>
        <v>#REF!</v>
      </c>
      <c r="E16" s="38" t="str">
        <f ca="1">IF(ISERR(Récapitulatif!$D16/$D$57),"",Récapitulatif!$D16/$D$57)</f>
        <v/>
      </c>
      <c r="F16" s="40">
        <f ca="1">SUMIF(CommandeFrs!$F$9:$F$100,VLOOKUP(Récapitulatif!$A16,A:A,1,FALSE),CommandeFrs!$AN$9:$AN$100)</f>
        <v>0</v>
      </c>
      <c r="G16" s="69">
        <f ca="1">IF(ISERR(Récapitulatif!$F16/$F$57),"",Récapitulatif!$F16/$F$57)</f>
        <v>0</v>
      </c>
    </row>
    <row r="17" spans="1:7" hidden="1">
      <c r="A17" s="41" t="s">
        <v>77</v>
      </c>
      <c r="B17" s="53">
        <f t="array" aca="1" ref="B17" ca="1">IF(ISERROR(SUMPRODUCT((FREQUENCY(MATCH(Ref,Ref,0),ROW(INDIRECT("$1:$"&amp;COUNTA(Ref))))&gt;0)*(OFFSET(CommandeFrs!$F$9,,,COUNTA(Ref)+1)=$A17))),"",SUMPRODUCT((FREQUENCY(MATCH(Ref,Ref,0),ROW(INDIRECT("$1:$"&amp;COUNTA(Ref))))&gt;0)*(OFFSET(CommandeFrs!$F$9,,,COUNTA(Ref)+1)=$A17)))</f>
        <v>0</v>
      </c>
      <c r="C17" s="38">
        <f ca="1">IF(ISERR(Récapitulatif!$B17/$B$57),"",Récapitulatif!$B17/$B$57)</f>
        <v>0</v>
      </c>
      <c r="D17" s="39" t="e">
        <f ca="1">SUMIF(CommandeFrs!$F$9:$F$100,VLOOKUP(Récapitulatif!A17,Récapitulatif!A:A,1,FALSE),CommandeFrs!#REF!)</f>
        <v>#REF!</v>
      </c>
      <c r="E17" s="38" t="str">
        <f ca="1">IF(ISERR(Récapitulatif!$D17/$D$57),"",Récapitulatif!$D17/$D$57)</f>
        <v/>
      </c>
      <c r="F17" s="40">
        <f ca="1">SUMIF(CommandeFrs!$F$9:$F$100,VLOOKUP(Récapitulatif!$A17,A:A,1,FALSE),CommandeFrs!$AN$9:$AN$100)</f>
        <v>0</v>
      </c>
      <c r="G17" s="69">
        <f ca="1">IF(ISERR(Récapitulatif!$F17/$F$57),"",Récapitulatif!$F17/$F$57)</f>
        <v>0</v>
      </c>
    </row>
    <row r="18" spans="1:7">
      <c r="A18" s="41" t="s">
        <v>81</v>
      </c>
      <c r="B18" s="53">
        <f t="array" aca="1" ref="B18" ca="1">IF(ISERROR(SUMPRODUCT((FREQUENCY(MATCH(Ref,Ref,0),ROW(INDIRECT("$1:$"&amp;COUNTA(Ref))))&gt;0)*(OFFSET(CommandeFrs!$F$9,,,COUNTA(Ref)+1)=$A18))),"",SUMPRODUCT((FREQUENCY(MATCH(Ref,Ref,0),ROW(INDIRECT("$1:$"&amp;COUNTA(Ref))))&gt;0)*(OFFSET(CommandeFrs!$F$9,,,COUNTA(Ref)+1)=$A18)))</f>
        <v>1</v>
      </c>
      <c r="C18" s="38">
        <f ca="1">IF(ISERR(Récapitulatif!$B18/$B$57),"",Récapitulatif!$B18/$B$57)</f>
        <v>0.33333333333333331</v>
      </c>
      <c r="D18" s="39" t="e">
        <f ca="1">SUMIF(CommandeFrs!$F$9:$F$100,VLOOKUP(Récapitulatif!A18,Récapitulatif!A:A,1,FALSE),CommandeFrs!#REF!)</f>
        <v>#REF!</v>
      </c>
      <c r="E18" s="38" t="str">
        <f ca="1">IF(ISERR(Récapitulatif!$D18/$D$57),"",Récapitulatif!$D18/$D$57)</f>
        <v/>
      </c>
      <c r="F18" s="40">
        <f ca="1">SUMIF(CommandeFrs!$F$9:$F$100,VLOOKUP(Récapitulatif!$A18,A:A,1,FALSE),CommandeFrs!$AN$9:$AN$100)</f>
        <v>650</v>
      </c>
      <c r="G18" s="69">
        <f ca="1">IF(ISERR(Récapitulatif!$F18/$F$57),"",Récapitulatif!$F18/$F$57)</f>
        <v>0.59090909090909094</v>
      </c>
    </row>
    <row r="19" spans="1:7">
      <c r="A19" s="41" t="s">
        <v>11</v>
      </c>
      <c r="B19" s="53">
        <f t="array" aca="1" ref="B19" ca="1">IF(ISERROR(SUMPRODUCT((FREQUENCY(MATCH(Ref,Ref,0),ROW(INDIRECT("$1:$"&amp;COUNTA(Ref))))&gt;0)*(OFFSET(CommandeFrs!$F$9,,,COUNTA(Ref)+1)=$A19))),"",SUMPRODUCT((FREQUENCY(MATCH(Ref,Ref,0),ROW(INDIRECT("$1:$"&amp;COUNTA(Ref))))&gt;0)*(OFFSET(CommandeFrs!$F$9,,,COUNTA(Ref)+1)=$A19)))</f>
        <v>2</v>
      </c>
      <c r="C19" s="38">
        <f ca="1">IF(ISERR(Récapitulatif!$B19/$B$57),"",Récapitulatif!$B19/$B$57)</f>
        <v>0.66666666666666663</v>
      </c>
      <c r="D19" s="39" t="e">
        <f ca="1">SUMIF(CommandeFrs!$F$9:$F$100,VLOOKUP(Récapitulatif!A19,Récapitulatif!A:A,1,FALSE),CommandeFrs!#REF!)</f>
        <v>#REF!</v>
      </c>
      <c r="E19" s="38" t="str">
        <f ca="1">IF(ISERR(Récapitulatif!$D19/$D$57),"",Récapitulatif!$D19/$D$57)</f>
        <v/>
      </c>
      <c r="F19" s="40">
        <f ca="1">SUMIF(CommandeFrs!$F$9:$F$100,VLOOKUP(Récapitulatif!$A19,A:A,1,FALSE),CommandeFrs!$AN$9:$AN$100)</f>
        <v>450</v>
      </c>
      <c r="G19" s="69">
        <f ca="1">IF(ISERR(Récapitulatif!$F19/$F$57),"",Récapitulatif!$F19/$F$57)</f>
        <v>0.40909090909090912</v>
      </c>
    </row>
    <row r="20" spans="1:7" hidden="1">
      <c r="A20" s="41" t="s">
        <v>584</v>
      </c>
      <c r="B20" s="53">
        <f t="array" aca="1" ref="B20" ca="1">IF(ISERROR(SUMPRODUCT((FREQUENCY(MATCH(Ref,Ref,0),ROW(INDIRECT("$1:$"&amp;COUNTA(Ref))))&gt;0)*(OFFSET(CommandeFrs!$F$9,,,COUNTA(Ref)+1)=$A20))),"",SUMPRODUCT((FREQUENCY(MATCH(Ref,Ref,0),ROW(INDIRECT("$1:$"&amp;COUNTA(Ref))))&gt;0)*(OFFSET(CommandeFrs!$F$9,,,COUNTA(Ref)+1)=$A20)))</f>
        <v>0</v>
      </c>
      <c r="C20" s="38">
        <f ca="1">IF(ISERR(Récapitulatif!$B20/$B$57),"",Récapitulatif!$B20/$B$57)</f>
        <v>0</v>
      </c>
      <c r="D20" s="39" t="e">
        <f ca="1">SUMIF(CommandeFrs!$F$9:$F$100,VLOOKUP(Récapitulatif!A20,Récapitulatif!A:A,1,FALSE),CommandeFrs!#REF!)</f>
        <v>#REF!</v>
      </c>
      <c r="E20" s="38" t="str">
        <f ca="1">IF(ISERR(Récapitulatif!$D20/$D$57),"",Récapitulatif!$D20/$D$57)</f>
        <v/>
      </c>
      <c r="F20" s="40">
        <f ca="1">SUMIF(CommandeFrs!$F$9:$F$100,VLOOKUP(Récapitulatif!$A20,A:A,1,FALSE),CommandeFrs!$AN$9:$AN$100)</f>
        <v>0</v>
      </c>
      <c r="G20" s="69">
        <f ca="1">IF(ISERR(Récapitulatif!$F20/$F$57),"",Récapitulatif!$F20/$F$57)</f>
        <v>0</v>
      </c>
    </row>
    <row r="21" spans="1:7" hidden="1">
      <c r="A21" s="41" t="s">
        <v>154</v>
      </c>
      <c r="B21" s="53">
        <f t="array" aca="1" ref="B21" ca="1">IF(ISERROR(SUMPRODUCT((FREQUENCY(MATCH(Ref,Ref,0),ROW(INDIRECT("$1:$"&amp;COUNTA(Ref))))&gt;0)*(OFFSET(CommandeFrs!$F$9,,,COUNTA(Ref)+1)=$A21))),"",SUMPRODUCT((FREQUENCY(MATCH(Ref,Ref,0),ROW(INDIRECT("$1:$"&amp;COUNTA(Ref))))&gt;0)*(OFFSET(CommandeFrs!$F$9,,,COUNTA(Ref)+1)=$A21)))</f>
        <v>0</v>
      </c>
      <c r="C21" s="38">
        <f ca="1">IF(ISERR(Récapitulatif!$B21/$B$57),"",Récapitulatif!$B21/$B$57)</f>
        <v>0</v>
      </c>
      <c r="D21" s="39" t="e">
        <f ca="1">SUMIF(CommandeFrs!$F$9:$F$100,VLOOKUP(Récapitulatif!A21,Récapitulatif!A:A,1,FALSE),CommandeFrs!#REF!)</f>
        <v>#REF!</v>
      </c>
      <c r="E21" s="38" t="str">
        <f ca="1">IF(ISERR(Récapitulatif!$D21/$D$57),"",Récapitulatif!$D21/$D$57)</f>
        <v/>
      </c>
      <c r="F21" s="40">
        <f ca="1">SUMIF(CommandeFrs!$F$9:$F$100,VLOOKUP(Récapitulatif!$A21,A:A,1,FALSE),CommandeFrs!$AN$9:$AN$100)</f>
        <v>0</v>
      </c>
      <c r="G21" s="69">
        <f ca="1">IF(ISERR(Récapitulatif!$F21/$F$57),"",Récapitulatif!$F21/$F$57)</f>
        <v>0</v>
      </c>
    </row>
    <row r="22" spans="1:7" hidden="1">
      <c r="A22" s="41" t="s">
        <v>86</v>
      </c>
      <c r="B22" s="53">
        <f t="array" aca="1" ref="B22" ca="1">IF(ISERROR(SUMPRODUCT((FREQUENCY(MATCH(Ref,Ref,0),ROW(INDIRECT("$1:$"&amp;COUNTA(Ref))))&gt;0)*(OFFSET(CommandeFrs!$F$9,,,COUNTA(Ref)+1)=$A22))),"",SUMPRODUCT((FREQUENCY(MATCH(Ref,Ref,0),ROW(INDIRECT("$1:$"&amp;COUNTA(Ref))))&gt;0)*(OFFSET(CommandeFrs!$F$9,,,COUNTA(Ref)+1)=$A22)))</f>
        <v>0</v>
      </c>
      <c r="C22" s="38">
        <f ca="1">IF(ISERR(Récapitulatif!$B22/$B$57),"",Récapitulatif!$B22/$B$57)</f>
        <v>0</v>
      </c>
      <c r="D22" s="39" t="e">
        <f ca="1">SUMIF(CommandeFrs!$F$9:$F$100,VLOOKUP(Récapitulatif!A22,Récapitulatif!A:A,1,FALSE),CommandeFrs!#REF!)</f>
        <v>#REF!</v>
      </c>
      <c r="E22" s="38" t="str">
        <f ca="1">IF(ISERR(Récapitulatif!$D22/$D$57),"",Récapitulatif!$D22/$D$57)</f>
        <v/>
      </c>
      <c r="F22" s="40">
        <f ca="1">SUMIF(CommandeFrs!$F$9:$F$100,VLOOKUP(Récapitulatif!$A22,A:A,1,FALSE),CommandeFrs!$AN$9:$AN$100)</f>
        <v>0</v>
      </c>
      <c r="G22" s="69">
        <f ca="1">IF(ISERR(Récapitulatif!$F22/$F$57),"",Récapitulatif!$F22/$F$57)</f>
        <v>0</v>
      </c>
    </row>
    <row r="23" spans="1:7" hidden="1">
      <c r="A23" s="41" t="s">
        <v>63</v>
      </c>
      <c r="B23" s="53">
        <f t="array" aca="1" ref="B23" ca="1">IF(ISERROR(SUMPRODUCT((FREQUENCY(MATCH(Ref,Ref,0),ROW(INDIRECT("$1:$"&amp;COUNTA(Ref))))&gt;0)*(OFFSET(CommandeFrs!$F$9,,,COUNTA(Ref)+1)=$A23))),"",SUMPRODUCT((FREQUENCY(MATCH(Ref,Ref,0),ROW(INDIRECT("$1:$"&amp;COUNTA(Ref))))&gt;0)*(OFFSET(CommandeFrs!$F$9,,,COUNTA(Ref)+1)=$A23)))</f>
        <v>0</v>
      </c>
      <c r="C23" s="38">
        <f ca="1">IF(ISERR(Récapitulatif!$B23/$B$57),"",Récapitulatif!$B23/$B$57)</f>
        <v>0</v>
      </c>
      <c r="D23" s="39" t="e">
        <f ca="1">SUMIF(CommandeFrs!$F$9:$F$100,VLOOKUP(Récapitulatif!A23,Récapitulatif!A:A,1,FALSE),CommandeFrs!#REF!)</f>
        <v>#REF!</v>
      </c>
      <c r="E23" s="38" t="str">
        <f ca="1">IF(ISERR(Récapitulatif!$D23/$D$57),"",Récapitulatif!$D23/$D$57)</f>
        <v/>
      </c>
      <c r="F23" s="40">
        <f ca="1">SUMIF(CommandeFrs!$F$9:$F$100,VLOOKUP(Récapitulatif!$A23,A:A,1,FALSE),CommandeFrs!$AN$9:$AN$100)</f>
        <v>0</v>
      </c>
      <c r="G23" s="69">
        <f ca="1">IF(ISERR(Récapitulatif!$F23/$F$57),"",Récapitulatif!$F23/$F$57)</f>
        <v>0</v>
      </c>
    </row>
    <row r="24" spans="1:7" hidden="1">
      <c r="A24" s="41" t="s">
        <v>92</v>
      </c>
      <c r="B24" s="53">
        <f t="array" aca="1" ref="B24" ca="1">IF(ISERROR(SUMPRODUCT((FREQUENCY(MATCH(Ref,Ref,0),ROW(INDIRECT("$1:$"&amp;COUNTA(Ref))))&gt;0)*(OFFSET(CommandeFrs!$F$9,,,COUNTA(Ref)+1)=$A24))),"",SUMPRODUCT((FREQUENCY(MATCH(Ref,Ref,0),ROW(INDIRECT("$1:$"&amp;COUNTA(Ref))))&gt;0)*(OFFSET(CommandeFrs!$F$9,,,COUNTA(Ref)+1)=$A24)))</f>
        <v>0</v>
      </c>
      <c r="C24" s="38">
        <f ca="1">IF(ISERR(Récapitulatif!$B24/$B$57),"",Récapitulatif!$B24/$B$57)</f>
        <v>0</v>
      </c>
      <c r="D24" s="39" t="e">
        <f ca="1">SUMIF(CommandeFrs!$F$9:$F$100,VLOOKUP(Récapitulatif!A24,Récapitulatif!A:A,1,FALSE),CommandeFrs!#REF!)</f>
        <v>#REF!</v>
      </c>
      <c r="E24" s="38" t="str">
        <f ca="1">IF(ISERR(Récapitulatif!$D24/$D$57),"",Récapitulatif!$D24/$D$57)</f>
        <v/>
      </c>
      <c r="F24" s="40">
        <f ca="1">SUMIF(CommandeFrs!$F$9:$F$100,VLOOKUP(Récapitulatif!$A24,A:A,1,FALSE),CommandeFrs!$AN$9:$AN$100)</f>
        <v>0</v>
      </c>
      <c r="G24" s="69">
        <f ca="1">IF(ISERR(Récapitulatif!$F24/$F$57),"",Récapitulatif!$F24/$F$57)</f>
        <v>0</v>
      </c>
    </row>
    <row r="25" spans="1:7" hidden="1">
      <c r="A25" s="41" t="s">
        <v>124</v>
      </c>
      <c r="B25" s="53">
        <f t="array" aca="1" ref="B25" ca="1">IF(ISERROR(SUMPRODUCT((FREQUENCY(MATCH(Ref,Ref,0),ROW(INDIRECT("$1:$"&amp;COUNTA(Ref))))&gt;0)*(OFFSET(CommandeFrs!$F$9,,,COUNTA(Ref)+1)=$A25))),"",SUMPRODUCT((FREQUENCY(MATCH(Ref,Ref,0),ROW(INDIRECT("$1:$"&amp;COUNTA(Ref))))&gt;0)*(OFFSET(CommandeFrs!$F$9,,,COUNTA(Ref)+1)=$A25)))</f>
        <v>0</v>
      </c>
      <c r="C25" s="38">
        <f ca="1">IF(ISERR(Récapitulatif!$B25/$B$57),"",Récapitulatif!$B25/$B$57)</f>
        <v>0</v>
      </c>
      <c r="D25" s="39" t="e">
        <f ca="1">SUMIF(CommandeFrs!$F$9:$F$100,VLOOKUP(Récapitulatif!A25,Récapitulatif!A:A,1,FALSE),CommandeFrs!#REF!)</f>
        <v>#REF!</v>
      </c>
      <c r="E25" s="38" t="str">
        <f ca="1">IF(ISERR(Récapitulatif!$D25/$D$57),"",Récapitulatif!$D25/$D$57)</f>
        <v/>
      </c>
      <c r="F25" s="40">
        <f ca="1">SUMIF(CommandeFrs!$F$9:$F$100,VLOOKUP(Récapitulatif!$A25,A:A,1,FALSE),CommandeFrs!$AN$9:$AN$100)</f>
        <v>0</v>
      </c>
      <c r="G25" s="69">
        <f ca="1">IF(ISERR(Récapitulatif!$F25/$F$57),"",Récapitulatif!$F25/$F$57)</f>
        <v>0</v>
      </c>
    </row>
    <row r="26" spans="1:7" hidden="1">
      <c r="A26" s="41" t="s">
        <v>83</v>
      </c>
      <c r="B26" s="53">
        <f t="array" aca="1" ref="B26" ca="1">IF(ISERROR(SUMPRODUCT((FREQUENCY(MATCH(Ref,Ref,0),ROW(INDIRECT("$1:$"&amp;COUNTA(Ref))))&gt;0)*(OFFSET(CommandeFrs!$F$9,,,COUNTA(Ref)+1)=$A26))),"",SUMPRODUCT((FREQUENCY(MATCH(Ref,Ref,0),ROW(INDIRECT("$1:$"&amp;COUNTA(Ref))))&gt;0)*(OFFSET(CommandeFrs!$F$9,,,COUNTA(Ref)+1)=$A26)))</f>
        <v>0</v>
      </c>
      <c r="C26" s="38">
        <f ca="1">IF(ISERR(Récapitulatif!$B26/$B$57),"",Récapitulatif!$B26/$B$57)</f>
        <v>0</v>
      </c>
      <c r="D26" s="39" t="e">
        <f ca="1">SUMIF(CommandeFrs!$F$9:$F$100,VLOOKUP(Récapitulatif!A26,Récapitulatif!A:A,1,FALSE),CommandeFrs!#REF!)</f>
        <v>#REF!</v>
      </c>
      <c r="E26" s="38" t="str">
        <f ca="1">IF(ISERR(Récapitulatif!$D26/$D$57),"",Récapitulatif!$D26/$D$57)</f>
        <v/>
      </c>
      <c r="F26" s="40">
        <f ca="1">SUMIF(CommandeFrs!$F$9:$F$100,VLOOKUP(Récapitulatif!$A26,A:A,1,FALSE),CommandeFrs!$AN$9:$AN$100)</f>
        <v>0</v>
      </c>
      <c r="G26" s="69">
        <f ca="1">IF(ISERR(Récapitulatif!$F26/$F$57),"",Récapitulatif!$F26/$F$57)</f>
        <v>0</v>
      </c>
    </row>
    <row r="27" spans="1:7" hidden="1">
      <c r="A27" s="41" t="s">
        <v>118</v>
      </c>
      <c r="B27" s="53">
        <f t="array" aca="1" ref="B27" ca="1">IF(ISERROR(SUMPRODUCT((FREQUENCY(MATCH(Ref,Ref,0),ROW(INDIRECT("$1:$"&amp;COUNTA(Ref))))&gt;0)*(OFFSET(CommandeFrs!$F$9,,,COUNTA(Ref)+1)=$A27))),"",SUMPRODUCT((FREQUENCY(MATCH(Ref,Ref,0),ROW(INDIRECT("$1:$"&amp;COUNTA(Ref))))&gt;0)*(OFFSET(CommandeFrs!$F$9,,,COUNTA(Ref)+1)=$A27)))</f>
        <v>0</v>
      </c>
      <c r="C27" s="38">
        <f ca="1">IF(ISERR(Récapitulatif!$B27/$B$57),"",Récapitulatif!$B27/$B$57)</f>
        <v>0</v>
      </c>
      <c r="D27" s="39" t="e">
        <f ca="1">SUMIF(CommandeFrs!$F$9:$F$100,VLOOKUP(Récapitulatif!A27,Récapitulatif!A:A,1,FALSE),CommandeFrs!#REF!)</f>
        <v>#REF!</v>
      </c>
      <c r="E27" s="38" t="str">
        <f ca="1">IF(ISERR(Récapitulatif!$D27/$D$57),"",Récapitulatif!$D27/$D$57)</f>
        <v/>
      </c>
      <c r="F27" s="40">
        <f ca="1">SUMIF(CommandeFrs!$F$9:$F$100,VLOOKUP(Récapitulatif!$A27,A:A,1,FALSE),CommandeFrs!$AN$9:$AN$100)</f>
        <v>0</v>
      </c>
      <c r="G27" s="69">
        <f ca="1">IF(ISERR(Récapitulatif!$F27/$F$57),"",Récapitulatif!$F27/$F$57)</f>
        <v>0</v>
      </c>
    </row>
    <row r="28" spans="1:7" hidden="1">
      <c r="A28" s="41" t="s">
        <v>35</v>
      </c>
      <c r="B28" s="53">
        <f t="array" aca="1" ref="B28" ca="1">IF(ISERROR(SUMPRODUCT((FREQUENCY(MATCH(Ref,Ref,0),ROW(INDIRECT("$1:$"&amp;COUNTA(Ref))))&gt;0)*(OFFSET(CommandeFrs!$F$9,,,COUNTA(Ref)+1)=$A28))),"",SUMPRODUCT((FREQUENCY(MATCH(Ref,Ref,0),ROW(INDIRECT("$1:$"&amp;COUNTA(Ref))))&gt;0)*(OFFSET(CommandeFrs!$F$9,,,COUNTA(Ref)+1)=$A28)))</f>
        <v>0</v>
      </c>
      <c r="C28" s="38">
        <f ca="1">IF(ISERR(Récapitulatif!$B28/$B$57),"",Récapitulatif!$B28/$B$57)</f>
        <v>0</v>
      </c>
      <c r="D28" s="39" t="e">
        <f ca="1">SUMIF(CommandeFrs!$F$9:$F$100,VLOOKUP(Récapitulatif!A28,Récapitulatif!A:A,1,FALSE),CommandeFrs!#REF!)</f>
        <v>#REF!</v>
      </c>
      <c r="E28" s="38" t="str">
        <f ca="1">IF(ISERR(Récapitulatif!$D28/$D$57),"",Récapitulatif!$D28/$D$57)</f>
        <v/>
      </c>
      <c r="F28" s="40">
        <f ca="1">SUMIF(CommandeFrs!$F$9:$F$100,VLOOKUP(Récapitulatif!$A28,A:A,1,FALSE),CommandeFrs!$AN$9:$AN$100)</f>
        <v>0</v>
      </c>
      <c r="G28" s="69">
        <f ca="1">IF(ISERR(Récapitulatif!$F28/$F$57),"",Récapitulatif!$F28/$F$57)</f>
        <v>0</v>
      </c>
    </row>
    <row r="29" spans="1:7" hidden="1">
      <c r="A29" s="41" t="s">
        <v>112</v>
      </c>
      <c r="B29" s="53">
        <f t="array" aca="1" ref="B29" ca="1">IF(ISERROR(SUMPRODUCT((FREQUENCY(MATCH(Ref,Ref,0),ROW(INDIRECT("$1:$"&amp;COUNTA(Ref))))&gt;0)*(OFFSET(CommandeFrs!$F$9,,,COUNTA(Ref)+1)=$A29))),"",SUMPRODUCT((FREQUENCY(MATCH(Ref,Ref,0),ROW(INDIRECT("$1:$"&amp;COUNTA(Ref))))&gt;0)*(OFFSET(CommandeFrs!$F$9,,,COUNTA(Ref)+1)=$A29)))</f>
        <v>0</v>
      </c>
      <c r="C29" s="38">
        <f ca="1">IF(ISERR(Récapitulatif!$B29/$B$57),"",Récapitulatif!$B29/$B$57)</f>
        <v>0</v>
      </c>
      <c r="D29" s="39" t="e">
        <f ca="1">SUMIF(CommandeFrs!$F$9:$F$100,VLOOKUP(Récapitulatif!A29,Récapitulatif!A:A,1,FALSE),CommandeFrs!#REF!)</f>
        <v>#REF!</v>
      </c>
      <c r="E29" s="38" t="str">
        <f ca="1">IF(ISERR(Récapitulatif!$D29/$D$57),"",Récapitulatif!$D29/$D$57)</f>
        <v/>
      </c>
      <c r="F29" s="40">
        <f ca="1">SUMIF(CommandeFrs!$F$9:$F$100,VLOOKUP(Récapitulatif!$A29,A:A,1,FALSE),CommandeFrs!$AN$9:$AN$100)</f>
        <v>0</v>
      </c>
      <c r="G29" s="69">
        <f ca="1">IF(ISERR(Récapitulatif!$F29/$F$57),"",Récapitulatif!$F29/$F$57)</f>
        <v>0</v>
      </c>
    </row>
    <row r="30" spans="1:7" hidden="1">
      <c r="A30" s="41" t="s">
        <v>74</v>
      </c>
      <c r="B30" s="53">
        <f t="array" aca="1" ref="B30" ca="1">IF(ISERROR(SUMPRODUCT((FREQUENCY(MATCH(Ref,Ref,0),ROW(INDIRECT("$1:$"&amp;COUNTA(Ref))))&gt;0)*(OFFSET(CommandeFrs!$F$9,,,COUNTA(Ref)+1)=$A30))),"",SUMPRODUCT((FREQUENCY(MATCH(Ref,Ref,0),ROW(INDIRECT("$1:$"&amp;COUNTA(Ref))))&gt;0)*(OFFSET(CommandeFrs!$F$9,,,COUNTA(Ref)+1)=$A30)))</f>
        <v>0</v>
      </c>
      <c r="C30" s="38">
        <f ca="1">IF(ISERR(Récapitulatif!$B30/$B$57),"",Récapitulatif!$B30/$B$57)</f>
        <v>0</v>
      </c>
      <c r="D30" s="39" t="e">
        <f ca="1">SUMIF(CommandeFrs!$F$9:$F$100,VLOOKUP(Récapitulatif!A30,Récapitulatif!A:A,1,FALSE),CommandeFrs!#REF!)</f>
        <v>#REF!</v>
      </c>
      <c r="E30" s="38" t="str">
        <f ca="1">IF(ISERR(Récapitulatif!$D30/$D$57),"",Récapitulatif!$D30/$D$57)</f>
        <v/>
      </c>
      <c r="F30" s="40">
        <f ca="1">SUMIF(CommandeFrs!$F$9:$F$100,VLOOKUP(Récapitulatif!$A30,A:A,1,FALSE),CommandeFrs!$AN$9:$AN$100)</f>
        <v>0</v>
      </c>
      <c r="G30" s="69">
        <f ca="1">IF(ISERR(Récapitulatif!$F30/$F$57),"",Récapitulatif!$F30/$F$57)</f>
        <v>0</v>
      </c>
    </row>
    <row r="31" spans="1:7" hidden="1">
      <c r="A31" s="41" t="s">
        <v>98</v>
      </c>
      <c r="B31" s="53">
        <f t="array" aca="1" ref="B31" ca="1">IF(ISERROR(SUMPRODUCT((FREQUENCY(MATCH(Ref,Ref,0),ROW(INDIRECT("$1:$"&amp;COUNTA(Ref))))&gt;0)*(OFFSET(CommandeFrs!$F$9,,,COUNTA(Ref)+1)=$A31))),"",SUMPRODUCT((FREQUENCY(MATCH(Ref,Ref,0),ROW(INDIRECT("$1:$"&amp;COUNTA(Ref))))&gt;0)*(OFFSET(CommandeFrs!$F$9,,,COUNTA(Ref)+1)=$A31)))</f>
        <v>0</v>
      </c>
      <c r="C31" s="38">
        <f ca="1">IF(ISERR(Récapitulatif!$B31/$B$57),"",Récapitulatif!$B31/$B$57)</f>
        <v>0</v>
      </c>
      <c r="D31" s="39" t="e">
        <f ca="1">SUMIF(CommandeFrs!$F$9:$F$100,VLOOKUP(Récapitulatif!A31,Récapitulatif!A:A,1,FALSE),CommandeFrs!#REF!)</f>
        <v>#REF!</v>
      </c>
      <c r="E31" s="38" t="str">
        <f ca="1">IF(ISERR(Récapitulatif!$D31/$D$57),"",Récapitulatif!$D31/$D$57)</f>
        <v/>
      </c>
      <c r="F31" s="40">
        <f ca="1">SUMIF(CommandeFrs!$F$9:$F$100,VLOOKUP(Récapitulatif!$A31,A:A,1,FALSE),CommandeFrs!$AN$9:$AN$100)</f>
        <v>0</v>
      </c>
      <c r="G31" s="69">
        <f ca="1">IF(ISERR(Récapitulatif!$F31/$F$57),"",Récapitulatif!$F31/$F$57)</f>
        <v>0</v>
      </c>
    </row>
    <row r="32" spans="1:7" hidden="1">
      <c r="A32" s="41" t="s">
        <v>57</v>
      </c>
      <c r="B32" s="53">
        <f t="array" aca="1" ref="B32" ca="1">IF(ISERROR(SUMPRODUCT((FREQUENCY(MATCH(Ref,Ref,0),ROW(INDIRECT("$1:$"&amp;COUNTA(Ref))))&gt;0)*(OFFSET(CommandeFrs!$F$9,,,COUNTA(Ref)+1)=$A32))),"",SUMPRODUCT((FREQUENCY(MATCH(Ref,Ref,0),ROW(INDIRECT("$1:$"&amp;COUNTA(Ref))))&gt;0)*(OFFSET(CommandeFrs!$F$9,,,COUNTA(Ref)+1)=$A32)))</f>
        <v>0</v>
      </c>
      <c r="C32" s="38">
        <f ca="1">IF(ISERR(Récapitulatif!$B32/$B$57),"",Récapitulatif!$B32/$B$57)</f>
        <v>0</v>
      </c>
      <c r="D32" s="39" t="e">
        <f ca="1">SUMIF(CommandeFrs!$F$9:$F$100,VLOOKUP(Récapitulatif!A32,Récapitulatif!A:A,1,FALSE),CommandeFrs!#REF!)</f>
        <v>#REF!</v>
      </c>
      <c r="E32" s="38" t="str">
        <f ca="1">IF(ISERR(Récapitulatif!$D32/$D$57),"",Récapitulatif!$D32/$D$57)</f>
        <v/>
      </c>
      <c r="F32" s="40">
        <f ca="1">SUMIF(CommandeFrs!$F$9:$F$100,VLOOKUP(Récapitulatif!$A32,A:A,1,FALSE),CommandeFrs!$AN$9:$AN$100)</f>
        <v>0</v>
      </c>
      <c r="G32" s="69">
        <f ca="1">IF(ISERR(Récapitulatif!$F32/$F$57),"",Récapitulatif!$F32/$F$57)</f>
        <v>0</v>
      </c>
    </row>
    <row r="33" spans="1:7" hidden="1">
      <c r="A33" s="41" t="s">
        <v>127</v>
      </c>
      <c r="B33" s="53">
        <f t="array" aca="1" ref="B33" ca="1">IF(ISERROR(SUMPRODUCT((FREQUENCY(MATCH(Ref,Ref,0),ROW(INDIRECT("$1:$"&amp;COUNTA(Ref))))&gt;0)*(OFFSET(CommandeFrs!$F$9,,,COUNTA(Ref)+1)=$A33))),"",SUMPRODUCT((FREQUENCY(MATCH(Ref,Ref,0),ROW(INDIRECT("$1:$"&amp;COUNTA(Ref))))&gt;0)*(OFFSET(CommandeFrs!$F$9,,,COUNTA(Ref)+1)=$A33)))</f>
        <v>0</v>
      </c>
      <c r="C33" s="38">
        <f ca="1">IF(ISERR(Récapitulatif!$B33/$B$57),"",Récapitulatif!$B33/$B$57)</f>
        <v>0</v>
      </c>
      <c r="D33" s="39" t="e">
        <f ca="1">SUMIF(CommandeFrs!$F$9:$F$100,VLOOKUP(Récapitulatif!A33,Récapitulatif!A:A,1,FALSE),CommandeFrs!#REF!)</f>
        <v>#REF!</v>
      </c>
      <c r="E33" s="38" t="str">
        <f ca="1">IF(ISERR(Récapitulatif!$D33/$D$57),"",Récapitulatif!$D33/$D$57)</f>
        <v/>
      </c>
      <c r="F33" s="40">
        <f ca="1">SUMIF(CommandeFrs!$F$9:$F$100,VLOOKUP(Récapitulatif!$A33,A:A,1,FALSE),CommandeFrs!$AN$9:$AN$100)</f>
        <v>0</v>
      </c>
      <c r="G33" s="69">
        <f ca="1">IF(ISERR(Récapitulatif!$F33/$F$57),"",Récapitulatif!$F33/$F$57)</f>
        <v>0</v>
      </c>
    </row>
    <row r="34" spans="1:7" hidden="1">
      <c r="A34" s="41" t="s">
        <v>89</v>
      </c>
      <c r="B34" s="53">
        <f t="array" aca="1" ref="B34" ca="1">IF(ISERROR(SUMPRODUCT((FREQUENCY(MATCH(Ref,Ref,0),ROW(INDIRECT("$1:$"&amp;COUNTA(Ref))))&gt;0)*(OFFSET(CommandeFrs!$F$9,,,COUNTA(Ref)+1)=$A34))),"",SUMPRODUCT((FREQUENCY(MATCH(Ref,Ref,0),ROW(INDIRECT("$1:$"&amp;COUNTA(Ref))))&gt;0)*(OFFSET(CommandeFrs!$F$9,,,COUNTA(Ref)+1)=$A34)))</f>
        <v>0</v>
      </c>
      <c r="C34" s="38">
        <f ca="1">IF(ISERR(Récapitulatif!$B34/$B$57),"",Récapitulatif!$B34/$B$57)</f>
        <v>0</v>
      </c>
      <c r="D34" s="39" t="e">
        <f ca="1">SUMIF(CommandeFrs!$F$9:$F$100,VLOOKUP(Récapitulatif!A34,Récapitulatif!A:A,1,FALSE),CommandeFrs!#REF!)</f>
        <v>#REF!</v>
      </c>
      <c r="E34" s="38" t="str">
        <f ca="1">IF(ISERR(Récapitulatif!$D34/$D$57),"",Récapitulatif!$D34/$D$57)</f>
        <v/>
      </c>
      <c r="F34" s="40">
        <f ca="1">SUMIF(CommandeFrs!$F$9:$F$100,VLOOKUP(Récapitulatif!$A34,A:A,1,FALSE),CommandeFrs!$AN$9:$AN$100)</f>
        <v>0</v>
      </c>
      <c r="G34" s="69">
        <f ca="1">IF(ISERR(Récapitulatif!$F34/$F$57),"",Récapitulatif!$F34/$F$57)</f>
        <v>0</v>
      </c>
    </row>
    <row r="35" spans="1:7" hidden="1">
      <c r="A35" s="41" t="s">
        <v>32</v>
      </c>
      <c r="B35" s="53">
        <f t="array" aca="1" ref="B35" ca="1">IF(ISERROR(SUMPRODUCT((FREQUENCY(MATCH(Ref,Ref,0),ROW(INDIRECT("$1:$"&amp;COUNTA(Ref))))&gt;0)*(OFFSET(CommandeFrs!$F$9,,,COUNTA(Ref)+1)=$A35))),"",SUMPRODUCT((FREQUENCY(MATCH(Ref,Ref,0),ROW(INDIRECT("$1:$"&amp;COUNTA(Ref))))&gt;0)*(OFFSET(CommandeFrs!$F$9,,,COUNTA(Ref)+1)=$A35)))</f>
        <v>0</v>
      </c>
      <c r="C35" s="38">
        <f ca="1">IF(ISERR(Récapitulatif!$B35/$B$57),"",Récapitulatif!$B35/$B$57)</f>
        <v>0</v>
      </c>
      <c r="D35" s="39" t="e">
        <f ca="1">SUMIF(CommandeFrs!$F$9:$F$100,VLOOKUP(Récapitulatif!A35,Récapitulatif!A:A,1,FALSE),CommandeFrs!#REF!)</f>
        <v>#REF!</v>
      </c>
      <c r="E35" s="38" t="str">
        <f ca="1">IF(ISERR(Récapitulatif!$D35/$D$57),"",Récapitulatif!$D35/$D$57)</f>
        <v/>
      </c>
      <c r="F35" s="40">
        <f ca="1">SUMIF(CommandeFrs!$F$9:$F$100,VLOOKUP(Récapitulatif!$A35,A:A,1,FALSE),CommandeFrs!$AN$9:$AN$100)</f>
        <v>0</v>
      </c>
      <c r="G35" s="69">
        <f ca="1">IF(ISERR(Récapitulatif!$F35/$F$57),"",Récapitulatif!$F35/$F$57)</f>
        <v>0</v>
      </c>
    </row>
    <row r="36" spans="1:7" hidden="1">
      <c r="A36" s="41" t="s">
        <v>121</v>
      </c>
      <c r="B36" s="53">
        <f t="array" aca="1" ref="B36" ca="1">IF(ISERROR(SUMPRODUCT((FREQUENCY(MATCH(Ref,Ref,0),ROW(INDIRECT("$1:$"&amp;COUNTA(Ref))))&gt;0)*(OFFSET(CommandeFrs!$F$9,,,COUNTA(Ref)+1)=$A36))),"",SUMPRODUCT((FREQUENCY(MATCH(Ref,Ref,0),ROW(INDIRECT("$1:$"&amp;COUNTA(Ref))))&gt;0)*(OFFSET(CommandeFrs!$F$9,,,COUNTA(Ref)+1)=$A36)))</f>
        <v>0</v>
      </c>
      <c r="C36" s="38">
        <f ca="1">IF(ISERR(Récapitulatif!$B36/$B$57),"",Récapitulatif!$B36/$B$57)</f>
        <v>0</v>
      </c>
      <c r="D36" s="39" t="e">
        <f ca="1">SUMIF(CommandeFrs!$F$9:$F$100,VLOOKUP(Récapitulatif!A36,Récapitulatif!A:A,1,FALSE),CommandeFrs!#REF!)</f>
        <v>#REF!</v>
      </c>
      <c r="E36" s="38" t="str">
        <f ca="1">IF(ISERR(Récapitulatif!$D36/$D$57),"",Récapitulatif!$D36/$D$57)</f>
        <v/>
      </c>
      <c r="F36" s="40">
        <f ca="1">SUMIF(CommandeFrs!$F$9:$F$100,VLOOKUP(Récapitulatif!$A36,A:A,1,FALSE),CommandeFrs!$AN$9:$AN$100)</f>
        <v>0</v>
      </c>
      <c r="G36" s="69">
        <f ca="1">IF(ISERR(Récapitulatif!$F36/$F$57),"",Récapitulatif!$F36/$F$57)</f>
        <v>0</v>
      </c>
    </row>
    <row r="37" spans="1:7" hidden="1">
      <c r="A37" s="41" t="s">
        <v>25</v>
      </c>
      <c r="B37" s="53">
        <f t="array" aca="1" ref="B37" ca="1">IF(ISERROR(SUMPRODUCT((FREQUENCY(MATCH(Ref,Ref,0),ROW(INDIRECT("$1:$"&amp;COUNTA(Ref))))&gt;0)*(OFFSET(CommandeFrs!$F$9,,,COUNTA(Ref)+1)=$A37))),"",SUMPRODUCT((FREQUENCY(MATCH(Ref,Ref,0),ROW(INDIRECT("$1:$"&amp;COUNTA(Ref))))&gt;0)*(OFFSET(CommandeFrs!$F$9,,,COUNTA(Ref)+1)=$A37)))</f>
        <v>0</v>
      </c>
      <c r="C37" s="38">
        <f ca="1">IF(ISERR(Récapitulatif!$B37/$B$57),"",Récapitulatif!$B37/$B$57)</f>
        <v>0</v>
      </c>
      <c r="D37" s="39" t="e">
        <f ca="1">SUMIF(CommandeFrs!$F$9:$F$100,VLOOKUP(Récapitulatif!A37,Récapitulatif!A:A,1,FALSE),CommandeFrs!#REF!)</f>
        <v>#REF!</v>
      </c>
      <c r="E37" s="38" t="str">
        <f ca="1">IF(ISERR(Récapitulatif!$D37/$D$57),"",Récapitulatif!$D37/$D$57)</f>
        <v/>
      </c>
      <c r="F37" s="40">
        <f ca="1">SUMIF(CommandeFrs!$F$9:$F$100,VLOOKUP(Récapitulatif!$A37,A:A,1,FALSE),CommandeFrs!$AN$9:$AN$100)</f>
        <v>0</v>
      </c>
      <c r="G37" s="69">
        <f ca="1">IF(ISERR(Récapitulatif!$F37/$F$57),"",Récapitulatif!$F37/$F$57)</f>
        <v>0</v>
      </c>
    </row>
    <row r="38" spans="1:7" hidden="1">
      <c r="A38" s="41" t="s">
        <v>38</v>
      </c>
      <c r="B38" s="53">
        <f t="array" aca="1" ref="B38" ca="1">IF(ISERROR(SUMPRODUCT((FREQUENCY(MATCH(Ref,Ref,0),ROW(INDIRECT("$1:$"&amp;COUNTA(Ref))))&gt;0)*(OFFSET(CommandeFrs!$F$9,,,COUNTA(Ref)+1)=$A38))),"",SUMPRODUCT((FREQUENCY(MATCH(Ref,Ref,0),ROW(INDIRECT("$1:$"&amp;COUNTA(Ref))))&gt;0)*(OFFSET(CommandeFrs!$F$9,,,COUNTA(Ref)+1)=$A38)))</f>
        <v>0</v>
      </c>
      <c r="C38" s="38">
        <f ca="1">IF(ISERR(Récapitulatif!$B38/$B$57),"",Récapitulatif!$B38/$B$57)</f>
        <v>0</v>
      </c>
      <c r="D38" s="39" t="e">
        <f ca="1">SUMIF(CommandeFrs!$F$9:$F$100,VLOOKUP(Récapitulatif!A38,Récapitulatif!A:A,1,FALSE),CommandeFrs!#REF!)</f>
        <v>#REF!</v>
      </c>
      <c r="E38" s="38" t="str">
        <f ca="1">IF(ISERR(Récapitulatif!$D38/$D$57),"",Récapitulatif!$D38/$D$57)</f>
        <v/>
      </c>
      <c r="F38" s="40">
        <f ca="1">SUMIF(CommandeFrs!$F$9:$F$100,VLOOKUP(Récapitulatif!$A38,A:A,1,FALSE),CommandeFrs!$AN$9:$AN$100)</f>
        <v>0</v>
      </c>
      <c r="G38" s="69">
        <f ca="1">IF(ISERR(Récapitulatif!$F38/$F$57),"",Récapitulatif!$F38/$F$57)</f>
        <v>0</v>
      </c>
    </row>
    <row r="39" spans="1:7" hidden="1">
      <c r="A39" s="41" t="s">
        <v>157</v>
      </c>
      <c r="B39" s="53">
        <f t="array" aca="1" ref="B39" ca="1">IF(ISERROR(SUMPRODUCT((FREQUENCY(MATCH(Ref,Ref,0),ROW(INDIRECT("$1:$"&amp;COUNTA(Ref))))&gt;0)*(OFFSET(CommandeFrs!$F$9,,,COUNTA(Ref)+1)=$A39))),"",SUMPRODUCT((FREQUENCY(MATCH(Ref,Ref,0),ROW(INDIRECT("$1:$"&amp;COUNTA(Ref))))&gt;0)*(OFFSET(CommandeFrs!$F$9,,,COUNTA(Ref)+1)=$A39)))</f>
        <v>0</v>
      </c>
      <c r="C39" s="38">
        <f ca="1">IF(ISERR(Récapitulatif!$B39/$B$57),"",Récapitulatif!$B39/$B$57)</f>
        <v>0</v>
      </c>
      <c r="D39" s="39" t="e">
        <f ca="1">SUMIF(CommandeFrs!$F$9:$F$100,VLOOKUP(Récapitulatif!A39,Récapitulatif!A:A,1,FALSE),CommandeFrs!#REF!)</f>
        <v>#REF!</v>
      </c>
      <c r="E39" s="38" t="str">
        <f ca="1">IF(ISERR(Récapitulatif!$D39/$D$57),"",Récapitulatif!$D39/$D$57)</f>
        <v/>
      </c>
      <c r="F39" s="40">
        <f ca="1">SUMIF(CommandeFrs!$F$9:$F$100,VLOOKUP(Récapitulatif!$A39,A:A,1,FALSE),CommandeFrs!$AN$9:$AN$100)</f>
        <v>0</v>
      </c>
      <c r="G39" s="69">
        <f ca="1">IF(ISERR(Récapitulatif!$F39/$F$57),"",Récapitulatif!$F39/$F$57)</f>
        <v>0</v>
      </c>
    </row>
    <row r="40" spans="1:7" hidden="1">
      <c r="A40" s="41" t="s">
        <v>145</v>
      </c>
      <c r="B40" s="53">
        <f t="array" aca="1" ref="B40" ca="1">IF(ISERROR(SUMPRODUCT((FREQUENCY(MATCH(Ref,Ref,0),ROW(INDIRECT("$1:$"&amp;COUNTA(Ref))))&gt;0)*(OFFSET(CommandeFrs!$F$9,,,COUNTA(Ref)+1)=$A40))),"",SUMPRODUCT((FREQUENCY(MATCH(Ref,Ref,0),ROW(INDIRECT("$1:$"&amp;COUNTA(Ref))))&gt;0)*(OFFSET(CommandeFrs!$F$9,,,COUNTA(Ref)+1)=$A40)))</f>
        <v>0</v>
      </c>
      <c r="C40" s="38">
        <f ca="1">IF(ISERR(Récapitulatif!$B40/$B$57),"",Récapitulatif!$B40/$B$57)</f>
        <v>0</v>
      </c>
      <c r="D40" s="39" t="e">
        <f ca="1">SUMIF(CommandeFrs!$F$9:$F$100,VLOOKUP(Récapitulatif!A40,Récapitulatif!A:A,1,FALSE),CommandeFrs!#REF!)</f>
        <v>#REF!</v>
      </c>
      <c r="E40" s="38" t="str">
        <f ca="1">IF(ISERR(Récapitulatif!$D40/$D$57),"",Récapitulatif!$D40/$D$57)</f>
        <v/>
      </c>
      <c r="F40" s="40">
        <f ca="1">SUMIF(CommandeFrs!$F$9:$F$100,VLOOKUP(Récapitulatif!$A40,A:A,1,FALSE),CommandeFrs!$AN$9:$AN$100)</f>
        <v>0</v>
      </c>
      <c r="G40" s="69">
        <f ca="1">IF(ISERR(Récapitulatif!$F40/$F$57),"",Récapitulatif!$F40/$F$57)</f>
        <v>0</v>
      </c>
    </row>
    <row r="41" spans="1:7" hidden="1">
      <c r="A41" s="41" t="s">
        <v>586</v>
      </c>
      <c r="B41" s="53">
        <f t="array" aca="1" ref="B41" ca="1">IF(ISERROR(SUMPRODUCT((FREQUENCY(MATCH(Ref,Ref,0),ROW(INDIRECT("$1:$"&amp;COUNTA(Ref))))&gt;0)*(OFFSET(CommandeFrs!$F$9,,,COUNTA(Ref)+1)=$A41))),"",SUMPRODUCT((FREQUENCY(MATCH(Ref,Ref,0),ROW(INDIRECT("$1:$"&amp;COUNTA(Ref))))&gt;0)*(OFFSET(CommandeFrs!$F$9,,,COUNTA(Ref)+1)=$A41)))</f>
        <v>0</v>
      </c>
      <c r="C41" s="38">
        <f ca="1">IF(ISERR(Récapitulatif!$B41/$B$57),"",Récapitulatif!$B41/$B$57)</f>
        <v>0</v>
      </c>
      <c r="D41" s="39" t="e">
        <f ca="1">SUMIF(CommandeFrs!$F$9:$F$100,VLOOKUP(Récapitulatif!A41,Récapitulatif!A:A,1,FALSE),CommandeFrs!#REF!)</f>
        <v>#REF!</v>
      </c>
      <c r="E41" s="38" t="str">
        <f ca="1">IF(ISERR(Récapitulatif!$D41/$D$57),"",Récapitulatif!$D41/$D$57)</f>
        <v/>
      </c>
      <c r="F41" s="40">
        <f ca="1">SUMIF(CommandeFrs!$F$9:$F$100,VLOOKUP(Récapitulatif!$A41,A:A,1,FALSE),CommandeFrs!$AN$9:$AN$100)</f>
        <v>0</v>
      </c>
      <c r="G41" s="69">
        <f ca="1">IF(ISERR(Récapitulatif!$F41/$F$57),"",Récapitulatif!$F41/$F$57)</f>
        <v>0</v>
      </c>
    </row>
    <row r="42" spans="1:7" hidden="1">
      <c r="A42" s="41" t="s">
        <v>115</v>
      </c>
      <c r="B42" s="53">
        <f t="array" aca="1" ref="B42" ca="1">IF(ISERROR(SUMPRODUCT((FREQUENCY(MATCH(Ref,Ref,0),ROW(INDIRECT("$1:$"&amp;COUNTA(Ref))))&gt;0)*(OFFSET(CommandeFrs!$F$9,,,COUNTA(Ref)+1)=$A42))),"",SUMPRODUCT((FREQUENCY(MATCH(Ref,Ref,0),ROW(INDIRECT("$1:$"&amp;COUNTA(Ref))))&gt;0)*(OFFSET(CommandeFrs!$F$9,,,COUNTA(Ref)+1)=$A42)))</f>
        <v>0</v>
      </c>
      <c r="C42" s="38">
        <f ca="1">IF(ISERR(Récapitulatif!$B42/$B$57),"",Récapitulatif!$B42/$B$57)</f>
        <v>0</v>
      </c>
      <c r="D42" s="39" t="e">
        <f ca="1">SUMIF(CommandeFrs!$F$9:$F$100,VLOOKUP(Récapitulatif!A42,Récapitulatif!A:A,1,FALSE),CommandeFrs!#REF!)</f>
        <v>#REF!</v>
      </c>
      <c r="E42" s="38" t="str">
        <f ca="1">IF(ISERR(Récapitulatif!$D42/$D$57),"",Récapitulatif!$D42/$D$57)</f>
        <v/>
      </c>
      <c r="F42" s="40">
        <f ca="1">SUMIF(CommandeFrs!$F$9:$F$100,VLOOKUP(Récapitulatif!$A42,A:A,1,FALSE),CommandeFrs!$AN$9:$AN$100)</f>
        <v>0</v>
      </c>
      <c r="G42" s="69">
        <f ca="1">IF(ISERR(Récapitulatif!$F42/$F$57),"",Récapitulatif!$F42/$F$57)</f>
        <v>0</v>
      </c>
    </row>
    <row r="43" spans="1:7" hidden="1">
      <c r="A43" s="41" t="s">
        <v>587</v>
      </c>
      <c r="B43" s="53">
        <f t="array" aca="1" ref="B43" ca="1">IF(ISERROR(SUMPRODUCT((FREQUENCY(MATCH(Ref,Ref,0),ROW(INDIRECT("$1:$"&amp;COUNTA(Ref))))&gt;0)*(OFFSET(CommandeFrs!$F$9,,,COUNTA(Ref)+1)=$A43))),"",SUMPRODUCT((FREQUENCY(MATCH(Ref,Ref,0),ROW(INDIRECT("$1:$"&amp;COUNTA(Ref))))&gt;0)*(OFFSET(CommandeFrs!$F$9,,,COUNTA(Ref)+1)=$A43)))</f>
        <v>0</v>
      </c>
      <c r="C43" s="38">
        <f ca="1">IF(ISERR(Récapitulatif!$B43/$B$57),"",Récapitulatif!$B43/$B$57)</f>
        <v>0</v>
      </c>
      <c r="D43" s="39" t="e">
        <f ca="1">SUMIF(CommandeFrs!$F$9:$F$100,VLOOKUP(Récapitulatif!A43,Récapitulatif!A:A,1,FALSE),CommandeFrs!#REF!)</f>
        <v>#REF!</v>
      </c>
      <c r="E43" s="38" t="str">
        <f ca="1">IF(ISERR(Récapitulatif!$D43/$D$57),"",Récapitulatif!$D43/$D$57)</f>
        <v/>
      </c>
      <c r="F43" s="40">
        <f ca="1">SUMIF(CommandeFrs!$F$9:$F$100,VLOOKUP(Récapitulatif!$A43,A:A,1,FALSE),CommandeFrs!$AN$9:$AN$100)</f>
        <v>0</v>
      </c>
      <c r="G43" s="69">
        <f ca="1">IF(ISERR(Récapitulatif!$F43/$F$57),"",Récapitulatif!$F43/$F$57)</f>
        <v>0</v>
      </c>
    </row>
    <row r="44" spans="1:7" hidden="1">
      <c r="A44" s="41" t="s">
        <v>72</v>
      </c>
      <c r="B44" s="53">
        <f t="array" aca="1" ref="B44" ca="1">IF(ISERROR(SUMPRODUCT((FREQUENCY(MATCH(Ref,Ref,0),ROW(INDIRECT("$1:$"&amp;COUNTA(Ref))))&gt;0)*(OFFSET(CommandeFrs!$F$9,,,COUNTA(Ref)+1)=$A44))),"",SUMPRODUCT((FREQUENCY(MATCH(Ref,Ref,0),ROW(INDIRECT("$1:$"&amp;COUNTA(Ref))))&gt;0)*(OFFSET(CommandeFrs!$F$9,,,COUNTA(Ref)+1)=$A44)))</f>
        <v>0</v>
      </c>
      <c r="C44" s="38">
        <f ca="1">IF(ISERR(Récapitulatif!$B44/$B$57),"",Récapitulatif!$B44/$B$57)</f>
        <v>0</v>
      </c>
      <c r="D44" s="39" t="e">
        <f ca="1">SUMIF(CommandeFrs!$F$9:$F$100,VLOOKUP(Récapitulatif!A44,Récapitulatif!A:A,1,FALSE),CommandeFrs!#REF!)</f>
        <v>#REF!</v>
      </c>
      <c r="E44" s="38" t="str">
        <f ca="1">IF(ISERR(Récapitulatif!$D44/$D$57),"",Récapitulatif!$D44/$D$57)</f>
        <v/>
      </c>
      <c r="F44" s="40">
        <f ca="1">SUMIF(CommandeFrs!$F$9:$F$100,VLOOKUP(Récapitulatif!$A44,A:A,1,FALSE),CommandeFrs!$AN$9:$AN$100)</f>
        <v>0</v>
      </c>
      <c r="G44" s="69">
        <f ca="1">IF(ISERR(Récapitulatif!$F44/$F$57),"",Récapitulatif!$F44/$F$57)</f>
        <v>0</v>
      </c>
    </row>
    <row r="45" spans="1:7" hidden="1">
      <c r="A45" s="41" t="s">
        <v>79</v>
      </c>
      <c r="B45" s="53">
        <f t="array" aca="1" ref="B45" ca="1">IF(ISERROR(SUMPRODUCT((FREQUENCY(MATCH(Ref,Ref,0),ROW(INDIRECT("$1:$"&amp;COUNTA(Ref))))&gt;0)*(OFFSET(CommandeFrs!$F$9,,,COUNTA(Ref)+1)=$A45))),"",SUMPRODUCT((FREQUENCY(MATCH(Ref,Ref,0),ROW(INDIRECT("$1:$"&amp;COUNTA(Ref))))&gt;0)*(OFFSET(CommandeFrs!$F$9,,,COUNTA(Ref)+1)=$A45)))</f>
        <v>0</v>
      </c>
      <c r="C45" s="38">
        <f ca="1">IF(ISERR(Récapitulatif!$B45/$B$57),"",Récapitulatif!$B45/$B$57)</f>
        <v>0</v>
      </c>
      <c r="D45" s="39" t="e">
        <f ca="1">SUMIF(CommandeFrs!$F$9:$F$100,VLOOKUP(Récapitulatif!A45,Récapitulatif!A:A,1,FALSE),CommandeFrs!#REF!)</f>
        <v>#REF!</v>
      </c>
      <c r="E45" s="38" t="str">
        <f ca="1">IF(ISERR(Récapitulatif!$D45/$D$57),"",Récapitulatif!$D45/$D$57)</f>
        <v/>
      </c>
      <c r="F45" s="40">
        <f ca="1">SUMIF(CommandeFrs!$F$9:$F$100,VLOOKUP(Récapitulatif!$A45,A:A,1,FALSE),CommandeFrs!$AN$9:$AN$100)</f>
        <v>0</v>
      </c>
      <c r="G45" s="69">
        <f ca="1">IF(ISERR(Récapitulatif!$F45/$F$57),"",Récapitulatif!$F45/$F$57)</f>
        <v>0</v>
      </c>
    </row>
    <row r="46" spans="1:7" hidden="1">
      <c r="A46" s="41" t="s">
        <v>130</v>
      </c>
      <c r="B46" s="53">
        <f t="array" aca="1" ref="B46" ca="1">IF(ISERROR(SUMPRODUCT((FREQUENCY(MATCH(Ref,Ref,0),ROW(INDIRECT("$1:$"&amp;COUNTA(Ref))))&gt;0)*(OFFSET(CommandeFrs!$F$9,,,COUNTA(Ref)+1)=$A46))),"",SUMPRODUCT((FREQUENCY(MATCH(Ref,Ref,0),ROW(INDIRECT("$1:$"&amp;COUNTA(Ref))))&gt;0)*(OFFSET(CommandeFrs!$F$9,,,COUNTA(Ref)+1)=$A46)))</f>
        <v>0</v>
      </c>
      <c r="C46" s="38">
        <f ca="1">IF(ISERR(Récapitulatif!$B46/$B$57),"",Récapitulatif!$B46/$B$57)</f>
        <v>0</v>
      </c>
      <c r="D46" s="39" t="e">
        <f ca="1">SUMIF(CommandeFrs!$F$9:$F$100,VLOOKUP(Récapitulatif!A46,Récapitulatif!A:A,1,FALSE),CommandeFrs!#REF!)</f>
        <v>#REF!</v>
      </c>
      <c r="E46" s="38" t="str">
        <f ca="1">IF(ISERR(Récapitulatif!$D46/$D$57),"",Récapitulatif!$D46/$D$57)</f>
        <v/>
      </c>
      <c r="F46" s="40">
        <f ca="1">SUMIF(CommandeFrs!$F$9:$F$100,VLOOKUP(Récapitulatif!$A46,A:A,1,FALSE),CommandeFrs!$AN$9:$AN$100)</f>
        <v>0</v>
      </c>
      <c r="G46" s="69">
        <f ca="1">IF(ISERR(Récapitulatif!$F46/$F$57),"",Récapitulatif!$F46/$F$57)</f>
        <v>0</v>
      </c>
    </row>
    <row r="47" spans="1:7" hidden="1">
      <c r="A47" s="41" t="s">
        <v>148</v>
      </c>
      <c r="B47" s="53">
        <f t="array" aca="1" ref="B47" ca="1">IF(ISERROR(SUMPRODUCT((FREQUENCY(MATCH(Ref,Ref,0),ROW(INDIRECT("$1:$"&amp;COUNTA(Ref))))&gt;0)*(OFFSET(CommandeFrs!$F$9,,,COUNTA(Ref)+1)=$A47))),"",SUMPRODUCT((FREQUENCY(MATCH(Ref,Ref,0),ROW(INDIRECT("$1:$"&amp;COUNTA(Ref))))&gt;0)*(OFFSET(CommandeFrs!$F$9,,,COUNTA(Ref)+1)=$A47)))</f>
        <v>0</v>
      </c>
      <c r="C47" s="38">
        <f ca="1">IF(ISERR(Récapitulatif!$B47/$B$57),"",Récapitulatif!$B47/$B$57)</f>
        <v>0</v>
      </c>
      <c r="D47" s="39" t="e">
        <f ca="1">SUMIF(CommandeFrs!$F$9:$F$100,VLOOKUP(Récapitulatif!A47,Récapitulatif!A:A,1,FALSE),CommandeFrs!#REF!)</f>
        <v>#REF!</v>
      </c>
      <c r="E47" s="38" t="str">
        <f ca="1">IF(ISERR(Récapitulatif!$D47/$D$57),"",Récapitulatif!$D47/$D$57)</f>
        <v/>
      </c>
      <c r="F47" s="40">
        <f ca="1">SUMIF(CommandeFrs!$F$9:$F$100,VLOOKUP(Récapitulatif!$A47,A:A,1,FALSE),CommandeFrs!$AN$9:$AN$100)</f>
        <v>0</v>
      </c>
      <c r="G47" s="69">
        <f ca="1">IF(ISERR(Récapitulatif!$F47/$F$57),"",Récapitulatif!$F47/$F$57)</f>
        <v>0</v>
      </c>
    </row>
    <row r="48" spans="1:7" hidden="1">
      <c r="A48" s="41" t="s">
        <v>139</v>
      </c>
      <c r="B48" s="53">
        <f t="array" aca="1" ref="B48" ca="1">IF(ISERROR(SUMPRODUCT((FREQUENCY(MATCH(Ref,Ref,0),ROW(INDIRECT("$1:$"&amp;COUNTA(Ref))))&gt;0)*(OFFSET(CommandeFrs!$F$9,,,COUNTA(Ref)+1)=$A48))),"",SUMPRODUCT((FREQUENCY(MATCH(Ref,Ref,0),ROW(INDIRECT("$1:$"&amp;COUNTA(Ref))))&gt;0)*(OFFSET(CommandeFrs!$F$9,,,COUNTA(Ref)+1)=$A48)))</f>
        <v>0</v>
      </c>
      <c r="C48" s="38">
        <f ca="1">IF(ISERR(Récapitulatif!$B48/$B$57),"",Récapitulatif!$B48/$B$57)</f>
        <v>0</v>
      </c>
      <c r="D48" s="39" t="e">
        <f ca="1">SUMIF(CommandeFrs!$F$9:$F$100,VLOOKUP(Récapitulatif!A48,Récapitulatif!A:A,1,FALSE),CommandeFrs!#REF!)</f>
        <v>#REF!</v>
      </c>
      <c r="E48" s="38" t="str">
        <f ca="1">IF(ISERR(Récapitulatif!$D48/$D$57),"",Récapitulatif!$D48/$D$57)</f>
        <v/>
      </c>
      <c r="F48" s="40">
        <f ca="1">SUMIF(CommandeFrs!$F$9:$F$100,VLOOKUP(Récapitulatif!$A48,A:A,1,FALSE),CommandeFrs!$AN$9:$AN$100)</f>
        <v>0</v>
      </c>
      <c r="G48" s="69">
        <f ca="1">IF(ISERR(Récapitulatif!$F48/$F$57),"",Récapitulatif!$F48/$F$57)</f>
        <v>0</v>
      </c>
    </row>
    <row r="49" spans="1:7" hidden="1">
      <c r="A49" s="41" t="s">
        <v>133</v>
      </c>
      <c r="B49" s="53">
        <f t="array" aca="1" ref="B49" ca="1">IF(ISERROR(SUMPRODUCT((FREQUENCY(MATCH(Ref,Ref,0),ROW(INDIRECT("$1:$"&amp;COUNTA(Ref))))&gt;0)*(OFFSET(CommandeFrs!$F$9,,,COUNTA(Ref)+1)=$A49))),"",SUMPRODUCT((FREQUENCY(MATCH(Ref,Ref,0),ROW(INDIRECT("$1:$"&amp;COUNTA(Ref))))&gt;0)*(OFFSET(CommandeFrs!$F$9,,,COUNTA(Ref)+1)=$A49)))</f>
        <v>0</v>
      </c>
      <c r="C49" s="38">
        <f ca="1">IF(ISERR(Récapitulatif!$B49/$B$57),"",Récapitulatif!$B49/$B$57)</f>
        <v>0</v>
      </c>
      <c r="D49" s="39" t="e">
        <f ca="1">SUMIF(CommandeFrs!$F$9:$F$100,VLOOKUP(Récapitulatif!A49,Récapitulatif!A:A,1,FALSE),CommandeFrs!#REF!)</f>
        <v>#REF!</v>
      </c>
      <c r="E49" s="38" t="str">
        <f ca="1">IF(ISERR(Récapitulatif!$D49/$D$57),"",Récapitulatif!$D49/$D$57)</f>
        <v/>
      </c>
      <c r="F49" s="40">
        <f ca="1">SUMIF(CommandeFrs!$F$9:$F$100,VLOOKUP(Récapitulatif!$A49,A:A,1,FALSE),CommandeFrs!$AN$9:$AN$100)</f>
        <v>0</v>
      </c>
      <c r="G49" s="69">
        <f ca="1">IF(ISERR(Récapitulatif!$F49/$F$57),"",Récapitulatif!$F49/$F$57)</f>
        <v>0</v>
      </c>
    </row>
    <row r="50" spans="1:7" hidden="1">
      <c r="A50" s="41" t="s">
        <v>136</v>
      </c>
      <c r="B50" s="53">
        <f t="array" aca="1" ref="B50" ca="1">IF(ISERROR(SUMPRODUCT((FREQUENCY(MATCH(Ref,Ref,0),ROW(INDIRECT("$1:$"&amp;COUNTA(Ref))))&gt;0)*(OFFSET(CommandeFrs!$F$9,,,COUNTA(Ref)+1)=$A50))),"",SUMPRODUCT((FREQUENCY(MATCH(Ref,Ref,0),ROW(INDIRECT("$1:$"&amp;COUNTA(Ref))))&gt;0)*(OFFSET(CommandeFrs!$F$9,,,COUNTA(Ref)+1)=$A50)))</f>
        <v>0</v>
      </c>
      <c r="C50" s="38">
        <f ca="1">IF(ISERR(Récapitulatif!$B50/$B$57),"",Récapitulatif!$B50/$B$57)</f>
        <v>0</v>
      </c>
      <c r="D50" s="39" t="e">
        <f ca="1">SUMIF(CommandeFrs!$F$9:$F$100,VLOOKUP(Récapitulatif!A50,Récapitulatif!A:A,1,FALSE),CommandeFrs!#REF!)</f>
        <v>#REF!</v>
      </c>
      <c r="E50" s="38" t="str">
        <f ca="1">IF(ISERR(Récapitulatif!$D50/$D$57),"",Récapitulatif!$D50/$D$57)</f>
        <v/>
      </c>
      <c r="F50" s="40">
        <f ca="1">SUMIF(CommandeFrs!$F$9:$F$100,VLOOKUP(Récapitulatif!$A50,A:A,1,FALSE),CommandeFrs!$AN$9:$AN$100)</f>
        <v>0</v>
      </c>
      <c r="G50" s="69">
        <f ca="1">IF(ISERR(Récapitulatif!$F50/$F$57),"",Récapitulatif!$F50/$F$57)</f>
        <v>0</v>
      </c>
    </row>
    <row r="51" spans="1:7" hidden="1">
      <c r="A51" s="41" t="s">
        <v>142</v>
      </c>
      <c r="B51" s="53">
        <f t="array" aca="1" ref="B51" ca="1">IF(ISERROR(SUMPRODUCT((FREQUENCY(MATCH(Ref,Ref,0),ROW(INDIRECT("$1:$"&amp;COUNTA(Ref))))&gt;0)*(OFFSET(CommandeFrs!$F$9,,,COUNTA(Ref)+1)=$A51))),"",SUMPRODUCT((FREQUENCY(MATCH(Ref,Ref,0),ROW(INDIRECT("$1:$"&amp;COUNTA(Ref))))&gt;0)*(OFFSET(CommandeFrs!$F$9,,,COUNTA(Ref)+1)=$A51)))</f>
        <v>0</v>
      </c>
      <c r="C51" s="38">
        <f ca="1">IF(ISERR(Récapitulatif!$B51/$B$57),"",Récapitulatif!$B51/$B$57)</f>
        <v>0</v>
      </c>
      <c r="D51" s="39" t="e">
        <f ca="1">SUMIF(CommandeFrs!$F$9:$F$100,VLOOKUP(Récapitulatif!A51,Récapitulatif!A:A,1,FALSE),CommandeFrs!#REF!)</f>
        <v>#REF!</v>
      </c>
      <c r="E51" s="38" t="str">
        <f ca="1">IF(ISERR(Récapitulatif!$D51/$D$57),"",Récapitulatif!$D51/$D$57)</f>
        <v/>
      </c>
      <c r="F51" s="40">
        <f ca="1">SUMIF(CommandeFrs!$F$9:$F$100,VLOOKUP(Récapitulatif!$A51,A:A,1,FALSE),CommandeFrs!$AN$9:$AN$100)</f>
        <v>0</v>
      </c>
      <c r="G51" s="69">
        <f ca="1">IF(ISERR(Récapitulatif!$F51/$F$57),"",Récapitulatif!$F51/$F$57)</f>
        <v>0</v>
      </c>
    </row>
    <row r="52" spans="1:7" hidden="1">
      <c r="A52" s="41" t="s">
        <v>45</v>
      </c>
      <c r="B52" s="53">
        <f t="array" aca="1" ref="B52" ca="1">IF(ISERROR(SUMPRODUCT((FREQUENCY(MATCH(Ref,Ref,0),ROW(INDIRECT("$1:$"&amp;COUNTA(Ref))))&gt;0)*(OFFSET(CommandeFrs!$F$9,,,COUNTA(Ref)+1)=$A52))),"",SUMPRODUCT((FREQUENCY(MATCH(Ref,Ref,0),ROW(INDIRECT("$1:$"&amp;COUNTA(Ref))))&gt;0)*(OFFSET(CommandeFrs!$F$9,,,COUNTA(Ref)+1)=$A52)))</f>
        <v>0</v>
      </c>
      <c r="C52" s="38">
        <f ca="1">IF(ISERR(Récapitulatif!$B52/$B$57),"",Récapitulatif!$B52/$B$57)</f>
        <v>0</v>
      </c>
      <c r="D52" s="39" t="e">
        <f ca="1">SUMIF(CommandeFrs!$F$9:$F$100,VLOOKUP(Récapitulatif!A52,Récapitulatif!A:A,1,FALSE),CommandeFrs!#REF!)</f>
        <v>#REF!</v>
      </c>
      <c r="E52" s="38" t="str">
        <f ca="1">IF(ISERR(Récapitulatif!$D52/$D$57),"",Récapitulatif!$D52/$D$57)</f>
        <v/>
      </c>
      <c r="F52" s="40">
        <f ca="1">SUMIF(CommandeFrs!$F$9:$F$100,VLOOKUP(Récapitulatif!$A52,A:A,1,FALSE),CommandeFrs!$AN$9:$AN$100)</f>
        <v>0</v>
      </c>
      <c r="G52" s="69">
        <f ca="1">IF(ISERR(Récapitulatif!$F52/$F$57),"",Récapitulatif!$F52/$F$57)</f>
        <v>0</v>
      </c>
    </row>
    <row r="53" spans="1:7" hidden="1">
      <c r="A53" s="41" t="s">
        <v>109</v>
      </c>
      <c r="B53" s="53">
        <f t="array" aca="1" ref="B53" ca="1">IF(ISERROR(SUMPRODUCT((FREQUENCY(MATCH(Ref,Ref,0),ROW(INDIRECT("$1:$"&amp;COUNTA(Ref))))&gt;0)*(OFFSET(CommandeFrs!$F$9,,,COUNTA(Ref)+1)=$A53))),"",SUMPRODUCT((FREQUENCY(MATCH(Ref,Ref,0),ROW(INDIRECT("$1:$"&amp;COUNTA(Ref))))&gt;0)*(OFFSET(CommandeFrs!$F$9,,,COUNTA(Ref)+1)=$A53)))</f>
        <v>0</v>
      </c>
      <c r="C53" s="38">
        <f ca="1">IF(ISERR(Récapitulatif!$B53/$B$57),"",Récapitulatif!$B53/$B$57)</f>
        <v>0</v>
      </c>
      <c r="D53" s="39" t="e">
        <f ca="1">SUMIF(CommandeFrs!$F$9:$F$100,VLOOKUP(Récapitulatif!A53,Récapitulatif!A:A,1,FALSE),CommandeFrs!#REF!)</f>
        <v>#REF!</v>
      </c>
      <c r="E53" s="38" t="str">
        <f ca="1">IF(ISERR(Récapitulatif!$D53/$D$57),"",Récapitulatif!$D53/$D$57)</f>
        <v/>
      </c>
      <c r="F53" s="40">
        <f ca="1">SUMIF(CommandeFrs!$F$9:$F$100,VLOOKUP(Récapitulatif!$A53,A:A,1,FALSE),CommandeFrs!$AN$9:$AN$100)</f>
        <v>0</v>
      </c>
      <c r="G53" s="69">
        <f ca="1">IF(ISERR(Récapitulatif!$F53/$F$57),"",Récapitulatif!$F53/$F$57)</f>
        <v>0</v>
      </c>
    </row>
    <row r="54" spans="1:7" hidden="1">
      <c r="A54" s="41" t="s">
        <v>21</v>
      </c>
      <c r="B54" s="53">
        <f t="array" aca="1" ref="B54" ca="1">IF(ISERROR(SUMPRODUCT((FREQUENCY(MATCH(Ref,Ref,0),ROW(INDIRECT("$1:$"&amp;COUNTA(Ref))))&gt;0)*(OFFSET(CommandeFrs!$F$9,,,COUNTA(Ref)+1)=$A54))),"",SUMPRODUCT((FREQUENCY(MATCH(Ref,Ref,0),ROW(INDIRECT("$1:$"&amp;COUNTA(Ref))))&gt;0)*(OFFSET(CommandeFrs!$F$9,,,COUNTA(Ref)+1)=$A54)))</f>
        <v>0</v>
      </c>
      <c r="C54" s="38">
        <f ca="1">IF(ISERR(Récapitulatif!$B54/$B$57),"",Récapitulatif!$B54/$B$57)</f>
        <v>0</v>
      </c>
      <c r="D54" s="39" t="e">
        <f ca="1">SUMIF(CommandeFrs!$F$9:$F$100,VLOOKUP(Récapitulatif!A54,Récapitulatif!A:A,1,FALSE),CommandeFrs!#REF!)</f>
        <v>#REF!</v>
      </c>
      <c r="E54" s="38" t="str">
        <f ca="1">IF(ISERR(Récapitulatif!$D54/$D$57),"",Récapitulatif!$D54/$D$57)</f>
        <v/>
      </c>
      <c r="F54" s="40">
        <f ca="1">SUMIF(CommandeFrs!$F$9:$F$100,VLOOKUP(Récapitulatif!$A54,A:A,1,FALSE),CommandeFrs!$AN$9:$AN$100)</f>
        <v>0</v>
      </c>
      <c r="G54" s="69">
        <f ca="1">IF(ISERR(Récapitulatif!$F54/$F$57),"",Récapitulatif!$F54/$F$57)</f>
        <v>0</v>
      </c>
    </row>
    <row r="55" spans="1:7" hidden="1">
      <c r="A55" s="41" t="s">
        <v>585</v>
      </c>
      <c r="B55" s="53">
        <f t="array" aca="1" ref="B55" ca="1">IF(ISERROR(SUMPRODUCT((FREQUENCY(MATCH(Ref,Ref,0),ROW(INDIRECT("$1:$"&amp;COUNTA(Ref))))&gt;0)*(OFFSET(CommandeFrs!$F$9,,,COUNTA(Ref)+1)=$A55))),"",SUMPRODUCT((FREQUENCY(MATCH(Ref,Ref,0),ROW(INDIRECT("$1:$"&amp;COUNTA(Ref))))&gt;0)*(OFFSET(CommandeFrs!$F$9,,,COUNTA(Ref)+1)=$A55)))</f>
        <v>0</v>
      </c>
      <c r="C55" s="38">
        <f ca="1">IF(ISERR(Récapitulatif!$B55/$B$57),"",Récapitulatif!$B55/$B$57)</f>
        <v>0</v>
      </c>
      <c r="D55" s="39" t="e">
        <f ca="1">SUMIF(CommandeFrs!$F$9:$F$100,VLOOKUP(Récapitulatif!A55,Récapitulatif!A:A,1,FALSE),CommandeFrs!#REF!)</f>
        <v>#REF!</v>
      </c>
      <c r="E55" s="38" t="str">
        <f ca="1">IF(ISERR(Récapitulatif!$D55/$D$57),"",Récapitulatif!$D55/$D$57)</f>
        <v/>
      </c>
      <c r="F55" s="40">
        <f ca="1">SUMIF(CommandeFrs!$F$9:$F$100,VLOOKUP(Récapitulatif!$A55,A:A,1,FALSE),CommandeFrs!$AN$9:$AN$100)</f>
        <v>0</v>
      </c>
      <c r="G55" s="69">
        <f ca="1">IF(ISERR(Récapitulatif!$F55/$F$57),"",Récapitulatif!$F55/$F$57)</f>
        <v>0</v>
      </c>
    </row>
    <row r="56" spans="1:7" hidden="1">
      <c r="A56" s="41" t="s">
        <v>49</v>
      </c>
      <c r="B56" s="53">
        <f t="array" aca="1" ref="B56" ca="1">IF(ISERROR(SUMPRODUCT((FREQUENCY(MATCH(Ref,Ref,0),ROW(INDIRECT("$1:$"&amp;COUNTA(Ref))))&gt;0)*(OFFSET(CommandeFrs!$F$9,,,COUNTA(Ref)+1)=$A56))),"",SUMPRODUCT((FREQUENCY(MATCH(Ref,Ref,0),ROW(INDIRECT("$1:$"&amp;COUNTA(Ref))))&gt;0)*(OFFSET(CommandeFrs!$F$9,,,COUNTA(Ref)+1)=$A56)))</f>
        <v>0</v>
      </c>
      <c r="C56" s="38">
        <f ca="1">IF(ISERR(Récapitulatif!$B56/$B$57),"",Récapitulatif!$B56/$B$57)</f>
        <v>0</v>
      </c>
      <c r="D56" s="39" t="e">
        <f ca="1">SUMIF(CommandeFrs!$F$9:$F$100,VLOOKUP(Récapitulatif!A56,Récapitulatif!A:A,1,FALSE),CommandeFrs!#REF!)</f>
        <v>#REF!</v>
      </c>
      <c r="E56" s="38" t="str">
        <f ca="1">IF(ISERR(Récapitulatif!$D56/$D$57),"",Récapitulatif!$D56/$D$57)</f>
        <v/>
      </c>
      <c r="F56" s="40">
        <f ca="1">SUMIF(CommandeFrs!$F$9:$F$100,VLOOKUP(Récapitulatif!$A56,A:A,1,FALSE),CommandeFrs!$AN$9:$AN$100)</f>
        <v>0</v>
      </c>
      <c r="G56" s="69">
        <f ca="1">IF(ISERR(Récapitulatif!$F56/$F$57),"",Récapitulatif!$F56/$F$57)</f>
        <v>0</v>
      </c>
    </row>
    <row r="57" spans="1:7">
      <c r="A57" s="70" t="s">
        <v>599</v>
      </c>
      <c r="B57" s="71">
        <f t="shared" ref="B57:G57" ca="1" si="0">SUM(B4:B56)</f>
        <v>3</v>
      </c>
      <c r="C57" s="72">
        <f t="shared" ca="1" si="0"/>
        <v>1</v>
      </c>
      <c r="D57" s="73" t="e">
        <f t="shared" si="0"/>
        <v>#REF!</v>
      </c>
      <c r="E57" s="72">
        <f t="shared" si="0"/>
        <v>0</v>
      </c>
      <c r="F57" s="74">
        <f t="shared" si="0"/>
        <v>1100</v>
      </c>
      <c r="G57" s="75">
        <f t="shared" si="0"/>
        <v>1</v>
      </c>
    </row>
  </sheetData>
  <sheetCalcPr fullCalcOnLoad="1"/>
  <sheetProtection sheet="1" objects="1" scenarios="1" autoFilter="0"/>
  <mergeCells count="1">
    <mergeCell ref="B2:G2"/>
  </mergeCells>
  <phoneticPr fontId="1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13"/>
  <sheetViews>
    <sheetView workbookViewId="0">
      <selection activeCell="L15" sqref="L15"/>
    </sheetView>
  </sheetViews>
  <sheetFormatPr baseColWidth="10" defaultRowHeight="15"/>
  <cols>
    <col min="1" max="1" width="12.7109375" bestFit="1" customWidth="1"/>
  </cols>
  <sheetData>
    <row r="1" spans="1:16">
      <c r="A1" t="s">
        <v>625</v>
      </c>
      <c r="B1">
        <v>36</v>
      </c>
      <c r="C1">
        <v>38</v>
      </c>
      <c r="D1">
        <v>40</v>
      </c>
      <c r="E1">
        <v>42</v>
      </c>
      <c r="F1">
        <v>44</v>
      </c>
      <c r="G1">
        <v>46</v>
      </c>
    </row>
    <row r="2" spans="1:16">
      <c r="A2" t="s">
        <v>626</v>
      </c>
      <c r="B2" s="57" t="s">
        <v>619</v>
      </c>
      <c r="C2" s="57" t="s">
        <v>620</v>
      </c>
      <c r="D2" s="57" t="s">
        <v>621</v>
      </c>
      <c r="E2" s="57" t="s">
        <v>622</v>
      </c>
      <c r="F2" s="57" t="s">
        <v>623</v>
      </c>
      <c r="G2" s="57" t="s">
        <v>624</v>
      </c>
    </row>
    <row r="3" spans="1:16">
      <c r="A3" t="s">
        <v>627</v>
      </c>
      <c r="B3" s="57" t="s">
        <v>619</v>
      </c>
      <c r="C3" s="57" t="s">
        <v>620</v>
      </c>
      <c r="D3" s="57" t="s">
        <v>621</v>
      </c>
      <c r="E3" s="57" t="s">
        <v>622</v>
      </c>
      <c r="F3" s="57" t="s">
        <v>623</v>
      </c>
      <c r="G3" s="57" t="s">
        <v>624</v>
      </c>
    </row>
    <row r="4" spans="1:16">
      <c r="A4" t="s">
        <v>628</v>
      </c>
      <c r="B4" s="57">
        <v>46</v>
      </c>
      <c r="C4" s="57">
        <v>48</v>
      </c>
      <c r="D4" s="57">
        <v>50</v>
      </c>
      <c r="E4" s="57">
        <v>52</v>
      </c>
      <c r="F4" s="57">
        <v>54</v>
      </c>
      <c r="G4" s="57">
        <v>56</v>
      </c>
      <c r="H4" s="57">
        <v>58</v>
      </c>
    </row>
    <row r="5" spans="1:16">
      <c r="A5" t="s">
        <v>629</v>
      </c>
      <c r="B5">
        <v>39</v>
      </c>
      <c r="C5">
        <v>39.5</v>
      </c>
      <c r="D5">
        <v>40</v>
      </c>
      <c r="E5">
        <v>40.5</v>
      </c>
      <c r="F5">
        <v>41</v>
      </c>
      <c r="G5">
        <v>41.5</v>
      </c>
      <c r="H5">
        <v>42</v>
      </c>
      <c r="I5">
        <v>42.5</v>
      </c>
      <c r="J5">
        <v>43</v>
      </c>
      <c r="K5">
        <v>43.5</v>
      </c>
      <c r="L5">
        <v>44</v>
      </c>
      <c r="M5">
        <v>44.5</v>
      </c>
      <c r="N5">
        <v>45</v>
      </c>
      <c r="O5">
        <v>45.5</v>
      </c>
      <c r="P5">
        <v>46</v>
      </c>
    </row>
    <row r="6" spans="1:16">
      <c r="A6" t="s">
        <v>630</v>
      </c>
      <c r="B6" s="57">
        <v>5.5</v>
      </c>
      <c r="C6" s="57">
        <v>6</v>
      </c>
      <c r="D6" s="57">
        <v>6.5</v>
      </c>
      <c r="E6" s="57">
        <v>7</v>
      </c>
      <c r="F6" s="57">
        <v>7.5</v>
      </c>
      <c r="G6" s="57">
        <v>8</v>
      </c>
      <c r="H6" s="57">
        <v>8.5</v>
      </c>
      <c r="I6" s="57">
        <v>9</v>
      </c>
      <c r="J6" s="57">
        <v>9.5</v>
      </c>
      <c r="K6" s="57">
        <v>10</v>
      </c>
      <c r="L6" s="57">
        <v>10.5</v>
      </c>
      <c r="M6" s="57">
        <v>11</v>
      </c>
      <c r="N6" s="57">
        <v>11</v>
      </c>
    </row>
    <row r="7" spans="1:16">
      <c r="A7" t="s">
        <v>631</v>
      </c>
      <c r="B7">
        <v>6</v>
      </c>
      <c r="C7">
        <v>6.5</v>
      </c>
      <c r="D7">
        <v>7</v>
      </c>
      <c r="E7">
        <v>7.5</v>
      </c>
      <c r="F7">
        <v>8</v>
      </c>
      <c r="G7">
        <v>8.5</v>
      </c>
      <c r="H7">
        <v>9</v>
      </c>
      <c r="I7">
        <v>9.5</v>
      </c>
      <c r="J7">
        <v>10</v>
      </c>
      <c r="K7">
        <v>10.5</v>
      </c>
      <c r="L7">
        <v>11</v>
      </c>
      <c r="M7">
        <v>11.5</v>
      </c>
      <c r="N7">
        <v>11.5</v>
      </c>
    </row>
    <row r="8" spans="1:16">
      <c r="A8" t="s">
        <v>632</v>
      </c>
      <c r="B8">
        <v>38</v>
      </c>
      <c r="C8">
        <v>38.5</v>
      </c>
      <c r="D8">
        <v>39</v>
      </c>
      <c r="E8">
        <v>39.5</v>
      </c>
      <c r="F8">
        <v>40</v>
      </c>
      <c r="G8">
        <v>40.5</v>
      </c>
      <c r="H8">
        <v>41</v>
      </c>
      <c r="I8">
        <v>41.5</v>
      </c>
      <c r="J8">
        <v>42</v>
      </c>
      <c r="K8">
        <v>42.5</v>
      </c>
      <c r="L8">
        <v>43</v>
      </c>
      <c r="M8">
        <v>43.5</v>
      </c>
      <c r="N8">
        <v>44</v>
      </c>
      <c r="O8">
        <v>44.5</v>
      </c>
      <c r="P8">
        <v>45</v>
      </c>
    </row>
    <row r="9" spans="1:16">
      <c r="A9" t="s">
        <v>618</v>
      </c>
      <c r="B9" s="57" t="s">
        <v>619</v>
      </c>
      <c r="C9" s="57" t="s">
        <v>620</v>
      </c>
      <c r="D9" s="57" t="s">
        <v>621</v>
      </c>
      <c r="E9" s="57" t="s">
        <v>622</v>
      </c>
      <c r="F9" s="57" t="s">
        <v>623</v>
      </c>
      <c r="G9" s="57" t="s">
        <v>624</v>
      </c>
    </row>
    <row r="10" spans="1:16">
      <c r="A10" t="s">
        <v>649</v>
      </c>
      <c r="B10" s="57" t="s">
        <v>633</v>
      </c>
      <c r="C10" s="57" t="s">
        <v>619</v>
      </c>
      <c r="D10" s="57" t="s">
        <v>620</v>
      </c>
      <c r="E10" s="57" t="s">
        <v>621</v>
      </c>
      <c r="F10" s="57" t="s">
        <v>622</v>
      </c>
      <c r="G10" s="57" t="s">
        <v>623</v>
      </c>
      <c r="H10" s="57" t="s">
        <v>624</v>
      </c>
    </row>
    <row r="11" spans="1:16">
      <c r="A11" t="s">
        <v>650</v>
      </c>
      <c r="B11" s="57">
        <v>38</v>
      </c>
      <c r="C11" s="57">
        <v>40</v>
      </c>
      <c r="D11" s="57">
        <v>42</v>
      </c>
      <c r="E11" s="57">
        <v>44</v>
      </c>
      <c r="F11" s="57">
        <v>46</v>
      </c>
      <c r="G11" s="57">
        <v>48</v>
      </c>
      <c r="H11" s="57">
        <v>50</v>
      </c>
    </row>
    <row r="12" spans="1:16">
      <c r="A12" t="s">
        <v>651</v>
      </c>
      <c r="B12" s="57" t="s">
        <v>634</v>
      </c>
      <c r="C12" s="57" t="s">
        <v>635</v>
      </c>
      <c r="D12" s="57" t="s">
        <v>638</v>
      </c>
      <c r="E12" s="57" t="s">
        <v>639</v>
      </c>
      <c r="F12" s="57" t="s">
        <v>640</v>
      </c>
      <c r="G12" s="57" t="s">
        <v>641</v>
      </c>
      <c r="H12" s="57" t="s">
        <v>642</v>
      </c>
    </row>
    <row r="13" spans="1:16">
      <c r="A13" t="s">
        <v>643</v>
      </c>
      <c r="B13" s="57" t="s">
        <v>636</v>
      </c>
      <c r="C13" s="57" t="s">
        <v>637</v>
      </c>
      <c r="D13" s="57" t="s">
        <v>644</v>
      </c>
      <c r="E13" s="57" t="s">
        <v>648</v>
      </c>
      <c r="F13" s="57" t="s">
        <v>645</v>
      </c>
      <c r="G13" s="57" t="s">
        <v>646</v>
      </c>
      <c r="H13" s="57" t="s">
        <v>647</v>
      </c>
    </row>
  </sheetData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23" sqref="D23"/>
    </sheetView>
  </sheetViews>
  <sheetFormatPr baseColWidth="10" defaultRowHeight="15"/>
  <sheetData/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P19"/>
  <sheetViews>
    <sheetView workbookViewId="0">
      <selection activeCell="K29" sqref="K29"/>
    </sheetView>
  </sheetViews>
  <sheetFormatPr baseColWidth="10" defaultRowHeight="15"/>
  <cols>
    <col min="4" max="4" width="20.140625" bestFit="1" customWidth="1"/>
    <col min="5" max="5" width="22.85546875" bestFit="1" customWidth="1"/>
    <col min="6" max="6" width="14" bestFit="1" customWidth="1"/>
    <col min="7" max="7" width="21.5703125" bestFit="1" customWidth="1"/>
    <col min="8" max="8" width="22" bestFit="1" customWidth="1"/>
    <col min="14" max="14" width="15.140625" customWidth="1"/>
  </cols>
  <sheetData>
    <row r="1" spans="1:16">
      <c r="A1" t="s">
        <v>0</v>
      </c>
      <c r="B1" t="s">
        <v>9</v>
      </c>
      <c r="C1" t="s">
        <v>1</v>
      </c>
      <c r="D1" t="s">
        <v>593</v>
      </c>
      <c r="E1" t="s">
        <v>591</v>
      </c>
      <c r="F1" t="s">
        <v>592</v>
      </c>
      <c r="G1" t="s">
        <v>552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663</v>
      </c>
      <c r="P1" t="s">
        <v>664</v>
      </c>
    </row>
    <row r="2" spans="1:16">
      <c r="A2" t="s">
        <v>42</v>
      </c>
      <c r="B2" t="s">
        <v>37</v>
      </c>
      <c r="C2" t="s">
        <v>37</v>
      </c>
      <c r="D2" t="s">
        <v>11</v>
      </c>
      <c r="E2" t="s">
        <v>560</v>
      </c>
      <c r="F2" t="s">
        <v>15</v>
      </c>
      <c r="G2" t="s">
        <v>653</v>
      </c>
      <c r="H2" t="s">
        <v>657</v>
      </c>
      <c r="I2" t="s">
        <v>27</v>
      </c>
      <c r="J2">
        <v>15</v>
      </c>
      <c r="K2">
        <v>0.19600000000000001</v>
      </c>
      <c r="L2">
        <v>39</v>
      </c>
      <c r="O2">
        <v>38</v>
      </c>
      <c r="P2">
        <v>2</v>
      </c>
    </row>
    <row r="3" spans="1:16">
      <c r="A3" t="s">
        <v>42</v>
      </c>
      <c r="B3" t="s">
        <v>37</v>
      </c>
      <c r="C3" t="s">
        <v>37</v>
      </c>
      <c r="D3" t="s">
        <v>11</v>
      </c>
      <c r="E3" t="s">
        <v>560</v>
      </c>
      <c r="F3" t="s">
        <v>15</v>
      </c>
      <c r="G3" t="s">
        <v>655</v>
      </c>
      <c r="H3" t="s">
        <v>657</v>
      </c>
      <c r="I3" t="s">
        <v>27</v>
      </c>
      <c r="J3">
        <v>15</v>
      </c>
      <c r="K3">
        <v>0.19600000000000001</v>
      </c>
      <c r="L3">
        <v>39</v>
      </c>
      <c r="O3">
        <v>40</v>
      </c>
      <c r="P3">
        <v>3</v>
      </c>
    </row>
    <row r="4" spans="1:16">
      <c r="A4" t="s">
        <v>42</v>
      </c>
      <c r="B4" t="s">
        <v>37</v>
      </c>
      <c r="C4" t="s">
        <v>37</v>
      </c>
      <c r="D4" t="s">
        <v>11</v>
      </c>
      <c r="E4" t="s">
        <v>560</v>
      </c>
      <c r="F4" t="s">
        <v>15</v>
      </c>
      <c r="G4" t="s">
        <v>660</v>
      </c>
      <c r="H4" t="s">
        <v>657</v>
      </c>
      <c r="I4" t="s">
        <v>27</v>
      </c>
      <c r="J4">
        <v>15</v>
      </c>
      <c r="K4">
        <v>0.19600000000000001</v>
      </c>
      <c r="L4">
        <v>39</v>
      </c>
      <c r="O4">
        <v>42</v>
      </c>
      <c r="P4">
        <v>3</v>
      </c>
    </row>
    <row r="5" spans="1:16">
      <c r="A5" t="s">
        <v>42</v>
      </c>
      <c r="B5" t="s">
        <v>37</v>
      </c>
      <c r="C5" t="s">
        <v>37</v>
      </c>
      <c r="D5" t="s">
        <v>11</v>
      </c>
      <c r="E5" t="s">
        <v>560</v>
      </c>
      <c r="F5" t="s">
        <v>15</v>
      </c>
      <c r="G5" t="s">
        <v>661</v>
      </c>
      <c r="H5" t="s">
        <v>657</v>
      </c>
      <c r="I5" t="s">
        <v>27</v>
      </c>
      <c r="J5">
        <v>15</v>
      </c>
      <c r="K5">
        <v>0.19600000000000001</v>
      </c>
      <c r="L5">
        <v>39</v>
      </c>
      <c r="O5">
        <v>44</v>
      </c>
      <c r="P5">
        <v>3</v>
      </c>
    </row>
    <row r="6" spans="1:16">
      <c r="A6" t="s">
        <v>42</v>
      </c>
      <c r="B6" t="s">
        <v>37</v>
      </c>
      <c r="C6" t="s">
        <v>37</v>
      </c>
      <c r="D6" t="s">
        <v>11</v>
      </c>
      <c r="E6" t="s">
        <v>560</v>
      </c>
      <c r="F6" t="s">
        <v>15</v>
      </c>
      <c r="G6" t="s">
        <v>662</v>
      </c>
      <c r="H6" t="s">
        <v>657</v>
      </c>
      <c r="I6" t="s">
        <v>27</v>
      </c>
      <c r="J6">
        <v>15</v>
      </c>
      <c r="K6">
        <v>0.19600000000000001</v>
      </c>
      <c r="L6">
        <v>39</v>
      </c>
      <c r="O6">
        <v>46</v>
      </c>
      <c r="P6">
        <v>4</v>
      </c>
    </row>
    <row r="7" spans="1:16">
      <c r="A7" t="s">
        <v>42</v>
      </c>
      <c r="B7" t="s">
        <v>37</v>
      </c>
      <c r="C7" t="s">
        <v>37</v>
      </c>
      <c r="D7" t="s">
        <v>11</v>
      </c>
      <c r="E7" t="s">
        <v>560</v>
      </c>
      <c r="F7" t="s">
        <v>15</v>
      </c>
      <c r="G7" t="s">
        <v>656</v>
      </c>
      <c r="H7" t="s">
        <v>658</v>
      </c>
      <c r="I7" t="s">
        <v>550</v>
      </c>
      <c r="J7">
        <v>15</v>
      </c>
      <c r="K7">
        <v>0.19600000000000001</v>
      </c>
      <c r="L7">
        <v>39</v>
      </c>
      <c r="O7">
        <v>38</v>
      </c>
      <c r="P7">
        <v>2</v>
      </c>
    </row>
    <row r="8" spans="1:16">
      <c r="A8" t="s">
        <v>42</v>
      </c>
      <c r="B8" t="s">
        <v>37</v>
      </c>
      <c r="C8" t="s">
        <v>37</v>
      </c>
      <c r="D8" t="s">
        <v>11</v>
      </c>
      <c r="E8" t="s">
        <v>560</v>
      </c>
      <c r="F8" t="s">
        <v>15</v>
      </c>
      <c r="G8" t="s">
        <v>656</v>
      </c>
      <c r="H8" t="s">
        <v>658</v>
      </c>
      <c r="I8" t="s">
        <v>550</v>
      </c>
      <c r="J8">
        <v>15</v>
      </c>
      <c r="K8">
        <v>0.19600000000000001</v>
      </c>
      <c r="L8">
        <v>39</v>
      </c>
      <c r="O8">
        <v>40</v>
      </c>
      <c r="P8">
        <v>3</v>
      </c>
    </row>
    <row r="9" spans="1:16">
      <c r="A9" t="s">
        <v>42</v>
      </c>
      <c r="B9" t="s">
        <v>37</v>
      </c>
      <c r="C9" t="s">
        <v>37</v>
      </c>
      <c r="D9" t="s">
        <v>11</v>
      </c>
      <c r="E9" t="s">
        <v>560</v>
      </c>
      <c r="F9" t="s">
        <v>15</v>
      </c>
      <c r="G9" t="s">
        <v>656</v>
      </c>
      <c r="H9" t="s">
        <v>658</v>
      </c>
      <c r="I9" t="s">
        <v>550</v>
      </c>
      <c r="J9">
        <v>15</v>
      </c>
      <c r="K9">
        <v>0.19600000000000001</v>
      </c>
      <c r="L9">
        <v>39</v>
      </c>
      <c r="O9">
        <v>42</v>
      </c>
      <c r="P9">
        <v>3</v>
      </c>
    </row>
    <row r="10" spans="1:16">
      <c r="A10" t="s">
        <v>42</v>
      </c>
      <c r="B10" t="s">
        <v>37</v>
      </c>
      <c r="C10" t="s">
        <v>37</v>
      </c>
      <c r="D10" t="s">
        <v>11</v>
      </c>
      <c r="E10" t="s">
        <v>560</v>
      </c>
      <c r="F10" t="s">
        <v>15</v>
      </c>
      <c r="G10" t="s">
        <v>656</v>
      </c>
      <c r="H10" t="s">
        <v>658</v>
      </c>
      <c r="I10" t="s">
        <v>550</v>
      </c>
      <c r="J10">
        <v>15</v>
      </c>
      <c r="K10">
        <v>0.19600000000000001</v>
      </c>
      <c r="L10">
        <v>39</v>
      </c>
      <c r="O10">
        <v>44</v>
      </c>
      <c r="P10">
        <v>3</v>
      </c>
    </row>
    <row r="11" spans="1:16">
      <c r="A11" t="s">
        <v>42</v>
      </c>
      <c r="B11" t="s">
        <v>37</v>
      </c>
      <c r="C11" t="s">
        <v>37</v>
      </c>
      <c r="D11" t="s">
        <v>11</v>
      </c>
      <c r="E11" t="s">
        <v>560</v>
      </c>
      <c r="F11" t="s">
        <v>15</v>
      </c>
      <c r="G11" t="s">
        <v>656</v>
      </c>
      <c r="H11" t="s">
        <v>658</v>
      </c>
      <c r="I11" t="s">
        <v>550</v>
      </c>
      <c r="J11">
        <v>15</v>
      </c>
      <c r="K11">
        <v>0.19600000000000001</v>
      </c>
      <c r="L11">
        <v>39</v>
      </c>
      <c r="O11">
        <v>46</v>
      </c>
      <c r="P11">
        <v>4</v>
      </c>
    </row>
    <row r="12" spans="1:16">
      <c r="A12" t="s">
        <v>42</v>
      </c>
      <c r="B12" t="s">
        <v>37</v>
      </c>
      <c r="C12" t="s">
        <v>37</v>
      </c>
      <c r="D12" t="s">
        <v>81</v>
      </c>
      <c r="E12" t="s">
        <v>576</v>
      </c>
      <c r="F12" t="s">
        <v>15</v>
      </c>
      <c r="G12" t="s">
        <v>654</v>
      </c>
      <c r="H12" t="s">
        <v>659</v>
      </c>
      <c r="I12" t="s">
        <v>16</v>
      </c>
      <c r="J12">
        <v>25</v>
      </c>
      <c r="K12">
        <v>0.19600000000000001</v>
      </c>
      <c r="L12">
        <v>65</v>
      </c>
      <c r="O12">
        <v>5.5</v>
      </c>
      <c r="P12">
        <v>1</v>
      </c>
    </row>
    <row r="13" spans="1:16">
      <c r="A13" t="s">
        <v>42</v>
      </c>
      <c r="B13" t="s">
        <v>37</v>
      </c>
      <c r="C13" t="s">
        <v>37</v>
      </c>
      <c r="D13" t="s">
        <v>81</v>
      </c>
      <c r="E13" t="s">
        <v>576</v>
      </c>
      <c r="F13" t="s">
        <v>15</v>
      </c>
      <c r="G13" t="s">
        <v>654</v>
      </c>
      <c r="H13" t="s">
        <v>659</v>
      </c>
      <c r="I13" t="s">
        <v>16</v>
      </c>
      <c r="J13">
        <v>25</v>
      </c>
      <c r="K13">
        <v>0.19600000000000001</v>
      </c>
      <c r="L13">
        <v>65</v>
      </c>
      <c r="O13">
        <v>6</v>
      </c>
      <c r="P13">
        <v>1</v>
      </c>
    </row>
    <row r="14" spans="1:16">
      <c r="A14" t="s">
        <v>42</v>
      </c>
      <c r="B14" t="s">
        <v>37</v>
      </c>
      <c r="C14" t="s">
        <v>37</v>
      </c>
      <c r="D14" t="s">
        <v>81</v>
      </c>
      <c r="E14" t="s">
        <v>576</v>
      </c>
      <c r="F14" t="s">
        <v>15</v>
      </c>
      <c r="G14" t="s">
        <v>654</v>
      </c>
      <c r="H14" t="s">
        <v>659</v>
      </c>
      <c r="I14" t="s">
        <v>16</v>
      </c>
      <c r="J14">
        <v>25</v>
      </c>
      <c r="K14">
        <v>0.19600000000000001</v>
      </c>
      <c r="L14">
        <v>65</v>
      </c>
      <c r="O14">
        <v>6.5</v>
      </c>
      <c r="P14">
        <v>5</v>
      </c>
    </row>
    <row r="15" spans="1:16">
      <c r="A15" t="s">
        <v>42</v>
      </c>
      <c r="B15" t="s">
        <v>37</v>
      </c>
      <c r="C15" t="s">
        <v>37</v>
      </c>
      <c r="D15" t="s">
        <v>81</v>
      </c>
      <c r="E15" t="s">
        <v>576</v>
      </c>
      <c r="F15" t="s">
        <v>15</v>
      </c>
      <c r="G15" t="s">
        <v>654</v>
      </c>
      <c r="H15" t="s">
        <v>659</v>
      </c>
      <c r="I15" t="s">
        <v>16</v>
      </c>
      <c r="J15">
        <v>25</v>
      </c>
      <c r="K15">
        <v>0.19600000000000001</v>
      </c>
      <c r="L15">
        <v>65</v>
      </c>
      <c r="O15">
        <v>7</v>
      </c>
      <c r="P15">
        <v>5</v>
      </c>
    </row>
    <row r="16" spans="1:16">
      <c r="A16" t="s">
        <v>42</v>
      </c>
      <c r="B16" t="s">
        <v>37</v>
      </c>
      <c r="C16" t="s">
        <v>37</v>
      </c>
      <c r="D16" t="s">
        <v>81</v>
      </c>
      <c r="E16" t="s">
        <v>576</v>
      </c>
      <c r="F16" t="s">
        <v>15</v>
      </c>
      <c r="G16" t="s">
        <v>654</v>
      </c>
      <c r="H16" t="s">
        <v>659</v>
      </c>
      <c r="I16" t="s">
        <v>16</v>
      </c>
      <c r="J16">
        <v>25</v>
      </c>
      <c r="K16">
        <v>0.19600000000000001</v>
      </c>
      <c r="L16">
        <v>65</v>
      </c>
      <c r="O16">
        <v>7.5</v>
      </c>
      <c r="P16">
        <v>5</v>
      </c>
    </row>
    <row r="17" spans="1:16">
      <c r="A17" t="s">
        <v>42</v>
      </c>
      <c r="B17" t="s">
        <v>37</v>
      </c>
      <c r="C17" t="s">
        <v>37</v>
      </c>
      <c r="D17" t="s">
        <v>81</v>
      </c>
      <c r="E17" t="s">
        <v>576</v>
      </c>
      <c r="F17" t="s">
        <v>15</v>
      </c>
      <c r="G17" t="s">
        <v>654</v>
      </c>
      <c r="H17" t="s">
        <v>659</v>
      </c>
      <c r="I17" t="s">
        <v>16</v>
      </c>
      <c r="J17">
        <v>25</v>
      </c>
      <c r="K17">
        <v>0.19600000000000001</v>
      </c>
      <c r="L17">
        <v>65</v>
      </c>
      <c r="O17">
        <v>8</v>
      </c>
      <c r="P17">
        <v>4</v>
      </c>
    </row>
    <row r="18" spans="1:16">
      <c r="A18" t="s">
        <v>42</v>
      </c>
      <c r="B18" t="s">
        <v>37</v>
      </c>
      <c r="C18" t="s">
        <v>37</v>
      </c>
      <c r="D18" t="s">
        <v>81</v>
      </c>
      <c r="E18" t="s">
        <v>576</v>
      </c>
      <c r="F18" t="s">
        <v>15</v>
      </c>
      <c r="G18" t="s">
        <v>654</v>
      </c>
      <c r="H18" t="s">
        <v>659</v>
      </c>
      <c r="I18" t="s">
        <v>16</v>
      </c>
      <c r="J18">
        <v>25</v>
      </c>
      <c r="K18">
        <v>0.19600000000000001</v>
      </c>
      <c r="L18">
        <v>65</v>
      </c>
      <c r="O18">
        <v>8.5</v>
      </c>
      <c r="P18">
        <v>3</v>
      </c>
    </row>
    <row r="19" spans="1:16">
      <c r="A19" t="s">
        <v>42</v>
      </c>
      <c r="B19" t="s">
        <v>37</v>
      </c>
      <c r="C19" t="s">
        <v>37</v>
      </c>
      <c r="D19" t="s">
        <v>81</v>
      </c>
      <c r="E19" t="s">
        <v>576</v>
      </c>
      <c r="F19" t="s">
        <v>15</v>
      </c>
      <c r="G19" t="s">
        <v>654</v>
      </c>
      <c r="H19" t="s">
        <v>659</v>
      </c>
      <c r="I19" t="s">
        <v>16</v>
      </c>
      <c r="J19">
        <v>25</v>
      </c>
      <c r="K19">
        <v>0.19600000000000001</v>
      </c>
      <c r="L19">
        <v>65</v>
      </c>
      <c r="O19">
        <v>9</v>
      </c>
      <c r="P19">
        <v>2</v>
      </c>
    </row>
  </sheetData>
  <phoneticPr fontId="11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CommandeFrs</vt:lpstr>
      <vt:lpstr>Récapitulatif</vt:lpstr>
      <vt:lpstr>Tailles</vt:lpstr>
      <vt:lpstr>Cequ'il faudrait</vt:lpstr>
      <vt:lpstr>Cequ'il faudrait (2)</vt:lpstr>
      <vt:lpstr>Marques</vt:lpstr>
      <vt:lpstr>Taille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s.sayagh</dc:creator>
  <cp:lastModifiedBy>Michel</cp:lastModifiedBy>
  <dcterms:created xsi:type="dcterms:W3CDTF">2012-04-10T10:44:33Z</dcterms:created>
  <dcterms:modified xsi:type="dcterms:W3CDTF">2012-04-17T20:15:25Z</dcterms:modified>
</cp:coreProperties>
</file>